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dga\AppData\Local\Microsoft\Windows\INetCache\Content.Outlook\8AE3G723\"/>
    </mc:Choice>
  </mc:AlternateContent>
  <xr:revisionPtr revIDLastSave="0" documentId="13_ncr:1_{5CEE3A01-388A-4669-9DBB-0823447E6529}" xr6:coauthVersionLast="47" xr6:coauthVersionMax="47" xr10:uidLastSave="{00000000-0000-0000-0000-000000000000}"/>
  <workbookProtection workbookAlgorithmName="SHA-512" workbookHashValue="CC/I+xFAlYFI4vl0OTUQLZaAxIJ0dVjXO2+J/w+iBpRaJ9TAkBur3PfIwTH/O0EyuslOcakkRXoBUmrqW75aGA==" workbookSaltValue="Mt3hb5A92JjH2zgtxzGHDQ==" workbookSpinCount="100000" lockStructure="1"/>
  <bookViews>
    <workbookView xWindow="-120" yWindow="-120" windowWidth="29040" windowHeight="15840" tabRatio="659" activeTab="1" xr2:uid="{00000000-000D-0000-FFFF-FFFF00000000}"/>
  </bookViews>
  <sheets>
    <sheet name="How to use" sheetId="8" r:id="rId1"/>
    <sheet name="Frese Valve Selection" sheetId="2" r:id="rId2"/>
    <sheet name="Tagging sheet valve housing" sheetId="4" state="hidden" r:id="rId3"/>
    <sheet name="Tagging sheet cartridges" sheetId="14" state="hidden" r:id="rId4"/>
    <sheet name="Partnumber data valves" sheetId="6" state="hidden" r:id="rId5"/>
    <sheet name="Partnumber data cartridges" sheetId="13" state="hidden" r:id="rId6"/>
    <sheet name="Lists" sheetId="10" state="hidden" r:id="rId7"/>
    <sheet name="Weight table" sheetId="9" state="hidden" r:id="rId8"/>
  </sheets>
  <definedNames>
    <definedName name="_xlnm._FilterDatabase" localSheetId="1" hidden="1">'Frese Valve Selection'!$B$5:$AI$1000</definedName>
    <definedName name="List_DN50ThreadType">Lists!$E$3:$E$6</definedName>
    <definedName name="List_PNClass">Lists!$D$3:$D$4</definedName>
    <definedName name="List_ThreadType">Lists!$B$3:$B$12</definedName>
    <definedName name="List_ValveTypes">Lists!$C$3:$C$6</definedName>
    <definedName name="_xlnm.Print_Area" localSheetId="1">'Frese Valve Selection'!$A$1:$BT$1000</definedName>
    <definedName name="_xlnm.Print_Area" localSheetId="3">'Tagging sheet cartridges'!$A$1:$K$1000</definedName>
    <definedName name="_xlnm.Print_Area" localSheetId="2">'Tagging sheet valve housing'!$A$1:$K$1000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4" l="1"/>
  <c r="J7" i="4" s="1"/>
  <c r="B7" i="4"/>
  <c r="K7" i="4"/>
  <c r="A8" i="4"/>
  <c r="J8" i="4" s="1"/>
  <c r="B8" i="4"/>
  <c r="K8" i="4"/>
  <c r="A9" i="4"/>
  <c r="B9" i="4"/>
  <c r="K9" i="4"/>
  <c r="A10" i="4"/>
  <c r="B10" i="4"/>
  <c r="K10" i="4"/>
  <c r="A11" i="4"/>
  <c r="B11" i="4"/>
  <c r="K11" i="4"/>
  <c r="A12" i="4"/>
  <c r="F12" i="4" s="1"/>
  <c r="B12" i="4"/>
  <c r="K12" i="4"/>
  <c r="A13" i="4"/>
  <c r="B13" i="4"/>
  <c r="F13" i="4"/>
  <c r="J13" i="4"/>
  <c r="K13" i="4"/>
  <c r="A14" i="4"/>
  <c r="B14" i="4"/>
  <c r="K14" i="4"/>
  <c r="A15" i="4"/>
  <c r="J15" i="4" s="1"/>
  <c r="B15" i="4"/>
  <c r="K15" i="4"/>
  <c r="A16" i="4"/>
  <c r="J16" i="4" s="1"/>
  <c r="B16" i="4"/>
  <c r="K16" i="4"/>
  <c r="A17" i="4"/>
  <c r="F17" i="4" s="1"/>
  <c r="B17" i="4"/>
  <c r="K17" i="4"/>
  <c r="A18" i="4"/>
  <c r="B18" i="4"/>
  <c r="K18" i="4"/>
  <c r="A19" i="4"/>
  <c r="B19" i="4"/>
  <c r="K19" i="4"/>
  <c r="A20" i="4"/>
  <c r="B20" i="4"/>
  <c r="F20" i="4"/>
  <c r="J20" i="4"/>
  <c r="K20" i="4"/>
  <c r="A21" i="4"/>
  <c r="B21" i="4"/>
  <c r="F21" i="4"/>
  <c r="J21" i="4"/>
  <c r="K21" i="4"/>
  <c r="A22" i="4"/>
  <c r="B22" i="4"/>
  <c r="K22" i="4"/>
  <c r="A23" i="4"/>
  <c r="J23" i="4" s="1"/>
  <c r="B23" i="4"/>
  <c r="K23" i="4"/>
  <c r="A24" i="4"/>
  <c r="J24" i="4" s="1"/>
  <c r="B24" i="4"/>
  <c r="K24" i="4"/>
  <c r="A25" i="4"/>
  <c r="F25" i="4" s="1"/>
  <c r="B25" i="4"/>
  <c r="K25" i="4"/>
  <c r="A26" i="4"/>
  <c r="B26" i="4"/>
  <c r="K26" i="4"/>
  <c r="A27" i="4"/>
  <c r="B27" i="4"/>
  <c r="K27" i="4"/>
  <c r="A28" i="4"/>
  <c r="B28" i="4"/>
  <c r="F28" i="4"/>
  <c r="J28" i="4"/>
  <c r="K28" i="4"/>
  <c r="A29" i="4"/>
  <c r="B29" i="4"/>
  <c r="F29" i="4"/>
  <c r="J29" i="4"/>
  <c r="K29" i="4"/>
  <c r="A30" i="4"/>
  <c r="B30" i="4"/>
  <c r="K30" i="4"/>
  <c r="A31" i="4"/>
  <c r="J31" i="4" s="1"/>
  <c r="B31" i="4"/>
  <c r="K31" i="4"/>
  <c r="A32" i="4"/>
  <c r="J32" i="4" s="1"/>
  <c r="B32" i="4"/>
  <c r="K32" i="4"/>
  <c r="A33" i="4"/>
  <c r="F33" i="4" s="1"/>
  <c r="B33" i="4"/>
  <c r="K33" i="4"/>
  <c r="A34" i="4"/>
  <c r="B34" i="4"/>
  <c r="K34" i="4"/>
  <c r="A35" i="4"/>
  <c r="B35" i="4"/>
  <c r="K35" i="4"/>
  <c r="A36" i="4"/>
  <c r="B36" i="4"/>
  <c r="F36" i="4"/>
  <c r="J36" i="4"/>
  <c r="K36" i="4"/>
  <c r="A37" i="4"/>
  <c r="B37" i="4"/>
  <c r="F37" i="4"/>
  <c r="J37" i="4"/>
  <c r="K37" i="4"/>
  <c r="A38" i="4"/>
  <c r="B38" i="4"/>
  <c r="K38" i="4"/>
  <c r="A39" i="4"/>
  <c r="J39" i="4" s="1"/>
  <c r="B39" i="4"/>
  <c r="K39" i="4"/>
  <c r="A40" i="4"/>
  <c r="J40" i="4" s="1"/>
  <c r="B40" i="4"/>
  <c r="K40" i="4"/>
  <c r="A41" i="4"/>
  <c r="F41" i="4" s="1"/>
  <c r="B41" i="4"/>
  <c r="K41" i="4"/>
  <c r="A42" i="4"/>
  <c r="B42" i="4"/>
  <c r="K42" i="4"/>
  <c r="A43" i="4"/>
  <c r="B43" i="4"/>
  <c r="K43" i="4"/>
  <c r="A44" i="4"/>
  <c r="J44" i="4" s="1"/>
  <c r="B44" i="4"/>
  <c r="F44" i="4"/>
  <c r="K44" i="4"/>
  <c r="A45" i="4"/>
  <c r="B45" i="4"/>
  <c r="F45" i="4"/>
  <c r="J45" i="4"/>
  <c r="K45" i="4"/>
  <c r="A46" i="4"/>
  <c r="B46" i="4"/>
  <c r="K46" i="4"/>
  <c r="A47" i="4"/>
  <c r="J47" i="4" s="1"/>
  <c r="B47" i="4"/>
  <c r="K47" i="4"/>
  <c r="A48" i="4"/>
  <c r="J48" i="4" s="1"/>
  <c r="B48" i="4"/>
  <c r="K48" i="4"/>
  <c r="A49" i="4"/>
  <c r="F49" i="4" s="1"/>
  <c r="B49" i="4"/>
  <c r="K49" i="4"/>
  <c r="A50" i="4"/>
  <c r="B50" i="4"/>
  <c r="K50" i="4"/>
  <c r="A51" i="4"/>
  <c r="B51" i="4"/>
  <c r="K51" i="4"/>
  <c r="A52" i="4"/>
  <c r="J52" i="4" s="1"/>
  <c r="B52" i="4"/>
  <c r="F52" i="4"/>
  <c r="K52" i="4"/>
  <c r="A53" i="4"/>
  <c r="B53" i="4"/>
  <c r="F53" i="4"/>
  <c r="J53" i="4"/>
  <c r="K53" i="4"/>
  <c r="A54" i="4"/>
  <c r="B54" i="4"/>
  <c r="K54" i="4"/>
  <c r="A55" i="4"/>
  <c r="J55" i="4" s="1"/>
  <c r="B55" i="4"/>
  <c r="K55" i="4"/>
  <c r="A56" i="4"/>
  <c r="J56" i="4" s="1"/>
  <c r="B56" i="4"/>
  <c r="K56" i="4"/>
  <c r="A57" i="4"/>
  <c r="F57" i="4" s="1"/>
  <c r="B57" i="4"/>
  <c r="K57" i="4"/>
  <c r="A58" i="4"/>
  <c r="B58" i="4"/>
  <c r="K58" i="4"/>
  <c r="A59" i="4"/>
  <c r="B59" i="4"/>
  <c r="K59" i="4"/>
  <c r="A60" i="4"/>
  <c r="J60" i="4" s="1"/>
  <c r="B60" i="4"/>
  <c r="F60" i="4"/>
  <c r="K60" i="4"/>
  <c r="A61" i="4"/>
  <c r="B61" i="4"/>
  <c r="F61" i="4"/>
  <c r="J61" i="4"/>
  <c r="K61" i="4"/>
  <c r="A62" i="4"/>
  <c r="B62" i="4"/>
  <c r="K62" i="4"/>
  <c r="A63" i="4"/>
  <c r="J63" i="4" s="1"/>
  <c r="B63" i="4"/>
  <c r="K63" i="4"/>
  <c r="A64" i="4"/>
  <c r="J64" i="4" s="1"/>
  <c r="B64" i="4"/>
  <c r="K64" i="4"/>
  <c r="A65" i="4"/>
  <c r="F65" i="4" s="1"/>
  <c r="B65" i="4"/>
  <c r="K65" i="4"/>
  <c r="A66" i="4"/>
  <c r="F66" i="4" s="1"/>
  <c r="B66" i="4"/>
  <c r="K66" i="4"/>
  <c r="A67" i="4"/>
  <c r="B67" i="4"/>
  <c r="K67" i="4"/>
  <c r="A68" i="4"/>
  <c r="J68" i="4" s="1"/>
  <c r="B68" i="4"/>
  <c r="F68" i="4"/>
  <c r="K68" i="4"/>
  <c r="A69" i="4"/>
  <c r="F69" i="4" s="1"/>
  <c r="B69" i="4"/>
  <c r="K69" i="4"/>
  <c r="A70" i="4"/>
  <c r="F70" i="4" s="1"/>
  <c r="B70" i="4"/>
  <c r="J70" i="4"/>
  <c r="K70" i="4"/>
  <c r="A71" i="4"/>
  <c r="B71" i="4"/>
  <c r="J71" i="4"/>
  <c r="K71" i="4"/>
  <c r="A72" i="4"/>
  <c r="B72" i="4"/>
  <c r="J72" i="4"/>
  <c r="K72" i="4"/>
  <c r="A73" i="4"/>
  <c r="F73" i="4" s="1"/>
  <c r="B73" i="4"/>
  <c r="K73" i="4"/>
  <c r="A74" i="4"/>
  <c r="F74" i="4" s="1"/>
  <c r="B74" i="4"/>
  <c r="K74" i="4"/>
  <c r="A75" i="4"/>
  <c r="B75" i="4"/>
  <c r="K75" i="4"/>
  <c r="A76" i="4"/>
  <c r="B76" i="4"/>
  <c r="K76" i="4"/>
  <c r="A77" i="4"/>
  <c r="F77" i="4" s="1"/>
  <c r="B77" i="4"/>
  <c r="J77" i="4"/>
  <c r="K77" i="4"/>
  <c r="A78" i="4"/>
  <c r="B78" i="4"/>
  <c r="F78" i="4"/>
  <c r="J78" i="4"/>
  <c r="K78" i="4"/>
  <c r="A79" i="4"/>
  <c r="B79" i="4"/>
  <c r="J79" i="4"/>
  <c r="K79" i="4"/>
  <c r="A80" i="4"/>
  <c r="B80" i="4"/>
  <c r="J80" i="4"/>
  <c r="K80" i="4"/>
  <c r="A81" i="4"/>
  <c r="F81" i="4" s="1"/>
  <c r="B81" i="4"/>
  <c r="K81" i="4"/>
  <c r="A82" i="4"/>
  <c r="B82" i="4"/>
  <c r="K82" i="4"/>
  <c r="A83" i="4"/>
  <c r="B83" i="4"/>
  <c r="K83" i="4"/>
  <c r="A84" i="4"/>
  <c r="B84" i="4"/>
  <c r="K84" i="4"/>
  <c r="A85" i="4"/>
  <c r="F85" i="4" s="1"/>
  <c r="B85" i="4"/>
  <c r="J85" i="4"/>
  <c r="K85" i="4"/>
  <c r="A86" i="4"/>
  <c r="B86" i="4"/>
  <c r="F86" i="4"/>
  <c r="J86" i="4"/>
  <c r="K86" i="4"/>
  <c r="A87" i="4"/>
  <c r="B87" i="4"/>
  <c r="J87" i="4"/>
  <c r="K87" i="4"/>
  <c r="A88" i="4"/>
  <c r="B88" i="4"/>
  <c r="J88" i="4"/>
  <c r="K88" i="4"/>
  <c r="A89" i="4"/>
  <c r="F89" i="4" s="1"/>
  <c r="B89" i="4"/>
  <c r="K89" i="4"/>
  <c r="A90" i="4"/>
  <c r="F90" i="4" s="1"/>
  <c r="B90" i="4"/>
  <c r="K90" i="4"/>
  <c r="A91" i="4"/>
  <c r="B91" i="4"/>
  <c r="K91" i="4"/>
  <c r="A92" i="4"/>
  <c r="B92" i="4"/>
  <c r="K92" i="4"/>
  <c r="A93" i="4"/>
  <c r="F93" i="4" s="1"/>
  <c r="B93" i="4"/>
  <c r="K93" i="4"/>
  <c r="A94" i="4"/>
  <c r="B94" i="4"/>
  <c r="F94" i="4"/>
  <c r="J94" i="4"/>
  <c r="K94" i="4"/>
  <c r="A95" i="4"/>
  <c r="B95" i="4"/>
  <c r="J95" i="4"/>
  <c r="K95" i="4"/>
  <c r="A96" i="4"/>
  <c r="B96" i="4"/>
  <c r="J96" i="4"/>
  <c r="K96" i="4"/>
  <c r="A97" i="4"/>
  <c r="F97" i="4" s="1"/>
  <c r="B97" i="4"/>
  <c r="K97" i="4"/>
  <c r="A98" i="4"/>
  <c r="B98" i="4"/>
  <c r="F98" i="4"/>
  <c r="K98" i="4"/>
  <c r="A99" i="4"/>
  <c r="B99" i="4"/>
  <c r="K99" i="4"/>
  <c r="A100" i="4"/>
  <c r="F100" i="4" s="1"/>
  <c r="B100" i="4"/>
  <c r="J100" i="4"/>
  <c r="K100" i="4"/>
  <c r="A101" i="4"/>
  <c r="J101" i="4" s="1"/>
  <c r="B101" i="4"/>
  <c r="F101" i="4"/>
  <c r="K101" i="4"/>
  <c r="A102" i="4"/>
  <c r="B102" i="4"/>
  <c r="F102" i="4"/>
  <c r="J102" i="4"/>
  <c r="K102" i="4"/>
  <c r="A103" i="4"/>
  <c r="J103" i="4" s="1"/>
  <c r="B103" i="4"/>
  <c r="K103" i="4"/>
  <c r="A104" i="4"/>
  <c r="B104" i="4"/>
  <c r="J104" i="4"/>
  <c r="K104" i="4"/>
  <c r="A105" i="4"/>
  <c r="F105" i="4" s="1"/>
  <c r="B105" i="4"/>
  <c r="K105" i="4"/>
  <c r="A106" i="4"/>
  <c r="B106" i="4"/>
  <c r="F106" i="4"/>
  <c r="K106" i="4"/>
  <c r="A107" i="4"/>
  <c r="B107" i="4"/>
  <c r="K107" i="4"/>
  <c r="A108" i="4"/>
  <c r="B108" i="4"/>
  <c r="F108" i="4"/>
  <c r="J108" i="4"/>
  <c r="K108" i="4"/>
  <c r="A109" i="4"/>
  <c r="F109" i="4" s="1"/>
  <c r="B109" i="4"/>
  <c r="K109" i="4"/>
  <c r="A110" i="4"/>
  <c r="J110" i="4" s="1"/>
  <c r="B110" i="4"/>
  <c r="F110" i="4"/>
  <c r="K110" i="4"/>
  <c r="A111" i="4"/>
  <c r="B111" i="4"/>
  <c r="K111" i="4"/>
  <c r="A112" i="4"/>
  <c r="B112" i="4"/>
  <c r="J112" i="4"/>
  <c r="K112" i="4"/>
  <c r="A113" i="4"/>
  <c r="F113" i="4" s="1"/>
  <c r="B113" i="4"/>
  <c r="K113" i="4"/>
  <c r="A114" i="4"/>
  <c r="F114" i="4" s="1"/>
  <c r="B114" i="4"/>
  <c r="K114" i="4"/>
  <c r="A115" i="4"/>
  <c r="F115" i="4" s="1"/>
  <c r="B115" i="4"/>
  <c r="K115" i="4"/>
  <c r="A116" i="4"/>
  <c r="B116" i="4"/>
  <c r="F116" i="4"/>
  <c r="J116" i="4"/>
  <c r="K116" i="4"/>
  <c r="A117" i="4"/>
  <c r="J117" i="4" s="1"/>
  <c r="B117" i="4"/>
  <c r="F117" i="4"/>
  <c r="K117" i="4"/>
  <c r="A118" i="4"/>
  <c r="B118" i="4"/>
  <c r="F118" i="4"/>
  <c r="J118" i="4"/>
  <c r="K118" i="4"/>
  <c r="A119" i="4"/>
  <c r="J119" i="4" s="1"/>
  <c r="B119" i="4"/>
  <c r="K119" i="4"/>
  <c r="A120" i="4"/>
  <c r="B120" i="4"/>
  <c r="J120" i="4"/>
  <c r="K120" i="4"/>
  <c r="A121" i="4"/>
  <c r="F121" i="4" s="1"/>
  <c r="B121" i="4"/>
  <c r="K121" i="4"/>
  <c r="A122" i="4"/>
  <c r="B122" i="4"/>
  <c r="K122" i="4"/>
  <c r="A123" i="4"/>
  <c r="B123" i="4"/>
  <c r="F123" i="4"/>
  <c r="K123" i="4"/>
  <c r="A124" i="4"/>
  <c r="B124" i="4"/>
  <c r="F124" i="4"/>
  <c r="J124" i="4"/>
  <c r="K124" i="4"/>
  <c r="A125" i="4"/>
  <c r="F125" i="4" s="1"/>
  <c r="B125" i="4"/>
  <c r="K125" i="4"/>
  <c r="A126" i="4"/>
  <c r="J126" i="4" s="1"/>
  <c r="B126" i="4"/>
  <c r="F126" i="4"/>
  <c r="K126" i="4"/>
  <c r="A127" i="4"/>
  <c r="B127" i="4"/>
  <c r="J127" i="4"/>
  <c r="K127" i="4"/>
  <c r="A128" i="4"/>
  <c r="J128" i="4" s="1"/>
  <c r="B128" i="4"/>
  <c r="K128" i="4"/>
  <c r="A129" i="4"/>
  <c r="F129" i="4" s="1"/>
  <c r="B129" i="4"/>
  <c r="K129" i="4"/>
  <c r="A130" i="4"/>
  <c r="B130" i="4"/>
  <c r="F130" i="4"/>
  <c r="K130" i="4"/>
  <c r="A131" i="4"/>
  <c r="F131" i="4" s="1"/>
  <c r="B131" i="4"/>
  <c r="K131" i="4"/>
  <c r="A132" i="4"/>
  <c r="J132" i="4" s="1"/>
  <c r="B132" i="4"/>
  <c r="F132" i="4"/>
  <c r="K132" i="4"/>
  <c r="A133" i="4"/>
  <c r="B133" i="4"/>
  <c r="F133" i="4"/>
  <c r="J133" i="4"/>
  <c r="K133" i="4"/>
  <c r="A134" i="4"/>
  <c r="J134" i="4" s="1"/>
  <c r="B134" i="4"/>
  <c r="F134" i="4"/>
  <c r="K134" i="4"/>
  <c r="A135" i="4"/>
  <c r="B135" i="4"/>
  <c r="K135" i="4"/>
  <c r="A136" i="4"/>
  <c r="J136" i="4" s="1"/>
  <c r="B136" i="4"/>
  <c r="K136" i="4"/>
  <c r="A137" i="4"/>
  <c r="B137" i="4"/>
  <c r="K137" i="4"/>
  <c r="A138" i="4"/>
  <c r="B138" i="4"/>
  <c r="F138" i="4"/>
  <c r="K138" i="4"/>
  <c r="A139" i="4"/>
  <c r="B139" i="4"/>
  <c r="K139" i="4"/>
  <c r="A140" i="4"/>
  <c r="J140" i="4" s="1"/>
  <c r="B140" i="4"/>
  <c r="F140" i="4"/>
  <c r="K140" i="4"/>
  <c r="A141" i="4"/>
  <c r="J141" i="4" s="1"/>
  <c r="B141" i="4"/>
  <c r="F141" i="4"/>
  <c r="K141" i="4"/>
  <c r="A142" i="4"/>
  <c r="J142" i="4" s="1"/>
  <c r="B142" i="4"/>
  <c r="F142" i="4"/>
  <c r="K142" i="4"/>
  <c r="A143" i="4"/>
  <c r="J143" i="4" s="1"/>
  <c r="B143" i="4"/>
  <c r="K143" i="4"/>
  <c r="A144" i="4"/>
  <c r="J144" i="4" s="1"/>
  <c r="B144" i="4"/>
  <c r="K144" i="4"/>
  <c r="A145" i="4"/>
  <c r="B145" i="4"/>
  <c r="K145" i="4"/>
  <c r="A146" i="4"/>
  <c r="B146" i="4"/>
  <c r="K146" i="4"/>
  <c r="A147" i="4"/>
  <c r="J147" i="4" s="1"/>
  <c r="B147" i="4"/>
  <c r="F147" i="4"/>
  <c r="K147" i="4"/>
  <c r="A148" i="4"/>
  <c r="B148" i="4"/>
  <c r="F148" i="4"/>
  <c r="J148" i="4"/>
  <c r="K148" i="4"/>
  <c r="A149" i="4"/>
  <c r="B149" i="4"/>
  <c r="K149" i="4"/>
  <c r="A150" i="4"/>
  <c r="F150" i="4" s="1"/>
  <c r="B150" i="4"/>
  <c r="J150" i="4"/>
  <c r="K150" i="4"/>
  <c r="A151" i="4"/>
  <c r="B151" i="4"/>
  <c r="K151" i="4"/>
  <c r="A152" i="4"/>
  <c r="J152" i="4" s="1"/>
  <c r="B152" i="4"/>
  <c r="K152" i="4"/>
  <c r="A153" i="4"/>
  <c r="B153" i="4"/>
  <c r="K153" i="4"/>
  <c r="A154" i="4"/>
  <c r="B154" i="4"/>
  <c r="F154" i="4"/>
  <c r="K154" i="4"/>
  <c r="A155" i="4"/>
  <c r="J155" i="4" s="1"/>
  <c r="B155" i="4"/>
  <c r="F155" i="4"/>
  <c r="K155" i="4"/>
  <c r="A156" i="4"/>
  <c r="B156" i="4"/>
  <c r="F156" i="4"/>
  <c r="J156" i="4"/>
  <c r="K156" i="4"/>
  <c r="A157" i="4"/>
  <c r="B157" i="4"/>
  <c r="K157" i="4"/>
  <c r="A158" i="4"/>
  <c r="F158" i="4" s="1"/>
  <c r="B158" i="4"/>
  <c r="K158" i="4"/>
  <c r="A159" i="4"/>
  <c r="J159" i="4" s="1"/>
  <c r="B159" i="4"/>
  <c r="K159" i="4"/>
  <c r="A160" i="4"/>
  <c r="J160" i="4" s="1"/>
  <c r="B160" i="4"/>
  <c r="K160" i="4"/>
  <c r="A161" i="4"/>
  <c r="B161" i="4"/>
  <c r="K161" i="4"/>
  <c r="A162" i="4"/>
  <c r="B162" i="4"/>
  <c r="K162" i="4"/>
  <c r="A163" i="4"/>
  <c r="J163" i="4" s="1"/>
  <c r="B163" i="4"/>
  <c r="F163" i="4"/>
  <c r="K163" i="4"/>
  <c r="A164" i="4"/>
  <c r="B164" i="4"/>
  <c r="F164" i="4"/>
  <c r="J164" i="4"/>
  <c r="K164" i="4"/>
  <c r="A165" i="4"/>
  <c r="B165" i="4"/>
  <c r="F165" i="4"/>
  <c r="J165" i="4"/>
  <c r="K165" i="4"/>
  <c r="A166" i="4"/>
  <c r="J166" i="4" s="1"/>
  <c r="B166" i="4"/>
  <c r="F166" i="4"/>
  <c r="K166" i="4"/>
  <c r="A167" i="4"/>
  <c r="B167" i="4"/>
  <c r="K167" i="4"/>
  <c r="A168" i="4"/>
  <c r="J168" i="4" s="1"/>
  <c r="B168" i="4"/>
  <c r="K168" i="4"/>
  <c r="A169" i="4"/>
  <c r="B169" i="4"/>
  <c r="K169" i="4"/>
  <c r="A170" i="4"/>
  <c r="B170" i="4"/>
  <c r="F170" i="4"/>
  <c r="K170" i="4"/>
  <c r="A171" i="4"/>
  <c r="J171" i="4" s="1"/>
  <c r="B171" i="4"/>
  <c r="F171" i="4"/>
  <c r="K171" i="4"/>
  <c r="A172" i="4"/>
  <c r="B172" i="4"/>
  <c r="F172" i="4"/>
  <c r="J172" i="4"/>
  <c r="K172" i="4"/>
  <c r="A173" i="4"/>
  <c r="B173" i="4"/>
  <c r="F173" i="4"/>
  <c r="J173" i="4"/>
  <c r="K173" i="4"/>
  <c r="A174" i="4"/>
  <c r="J174" i="4" s="1"/>
  <c r="B174" i="4"/>
  <c r="F174" i="4"/>
  <c r="K174" i="4"/>
  <c r="A175" i="4"/>
  <c r="F175" i="4" s="1"/>
  <c r="B175" i="4"/>
  <c r="K175" i="4"/>
  <c r="A176" i="4"/>
  <c r="F176" i="4" s="1"/>
  <c r="B176" i="4"/>
  <c r="J176" i="4"/>
  <c r="K176" i="4"/>
  <c r="A177" i="4"/>
  <c r="J177" i="4" s="1"/>
  <c r="B177" i="4"/>
  <c r="F177" i="4"/>
  <c r="K177" i="4"/>
  <c r="A178" i="4"/>
  <c r="B178" i="4"/>
  <c r="K178" i="4"/>
  <c r="A179" i="4"/>
  <c r="B179" i="4"/>
  <c r="K179" i="4"/>
  <c r="A180" i="4"/>
  <c r="J180" i="4" s="1"/>
  <c r="B180" i="4"/>
  <c r="F180" i="4"/>
  <c r="K180" i="4"/>
  <c r="A181" i="4"/>
  <c r="F181" i="4" s="1"/>
  <c r="B181" i="4"/>
  <c r="K181" i="4"/>
  <c r="A182" i="4"/>
  <c r="F182" i="4" s="1"/>
  <c r="B182" i="4"/>
  <c r="K182" i="4"/>
  <c r="A183" i="4"/>
  <c r="F183" i="4" s="1"/>
  <c r="B183" i="4"/>
  <c r="K183" i="4"/>
  <c r="A184" i="4"/>
  <c r="F184" i="4" s="1"/>
  <c r="B184" i="4"/>
  <c r="J184" i="4"/>
  <c r="K184" i="4"/>
  <c r="A185" i="4"/>
  <c r="J185" i="4" s="1"/>
  <c r="B185" i="4"/>
  <c r="F185" i="4"/>
  <c r="K185" i="4"/>
  <c r="A186" i="4"/>
  <c r="B186" i="4"/>
  <c r="K186" i="4"/>
  <c r="A187" i="4"/>
  <c r="B187" i="4"/>
  <c r="K187" i="4"/>
  <c r="A188" i="4"/>
  <c r="J188" i="4" s="1"/>
  <c r="B188" i="4"/>
  <c r="F188" i="4"/>
  <c r="K188" i="4"/>
  <c r="A189" i="4"/>
  <c r="F189" i="4" s="1"/>
  <c r="B189" i="4"/>
  <c r="K189" i="4"/>
  <c r="A190" i="4"/>
  <c r="F190" i="4" s="1"/>
  <c r="B190" i="4"/>
  <c r="K190" i="4"/>
  <c r="A191" i="4"/>
  <c r="F191" i="4" s="1"/>
  <c r="B191" i="4"/>
  <c r="K191" i="4"/>
  <c r="A192" i="4"/>
  <c r="F192" i="4" s="1"/>
  <c r="B192" i="4"/>
  <c r="K192" i="4"/>
  <c r="A193" i="4"/>
  <c r="J193" i="4" s="1"/>
  <c r="B193" i="4"/>
  <c r="F193" i="4"/>
  <c r="K193" i="4"/>
  <c r="A194" i="4"/>
  <c r="B194" i="4"/>
  <c r="K194" i="4"/>
  <c r="A195" i="4"/>
  <c r="B195" i="4"/>
  <c r="K195" i="4"/>
  <c r="A196" i="4"/>
  <c r="F196" i="4" s="1"/>
  <c r="B196" i="4"/>
  <c r="K196" i="4"/>
  <c r="A197" i="4"/>
  <c r="F197" i="4" s="1"/>
  <c r="B197" i="4"/>
  <c r="K197" i="4"/>
  <c r="A198" i="4"/>
  <c r="F198" i="4" s="1"/>
  <c r="B198" i="4"/>
  <c r="K198" i="4"/>
  <c r="A199" i="4"/>
  <c r="F199" i="4" s="1"/>
  <c r="B199" i="4"/>
  <c r="K199" i="4"/>
  <c r="A200" i="4"/>
  <c r="F200" i="4" s="1"/>
  <c r="B200" i="4"/>
  <c r="J200" i="4"/>
  <c r="K200" i="4"/>
  <c r="A201" i="4"/>
  <c r="J201" i="4" s="1"/>
  <c r="B201" i="4"/>
  <c r="F201" i="4"/>
  <c r="K201" i="4"/>
  <c r="A202" i="4"/>
  <c r="B202" i="4"/>
  <c r="K202" i="4"/>
  <c r="A203" i="4"/>
  <c r="B203" i="4"/>
  <c r="K203" i="4"/>
  <c r="A204" i="4"/>
  <c r="F204" i="4" s="1"/>
  <c r="B204" i="4"/>
  <c r="K204" i="4"/>
  <c r="A205" i="4"/>
  <c r="F205" i="4" s="1"/>
  <c r="B205" i="4"/>
  <c r="K205" i="4"/>
  <c r="A206" i="4"/>
  <c r="F206" i="4" s="1"/>
  <c r="B206" i="4"/>
  <c r="K206" i="4"/>
  <c r="A207" i="4"/>
  <c r="F207" i="4" s="1"/>
  <c r="B207" i="4"/>
  <c r="K207" i="4"/>
  <c r="A208" i="4"/>
  <c r="F208" i="4" s="1"/>
  <c r="B208" i="4"/>
  <c r="J208" i="4"/>
  <c r="K208" i="4"/>
  <c r="A209" i="4"/>
  <c r="J209" i="4" s="1"/>
  <c r="B209" i="4"/>
  <c r="F209" i="4"/>
  <c r="K209" i="4"/>
  <c r="A210" i="4"/>
  <c r="B210" i="4"/>
  <c r="K210" i="4"/>
  <c r="A211" i="4"/>
  <c r="B211" i="4"/>
  <c r="K211" i="4"/>
  <c r="A212" i="4"/>
  <c r="F212" i="4" s="1"/>
  <c r="B212" i="4"/>
  <c r="K212" i="4"/>
  <c r="A213" i="4"/>
  <c r="F213" i="4" s="1"/>
  <c r="B213" i="4"/>
  <c r="K213" i="4"/>
  <c r="A214" i="4"/>
  <c r="F214" i="4" s="1"/>
  <c r="B214" i="4"/>
  <c r="K214" i="4"/>
  <c r="A215" i="4"/>
  <c r="F215" i="4" s="1"/>
  <c r="B215" i="4"/>
  <c r="K215" i="4"/>
  <c r="A216" i="4"/>
  <c r="F216" i="4" s="1"/>
  <c r="B216" i="4"/>
  <c r="K216" i="4"/>
  <c r="A217" i="4"/>
  <c r="J217" i="4" s="1"/>
  <c r="B217" i="4"/>
  <c r="F217" i="4"/>
  <c r="K217" i="4"/>
  <c r="A218" i="4"/>
  <c r="B218" i="4"/>
  <c r="K218" i="4"/>
  <c r="A219" i="4"/>
  <c r="B219" i="4"/>
  <c r="K219" i="4"/>
  <c r="A220" i="4"/>
  <c r="F220" i="4" s="1"/>
  <c r="B220" i="4"/>
  <c r="K220" i="4"/>
  <c r="A221" i="4"/>
  <c r="F221" i="4" s="1"/>
  <c r="B221" i="4"/>
  <c r="K221" i="4"/>
  <c r="A222" i="4"/>
  <c r="F222" i="4" s="1"/>
  <c r="B222" i="4"/>
  <c r="K222" i="4"/>
  <c r="A223" i="4"/>
  <c r="F223" i="4" s="1"/>
  <c r="B223" i="4"/>
  <c r="K223" i="4"/>
  <c r="A224" i="4"/>
  <c r="F224" i="4" s="1"/>
  <c r="B224" i="4"/>
  <c r="K224" i="4"/>
  <c r="A225" i="4"/>
  <c r="J225" i="4" s="1"/>
  <c r="B225" i="4"/>
  <c r="F225" i="4"/>
  <c r="K225" i="4"/>
  <c r="A226" i="4"/>
  <c r="B226" i="4"/>
  <c r="K226" i="4"/>
  <c r="A227" i="4"/>
  <c r="B227" i="4"/>
  <c r="K227" i="4"/>
  <c r="A228" i="4"/>
  <c r="F228" i="4" s="1"/>
  <c r="B228" i="4"/>
  <c r="K228" i="4"/>
  <c r="A229" i="4"/>
  <c r="F229" i="4" s="1"/>
  <c r="B229" i="4"/>
  <c r="K229" i="4"/>
  <c r="A230" i="4"/>
  <c r="F230" i="4" s="1"/>
  <c r="B230" i="4"/>
  <c r="K230" i="4"/>
  <c r="A231" i="4"/>
  <c r="F231" i="4" s="1"/>
  <c r="B231" i="4"/>
  <c r="K231" i="4"/>
  <c r="A232" i="4"/>
  <c r="F232" i="4" s="1"/>
  <c r="B232" i="4"/>
  <c r="J232" i="4"/>
  <c r="K232" i="4"/>
  <c r="A233" i="4"/>
  <c r="J233" i="4" s="1"/>
  <c r="B233" i="4"/>
  <c r="F233" i="4"/>
  <c r="K233" i="4"/>
  <c r="A234" i="4"/>
  <c r="B234" i="4"/>
  <c r="K234" i="4"/>
  <c r="A235" i="4"/>
  <c r="B235" i="4"/>
  <c r="K235" i="4"/>
  <c r="A236" i="4"/>
  <c r="F236" i="4" s="1"/>
  <c r="B236" i="4"/>
  <c r="K236" i="4"/>
  <c r="A237" i="4"/>
  <c r="F237" i="4" s="1"/>
  <c r="B237" i="4"/>
  <c r="K237" i="4"/>
  <c r="A238" i="4"/>
  <c r="F238" i="4" s="1"/>
  <c r="B238" i="4"/>
  <c r="K238" i="4"/>
  <c r="A239" i="4"/>
  <c r="F239" i="4" s="1"/>
  <c r="B239" i="4"/>
  <c r="K239" i="4"/>
  <c r="A240" i="4"/>
  <c r="F240" i="4" s="1"/>
  <c r="B240" i="4"/>
  <c r="J240" i="4"/>
  <c r="K240" i="4"/>
  <c r="A241" i="4"/>
  <c r="J241" i="4" s="1"/>
  <c r="B241" i="4"/>
  <c r="F241" i="4"/>
  <c r="K241" i="4"/>
  <c r="A242" i="4"/>
  <c r="B242" i="4"/>
  <c r="K242" i="4"/>
  <c r="A243" i="4"/>
  <c r="B243" i="4"/>
  <c r="K243" i="4"/>
  <c r="A244" i="4"/>
  <c r="F244" i="4" s="1"/>
  <c r="B244" i="4"/>
  <c r="K244" i="4"/>
  <c r="A245" i="4"/>
  <c r="F245" i="4" s="1"/>
  <c r="B245" i="4"/>
  <c r="K245" i="4"/>
  <c r="A246" i="4"/>
  <c r="F246" i="4" s="1"/>
  <c r="B246" i="4"/>
  <c r="K246" i="4"/>
  <c r="A247" i="4"/>
  <c r="F247" i="4" s="1"/>
  <c r="B247" i="4"/>
  <c r="K247" i="4"/>
  <c r="A248" i="4"/>
  <c r="F248" i="4" s="1"/>
  <c r="B248" i="4"/>
  <c r="K248" i="4"/>
  <c r="A249" i="4"/>
  <c r="J249" i="4" s="1"/>
  <c r="B249" i="4"/>
  <c r="F249" i="4"/>
  <c r="K249" i="4"/>
  <c r="A250" i="4"/>
  <c r="B250" i="4"/>
  <c r="K250" i="4"/>
  <c r="A251" i="4"/>
  <c r="B251" i="4"/>
  <c r="K251" i="4"/>
  <c r="A252" i="4"/>
  <c r="F252" i="4" s="1"/>
  <c r="B252" i="4"/>
  <c r="K252" i="4"/>
  <c r="A253" i="4"/>
  <c r="F253" i="4" s="1"/>
  <c r="B253" i="4"/>
  <c r="K253" i="4"/>
  <c r="A254" i="4"/>
  <c r="B254" i="4"/>
  <c r="K254" i="4"/>
  <c r="A255" i="4"/>
  <c r="B255" i="4"/>
  <c r="K255" i="4"/>
  <c r="A256" i="4"/>
  <c r="F256" i="4" s="1"/>
  <c r="B256" i="4"/>
  <c r="K256" i="4"/>
  <c r="A257" i="4"/>
  <c r="J257" i="4" s="1"/>
  <c r="B257" i="4"/>
  <c r="K257" i="4"/>
  <c r="A258" i="4"/>
  <c r="B258" i="4"/>
  <c r="K258" i="4"/>
  <c r="A259" i="4"/>
  <c r="J259" i="4" s="1"/>
  <c r="B259" i="4"/>
  <c r="K259" i="4"/>
  <c r="A260" i="4"/>
  <c r="F260" i="4" s="1"/>
  <c r="B260" i="4"/>
  <c r="K260" i="4"/>
  <c r="A261" i="4"/>
  <c r="F261" i="4" s="1"/>
  <c r="B261" i="4"/>
  <c r="K261" i="4"/>
  <c r="A262" i="4"/>
  <c r="F262" i="4" s="1"/>
  <c r="B262" i="4"/>
  <c r="K262" i="4"/>
  <c r="A263" i="4"/>
  <c r="F263" i="4" s="1"/>
  <c r="B263" i="4"/>
  <c r="K263" i="4"/>
  <c r="A264" i="4"/>
  <c r="F264" i="4" s="1"/>
  <c r="B264" i="4"/>
  <c r="K264" i="4"/>
  <c r="A265" i="4"/>
  <c r="J265" i="4" s="1"/>
  <c r="B265" i="4"/>
  <c r="F265" i="4"/>
  <c r="K265" i="4"/>
  <c r="A266" i="4"/>
  <c r="B266" i="4"/>
  <c r="K266" i="4"/>
  <c r="A267" i="4"/>
  <c r="J267" i="4" s="1"/>
  <c r="B267" i="4"/>
  <c r="K267" i="4"/>
  <c r="A268" i="4"/>
  <c r="F268" i="4" s="1"/>
  <c r="B268" i="4"/>
  <c r="K268" i="4"/>
  <c r="A269" i="4"/>
  <c r="B269" i="4"/>
  <c r="F269" i="4"/>
  <c r="K269" i="4"/>
  <c r="A270" i="4"/>
  <c r="B270" i="4"/>
  <c r="F270" i="4"/>
  <c r="K270" i="4"/>
  <c r="A271" i="4"/>
  <c r="F271" i="4" s="1"/>
  <c r="B271" i="4"/>
  <c r="J271" i="4"/>
  <c r="K271" i="4"/>
  <c r="A272" i="4"/>
  <c r="B272" i="4"/>
  <c r="F272" i="4"/>
  <c r="J272" i="4"/>
  <c r="K272" i="4"/>
  <c r="A273" i="4"/>
  <c r="J273" i="4" s="1"/>
  <c r="B273" i="4"/>
  <c r="F273" i="4"/>
  <c r="K273" i="4"/>
  <c r="A274" i="4"/>
  <c r="B274" i="4"/>
  <c r="K274" i="4"/>
  <c r="A275" i="4"/>
  <c r="B275" i="4"/>
  <c r="K275" i="4"/>
  <c r="A276" i="4"/>
  <c r="B276" i="4"/>
  <c r="K276" i="4"/>
  <c r="A277" i="4"/>
  <c r="F277" i="4" s="1"/>
  <c r="B277" i="4"/>
  <c r="K277" i="4"/>
  <c r="A278" i="4"/>
  <c r="B278" i="4"/>
  <c r="K278" i="4"/>
  <c r="A279" i="4"/>
  <c r="B279" i="4"/>
  <c r="K279" i="4"/>
  <c r="A280" i="4"/>
  <c r="F280" i="4" s="1"/>
  <c r="B280" i="4"/>
  <c r="K280" i="4"/>
  <c r="A281" i="4"/>
  <c r="F281" i="4" s="1"/>
  <c r="B281" i="4"/>
  <c r="K281" i="4"/>
  <c r="A282" i="4"/>
  <c r="B282" i="4"/>
  <c r="K282" i="4"/>
  <c r="A283" i="4"/>
  <c r="J283" i="4" s="1"/>
  <c r="B283" i="4"/>
  <c r="K283" i="4"/>
  <c r="A284" i="4"/>
  <c r="B284" i="4"/>
  <c r="K284" i="4"/>
  <c r="A285" i="4"/>
  <c r="F285" i="4" s="1"/>
  <c r="B285" i="4"/>
  <c r="K285" i="4"/>
  <c r="A286" i="4"/>
  <c r="F286" i="4" s="1"/>
  <c r="B286" i="4"/>
  <c r="K286" i="4"/>
  <c r="A287" i="4"/>
  <c r="F287" i="4" s="1"/>
  <c r="B287" i="4"/>
  <c r="K287" i="4"/>
  <c r="A288" i="4"/>
  <c r="F288" i="4" s="1"/>
  <c r="B288" i="4"/>
  <c r="J288" i="4"/>
  <c r="K288" i="4"/>
  <c r="A289" i="4"/>
  <c r="B289" i="4"/>
  <c r="F289" i="4"/>
  <c r="J289" i="4"/>
  <c r="K289" i="4"/>
  <c r="A290" i="4"/>
  <c r="B290" i="4"/>
  <c r="J290" i="4"/>
  <c r="K290" i="4"/>
  <c r="A291" i="4"/>
  <c r="B291" i="4"/>
  <c r="K291" i="4"/>
  <c r="A292" i="4"/>
  <c r="F292" i="4" s="1"/>
  <c r="B292" i="4"/>
  <c r="J292" i="4"/>
  <c r="K292" i="4"/>
  <c r="A293" i="4"/>
  <c r="B293" i="4"/>
  <c r="F293" i="4"/>
  <c r="K293" i="4"/>
  <c r="A294" i="4"/>
  <c r="B294" i="4"/>
  <c r="K294" i="4"/>
  <c r="A295" i="4"/>
  <c r="F295" i="4" s="1"/>
  <c r="B295" i="4"/>
  <c r="K295" i="4"/>
  <c r="A296" i="4"/>
  <c r="F296" i="4" s="1"/>
  <c r="B296" i="4"/>
  <c r="K296" i="4"/>
  <c r="A297" i="4"/>
  <c r="B297" i="4"/>
  <c r="F297" i="4"/>
  <c r="J297" i="4"/>
  <c r="K297" i="4"/>
  <c r="A298" i="4"/>
  <c r="B298" i="4"/>
  <c r="K298" i="4"/>
  <c r="A299" i="4"/>
  <c r="B299" i="4"/>
  <c r="J299" i="4"/>
  <c r="K299" i="4"/>
  <c r="A300" i="4"/>
  <c r="F300" i="4" s="1"/>
  <c r="B300" i="4"/>
  <c r="J300" i="4"/>
  <c r="K300" i="4"/>
  <c r="A301" i="4"/>
  <c r="B301" i="4"/>
  <c r="F301" i="4"/>
  <c r="K301" i="4"/>
  <c r="A302" i="4"/>
  <c r="B302" i="4"/>
  <c r="F302" i="4"/>
  <c r="K302" i="4"/>
  <c r="A303" i="4"/>
  <c r="F303" i="4" s="1"/>
  <c r="B303" i="4"/>
  <c r="J303" i="4"/>
  <c r="K303" i="4"/>
  <c r="A304" i="4"/>
  <c r="B304" i="4"/>
  <c r="F304" i="4"/>
  <c r="J304" i="4"/>
  <c r="K304" i="4"/>
  <c r="A305" i="4"/>
  <c r="B305" i="4"/>
  <c r="F305" i="4"/>
  <c r="J305" i="4"/>
  <c r="K305" i="4"/>
  <c r="A306" i="4"/>
  <c r="J306" i="4" s="1"/>
  <c r="B306" i="4"/>
  <c r="K306" i="4"/>
  <c r="A307" i="4"/>
  <c r="B307" i="4"/>
  <c r="K307" i="4"/>
  <c r="A308" i="4"/>
  <c r="F308" i="4" s="1"/>
  <c r="B308" i="4"/>
  <c r="J308" i="4"/>
  <c r="K308" i="4"/>
  <c r="A309" i="4"/>
  <c r="B309" i="4"/>
  <c r="F309" i="4"/>
  <c r="K309" i="4"/>
  <c r="A310" i="4"/>
  <c r="B310" i="4"/>
  <c r="K310" i="4"/>
  <c r="A311" i="4"/>
  <c r="J311" i="4" s="1"/>
  <c r="B311" i="4"/>
  <c r="K311" i="4"/>
  <c r="A312" i="4"/>
  <c r="F312" i="4" s="1"/>
  <c r="B312" i="4"/>
  <c r="J312" i="4"/>
  <c r="K312" i="4"/>
  <c r="A313" i="4"/>
  <c r="B313" i="4"/>
  <c r="F313" i="4"/>
  <c r="J313" i="4"/>
  <c r="K313" i="4"/>
  <c r="A314" i="4"/>
  <c r="B314" i="4"/>
  <c r="F314" i="4"/>
  <c r="J314" i="4"/>
  <c r="K314" i="4"/>
  <c r="A315" i="4"/>
  <c r="B315" i="4"/>
  <c r="K315" i="4"/>
  <c r="A316" i="4"/>
  <c r="F316" i="4" s="1"/>
  <c r="B316" i="4"/>
  <c r="J316" i="4"/>
  <c r="K316" i="4"/>
  <c r="A317" i="4"/>
  <c r="B317" i="4"/>
  <c r="J317" i="4"/>
  <c r="K317" i="4"/>
  <c r="A318" i="4"/>
  <c r="B318" i="4"/>
  <c r="K318" i="4"/>
  <c r="A319" i="4"/>
  <c r="B319" i="4"/>
  <c r="J319" i="4"/>
  <c r="K319" i="4"/>
  <c r="A320" i="4"/>
  <c r="B320" i="4"/>
  <c r="K320" i="4"/>
  <c r="A321" i="4"/>
  <c r="F321" i="4" s="1"/>
  <c r="B321" i="4"/>
  <c r="K321" i="4"/>
  <c r="A322" i="4"/>
  <c r="J322" i="4" s="1"/>
  <c r="B322" i="4"/>
  <c r="K322" i="4"/>
  <c r="A323" i="4"/>
  <c r="F323" i="4" s="1"/>
  <c r="B323" i="4"/>
  <c r="K323" i="4"/>
  <c r="A324" i="4"/>
  <c r="F324" i="4" s="1"/>
  <c r="B324" i="4"/>
  <c r="J324" i="4"/>
  <c r="K324" i="4"/>
  <c r="A325" i="4"/>
  <c r="B325" i="4"/>
  <c r="F325" i="4"/>
  <c r="J325" i="4"/>
  <c r="K325" i="4"/>
  <c r="A326" i="4"/>
  <c r="B326" i="4"/>
  <c r="K326" i="4"/>
  <c r="A327" i="4"/>
  <c r="B327" i="4"/>
  <c r="J327" i="4"/>
  <c r="K327" i="4"/>
  <c r="A328" i="4"/>
  <c r="B328" i="4"/>
  <c r="K328" i="4"/>
  <c r="A329" i="4"/>
  <c r="F329" i="4" s="1"/>
  <c r="B329" i="4"/>
  <c r="K329" i="4"/>
  <c r="A330" i="4"/>
  <c r="J330" i="4" s="1"/>
  <c r="B330" i="4"/>
  <c r="K330" i="4"/>
  <c r="A331" i="4"/>
  <c r="F331" i="4" s="1"/>
  <c r="B331" i="4"/>
  <c r="K331" i="4"/>
  <c r="A332" i="4"/>
  <c r="F332" i="4" s="1"/>
  <c r="B332" i="4"/>
  <c r="J332" i="4"/>
  <c r="K332" i="4"/>
  <c r="A333" i="4"/>
  <c r="B333" i="4"/>
  <c r="F333" i="4"/>
  <c r="J333" i="4"/>
  <c r="K333" i="4"/>
  <c r="A334" i="4"/>
  <c r="B334" i="4"/>
  <c r="K334" i="4"/>
  <c r="A335" i="4"/>
  <c r="B335" i="4"/>
  <c r="J335" i="4"/>
  <c r="K335" i="4"/>
  <c r="A336" i="4"/>
  <c r="B336" i="4"/>
  <c r="K336" i="4"/>
  <c r="A337" i="4"/>
  <c r="F337" i="4" s="1"/>
  <c r="B337" i="4"/>
  <c r="K337" i="4"/>
  <c r="A338" i="4"/>
  <c r="J338" i="4" s="1"/>
  <c r="B338" i="4"/>
  <c r="K338" i="4"/>
  <c r="A339" i="4"/>
  <c r="F339" i="4" s="1"/>
  <c r="B339" i="4"/>
  <c r="K339" i="4"/>
  <c r="A340" i="4"/>
  <c r="F340" i="4" s="1"/>
  <c r="B340" i="4"/>
  <c r="J340" i="4"/>
  <c r="K340" i="4"/>
  <c r="A341" i="4"/>
  <c r="B341" i="4"/>
  <c r="F341" i="4"/>
  <c r="J341" i="4"/>
  <c r="K341" i="4"/>
  <c r="A342" i="4"/>
  <c r="B342" i="4"/>
  <c r="K342" i="4"/>
  <c r="A343" i="4"/>
  <c r="B343" i="4"/>
  <c r="J343" i="4"/>
  <c r="K343" i="4"/>
  <c r="A344" i="4"/>
  <c r="B344" i="4"/>
  <c r="K344" i="4"/>
  <c r="A345" i="4"/>
  <c r="F345" i="4" s="1"/>
  <c r="B345" i="4"/>
  <c r="K345" i="4"/>
  <c r="A346" i="4"/>
  <c r="B346" i="4"/>
  <c r="K346" i="4"/>
  <c r="A347" i="4"/>
  <c r="F347" i="4" s="1"/>
  <c r="B347" i="4"/>
  <c r="K347" i="4"/>
  <c r="A348" i="4"/>
  <c r="F348" i="4" s="1"/>
  <c r="B348" i="4"/>
  <c r="J348" i="4"/>
  <c r="K348" i="4"/>
  <c r="A349" i="4"/>
  <c r="B349" i="4"/>
  <c r="F349" i="4"/>
  <c r="J349" i="4"/>
  <c r="K349" i="4"/>
  <c r="A350" i="4"/>
  <c r="B350" i="4"/>
  <c r="K350" i="4"/>
  <c r="A351" i="4"/>
  <c r="B351" i="4"/>
  <c r="J351" i="4"/>
  <c r="K351" i="4"/>
  <c r="A352" i="4"/>
  <c r="B352" i="4"/>
  <c r="K352" i="4"/>
  <c r="A353" i="4"/>
  <c r="F353" i="4" s="1"/>
  <c r="B353" i="4"/>
  <c r="K353" i="4"/>
  <c r="A354" i="4"/>
  <c r="B354" i="4"/>
  <c r="K354" i="4"/>
  <c r="A355" i="4"/>
  <c r="F355" i="4" s="1"/>
  <c r="B355" i="4"/>
  <c r="K355" i="4"/>
  <c r="A356" i="4"/>
  <c r="F356" i="4" s="1"/>
  <c r="B356" i="4"/>
  <c r="J356" i="4"/>
  <c r="K356" i="4"/>
  <c r="A357" i="4"/>
  <c r="B357" i="4"/>
  <c r="F357" i="4"/>
  <c r="J357" i="4"/>
  <c r="K357" i="4"/>
  <c r="A358" i="4"/>
  <c r="B358" i="4"/>
  <c r="K358" i="4"/>
  <c r="A359" i="4"/>
  <c r="B359" i="4"/>
  <c r="J359" i="4"/>
  <c r="K359" i="4"/>
  <c r="A360" i="4"/>
  <c r="B360" i="4"/>
  <c r="K360" i="4"/>
  <c r="A361" i="4"/>
  <c r="F361" i="4" s="1"/>
  <c r="B361" i="4"/>
  <c r="K361" i="4"/>
  <c r="A362" i="4"/>
  <c r="B362" i="4"/>
  <c r="K362" i="4"/>
  <c r="A363" i="4"/>
  <c r="F363" i="4" s="1"/>
  <c r="B363" i="4"/>
  <c r="K363" i="4"/>
  <c r="A364" i="4"/>
  <c r="F364" i="4" s="1"/>
  <c r="B364" i="4"/>
  <c r="J364" i="4"/>
  <c r="K364" i="4"/>
  <c r="A365" i="4"/>
  <c r="B365" i="4"/>
  <c r="F365" i="4"/>
  <c r="J365" i="4"/>
  <c r="K365" i="4"/>
  <c r="A366" i="4"/>
  <c r="B366" i="4"/>
  <c r="K366" i="4"/>
  <c r="A367" i="4"/>
  <c r="B367" i="4"/>
  <c r="J367" i="4"/>
  <c r="K367" i="4"/>
  <c r="A368" i="4"/>
  <c r="B368" i="4"/>
  <c r="K368" i="4"/>
  <c r="A369" i="4"/>
  <c r="F369" i="4" s="1"/>
  <c r="B369" i="4"/>
  <c r="K369" i="4"/>
  <c r="A370" i="4"/>
  <c r="B370" i="4"/>
  <c r="K370" i="4"/>
  <c r="A371" i="4"/>
  <c r="F371" i="4" s="1"/>
  <c r="B371" i="4"/>
  <c r="K371" i="4"/>
  <c r="A372" i="4"/>
  <c r="F372" i="4" s="1"/>
  <c r="B372" i="4"/>
  <c r="J372" i="4"/>
  <c r="K372" i="4"/>
  <c r="A373" i="4"/>
  <c r="B373" i="4"/>
  <c r="F373" i="4"/>
  <c r="J373" i="4"/>
  <c r="K373" i="4"/>
  <c r="A374" i="4"/>
  <c r="B374" i="4"/>
  <c r="K374" i="4"/>
  <c r="A375" i="4"/>
  <c r="B375" i="4"/>
  <c r="J375" i="4"/>
  <c r="K375" i="4"/>
  <c r="A376" i="4"/>
  <c r="B376" i="4"/>
  <c r="K376" i="4"/>
  <c r="A377" i="4"/>
  <c r="F377" i="4" s="1"/>
  <c r="B377" i="4"/>
  <c r="K377" i="4"/>
  <c r="A378" i="4"/>
  <c r="B378" i="4"/>
  <c r="K378" i="4"/>
  <c r="A379" i="4"/>
  <c r="F379" i="4" s="1"/>
  <c r="B379" i="4"/>
  <c r="K379" i="4"/>
  <c r="A380" i="4"/>
  <c r="F380" i="4" s="1"/>
  <c r="B380" i="4"/>
  <c r="J380" i="4"/>
  <c r="K380" i="4"/>
  <c r="A381" i="4"/>
  <c r="B381" i="4"/>
  <c r="F381" i="4"/>
  <c r="J381" i="4"/>
  <c r="K381" i="4"/>
  <c r="A382" i="4"/>
  <c r="B382" i="4"/>
  <c r="K382" i="4"/>
  <c r="A383" i="4"/>
  <c r="B383" i="4"/>
  <c r="J383" i="4"/>
  <c r="K383" i="4"/>
  <c r="A384" i="4"/>
  <c r="B384" i="4"/>
  <c r="K384" i="4"/>
  <c r="A385" i="4"/>
  <c r="F385" i="4" s="1"/>
  <c r="B385" i="4"/>
  <c r="K385" i="4"/>
  <c r="A386" i="4"/>
  <c r="B386" i="4"/>
  <c r="K386" i="4"/>
  <c r="A387" i="4"/>
  <c r="B387" i="4"/>
  <c r="K387" i="4"/>
  <c r="A388" i="4"/>
  <c r="B388" i="4"/>
  <c r="K388" i="4"/>
  <c r="A389" i="4"/>
  <c r="F389" i="4" s="1"/>
  <c r="B389" i="4"/>
  <c r="K389" i="4"/>
  <c r="A390" i="4"/>
  <c r="B390" i="4"/>
  <c r="K390" i="4"/>
  <c r="A391" i="4"/>
  <c r="J391" i="4" s="1"/>
  <c r="B391" i="4"/>
  <c r="K391" i="4"/>
  <c r="A392" i="4"/>
  <c r="B392" i="4"/>
  <c r="K392" i="4"/>
  <c r="A393" i="4"/>
  <c r="F393" i="4" s="1"/>
  <c r="B393" i="4"/>
  <c r="K393" i="4"/>
  <c r="A394" i="4"/>
  <c r="B394" i="4"/>
  <c r="K394" i="4"/>
  <c r="A395" i="4"/>
  <c r="B395" i="4"/>
  <c r="F395" i="4"/>
  <c r="J395" i="4"/>
  <c r="K395" i="4"/>
  <c r="A396" i="4"/>
  <c r="J396" i="4" s="1"/>
  <c r="B396" i="4"/>
  <c r="F396" i="4"/>
  <c r="K396" i="4"/>
  <c r="A397" i="4"/>
  <c r="F397" i="4" s="1"/>
  <c r="B397" i="4"/>
  <c r="K397" i="4"/>
  <c r="A398" i="4"/>
  <c r="B398" i="4"/>
  <c r="K398" i="4"/>
  <c r="A399" i="4"/>
  <c r="J399" i="4" s="1"/>
  <c r="B399" i="4"/>
  <c r="K399" i="4"/>
  <c r="A400" i="4"/>
  <c r="B400" i="4"/>
  <c r="K400" i="4"/>
  <c r="A401" i="4"/>
  <c r="F401" i="4" s="1"/>
  <c r="B401" i="4"/>
  <c r="K401" i="4"/>
  <c r="A402" i="4"/>
  <c r="B402" i="4"/>
  <c r="K402" i="4"/>
  <c r="A403" i="4"/>
  <c r="F403" i="4" s="1"/>
  <c r="B403" i="4"/>
  <c r="K403" i="4"/>
  <c r="A404" i="4"/>
  <c r="B404" i="4"/>
  <c r="F404" i="4"/>
  <c r="J404" i="4"/>
  <c r="K404" i="4"/>
  <c r="A405" i="4"/>
  <c r="B405" i="4"/>
  <c r="F405" i="4"/>
  <c r="J405" i="4"/>
  <c r="K405" i="4"/>
  <c r="A406" i="4"/>
  <c r="B406" i="4"/>
  <c r="F406" i="4"/>
  <c r="K406" i="4"/>
  <c r="A407" i="4"/>
  <c r="B407" i="4"/>
  <c r="K407" i="4"/>
  <c r="A408" i="4"/>
  <c r="B408" i="4"/>
  <c r="K408" i="4"/>
  <c r="A409" i="4"/>
  <c r="B409" i="4"/>
  <c r="F409" i="4"/>
  <c r="K409" i="4"/>
  <c r="A410" i="4"/>
  <c r="J410" i="4" s="1"/>
  <c r="B410" i="4"/>
  <c r="K410" i="4"/>
  <c r="A411" i="4"/>
  <c r="F411" i="4" s="1"/>
  <c r="B411" i="4"/>
  <c r="K411" i="4"/>
  <c r="A412" i="4"/>
  <c r="B412" i="4"/>
  <c r="F412" i="4"/>
  <c r="J412" i="4"/>
  <c r="K412" i="4"/>
  <c r="A413" i="4"/>
  <c r="B413" i="4"/>
  <c r="F413" i="4"/>
  <c r="J413" i="4"/>
  <c r="K413" i="4"/>
  <c r="A414" i="4"/>
  <c r="F414" i="4" s="1"/>
  <c r="B414" i="4"/>
  <c r="K414" i="4"/>
  <c r="A415" i="4"/>
  <c r="B415" i="4"/>
  <c r="K415" i="4"/>
  <c r="A416" i="4"/>
  <c r="B416" i="4"/>
  <c r="J416" i="4"/>
  <c r="K416" i="4"/>
  <c r="A417" i="4"/>
  <c r="B417" i="4"/>
  <c r="F417" i="4"/>
  <c r="K417" i="4"/>
  <c r="A418" i="4"/>
  <c r="J418" i="4" s="1"/>
  <c r="B418" i="4"/>
  <c r="K418" i="4"/>
  <c r="A419" i="4"/>
  <c r="F419" i="4" s="1"/>
  <c r="B419" i="4"/>
  <c r="K419" i="4"/>
  <c r="A420" i="4"/>
  <c r="B420" i="4"/>
  <c r="F420" i="4"/>
  <c r="J420" i="4"/>
  <c r="K420" i="4"/>
  <c r="A421" i="4"/>
  <c r="B421" i="4"/>
  <c r="F421" i="4"/>
  <c r="J421" i="4"/>
  <c r="K421" i="4"/>
  <c r="A422" i="4"/>
  <c r="B422" i="4"/>
  <c r="F422" i="4"/>
  <c r="K422" i="4"/>
  <c r="A423" i="4"/>
  <c r="J423" i="4" s="1"/>
  <c r="B423" i="4"/>
  <c r="K423" i="4"/>
  <c r="A424" i="4"/>
  <c r="B424" i="4"/>
  <c r="K424" i="4"/>
  <c r="A425" i="4"/>
  <c r="B425" i="4"/>
  <c r="F425" i="4"/>
  <c r="K425" i="4"/>
  <c r="A426" i="4"/>
  <c r="J426" i="4" s="1"/>
  <c r="B426" i="4"/>
  <c r="F426" i="4"/>
  <c r="K426" i="4"/>
  <c r="A427" i="4"/>
  <c r="B427" i="4"/>
  <c r="K427" i="4"/>
  <c r="A428" i="4"/>
  <c r="B428" i="4"/>
  <c r="F428" i="4"/>
  <c r="J428" i="4"/>
  <c r="K428" i="4"/>
  <c r="A429" i="4"/>
  <c r="B429" i="4"/>
  <c r="F429" i="4"/>
  <c r="J429" i="4"/>
  <c r="K429" i="4"/>
  <c r="A430" i="4"/>
  <c r="B430" i="4"/>
  <c r="F430" i="4"/>
  <c r="K430" i="4"/>
  <c r="A431" i="4"/>
  <c r="J431" i="4" s="1"/>
  <c r="B431" i="4"/>
  <c r="K431" i="4"/>
  <c r="A432" i="4"/>
  <c r="J432" i="4" s="1"/>
  <c r="B432" i="4"/>
  <c r="K432" i="4"/>
  <c r="A433" i="4"/>
  <c r="B433" i="4"/>
  <c r="F433" i="4"/>
  <c r="K433" i="4"/>
  <c r="A434" i="4"/>
  <c r="J434" i="4" s="1"/>
  <c r="B434" i="4"/>
  <c r="K434" i="4"/>
  <c r="A435" i="4"/>
  <c r="B435" i="4"/>
  <c r="F435" i="4"/>
  <c r="K435" i="4"/>
  <c r="A436" i="4"/>
  <c r="B436" i="4"/>
  <c r="F436" i="4"/>
  <c r="J436" i="4"/>
  <c r="K436" i="4"/>
  <c r="A437" i="4"/>
  <c r="B437" i="4"/>
  <c r="F437" i="4"/>
  <c r="J437" i="4"/>
  <c r="K437" i="4"/>
  <c r="A438" i="4"/>
  <c r="J438" i="4" s="1"/>
  <c r="B438" i="4"/>
  <c r="F438" i="4"/>
  <c r="K438" i="4"/>
  <c r="A439" i="4"/>
  <c r="B439" i="4"/>
  <c r="K439" i="4"/>
  <c r="A440" i="4"/>
  <c r="B440" i="4"/>
  <c r="K440" i="4"/>
  <c r="A441" i="4"/>
  <c r="B441" i="4"/>
  <c r="F441" i="4"/>
  <c r="K441" i="4"/>
  <c r="A442" i="4"/>
  <c r="J442" i="4" s="1"/>
  <c r="B442" i="4"/>
  <c r="F442" i="4"/>
  <c r="K442" i="4"/>
  <c r="A443" i="4"/>
  <c r="B443" i="4"/>
  <c r="K443" i="4"/>
  <c r="A444" i="4"/>
  <c r="B444" i="4"/>
  <c r="F444" i="4"/>
  <c r="J444" i="4"/>
  <c r="K444" i="4"/>
  <c r="A445" i="4"/>
  <c r="B445" i="4"/>
  <c r="F445" i="4"/>
  <c r="J445" i="4"/>
  <c r="K445" i="4"/>
  <c r="A446" i="4"/>
  <c r="J446" i="4" s="1"/>
  <c r="B446" i="4"/>
  <c r="F446" i="4"/>
  <c r="K446" i="4"/>
  <c r="A447" i="4"/>
  <c r="B447" i="4"/>
  <c r="K447" i="4"/>
  <c r="A448" i="4"/>
  <c r="B448" i="4"/>
  <c r="K448" i="4"/>
  <c r="A449" i="4"/>
  <c r="B449" i="4"/>
  <c r="F449" i="4"/>
  <c r="K449" i="4"/>
  <c r="A450" i="4"/>
  <c r="J450" i="4" s="1"/>
  <c r="B450" i="4"/>
  <c r="K450" i="4"/>
  <c r="A451" i="4"/>
  <c r="B451" i="4"/>
  <c r="K451" i="4"/>
  <c r="A452" i="4"/>
  <c r="B452" i="4"/>
  <c r="K452" i="4"/>
  <c r="A453" i="4"/>
  <c r="B453" i="4"/>
  <c r="F453" i="4"/>
  <c r="J453" i="4"/>
  <c r="K453" i="4"/>
  <c r="A454" i="4"/>
  <c r="B454" i="4"/>
  <c r="F454" i="4"/>
  <c r="J454" i="4"/>
  <c r="K454" i="4"/>
  <c r="A455" i="4"/>
  <c r="B455" i="4"/>
  <c r="K455" i="4"/>
  <c r="A456" i="4"/>
  <c r="B456" i="4"/>
  <c r="K456" i="4"/>
  <c r="A457" i="4"/>
  <c r="B457" i="4"/>
  <c r="K457" i="4"/>
  <c r="A458" i="4"/>
  <c r="J458" i="4" s="1"/>
  <c r="B458" i="4"/>
  <c r="F458" i="4"/>
  <c r="K458" i="4"/>
  <c r="A459" i="4"/>
  <c r="B459" i="4"/>
  <c r="K459" i="4"/>
  <c r="A460" i="4"/>
  <c r="J460" i="4" s="1"/>
  <c r="B460" i="4"/>
  <c r="K460" i="4"/>
  <c r="A461" i="4"/>
  <c r="B461" i="4"/>
  <c r="K461" i="4"/>
  <c r="A462" i="4"/>
  <c r="F462" i="4" s="1"/>
  <c r="B462" i="4"/>
  <c r="K462" i="4"/>
  <c r="A463" i="4"/>
  <c r="B463" i="4"/>
  <c r="K463" i="4"/>
  <c r="A464" i="4"/>
  <c r="F464" i="4" s="1"/>
  <c r="B464" i="4"/>
  <c r="K464" i="4"/>
  <c r="A465" i="4"/>
  <c r="B465" i="4"/>
  <c r="F465" i="4"/>
  <c r="J465" i="4"/>
  <c r="K465" i="4"/>
  <c r="A466" i="4"/>
  <c r="B466" i="4"/>
  <c r="J466" i="4"/>
  <c r="K466" i="4"/>
  <c r="A467" i="4"/>
  <c r="F467" i="4" s="1"/>
  <c r="B467" i="4"/>
  <c r="K467" i="4"/>
  <c r="A468" i="4"/>
  <c r="B468" i="4"/>
  <c r="K468" i="4"/>
  <c r="A469" i="4"/>
  <c r="F469" i="4" s="1"/>
  <c r="B469" i="4"/>
  <c r="K469" i="4"/>
  <c r="A470" i="4"/>
  <c r="B470" i="4"/>
  <c r="K470" i="4"/>
  <c r="A471" i="4"/>
  <c r="J471" i="4" s="1"/>
  <c r="B471" i="4"/>
  <c r="K471" i="4"/>
  <c r="A472" i="4"/>
  <c r="B472" i="4"/>
  <c r="F472" i="4"/>
  <c r="J472" i="4"/>
  <c r="K472" i="4"/>
  <c r="A473" i="4"/>
  <c r="B473" i="4"/>
  <c r="J473" i="4"/>
  <c r="K473" i="4"/>
  <c r="A474" i="4"/>
  <c r="B474" i="4"/>
  <c r="J474" i="4"/>
  <c r="K474" i="4"/>
  <c r="A475" i="4"/>
  <c r="F475" i="4" s="1"/>
  <c r="B475" i="4"/>
  <c r="K475" i="4"/>
  <c r="A476" i="4"/>
  <c r="B476" i="4"/>
  <c r="K476" i="4"/>
  <c r="A477" i="4"/>
  <c r="F477" i="4" s="1"/>
  <c r="B477" i="4"/>
  <c r="K477" i="4"/>
  <c r="A478" i="4"/>
  <c r="B478" i="4"/>
  <c r="K478" i="4"/>
  <c r="A479" i="4"/>
  <c r="F479" i="4" s="1"/>
  <c r="B479" i="4"/>
  <c r="K479" i="4"/>
  <c r="A480" i="4"/>
  <c r="B480" i="4"/>
  <c r="F480" i="4"/>
  <c r="J480" i="4"/>
  <c r="K480" i="4"/>
  <c r="A481" i="4"/>
  <c r="B481" i="4"/>
  <c r="J481" i="4"/>
  <c r="K481" i="4"/>
  <c r="A482" i="4"/>
  <c r="B482" i="4"/>
  <c r="J482" i="4"/>
  <c r="K482" i="4"/>
  <c r="A483" i="4"/>
  <c r="F483" i="4" s="1"/>
  <c r="B483" i="4"/>
  <c r="K483" i="4"/>
  <c r="A484" i="4"/>
  <c r="B484" i="4"/>
  <c r="K484" i="4"/>
  <c r="A485" i="4"/>
  <c r="F485" i="4" s="1"/>
  <c r="B485" i="4"/>
  <c r="K485" i="4"/>
  <c r="A486" i="4"/>
  <c r="B486" i="4"/>
  <c r="K486" i="4"/>
  <c r="A487" i="4"/>
  <c r="F487" i="4" s="1"/>
  <c r="B487" i="4"/>
  <c r="K487" i="4"/>
  <c r="A488" i="4"/>
  <c r="B488" i="4"/>
  <c r="F488" i="4"/>
  <c r="J488" i="4"/>
  <c r="K488" i="4"/>
  <c r="A489" i="4"/>
  <c r="B489" i="4"/>
  <c r="J489" i="4"/>
  <c r="K489" i="4"/>
  <c r="A490" i="4"/>
  <c r="B490" i="4"/>
  <c r="J490" i="4"/>
  <c r="K490" i="4"/>
  <c r="A491" i="4"/>
  <c r="F491" i="4" s="1"/>
  <c r="B491" i="4"/>
  <c r="K491" i="4"/>
  <c r="A492" i="4"/>
  <c r="B492" i="4"/>
  <c r="F492" i="4"/>
  <c r="K492" i="4"/>
  <c r="A493" i="4"/>
  <c r="F493" i="4" s="1"/>
  <c r="B493" i="4"/>
  <c r="K493" i="4"/>
  <c r="A494" i="4"/>
  <c r="F494" i="4" s="1"/>
  <c r="B494" i="4"/>
  <c r="K494" i="4"/>
  <c r="A495" i="4"/>
  <c r="F495" i="4" s="1"/>
  <c r="B495" i="4"/>
  <c r="K495" i="4"/>
  <c r="A496" i="4"/>
  <c r="B496" i="4"/>
  <c r="F496" i="4"/>
  <c r="J496" i="4"/>
  <c r="K496" i="4"/>
  <c r="A497" i="4"/>
  <c r="J497" i="4" s="1"/>
  <c r="B497" i="4"/>
  <c r="K497" i="4"/>
  <c r="A498" i="4"/>
  <c r="B498" i="4"/>
  <c r="J498" i="4"/>
  <c r="K498" i="4"/>
  <c r="A499" i="4"/>
  <c r="B499" i="4"/>
  <c r="K499" i="4"/>
  <c r="A500" i="4"/>
  <c r="F500" i="4" s="1"/>
  <c r="B500" i="4"/>
  <c r="K500" i="4"/>
  <c r="A501" i="4"/>
  <c r="F501" i="4" s="1"/>
  <c r="B501" i="4"/>
  <c r="K501" i="4"/>
  <c r="A502" i="4"/>
  <c r="B502" i="4"/>
  <c r="K502" i="4"/>
  <c r="A503" i="4"/>
  <c r="F503" i="4" s="1"/>
  <c r="B503" i="4"/>
  <c r="J503" i="4"/>
  <c r="K503" i="4"/>
  <c r="A504" i="4"/>
  <c r="B504" i="4"/>
  <c r="F504" i="4"/>
  <c r="J504" i="4"/>
  <c r="K504" i="4"/>
  <c r="A505" i="4"/>
  <c r="B505" i="4"/>
  <c r="J505" i="4"/>
  <c r="K505" i="4"/>
  <c r="A506" i="4"/>
  <c r="B506" i="4"/>
  <c r="J506" i="4"/>
  <c r="K506" i="4"/>
  <c r="A507" i="4"/>
  <c r="B507" i="4"/>
  <c r="K507" i="4"/>
  <c r="A508" i="4"/>
  <c r="F508" i="4" s="1"/>
  <c r="B508" i="4"/>
  <c r="K508" i="4"/>
  <c r="A509" i="4"/>
  <c r="F509" i="4" s="1"/>
  <c r="B509" i="4"/>
  <c r="K509" i="4"/>
  <c r="A510" i="4"/>
  <c r="B510" i="4"/>
  <c r="K510" i="4"/>
  <c r="A511" i="4"/>
  <c r="F511" i="4" s="1"/>
  <c r="B511" i="4"/>
  <c r="J511" i="4"/>
  <c r="K511" i="4"/>
  <c r="A512" i="4"/>
  <c r="B512" i="4"/>
  <c r="F512" i="4"/>
  <c r="J512" i="4"/>
  <c r="K512" i="4"/>
  <c r="A513" i="4"/>
  <c r="B513" i="4"/>
  <c r="K513" i="4"/>
  <c r="A514" i="4"/>
  <c r="B514" i="4"/>
  <c r="J514" i="4"/>
  <c r="K514" i="4"/>
  <c r="A515" i="4"/>
  <c r="B515" i="4"/>
  <c r="K515" i="4"/>
  <c r="A516" i="4"/>
  <c r="F516" i="4" s="1"/>
  <c r="B516" i="4"/>
  <c r="K516" i="4"/>
  <c r="A517" i="4"/>
  <c r="F517" i="4" s="1"/>
  <c r="B517" i="4"/>
  <c r="K517" i="4"/>
  <c r="A518" i="4"/>
  <c r="J518" i="4" s="1"/>
  <c r="B518" i="4"/>
  <c r="F518" i="4"/>
  <c r="K518" i="4"/>
  <c r="A519" i="4"/>
  <c r="F519" i="4" s="1"/>
  <c r="B519" i="4"/>
  <c r="K519" i="4"/>
  <c r="A520" i="4"/>
  <c r="B520" i="4"/>
  <c r="F520" i="4"/>
  <c r="J520" i="4"/>
  <c r="K520" i="4"/>
  <c r="A521" i="4"/>
  <c r="J521" i="4" s="1"/>
  <c r="B521" i="4"/>
  <c r="K521" i="4"/>
  <c r="A522" i="4"/>
  <c r="B522" i="4"/>
  <c r="J522" i="4"/>
  <c r="K522" i="4"/>
  <c r="A523" i="4"/>
  <c r="B523" i="4"/>
  <c r="K523" i="4"/>
  <c r="A524" i="4"/>
  <c r="F524" i="4" s="1"/>
  <c r="B524" i="4"/>
  <c r="K524" i="4"/>
  <c r="A525" i="4"/>
  <c r="F525" i="4" s="1"/>
  <c r="B525" i="4"/>
  <c r="K525" i="4"/>
  <c r="A526" i="4"/>
  <c r="J526" i="4" s="1"/>
  <c r="B526" i="4"/>
  <c r="F526" i="4"/>
  <c r="K526" i="4"/>
  <c r="A527" i="4"/>
  <c r="F527" i="4" s="1"/>
  <c r="B527" i="4"/>
  <c r="K527" i="4"/>
  <c r="A528" i="4"/>
  <c r="B528" i="4"/>
  <c r="F528" i="4"/>
  <c r="J528" i="4"/>
  <c r="K528" i="4"/>
  <c r="A529" i="4"/>
  <c r="J529" i="4" s="1"/>
  <c r="B529" i="4"/>
  <c r="K529" i="4"/>
  <c r="A530" i="4"/>
  <c r="B530" i="4"/>
  <c r="J530" i="4"/>
  <c r="K530" i="4"/>
  <c r="A531" i="4"/>
  <c r="B531" i="4"/>
  <c r="K531" i="4"/>
  <c r="A532" i="4"/>
  <c r="F532" i="4" s="1"/>
  <c r="B532" i="4"/>
  <c r="K532" i="4"/>
  <c r="A533" i="4"/>
  <c r="F533" i="4" s="1"/>
  <c r="B533" i="4"/>
  <c r="K533" i="4"/>
  <c r="A534" i="4"/>
  <c r="B534" i="4"/>
  <c r="F534" i="4"/>
  <c r="J534" i="4"/>
  <c r="K534" i="4"/>
  <c r="A535" i="4"/>
  <c r="F535" i="4" s="1"/>
  <c r="B535" i="4"/>
  <c r="K535" i="4"/>
  <c r="A536" i="4"/>
  <c r="F536" i="4" s="1"/>
  <c r="B536" i="4"/>
  <c r="J536" i="4"/>
  <c r="K536" i="4"/>
  <c r="A537" i="4"/>
  <c r="J537" i="4" s="1"/>
  <c r="B537" i="4"/>
  <c r="K537" i="4"/>
  <c r="A538" i="4"/>
  <c r="B538" i="4"/>
  <c r="J538" i="4"/>
  <c r="K538" i="4"/>
  <c r="A539" i="4"/>
  <c r="B539" i="4"/>
  <c r="K539" i="4"/>
  <c r="A540" i="4"/>
  <c r="F540" i="4" s="1"/>
  <c r="B540" i="4"/>
  <c r="K540" i="4"/>
  <c r="A541" i="4"/>
  <c r="F541" i="4" s="1"/>
  <c r="B541" i="4"/>
  <c r="K541" i="4"/>
  <c r="A542" i="4"/>
  <c r="B542" i="4"/>
  <c r="F542" i="4"/>
  <c r="J542" i="4"/>
  <c r="K542" i="4"/>
  <c r="A543" i="4"/>
  <c r="F543" i="4" s="1"/>
  <c r="B543" i="4"/>
  <c r="K543" i="4"/>
  <c r="A544" i="4"/>
  <c r="F544" i="4" s="1"/>
  <c r="B544" i="4"/>
  <c r="J544" i="4"/>
  <c r="K544" i="4"/>
  <c r="A545" i="4"/>
  <c r="B545" i="4"/>
  <c r="K545" i="4"/>
  <c r="A546" i="4"/>
  <c r="J546" i="4" s="1"/>
  <c r="B546" i="4"/>
  <c r="K546" i="4"/>
  <c r="A547" i="4"/>
  <c r="B547" i="4"/>
  <c r="K547" i="4"/>
  <c r="A548" i="4"/>
  <c r="B548" i="4"/>
  <c r="F548" i="4"/>
  <c r="K548" i="4"/>
  <c r="A549" i="4"/>
  <c r="F549" i="4" s="1"/>
  <c r="B549" i="4"/>
  <c r="K549" i="4"/>
  <c r="A550" i="4"/>
  <c r="B550" i="4"/>
  <c r="K550" i="4"/>
  <c r="A551" i="4"/>
  <c r="B551" i="4"/>
  <c r="F551" i="4"/>
  <c r="J551" i="4"/>
  <c r="K551" i="4"/>
  <c r="A552" i="4"/>
  <c r="B552" i="4"/>
  <c r="F552" i="4"/>
  <c r="J552" i="4"/>
  <c r="K552" i="4"/>
  <c r="A553" i="4"/>
  <c r="F553" i="4" s="1"/>
  <c r="B553" i="4"/>
  <c r="K553" i="4"/>
  <c r="A554" i="4"/>
  <c r="B554" i="4"/>
  <c r="J554" i="4"/>
  <c r="K554" i="4"/>
  <c r="A555" i="4"/>
  <c r="J555" i="4" s="1"/>
  <c r="B555" i="4"/>
  <c r="K555" i="4"/>
  <c r="A556" i="4"/>
  <c r="F556" i="4" s="1"/>
  <c r="B556" i="4"/>
  <c r="K556" i="4"/>
  <c r="A557" i="4"/>
  <c r="F557" i="4" s="1"/>
  <c r="B557" i="4"/>
  <c r="K557" i="4"/>
  <c r="A558" i="4"/>
  <c r="F558" i="4" s="1"/>
  <c r="B558" i="4"/>
  <c r="K558" i="4"/>
  <c r="A559" i="4"/>
  <c r="B559" i="4"/>
  <c r="F559" i="4"/>
  <c r="J559" i="4"/>
  <c r="K559" i="4"/>
  <c r="A560" i="4"/>
  <c r="J560" i="4" s="1"/>
  <c r="B560" i="4"/>
  <c r="F560" i="4"/>
  <c r="K560" i="4"/>
  <c r="A561" i="4"/>
  <c r="B561" i="4"/>
  <c r="K561" i="4"/>
  <c r="A562" i="4"/>
  <c r="B562" i="4"/>
  <c r="J562" i="4"/>
  <c r="K562" i="4"/>
  <c r="A563" i="4"/>
  <c r="B563" i="4"/>
  <c r="K563" i="4"/>
  <c r="A564" i="4"/>
  <c r="B564" i="4"/>
  <c r="K564" i="4"/>
  <c r="A565" i="4"/>
  <c r="B565" i="4"/>
  <c r="K565" i="4"/>
  <c r="A566" i="4"/>
  <c r="B566" i="4"/>
  <c r="K566" i="4"/>
  <c r="A567" i="4"/>
  <c r="J567" i="4" s="1"/>
  <c r="B567" i="4"/>
  <c r="F567" i="4"/>
  <c r="K567" i="4"/>
  <c r="A568" i="4"/>
  <c r="F568" i="4" s="1"/>
  <c r="B568" i="4"/>
  <c r="K568" i="4"/>
  <c r="A569" i="4"/>
  <c r="B569" i="4"/>
  <c r="F569" i="4"/>
  <c r="J569" i="4"/>
  <c r="K569" i="4"/>
  <c r="A570" i="4"/>
  <c r="B570" i="4"/>
  <c r="J570" i="4"/>
  <c r="K570" i="4"/>
  <c r="A571" i="4"/>
  <c r="B571" i="4"/>
  <c r="K571" i="4"/>
  <c r="A572" i="4"/>
  <c r="F572" i="4" s="1"/>
  <c r="B572" i="4"/>
  <c r="K572" i="4"/>
  <c r="A573" i="4"/>
  <c r="B573" i="4"/>
  <c r="K573" i="4"/>
  <c r="A574" i="4"/>
  <c r="F574" i="4" s="1"/>
  <c r="B574" i="4"/>
  <c r="K574" i="4"/>
  <c r="A575" i="4"/>
  <c r="B575" i="4"/>
  <c r="F575" i="4"/>
  <c r="J575" i="4"/>
  <c r="K575" i="4"/>
  <c r="A576" i="4"/>
  <c r="B576" i="4"/>
  <c r="F576" i="4"/>
  <c r="J576" i="4"/>
  <c r="K576" i="4"/>
  <c r="A577" i="4"/>
  <c r="B577" i="4"/>
  <c r="K577" i="4"/>
  <c r="A578" i="4"/>
  <c r="B578" i="4"/>
  <c r="J578" i="4"/>
  <c r="K578" i="4"/>
  <c r="A579" i="4"/>
  <c r="B579" i="4"/>
  <c r="J579" i="4"/>
  <c r="K579" i="4"/>
  <c r="A580" i="4"/>
  <c r="B580" i="4"/>
  <c r="K580" i="4"/>
  <c r="A581" i="4"/>
  <c r="J581" i="4" s="1"/>
  <c r="B581" i="4"/>
  <c r="F581" i="4"/>
  <c r="K581" i="4"/>
  <c r="A582" i="4"/>
  <c r="F582" i="4" s="1"/>
  <c r="B582" i="4"/>
  <c r="K582" i="4"/>
  <c r="A583" i="4"/>
  <c r="B583" i="4"/>
  <c r="F583" i="4"/>
  <c r="J583" i="4"/>
  <c r="K583" i="4"/>
  <c r="A584" i="4"/>
  <c r="J584" i="4" s="1"/>
  <c r="B584" i="4"/>
  <c r="F584" i="4"/>
  <c r="K584" i="4"/>
  <c r="A585" i="4"/>
  <c r="B585" i="4"/>
  <c r="K585" i="4"/>
  <c r="A586" i="4"/>
  <c r="B586" i="4"/>
  <c r="K586" i="4"/>
  <c r="A587" i="4"/>
  <c r="B587" i="4"/>
  <c r="J587" i="4"/>
  <c r="K587" i="4"/>
  <c r="A588" i="4"/>
  <c r="B588" i="4"/>
  <c r="K588" i="4"/>
  <c r="A589" i="4"/>
  <c r="J589" i="4" s="1"/>
  <c r="B589" i="4"/>
  <c r="F589" i="4"/>
  <c r="K589" i="4"/>
  <c r="A590" i="4"/>
  <c r="F590" i="4" s="1"/>
  <c r="B590" i="4"/>
  <c r="K590" i="4"/>
  <c r="A591" i="4"/>
  <c r="B591" i="4"/>
  <c r="F591" i="4"/>
  <c r="J591" i="4"/>
  <c r="K591" i="4"/>
  <c r="A592" i="4"/>
  <c r="J592" i="4" s="1"/>
  <c r="B592" i="4"/>
  <c r="F592" i="4"/>
  <c r="K592" i="4"/>
  <c r="A593" i="4"/>
  <c r="B593" i="4"/>
  <c r="K593" i="4"/>
  <c r="A594" i="4"/>
  <c r="B594" i="4"/>
  <c r="K594" i="4"/>
  <c r="A595" i="4"/>
  <c r="B595" i="4"/>
  <c r="K595" i="4"/>
  <c r="A596" i="4"/>
  <c r="J596" i="4" s="1"/>
  <c r="B596" i="4"/>
  <c r="K596" i="4"/>
  <c r="A597" i="4"/>
  <c r="B597" i="4"/>
  <c r="F597" i="4"/>
  <c r="J597" i="4"/>
  <c r="K597" i="4"/>
  <c r="A598" i="4"/>
  <c r="B598" i="4"/>
  <c r="F598" i="4"/>
  <c r="J598" i="4"/>
  <c r="K598" i="4"/>
  <c r="A599" i="4"/>
  <c r="F599" i="4" s="1"/>
  <c r="B599" i="4"/>
  <c r="K599" i="4"/>
  <c r="A600" i="4"/>
  <c r="J600" i="4" s="1"/>
  <c r="B600" i="4"/>
  <c r="K600" i="4"/>
  <c r="A601" i="4"/>
  <c r="B601" i="4"/>
  <c r="K601" i="4"/>
  <c r="A602" i="4"/>
  <c r="B602" i="4"/>
  <c r="K602" i="4"/>
  <c r="A603" i="4"/>
  <c r="B603" i="4"/>
  <c r="K603" i="4"/>
  <c r="A604" i="4"/>
  <c r="J604" i="4" s="1"/>
  <c r="B604" i="4"/>
  <c r="K604" i="4"/>
  <c r="A605" i="4"/>
  <c r="B605" i="4"/>
  <c r="F605" i="4"/>
  <c r="J605" i="4"/>
  <c r="K605" i="4"/>
  <c r="A606" i="4"/>
  <c r="B606" i="4"/>
  <c r="F606" i="4"/>
  <c r="J606" i="4"/>
  <c r="K606" i="4"/>
  <c r="A607" i="4"/>
  <c r="F607" i="4" s="1"/>
  <c r="B607" i="4"/>
  <c r="K607" i="4"/>
  <c r="A608" i="4"/>
  <c r="J608" i="4" s="1"/>
  <c r="B608" i="4"/>
  <c r="K608" i="4"/>
  <c r="A609" i="4"/>
  <c r="B609" i="4"/>
  <c r="K609" i="4"/>
  <c r="A610" i="4"/>
  <c r="B610" i="4"/>
  <c r="K610" i="4"/>
  <c r="A611" i="4"/>
  <c r="B611" i="4"/>
  <c r="K611" i="4"/>
  <c r="A612" i="4"/>
  <c r="J612" i="4" s="1"/>
  <c r="B612" i="4"/>
  <c r="K612" i="4"/>
  <c r="A613" i="4"/>
  <c r="B613" i="4"/>
  <c r="F613" i="4"/>
  <c r="J613" i="4"/>
  <c r="K613" i="4"/>
  <c r="A614" i="4"/>
  <c r="B614" i="4"/>
  <c r="F614" i="4"/>
  <c r="J614" i="4"/>
  <c r="K614" i="4"/>
  <c r="A615" i="4"/>
  <c r="F615" i="4" s="1"/>
  <c r="B615" i="4"/>
  <c r="K615" i="4"/>
  <c r="A616" i="4"/>
  <c r="J616" i="4" s="1"/>
  <c r="B616" i="4"/>
  <c r="K616" i="4"/>
  <c r="A617" i="4"/>
  <c r="B617" i="4"/>
  <c r="K617" i="4"/>
  <c r="A618" i="4"/>
  <c r="B618" i="4"/>
  <c r="K618" i="4"/>
  <c r="A619" i="4"/>
  <c r="B619" i="4"/>
  <c r="K619" i="4"/>
  <c r="A620" i="4"/>
  <c r="J620" i="4" s="1"/>
  <c r="B620" i="4"/>
  <c r="K620" i="4"/>
  <c r="A621" i="4"/>
  <c r="B621" i="4"/>
  <c r="F621" i="4"/>
  <c r="J621" i="4"/>
  <c r="K621" i="4"/>
  <c r="A622" i="4"/>
  <c r="B622" i="4"/>
  <c r="F622" i="4"/>
  <c r="J622" i="4"/>
  <c r="K622" i="4"/>
  <c r="A623" i="4"/>
  <c r="F623" i="4" s="1"/>
  <c r="B623" i="4"/>
  <c r="K623" i="4"/>
  <c r="A624" i="4"/>
  <c r="J624" i="4" s="1"/>
  <c r="B624" i="4"/>
  <c r="K624" i="4"/>
  <c r="A625" i="4"/>
  <c r="B625" i="4"/>
  <c r="K625" i="4"/>
  <c r="A626" i="4"/>
  <c r="B626" i="4"/>
  <c r="K626" i="4"/>
  <c r="A627" i="4"/>
  <c r="B627" i="4"/>
  <c r="K627" i="4"/>
  <c r="A628" i="4"/>
  <c r="J628" i="4" s="1"/>
  <c r="B628" i="4"/>
  <c r="K628" i="4"/>
  <c r="A629" i="4"/>
  <c r="B629" i="4"/>
  <c r="F629" i="4"/>
  <c r="J629" i="4"/>
  <c r="K629" i="4"/>
  <c r="A630" i="4"/>
  <c r="B630" i="4"/>
  <c r="F630" i="4"/>
  <c r="J630" i="4"/>
  <c r="K630" i="4"/>
  <c r="A631" i="4"/>
  <c r="F631" i="4" s="1"/>
  <c r="B631" i="4"/>
  <c r="K631" i="4"/>
  <c r="A632" i="4"/>
  <c r="J632" i="4" s="1"/>
  <c r="B632" i="4"/>
  <c r="K632" i="4"/>
  <c r="A633" i="4"/>
  <c r="B633" i="4"/>
  <c r="K633" i="4"/>
  <c r="A634" i="4"/>
  <c r="B634" i="4"/>
  <c r="K634" i="4"/>
  <c r="A635" i="4"/>
  <c r="B635" i="4"/>
  <c r="K635" i="4"/>
  <c r="A636" i="4"/>
  <c r="J636" i="4" s="1"/>
  <c r="B636" i="4"/>
  <c r="K636" i="4"/>
  <c r="A637" i="4"/>
  <c r="B637" i="4"/>
  <c r="F637" i="4"/>
  <c r="J637" i="4"/>
  <c r="K637" i="4"/>
  <c r="A638" i="4"/>
  <c r="B638" i="4"/>
  <c r="F638" i="4"/>
  <c r="J638" i="4"/>
  <c r="K638" i="4"/>
  <c r="A639" i="4"/>
  <c r="F639" i="4" s="1"/>
  <c r="B639" i="4"/>
  <c r="K639" i="4"/>
  <c r="A640" i="4"/>
  <c r="J640" i="4" s="1"/>
  <c r="B640" i="4"/>
  <c r="K640" i="4"/>
  <c r="A641" i="4"/>
  <c r="B641" i="4"/>
  <c r="K641" i="4"/>
  <c r="A642" i="4"/>
  <c r="B642" i="4"/>
  <c r="K642" i="4"/>
  <c r="A643" i="4"/>
  <c r="B643" i="4"/>
  <c r="K643" i="4"/>
  <c r="A644" i="4"/>
  <c r="J644" i="4" s="1"/>
  <c r="B644" i="4"/>
  <c r="K644" i="4"/>
  <c r="A645" i="4"/>
  <c r="B645" i="4"/>
  <c r="F645" i="4"/>
  <c r="J645" i="4"/>
  <c r="K645" i="4"/>
  <c r="A646" i="4"/>
  <c r="B646" i="4"/>
  <c r="F646" i="4"/>
  <c r="J646" i="4"/>
  <c r="K646" i="4"/>
  <c r="A647" i="4"/>
  <c r="F647" i="4" s="1"/>
  <c r="B647" i="4"/>
  <c r="K647" i="4"/>
  <c r="A648" i="4"/>
  <c r="J648" i="4" s="1"/>
  <c r="B648" i="4"/>
  <c r="K648" i="4"/>
  <c r="A649" i="4"/>
  <c r="B649" i="4"/>
  <c r="K649" i="4"/>
  <c r="A650" i="4"/>
  <c r="B650" i="4"/>
  <c r="K650" i="4"/>
  <c r="A651" i="4"/>
  <c r="B651" i="4"/>
  <c r="K651" i="4"/>
  <c r="A652" i="4"/>
  <c r="J652" i="4" s="1"/>
  <c r="B652" i="4"/>
  <c r="K652" i="4"/>
  <c r="A653" i="4"/>
  <c r="B653" i="4"/>
  <c r="F653" i="4"/>
  <c r="J653" i="4"/>
  <c r="K653" i="4"/>
  <c r="A654" i="4"/>
  <c r="B654" i="4"/>
  <c r="F654" i="4"/>
  <c r="J654" i="4"/>
  <c r="K654" i="4"/>
  <c r="A655" i="4"/>
  <c r="F655" i="4" s="1"/>
  <c r="B655" i="4"/>
  <c r="K655" i="4"/>
  <c r="A656" i="4"/>
  <c r="J656" i="4" s="1"/>
  <c r="B656" i="4"/>
  <c r="K656" i="4"/>
  <c r="A657" i="4"/>
  <c r="B657" i="4"/>
  <c r="K657" i="4"/>
  <c r="A658" i="4"/>
  <c r="B658" i="4"/>
  <c r="K658" i="4"/>
  <c r="A659" i="4"/>
  <c r="B659" i="4"/>
  <c r="K659" i="4"/>
  <c r="A660" i="4"/>
  <c r="J660" i="4" s="1"/>
  <c r="B660" i="4"/>
  <c r="K660" i="4"/>
  <c r="A661" i="4"/>
  <c r="B661" i="4"/>
  <c r="F661" i="4"/>
  <c r="J661" i="4"/>
  <c r="K661" i="4"/>
  <c r="A662" i="4"/>
  <c r="B662" i="4"/>
  <c r="F662" i="4"/>
  <c r="J662" i="4"/>
  <c r="K662" i="4"/>
  <c r="A663" i="4"/>
  <c r="F663" i="4" s="1"/>
  <c r="B663" i="4"/>
  <c r="K663" i="4"/>
  <c r="A664" i="4"/>
  <c r="J664" i="4" s="1"/>
  <c r="B664" i="4"/>
  <c r="K664" i="4"/>
  <c r="A665" i="4"/>
  <c r="B665" i="4"/>
  <c r="K665" i="4"/>
  <c r="A666" i="4"/>
  <c r="B666" i="4"/>
  <c r="K666" i="4"/>
  <c r="A667" i="4"/>
  <c r="B667" i="4"/>
  <c r="F667" i="4"/>
  <c r="K667" i="4"/>
  <c r="A668" i="4"/>
  <c r="J668" i="4" s="1"/>
  <c r="B668" i="4"/>
  <c r="K668" i="4"/>
  <c r="A669" i="4"/>
  <c r="B669" i="4"/>
  <c r="F669" i="4"/>
  <c r="J669" i="4"/>
  <c r="K669" i="4"/>
  <c r="A670" i="4"/>
  <c r="B670" i="4"/>
  <c r="F670" i="4"/>
  <c r="J670" i="4"/>
  <c r="K670" i="4"/>
  <c r="A671" i="4"/>
  <c r="F671" i="4" s="1"/>
  <c r="B671" i="4"/>
  <c r="K671" i="4"/>
  <c r="A672" i="4"/>
  <c r="J672" i="4" s="1"/>
  <c r="B672" i="4"/>
  <c r="K672" i="4"/>
  <c r="A673" i="4"/>
  <c r="B673" i="4"/>
  <c r="K673" i="4"/>
  <c r="A674" i="4"/>
  <c r="B674" i="4"/>
  <c r="K674" i="4"/>
  <c r="A675" i="4"/>
  <c r="B675" i="4"/>
  <c r="F675" i="4"/>
  <c r="K675" i="4"/>
  <c r="A676" i="4"/>
  <c r="J676" i="4" s="1"/>
  <c r="B676" i="4"/>
  <c r="K676" i="4"/>
  <c r="A677" i="4"/>
  <c r="B677" i="4"/>
  <c r="F677" i="4"/>
  <c r="J677" i="4"/>
  <c r="K677" i="4"/>
  <c r="A678" i="4"/>
  <c r="B678" i="4"/>
  <c r="F678" i="4"/>
  <c r="J678" i="4"/>
  <c r="K678" i="4"/>
  <c r="A679" i="4"/>
  <c r="F679" i="4" s="1"/>
  <c r="B679" i="4"/>
  <c r="K679" i="4"/>
  <c r="A680" i="4"/>
  <c r="B680" i="4"/>
  <c r="J680" i="4"/>
  <c r="K680" i="4"/>
  <c r="A681" i="4"/>
  <c r="B681" i="4"/>
  <c r="K681" i="4"/>
  <c r="A682" i="4"/>
  <c r="B682" i="4"/>
  <c r="K682" i="4"/>
  <c r="A683" i="4"/>
  <c r="F683" i="4" s="1"/>
  <c r="B683" i="4"/>
  <c r="K683" i="4"/>
  <c r="A684" i="4"/>
  <c r="J684" i="4" s="1"/>
  <c r="B684" i="4"/>
  <c r="F684" i="4"/>
  <c r="K684" i="4"/>
  <c r="A685" i="4"/>
  <c r="F685" i="4" s="1"/>
  <c r="B685" i="4"/>
  <c r="K685" i="4"/>
  <c r="A686" i="4"/>
  <c r="F686" i="4" s="1"/>
  <c r="B686" i="4"/>
  <c r="J686" i="4"/>
  <c r="K686" i="4"/>
  <c r="A687" i="4"/>
  <c r="F687" i="4" s="1"/>
  <c r="B687" i="4"/>
  <c r="K687" i="4"/>
  <c r="A688" i="4"/>
  <c r="J688" i="4" s="1"/>
  <c r="B688" i="4"/>
  <c r="K688" i="4"/>
  <c r="A689" i="4"/>
  <c r="B689" i="4"/>
  <c r="K689" i="4"/>
  <c r="A690" i="4"/>
  <c r="B690" i="4"/>
  <c r="K690" i="4"/>
  <c r="A691" i="4"/>
  <c r="F691" i="4" s="1"/>
  <c r="B691" i="4"/>
  <c r="K691" i="4"/>
  <c r="A692" i="4"/>
  <c r="J692" i="4" s="1"/>
  <c r="B692" i="4"/>
  <c r="F692" i="4"/>
  <c r="K692" i="4"/>
  <c r="A693" i="4"/>
  <c r="F693" i="4" s="1"/>
  <c r="B693" i="4"/>
  <c r="K693" i="4"/>
  <c r="A694" i="4"/>
  <c r="F694" i="4" s="1"/>
  <c r="B694" i="4"/>
  <c r="J694" i="4"/>
  <c r="K694" i="4"/>
  <c r="A695" i="4"/>
  <c r="F695" i="4" s="1"/>
  <c r="B695" i="4"/>
  <c r="K695" i="4"/>
  <c r="A696" i="4"/>
  <c r="J696" i="4" s="1"/>
  <c r="B696" i="4"/>
  <c r="K696" i="4"/>
  <c r="A697" i="4"/>
  <c r="B697" i="4"/>
  <c r="K697" i="4"/>
  <c r="A698" i="4"/>
  <c r="B698" i="4"/>
  <c r="K698" i="4"/>
  <c r="A699" i="4"/>
  <c r="B699" i="4"/>
  <c r="K699" i="4"/>
  <c r="A700" i="4"/>
  <c r="J700" i="4" s="1"/>
  <c r="B700" i="4"/>
  <c r="K700" i="4"/>
  <c r="A701" i="4"/>
  <c r="B701" i="4"/>
  <c r="F701" i="4"/>
  <c r="J701" i="4"/>
  <c r="K701" i="4"/>
  <c r="A702" i="4"/>
  <c r="J702" i="4" s="1"/>
  <c r="B702" i="4"/>
  <c r="F702" i="4"/>
  <c r="K702" i="4"/>
  <c r="A703" i="4"/>
  <c r="F703" i="4" s="1"/>
  <c r="B703" i="4"/>
  <c r="K703" i="4"/>
  <c r="A704" i="4"/>
  <c r="B704" i="4"/>
  <c r="K704" i="4"/>
  <c r="A705" i="4"/>
  <c r="J705" i="4" s="1"/>
  <c r="B705" i="4"/>
  <c r="K705" i="4"/>
  <c r="A706" i="4"/>
  <c r="B706" i="4"/>
  <c r="K706" i="4"/>
  <c r="A707" i="4"/>
  <c r="B707" i="4"/>
  <c r="F707" i="4"/>
  <c r="K707" i="4"/>
  <c r="A708" i="4"/>
  <c r="J708" i="4" s="1"/>
  <c r="B708" i="4"/>
  <c r="K708" i="4"/>
  <c r="A709" i="4"/>
  <c r="B709" i="4"/>
  <c r="F709" i="4"/>
  <c r="J709" i="4"/>
  <c r="K709" i="4"/>
  <c r="A710" i="4"/>
  <c r="B710" i="4"/>
  <c r="F710" i="4"/>
  <c r="J710" i="4"/>
  <c r="K710" i="4"/>
  <c r="A711" i="4"/>
  <c r="F711" i="4" s="1"/>
  <c r="B711" i="4"/>
  <c r="K711" i="4"/>
  <c r="A712" i="4"/>
  <c r="B712" i="4"/>
  <c r="J712" i="4"/>
  <c r="K712" i="4"/>
  <c r="A713" i="4"/>
  <c r="J713" i="4" s="1"/>
  <c r="B713" i="4"/>
  <c r="K713" i="4"/>
  <c r="A714" i="4"/>
  <c r="B714" i="4"/>
  <c r="K714" i="4"/>
  <c r="A715" i="4"/>
  <c r="F715" i="4" s="1"/>
  <c r="B715" i="4"/>
  <c r="K715" i="4"/>
  <c r="A716" i="4"/>
  <c r="J716" i="4" s="1"/>
  <c r="B716" i="4"/>
  <c r="F716" i="4"/>
  <c r="K716" i="4"/>
  <c r="A717" i="4"/>
  <c r="F717" i="4" s="1"/>
  <c r="B717" i="4"/>
  <c r="K717" i="4"/>
  <c r="A718" i="4"/>
  <c r="F718" i="4" s="1"/>
  <c r="B718" i="4"/>
  <c r="J718" i="4"/>
  <c r="K718" i="4"/>
  <c r="A719" i="4"/>
  <c r="F719" i="4" s="1"/>
  <c r="B719" i="4"/>
  <c r="K719" i="4"/>
  <c r="A720" i="4"/>
  <c r="B720" i="4"/>
  <c r="J720" i="4"/>
  <c r="K720" i="4"/>
  <c r="A721" i="4"/>
  <c r="J721" i="4" s="1"/>
  <c r="B721" i="4"/>
  <c r="K721" i="4"/>
  <c r="A722" i="4"/>
  <c r="B722" i="4"/>
  <c r="K722" i="4"/>
  <c r="A723" i="4"/>
  <c r="F723" i="4" s="1"/>
  <c r="B723" i="4"/>
  <c r="K723" i="4"/>
  <c r="A724" i="4"/>
  <c r="J724" i="4" s="1"/>
  <c r="B724" i="4"/>
  <c r="F724" i="4"/>
  <c r="K724" i="4"/>
  <c r="A725" i="4"/>
  <c r="F725" i="4" s="1"/>
  <c r="B725" i="4"/>
  <c r="K725" i="4"/>
  <c r="A726" i="4"/>
  <c r="B726" i="4"/>
  <c r="F726" i="4"/>
  <c r="J726" i="4"/>
  <c r="K726" i="4"/>
  <c r="A727" i="4"/>
  <c r="B727" i="4"/>
  <c r="F727" i="4"/>
  <c r="J727" i="4"/>
  <c r="K727" i="4"/>
  <c r="A728" i="4"/>
  <c r="J728" i="4" s="1"/>
  <c r="B728" i="4"/>
  <c r="K728" i="4"/>
  <c r="A729" i="4"/>
  <c r="J729" i="4" s="1"/>
  <c r="B729" i="4"/>
  <c r="K729" i="4"/>
  <c r="A730" i="4"/>
  <c r="B730" i="4"/>
  <c r="K730" i="4"/>
  <c r="A731" i="4"/>
  <c r="B731" i="4"/>
  <c r="F731" i="4"/>
  <c r="K731" i="4"/>
  <c r="A732" i="4"/>
  <c r="J732" i="4" s="1"/>
  <c r="B732" i="4"/>
  <c r="K732" i="4"/>
  <c r="A733" i="4"/>
  <c r="F733" i="4" s="1"/>
  <c r="B733" i="4"/>
  <c r="J733" i="4"/>
  <c r="K733" i="4"/>
  <c r="A734" i="4"/>
  <c r="F734" i="4" s="1"/>
  <c r="B734" i="4"/>
  <c r="K734" i="4"/>
  <c r="A735" i="4"/>
  <c r="F735" i="4" s="1"/>
  <c r="B735" i="4"/>
  <c r="J735" i="4"/>
  <c r="K735" i="4"/>
  <c r="A736" i="4"/>
  <c r="F736" i="4" s="1"/>
  <c r="B736" i="4"/>
  <c r="K736" i="4"/>
  <c r="A737" i="4"/>
  <c r="B737" i="4"/>
  <c r="K737" i="4"/>
  <c r="A738" i="4"/>
  <c r="F738" i="4" s="1"/>
  <c r="B738" i="4"/>
  <c r="K738" i="4"/>
  <c r="A739" i="4"/>
  <c r="J739" i="4" s="1"/>
  <c r="B739" i="4"/>
  <c r="F739" i="4"/>
  <c r="K739" i="4"/>
  <c r="A740" i="4"/>
  <c r="F740" i="4" s="1"/>
  <c r="B740" i="4"/>
  <c r="K740" i="4"/>
  <c r="A741" i="4"/>
  <c r="J741" i="4" s="1"/>
  <c r="B741" i="4"/>
  <c r="F741" i="4"/>
  <c r="K741" i="4"/>
  <c r="A742" i="4"/>
  <c r="F742" i="4" s="1"/>
  <c r="B742" i="4"/>
  <c r="K742" i="4"/>
  <c r="A743" i="4"/>
  <c r="B743" i="4"/>
  <c r="J743" i="4"/>
  <c r="K743" i="4"/>
  <c r="A744" i="4"/>
  <c r="F744" i="4" s="1"/>
  <c r="B744" i="4"/>
  <c r="K744" i="4"/>
  <c r="A745" i="4"/>
  <c r="B745" i="4"/>
  <c r="K745" i="4"/>
  <c r="A746" i="4"/>
  <c r="B746" i="4"/>
  <c r="K746" i="4"/>
  <c r="A747" i="4"/>
  <c r="J747" i="4" s="1"/>
  <c r="B747" i="4"/>
  <c r="F747" i="4"/>
  <c r="K747" i="4"/>
  <c r="A748" i="4"/>
  <c r="F748" i="4" s="1"/>
  <c r="B748" i="4"/>
  <c r="K748" i="4"/>
  <c r="A749" i="4"/>
  <c r="J749" i="4" s="1"/>
  <c r="B749" i="4"/>
  <c r="F749" i="4"/>
  <c r="K749" i="4"/>
  <c r="A750" i="4"/>
  <c r="F750" i="4" s="1"/>
  <c r="B750" i="4"/>
  <c r="K750" i="4"/>
  <c r="A751" i="4"/>
  <c r="B751" i="4"/>
  <c r="J751" i="4"/>
  <c r="K751" i="4"/>
  <c r="A752" i="4"/>
  <c r="B752" i="4"/>
  <c r="F752" i="4"/>
  <c r="K752" i="4"/>
  <c r="A753" i="4"/>
  <c r="B753" i="4"/>
  <c r="K753" i="4"/>
  <c r="A754" i="4"/>
  <c r="B754" i="4"/>
  <c r="K754" i="4"/>
  <c r="A755" i="4"/>
  <c r="J755" i="4" s="1"/>
  <c r="B755" i="4"/>
  <c r="F755" i="4"/>
  <c r="K755" i="4"/>
  <c r="A756" i="4"/>
  <c r="F756" i="4" s="1"/>
  <c r="B756" i="4"/>
  <c r="K756" i="4"/>
  <c r="A757" i="4"/>
  <c r="J757" i="4" s="1"/>
  <c r="B757" i="4"/>
  <c r="F757" i="4"/>
  <c r="K757" i="4"/>
  <c r="A758" i="4"/>
  <c r="F758" i="4" s="1"/>
  <c r="B758" i="4"/>
  <c r="K758" i="4"/>
  <c r="A759" i="4"/>
  <c r="B759" i="4"/>
  <c r="J759" i="4"/>
  <c r="K759" i="4"/>
  <c r="A760" i="4"/>
  <c r="B760" i="4"/>
  <c r="F760" i="4"/>
  <c r="K760" i="4"/>
  <c r="A761" i="4"/>
  <c r="B761" i="4"/>
  <c r="K761" i="4"/>
  <c r="A762" i="4"/>
  <c r="B762" i="4"/>
  <c r="K762" i="4"/>
  <c r="A763" i="4"/>
  <c r="J763" i="4" s="1"/>
  <c r="B763" i="4"/>
  <c r="F763" i="4"/>
  <c r="K763" i="4"/>
  <c r="A764" i="4"/>
  <c r="F764" i="4" s="1"/>
  <c r="B764" i="4"/>
  <c r="K764" i="4"/>
  <c r="A765" i="4"/>
  <c r="J765" i="4" s="1"/>
  <c r="B765" i="4"/>
  <c r="F765" i="4"/>
  <c r="K765" i="4"/>
  <c r="A766" i="4"/>
  <c r="F766" i="4" s="1"/>
  <c r="B766" i="4"/>
  <c r="K766" i="4"/>
  <c r="A767" i="4"/>
  <c r="B767" i="4"/>
  <c r="J767" i="4"/>
  <c r="K767" i="4"/>
  <c r="A768" i="4"/>
  <c r="B768" i="4"/>
  <c r="F768" i="4"/>
  <c r="K768" i="4"/>
  <c r="A769" i="4"/>
  <c r="B769" i="4"/>
  <c r="K769" i="4"/>
  <c r="A770" i="4"/>
  <c r="B770" i="4"/>
  <c r="K770" i="4"/>
  <c r="A771" i="4"/>
  <c r="J771" i="4" s="1"/>
  <c r="B771" i="4"/>
  <c r="K771" i="4"/>
  <c r="A772" i="4"/>
  <c r="F772" i="4" s="1"/>
  <c r="B772" i="4"/>
  <c r="K772" i="4"/>
  <c r="A773" i="4"/>
  <c r="J773" i="4" s="1"/>
  <c r="B773" i="4"/>
  <c r="F773" i="4"/>
  <c r="K773" i="4"/>
  <c r="A774" i="4"/>
  <c r="F774" i="4" s="1"/>
  <c r="B774" i="4"/>
  <c r="K774" i="4"/>
  <c r="A775" i="4"/>
  <c r="B775" i="4"/>
  <c r="J775" i="4"/>
  <c r="K775" i="4"/>
  <c r="A776" i="4"/>
  <c r="B776" i="4"/>
  <c r="F776" i="4"/>
  <c r="K776" i="4"/>
  <c r="A777" i="4"/>
  <c r="B777" i="4"/>
  <c r="K777" i="4"/>
  <c r="A778" i="4"/>
  <c r="B778" i="4"/>
  <c r="K778" i="4"/>
  <c r="A779" i="4"/>
  <c r="J779" i="4" s="1"/>
  <c r="B779" i="4"/>
  <c r="K779" i="4"/>
  <c r="A780" i="4"/>
  <c r="F780" i="4" s="1"/>
  <c r="B780" i="4"/>
  <c r="K780" i="4"/>
  <c r="A781" i="4"/>
  <c r="J781" i="4" s="1"/>
  <c r="B781" i="4"/>
  <c r="F781" i="4"/>
  <c r="K781" i="4"/>
  <c r="A782" i="4"/>
  <c r="F782" i="4" s="1"/>
  <c r="B782" i="4"/>
  <c r="K782" i="4"/>
  <c r="A783" i="4"/>
  <c r="B783" i="4"/>
  <c r="J783" i="4"/>
  <c r="K783" i="4"/>
  <c r="A784" i="4"/>
  <c r="B784" i="4"/>
  <c r="F784" i="4"/>
  <c r="K784" i="4"/>
  <c r="A785" i="4"/>
  <c r="B785" i="4"/>
  <c r="K785" i="4"/>
  <c r="A786" i="4"/>
  <c r="B786" i="4"/>
  <c r="K786" i="4"/>
  <c r="A787" i="4"/>
  <c r="J787" i="4" s="1"/>
  <c r="B787" i="4"/>
  <c r="K787" i="4"/>
  <c r="A788" i="4"/>
  <c r="F788" i="4" s="1"/>
  <c r="B788" i="4"/>
  <c r="K788" i="4"/>
  <c r="A789" i="4"/>
  <c r="J789" i="4" s="1"/>
  <c r="B789" i="4"/>
  <c r="F789" i="4"/>
  <c r="K789" i="4"/>
  <c r="A790" i="4"/>
  <c r="F790" i="4" s="1"/>
  <c r="B790" i="4"/>
  <c r="K790" i="4"/>
  <c r="A791" i="4"/>
  <c r="B791" i="4"/>
  <c r="J791" i="4"/>
  <c r="K791" i="4"/>
  <c r="A792" i="4"/>
  <c r="B792" i="4"/>
  <c r="F792" i="4"/>
  <c r="K792" i="4"/>
  <c r="A793" i="4"/>
  <c r="B793" i="4"/>
  <c r="K793" i="4"/>
  <c r="A794" i="4"/>
  <c r="B794" i="4"/>
  <c r="K794" i="4"/>
  <c r="A795" i="4"/>
  <c r="J795" i="4" s="1"/>
  <c r="B795" i="4"/>
  <c r="K795" i="4"/>
  <c r="A796" i="4"/>
  <c r="F796" i="4" s="1"/>
  <c r="B796" i="4"/>
  <c r="K796" i="4"/>
  <c r="A797" i="4"/>
  <c r="J797" i="4" s="1"/>
  <c r="B797" i="4"/>
  <c r="F797" i="4"/>
  <c r="K797" i="4"/>
  <c r="A798" i="4"/>
  <c r="F798" i="4" s="1"/>
  <c r="B798" i="4"/>
  <c r="K798" i="4"/>
  <c r="A799" i="4"/>
  <c r="B799" i="4"/>
  <c r="J799" i="4"/>
  <c r="K799" i="4"/>
  <c r="A800" i="4"/>
  <c r="B800" i="4"/>
  <c r="F800" i="4"/>
  <c r="K800" i="4"/>
  <c r="A801" i="4"/>
  <c r="B801" i="4"/>
  <c r="K801" i="4"/>
  <c r="A802" i="4"/>
  <c r="B802" i="4"/>
  <c r="K802" i="4"/>
  <c r="A803" i="4"/>
  <c r="J803" i="4" s="1"/>
  <c r="B803" i="4"/>
  <c r="K803" i="4"/>
  <c r="A804" i="4"/>
  <c r="F804" i="4" s="1"/>
  <c r="B804" i="4"/>
  <c r="K804" i="4"/>
  <c r="A805" i="4"/>
  <c r="J805" i="4" s="1"/>
  <c r="B805" i="4"/>
  <c r="F805" i="4"/>
  <c r="K805" i="4"/>
  <c r="A806" i="4"/>
  <c r="F806" i="4" s="1"/>
  <c r="B806" i="4"/>
  <c r="K806" i="4"/>
  <c r="A807" i="4"/>
  <c r="B807" i="4"/>
  <c r="J807" i="4"/>
  <c r="K807" i="4"/>
  <c r="A808" i="4"/>
  <c r="F808" i="4" s="1"/>
  <c r="B808" i="4"/>
  <c r="K808" i="4"/>
  <c r="A809" i="4"/>
  <c r="B809" i="4"/>
  <c r="K809" i="4"/>
  <c r="A810" i="4"/>
  <c r="B810" i="4"/>
  <c r="K810" i="4"/>
  <c r="A811" i="4"/>
  <c r="J811" i="4" s="1"/>
  <c r="B811" i="4"/>
  <c r="F811" i="4"/>
  <c r="K811" i="4"/>
  <c r="A812" i="4"/>
  <c r="F812" i="4" s="1"/>
  <c r="B812" i="4"/>
  <c r="K812" i="4"/>
  <c r="A813" i="4"/>
  <c r="J813" i="4" s="1"/>
  <c r="B813" i="4"/>
  <c r="K813" i="4"/>
  <c r="A814" i="4"/>
  <c r="F814" i="4" s="1"/>
  <c r="B814" i="4"/>
  <c r="K814" i="4"/>
  <c r="A815" i="4"/>
  <c r="J815" i="4" s="1"/>
  <c r="B815" i="4"/>
  <c r="K815" i="4"/>
  <c r="A816" i="4"/>
  <c r="F816" i="4" s="1"/>
  <c r="B816" i="4"/>
  <c r="K816" i="4"/>
  <c r="A817" i="4"/>
  <c r="B817" i="4"/>
  <c r="K817" i="4"/>
  <c r="A818" i="4"/>
  <c r="B818" i="4"/>
  <c r="K818" i="4"/>
  <c r="A819" i="4"/>
  <c r="J819" i="4" s="1"/>
  <c r="B819" i="4"/>
  <c r="F819" i="4"/>
  <c r="K819" i="4"/>
  <c r="A820" i="4"/>
  <c r="B820" i="4"/>
  <c r="F820" i="4"/>
  <c r="J820" i="4"/>
  <c r="K820" i="4"/>
  <c r="A821" i="4"/>
  <c r="J821" i="4" s="1"/>
  <c r="B821" i="4"/>
  <c r="F821" i="4"/>
  <c r="K821" i="4"/>
  <c r="A822" i="4"/>
  <c r="F822" i="4" s="1"/>
  <c r="B822" i="4"/>
  <c r="K822" i="4"/>
  <c r="A823" i="4"/>
  <c r="B823" i="4"/>
  <c r="J823" i="4"/>
  <c r="K823" i="4"/>
  <c r="A824" i="4"/>
  <c r="F824" i="4" s="1"/>
  <c r="B824" i="4"/>
  <c r="K824" i="4"/>
  <c r="A825" i="4"/>
  <c r="B825" i="4"/>
  <c r="K825" i="4"/>
  <c r="A826" i="4"/>
  <c r="B826" i="4"/>
  <c r="F826" i="4"/>
  <c r="K826" i="4"/>
  <c r="A827" i="4"/>
  <c r="J827" i="4" s="1"/>
  <c r="B827" i="4"/>
  <c r="F827" i="4"/>
  <c r="K827" i="4"/>
  <c r="A828" i="4"/>
  <c r="B828" i="4"/>
  <c r="F828" i="4"/>
  <c r="J828" i="4"/>
  <c r="K828" i="4"/>
  <c r="A829" i="4"/>
  <c r="J829" i="4" s="1"/>
  <c r="B829" i="4"/>
  <c r="F829" i="4"/>
  <c r="K829" i="4"/>
  <c r="A830" i="4"/>
  <c r="F830" i="4" s="1"/>
  <c r="B830" i="4"/>
  <c r="K830" i="4"/>
  <c r="A831" i="4"/>
  <c r="B831" i="4"/>
  <c r="J831" i="4"/>
  <c r="K831" i="4"/>
  <c r="A832" i="4"/>
  <c r="F832" i="4" s="1"/>
  <c r="B832" i="4"/>
  <c r="K832" i="4"/>
  <c r="A833" i="4"/>
  <c r="B833" i="4"/>
  <c r="K833" i="4"/>
  <c r="A834" i="4"/>
  <c r="B834" i="4"/>
  <c r="F834" i="4"/>
  <c r="K834" i="4"/>
  <c r="A835" i="4"/>
  <c r="J835" i="4" s="1"/>
  <c r="B835" i="4"/>
  <c r="F835" i="4"/>
  <c r="K835" i="4"/>
  <c r="A836" i="4"/>
  <c r="B836" i="4"/>
  <c r="F836" i="4"/>
  <c r="J836" i="4"/>
  <c r="K836" i="4"/>
  <c r="A837" i="4"/>
  <c r="J837" i="4" s="1"/>
  <c r="B837" i="4"/>
  <c r="F837" i="4"/>
  <c r="K837" i="4"/>
  <c r="A838" i="4"/>
  <c r="F838" i="4" s="1"/>
  <c r="B838" i="4"/>
  <c r="K838" i="4"/>
  <c r="A839" i="4"/>
  <c r="B839" i="4"/>
  <c r="J839" i="4"/>
  <c r="K839" i="4"/>
  <c r="A840" i="4"/>
  <c r="B840" i="4"/>
  <c r="K840" i="4"/>
  <c r="A841" i="4"/>
  <c r="B841" i="4"/>
  <c r="K841" i="4"/>
  <c r="A842" i="4"/>
  <c r="B842" i="4"/>
  <c r="F842" i="4"/>
  <c r="K842" i="4"/>
  <c r="A843" i="4"/>
  <c r="F843" i="4" s="1"/>
  <c r="B843" i="4"/>
  <c r="K843" i="4"/>
  <c r="A844" i="4"/>
  <c r="B844" i="4"/>
  <c r="F844" i="4"/>
  <c r="J844" i="4"/>
  <c r="K844" i="4"/>
  <c r="A845" i="4"/>
  <c r="J845" i="4" s="1"/>
  <c r="B845" i="4"/>
  <c r="F845" i="4"/>
  <c r="K845" i="4"/>
  <c r="A846" i="4"/>
  <c r="F846" i="4" s="1"/>
  <c r="B846" i="4"/>
  <c r="K846" i="4"/>
  <c r="A847" i="4"/>
  <c r="B847" i="4"/>
  <c r="F847" i="4"/>
  <c r="J847" i="4"/>
  <c r="K847" i="4"/>
  <c r="A848" i="4"/>
  <c r="B848" i="4"/>
  <c r="K848" i="4"/>
  <c r="A849" i="4"/>
  <c r="B849" i="4"/>
  <c r="K849" i="4"/>
  <c r="A850" i="4"/>
  <c r="B850" i="4"/>
  <c r="K850" i="4"/>
  <c r="A851" i="4"/>
  <c r="F851" i="4" s="1"/>
  <c r="B851" i="4"/>
  <c r="K851" i="4"/>
  <c r="A852" i="4"/>
  <c r="B852" i="4"/>
  <c r="K852" i="4"/>
  <c r="A853" i="4"/>
  <c r="F853" i="4" s="1"/>
  <c r="B853" i="4"/>
  <c r="K853" i="4"/>
  <c r="A854" i="4"/>
  <c r="F854" i="4" s="1"/>
  <c r="B854" i="4"/>
  <c r="J854" i="4"/>
  <c r="K854" i="4"/>
  <c r="A855" i="4"/>
  <c r="F855" i="4" s="1"/>
  <c r="B855" i="4"/>
  <c r="J855" i="4"/>
  <c r="K855" i="4"/>
  <c r="A856" i="4"/>
  <c r="B856" i="4"/>
  <c r="K856" i="4"/>
  <c r="A857" i="4"/>
  <c r="J857" i="4" s="1"/>
  <c r="B857" i="4"/>
  <c r="K857" i="4"/>
  <c r="A858" i="4"/>
  <c r="F858" i="4" s="1"/>
  <c r="B858" i="4"/>
  <c r="K858" i="4"/>
  <c r="A859" i="4"/>
  <c r="F859" i="4" s="1"/>
  <c r="B859" i="4"/>
  <c r="K859" i="4"/>
  <c r="A860" i="4"/>
  <c r="B860" i="4"/>
  <c r="F860" i="4"/>
  <c r="J860" i="4"/>
  <c r="K860" i="4"/>
  <c r="A861" i="4"/>
  <c r="B861" i="4"/>
  <c r="F861" i="4"/>
  <c r="J861" i="4"/>
  <c r="K861" i="4"/>
  <c r="A862" i="4"/>
  <c r="F862" i="4" s="1"/>
  <c r="B862" i="4"/>
  <c r="K862" i="4"/>
  <c r="A863" i="4"/>
  <c r="J863" i="4" s="1"/>
  <c r="B863" i="4"/>
  <c r="F863" i="4"/>
  <c r="K863" i="4"/>
  <c r="A864" i="4"/>
  <c r="F864" i="4" s="1"/>
  <c r="B864" i="4"/>
  <c r="K864" i="4"/>
  <c r="A865" i="4"/>
  <c r="F865" i="4" s="1"/>
  <c r="B865" i="4"/>
  <c r="K865" i="4"/>
  <c r="A866" i="4"/>
  <c r="B866" i="4"/>
  <c r="K866" i="4"/>
  <c r="A867" i="4"/>
  <c r="B867" i="4"/>
  <c r="F867" i="4"/>
  <c r="J867" i="4"/>
  <c r="K867" i="4"/>
  <c r="A868" i="4"/>
  <c r="F868" i="4" s="1"/>
  <c r="B868" i="4"/>
  <c r="K868" i="4"/>
  <c r="A869" i="4"/>
  <c r="J869" i="4" s="1"/>
  <c r="B869" i="4"/>
  <c r="K869" i="4"/>
  <c r="A870" i="4"/>
  <c r="F870" i="4" s="1"/>
  <c r="B870" i="4"/>
  <c r="K870" i="4"/>
  <c r="A871" i="4"/>
  <c r="B871" i="4"/>
  <c r="K871" i="4"/>
  <c r="A872" i="4"/>
  <c r="F872" i="4" s="1"/>
  <c r="B872" i="4"/>
  <c r="K872" i="4"/>
  <c r="A873" i="4"/>
  <c r="F873" i="4" s="1"/>
  <c r="B873" i="4"/>
  <c r="J873" i="4"/>
  <c r="K873" i="4"/>
  <c r="A874" i="4"/>
  <c r="F874" i="4" s="1"/>
  <c r="B874" i="4"/>
  <c r="K874" i="4"/>
  <c r="A875" i="4"/>
  <c r="F875" i="4" s="1"/>
  <c r="B875" i="4"/>
  <c r="J875" i="4"/>
  <c r="K875" i="4"/>
  <c r="A876" i="4"/>
  <c r="F876" i="4" s="1"/>
  <c r="B876" i="4"/>
  <c r="K876" i="4"/>
  <c r="A877" i="4"/>
  <c r="F877" i="4" s="1"/>
  <c r="B877" i="4"/>
  <c r="K877" i="4"/>
  <c r="A878" i="4"/>
  <c r="F878" i="4" s="1"/>
  <c r="B878" i="4"/>
  <c r="K878" i="4"/>
  <c r="A879" i="4"/>
  <c r="F879" i="4" s="1"/>
  <c r="B879" i="4"/>
  <c r="J879" i="4"/>
  <c r="K879" i="4"/>
  <c r="A880" i="4"/>
  <c r="B880" i="4"/>
  <c r="K880" i="4"/>
  <c r="A881" i="4"/>
  <c r="F881" i="4" s="1"/>
  <c r="B881" i="4"/>
  <c r="K881" i="4"/>
  <c r="A882" i="4"/>
  <c r="B882" i="4"/>
  <c r="K882" i="4"/>
  <c r="A883" i="4"/>
  <c r="J883" i="4" s="1"/>
  <c r="B883" i="4"/>
  <c r="F883" i="4"/>
  <c r="K883" i="4"/>
  <c r="A884" i="4"/>
  <c r="B884" i="4"/>
  <c r="K884" i="4"/>
  <c r="A885" i="4"/>
  <c r="J885" i="4" s="1"/>
  <c r="B885" i="4"/>
  <c r="F885" i="4"/>
  <c r="K885" i="4"/>
  <c r="A886" i="4"/>
  <c r="F886" i="4" s="1"/>
  <c r="B886" i="4"/>
  <c r="K886" i="4"/>
  <c r="A887" i="4"/>
  <c r="B887" i="4"/>
  <c r="K887" i="4"/>
  <c r="A888" i="4"/>
  <c r="F888" i="4" s="1"/>
  <c r="B888" i="4"/>
  <c r="K888" i="4"/>
  <c r="A889" i="4"/>
  <c r="F889" i="4" s="1"/>
  <c r="B889" i="4"/>
  <c r="K889" i="4"/>
  <c r="A890" i="4"/>
  <c r="B890" i="4"/>
  <c r="F890" i="4"/>
  <c r="J890" i="4"/>
  <c r="K890" i="4"/>
  <c r="A891" i="4"/>
  <c r="J891" i="4" s="1"/>
  <c r="B891" i="4"/>
  <c r="F891" i="4"/>
  <c r="K891" i="4"/>
  <c r="A892" i="4"/>
  <c r="F892" i="4" s="1"/>
  <c r="B892" i="4"/>
  <c r="K892" i="4"/>
  <c r="A893" i="4"/>
  <c r="B893" i="4"/>
  <c r="K893" i="4"/>
  <c r="A894" i="4"/>
  <c r="F894" i="4" s="1"/>
  <c r="B894" i="4"/>
  <c r="J894" i="4"/>
  <c r="K894" i="4"/>
  <c r="A895" i="4"/>
  <c r="B895" i="4"/>
  <c r="F895" i="4"/>
  <c r="J895" i="4"/>
  <c r="K895" i="4"/>
  <c r="A896" i="4"/>
  <c r="F896" i="4" s="1"/>
  <c r="B896" i="4"/>
  <c r="K896" i="4"/>
  <c r="A897" i="4"/>
  <c r="F897" i="4" s="1"/>
  <c r="B897" i="4"/>
  <c r="J897" i="4"/>
  <c r="K897" i="4"/>
  <c r="A898" i="4"/>
  <c r="J898" i="4" s="1"/>
  <c r="B898" i="4"/>
  <c r="F898" i="4"/>
  <c r="K898" i="4"/>
  <c r="A899" i="4"/>
  <c r="F899" i="4" s="1"/>
  <c r="B899" i="4"/>
  <c r="J899" i="4"/>
  <c r="K899" i="4"/>
  <c r="A900" i="4"/>
  <c r="J900" i="4" s="1"/>
  <c r="B900" i="4"/>
  <c r="K900" i="4"/>
  <c r="A901" i="4"/>
  <c r="B901" i="4"/>
  <c r="J901" i="4"/>
  <c r="K901" i="4"/>
  <c r="A902" i="4"/>
  <c r="F902" i="4" s="1"/>
  <c r="B902" i="4"/>
  <c r="K902" i="4"/>
  <c r="A903" i="4"/>
  <c r="F903" i="4" s="1"/>
  <c r="B903" i="4"/>
  <c r="K903" i="4"/>
  <c r="A904" i="4"/>
  <c r="J904" i="4" s="1"/>
  <c r="B904" i="4"/>
  <c r="F904" i="4"/>
  <c r="K904" i="4"/>
  <c r="A905" i="4"/>
  <c r="F905" i="4" s="1"/>
  <c r="B905" i="4"/>
  <c r="K905" i="4"/>
  <c r="A906" i="4"/>
  <c r="F906" i="4" s="1"/>
  <c r="B906" i="4"/>
  <c r="K906" i="4"/>
  <c r="A907" i="4"/>
  <c r="B907" i="4"/>
  <c r="K907" i="4"/>
  <c r="A908" i="4"/>
  <c r="F908" i="4" s="1"/>
  <c r="B908" i="4"/>
  <c r="K908" i="4"/>
  <c r="A909" i="4"/>
  <c r="F909" i="4" s="1"/>
  <c r="B909" i="4"/>
  <c r="K909" i="4"/>
  <c r="A910" i="4"/>
  <c r="J910" i="4" s="1"/>
  <c r="B910" i="4"/>
  <c r="F910" i="4"/>
  <c r="K910" i="4"/>
  <c r="A911" i="4"/>
  <c r="F911" i="4" s="1"/>
  <c r="B911" i="4"/>
  <c r="K911" i="4"/>
  <c r="A912" i="4"/>
  <c r="B912" i="4"/>
  <c r="J912" i="4"/>
  <c r="K912" i="4"/>
  <c r="A913" i="4"/>
  <c r="B913" i="4"/>
  <c r="F913" i="4"/>
  <c r="K913" i="4"/>
  <c r="A914" i="4"/>
  <c r="F914" i="4" s="1"/>
  <c r="B914" i="4"/>
  <c r="K914" i="4"/>
  <c r="A915" i="4"/>
  <c r="B915" i="4"/>
  <c r="K915" i="4"/>
  <c r="A916" i="4"/>
  <c r="F916" i="4" s="1"/>
  <c r="B916" i="4"/>
  <c r="K916" i="4"/>
  <c r="A917" i="4"/>
  <c r="J917" i="4" s="1"/>
  <c r="B917" i="4"/>
  <c r="F917" i="4"/>
  <c r="K917" i="4"/>
  <c r="A918" i="4"/>
  <c r="J918" i="4" s="1"/>
  <c r="B918" i="4"/>
  <c r="F918" i="4"/>
  <c r="K918" i="4"/>
  <c r="A919" i="4"/>
  <c r="F919" i="4" s="1"/>
  <c r="B919" i="4"/>
  <c r="K919" i="4"/>
  <c r="A920" i="4"/>
  <c r="B920" i="4"/>
  <c r="J920" i="4"/>
  <c r="K920" i="4"/>
  <c r="A921" i="4"/>
  <c r="F921" i="4" s="1"/>
  <c r="B921" i="4"/>
  <c r="K921" i="4"/>
  <c r="A922" i="4"/>
  <c r="F922" i="4" s="1"/>
  <c r="B922" i="4"/>
  <c r="K922" i="4"/>
  <c r="A923" i="4"/>
  <c r="B923" i="4"/>
  <c r="K923" i="4"/>
  <c r="A924" i="4"/>
  <c r="F924" i="4" s="1"/>
  <c r="B924" i="4"/>
  <c r="K924" i="4"/>
  <c r="A925" i="4"/>
  <c r="J925" i="4" s="1"/>
  <c r="B925" i="4"/>
  <c r="F925" i="4"/>
  <c r="K925" i="4"/>
  <c r="A926" i="4"/>
  <c r="J926" i="4" s="1"/>
  <c r="B926" i="4"/>
  <c r="F926" i="4"/>
  <c r="K926" i="4"/>
  <c r="A927" i="4"/>
  <c r="F927" i="4" s="1"/>
  <c r="B927" i="4"/>
  <c r="K927" i="4"/>
  <c r="A928" i="4"/>
  <c r="B928" i="4"/>
  <c r="J928" i="4"/>
  <c r="K928" i="4"/>
  <c r="A929" i="4"/>
  <c r="F929" i="4" s="1"/>
  <c r="B929" i="4"/>
  <c r="K929" i="4"/>
  <c r="A930" i="4"/>
  <c r="F930" i="4" s="1"/>
  <c r="B930" i="4"/>
  <c r="K930" i="4"/>
  <c r="A931" i="4"/>
  <c r="B931" i="4"/>
  <c r="K931" i="4"/>
  <c r="A932" i="4"/>
  <c r="F932" i="4" s="1"/>
  <c r="B932" i="4"/>
  <c r="K932" i="4"/>
  <c r="A933" i="4"/>
  <c r="J933" i="4" s="1"/>
  <c r="B933" i="4"/>
  <c r="F933" i="4"/>
  <c r="K933" i="4"/>
  <c r="A934" i="4"/>
  <c r="J934" i="4" s="1"/>
  <c r="B934" i="4"/>
  <c r="K934" i="4"/>
  <c r="A935" i="4"/>
  <c r="F935" i="4" s="1"/>
  <c r="B935" i="4"/>
  <c r="K935" i="4"/>
  <c r="A936" i="4"/>
  <c r="B936" i="4"/>
  <c r="J936" i="4"/>
  <c r="K936" i="4"/>
  <c r="A937" i="4"/>
  <c r="F937" i="4" s="1"/>
  <c r="B937" i="4"/>
  <c r="K937" i="4"/>
  <c r="A938" i="4"/>
  <c r="F938" i="4" s="1"/>
  <c r="B938" i="4"/>
  <c r="K938" i="4"/>
  <c r="A939" i="4"/>
  <c r="B939" i="4"/>
  <c r="K939" i="4"/>
  <c r="A940" i="4"/>
  <c r="F940" i="4" s="1"/>
  <c r="B940" i="4"/>
  <c r="K940" i="4"/>
  <c r="A941" i="4"/>
  <c r="J941" i="4" s="1"/>
  <c r="B941" i="4"/>
  <c r="F941" i="4"/>
  <c r="K941" i="4"/>
  <c r="A942" i="4"/>
  <c r="J942" i="4" s="1"/>
  <c r="B942" i="4"/>
  <c r="K942" i="4"/>
  <c r="A943" i="4"/>
  <c r="F943" i="4" s="1"/>
  <c r="B943" i="4"/>
  <c r="K943" i="4"/>
  <c r="A944" i="4"/>
  <c r="B944" i="4"/>
  <c r="J944" i="4"/>
  <c r="K944" i="4"/>
  <c r="A945" i="4"/>
  <c r="F945" i="4" s="1"/>
  <c r="B945" i="4"/>
  <c r="K945" i="4"/>
  <c r="A946" i="4"/>
  <c r="F946" i="4" s="1"/>
  <c r="B946" i="4"/>
  <c r="K946" i="4"/>
  <c r="A947" i="4"/>
  <c r="B947" i="4"/>
  <c r="K947" i="4"/>
  <c r="A948" i="4"/>
  <c r="F948" i="4" s="1"/>
  <c r="B948" i="4"/>
  <c r="K948" i="4"/>
  <c r="A949" i="4"/>
  <c r="J949" i="4" s="1"/>
  <c r="B949" i="4"/>
  <c r="F949" i="4"/>
  <c r="K949" i="4"/>
  <c r="A950" i="4"/>
  <c r="J950" i="4" s="1"/>
  <c r="B950" i="4"/>
  <c r="K950" i="4"/>
  <c r="A951" i="4"/>
  <c r="F951" i="4" s="1"/>
  <c r="B951" i="4"/>
  <c r="K951" i="4"/>
  <c r="A952" i="4"/>
  <c r="B952" i="4"/>
  <c r="J952" i="4"/>
  <c r="K952" i="4"/>
  <c r="A953" i="4"/>
  <c r="F953" i="4" s="1"/>
  <c r="B953" i="4"/>
  <c r="K953" i="4"/>
  <c r="A954" i="4"/>
  <c r="F954" i="4" s="1"/>
  <c r="B954" i="4"/>
  <c r="K954" i="4"/>
  <c r="A955" i="4"/>
  <c r="B955" i="4"/>
  <c r="K955" i="4"/>
  <c r="A956" i="4"/>
  <c r="F956" i="4" s="1"/>
  <c r="B956" i="4"/>
  <c r="K956" i="4"/>
  <c r="A957" i="4"/>
  <c r="J957" i="4" s="1"/>
  <c r="B957" i="4"/>
  <c r="F957" i="4"/>
  <c r="K957" i="4"/>
  <c r="A958" i="4"/>
  <c r="J958" i="4" s="1"/>
  <c r="B958" i="4"/>
  <c r="K958" i="4"/>
  <c r="A959" i="4"/>
  <c r="F959" i="4" s="1"/>
  <c r="B959" i="4"/>
  <c r="K959" i="4"/>
  <c r="A960" i="4"/>
  <c r="B960" i="4"/>
  <c r="J960" i="4"/>
  <c r="K960" i="4"/>
  <c r="A961" i="4"/>
  <c r="F961" i="4" s="1"/>
  <c r="B961" i="4"/>
  <c r="K961" i="4"/>
  <c r="A962" i="4"/>
  <c r="F962" i="4" s="1"/>
  <c r="B962" i="4"/>
  <c r="K962" i="4"/>
  <c r="A963" i="4"/>
  <c r="B963" i="4"/>
  <c r="K963" i="4"/>
  <c r="A964" i="4"/>
  <c r="F964" i="4" s="1"/>
  <c r="B964" i="4"/>
  <c r="K964" i="4"/>
  <c r="A965" i="4"/>
  <c r="J965" i="4" s="1"/>
  <c r="B965" i="4"/>
  <c r="F965" i="4"/>
  <c r="K965" i="4"/>
  <c r="A966" i="4"/>
  <c r="J966" i="4" s="1"/>
  <c r="B966" i="4"/>
  <c r="K966" i="4"/>
  <c r="A967" i="4"/>
  <c r="F967" i="4" s="1"/>
  <c r="B967" i="4"/>
  <c r="K967" i="4"/>
  <c r="A968" i="4"/>
  <c r="B968" i="4"/>
  <c r="J968" i="4"/>
  <c r="K968" i="4"/>
  <c r="A969" i="4"/>
  <c r="F969" i="4" s="1"/>
  <c r="B969" i="4"/>
  <c r="K969" i="4"/>
  <c r="A970" i="4"/>
  <c r="F970" i="4" s="1"/>
  <c r="B970" i="4"/>
  <c r="K970" i="4"/>
  <c r="A971" i="4"/>
  <c r="B971" i="4"/>
  <c r="K971" i="4"/>
  <c r="A972" i="4"/>
  <c r="F972" i="4" s="1"/>
  <c r="B972" i="4"/>
  <c r="K972" i="4"/>
  <c r="A973" i="4"/>
  <c r="J973" i="4" s="1"/>
  <c r="B973" i="4"/>
  <c r="F973" i="4"/>
  <c r="K973" i="4"/>
  <c r="A974" i="4"/>
  <c r="J974" i="4" s="1"/>
  <c r="B974" i="4"/>
  <c r="K974" i="4"/>
  <c r="A975" i="4"/>
  <c r="F975" i="4" s="1"/>
  <c r="B975" i="4"/>
  <c r="K975" i="4"/>
  <c r="A976" i="4"/>
  <c r="B976" i="4"/>
  <c r="J976" i="4"/>
  <c r="K976" i="4"/>
  <c r="A977" i="4"/>
  <c r="F977" i="4" s="1"/>
  <c r="B977" i="4"/>
  <c r="K977" i="4"/>
  <c r="A978" i="4"/>
  <c r="F978" i="4" s="1"/>
  <c r="B978" i="4"/>
  <c r="K978" i="4"/>
  <c r="A979" i="4"/>
  <c r="B979" i="4"/>
  <c r="K979" i="4"/>
  <c r="A980" i="4"/>
  <c r="F980" i="4" s="1"/>
  <c r="B980" i="4"/>
  <c r="K980" i="4"/>
  <c r="A981" i="4"/>
  <c r="J981" i="4" s="1"/>
  <c r="B981" i="4"/>
  <c r="F981" i="4"/>
  <c r="K981" i="4"/>
  <c r="A982" i="4"/>
  <c r="J982" i="4" s="1"/>
  <c r="B982" i="4"/>
  <c r="K982" i="4"/>
  <c r="A983" i="4"/>
  <c r="F983" i="4" s="1"/>
  <c r="B983" i="4"/>
  <c r="K983" i="4"/>
  <c r="A984" i="4"/>
  <c r="B984" i="4"/>
  <c r="J984" i="4"/>
  <c r="K984" i="4"/>
  <c r="A985" i="4"/>
  <c r="F985" i="4" s="1"/>
  <c r="B985" i="4"/>
  <c r="K985" i="4"/>
  <c r="A986" i="4"/>
  <c r="B986" i="4"/>
  <c r="K986" i="4"/>
  <c r="A987" i="4"/>
  <c r="B987" i="4"/>
  <c r="K987" i="4"/>
  <c r="A988" i="4"/>
  <c r="F988" i="4" s="1"/>
  <c r="B988" i="4"/>
  <c r="K988" i="4"/>
  <c r="A989" i="4"/>
  <c r="J989" i="4" s="1"/>
  <c r="B989" i="4"/>
  <c r="F989" i="4"/>
  <c r="K989" i="4"/>
  <c r="A990" i="4"/>
  <c r="J990" i="4" s="1"/>
  <c r="B990" i="4"/>
  <c r="K990" i="4"/>
  <c r="A991" i="4"/>
  <c r="F991" i="4" s="1"/>
  <c r="B991" i="4"/>
  <c r="K991" i="4"/>
  <c r="A992" i="4"/>
  <c r="B992" i="4"/>
  <c r="J992" i="4"/>
  <c r="K992" i="4"/>
  <c r="A993" i="4"/>
  <c r="F993" i="4" s="1"/>
  <c r="B993" i="4"/>
  <c r="K993" i="4"/>
  <c r="A994" i="4"/>
  <c r="B994" i="4"/>
  <c r="K994" i="4"/>
  <c r="A995" i="4"/>
  <c r="B995" i="4"/>
  <c r="K995" i="4"/>
  <c r="A996" i="4"/>
  <c r="F996" i="4" s="1"/>
  <c r="B996" i="4"/>
  <c r="K996" i="4"/>
  <c r="A997" i="4"/>
  <c r="J997" i="4" s="1"/>
  <c r="B997" i="4"/>
  <c r="F997" i="4"/>
  <c r="K997" i="4"/>
  <c r="A998" i="4"/>
  <c r="J998" i="4" s="1"/>
  <c r="B998" i="4"/>
  <c r="K998" i="4"/>
  <c r="A999" i="4"/>
  <c r="F999" i="4" s="1"/>
  <c r="B999" i="4"/>
  <c r="K999" i="4"/>
  <c r="A1000" i="4"/>
  <c r="B1000" i="4"/>
  <c r="J1000" i="4"/>
  <c r="K1000" i="4"/>
  <c r="P6" i="2"/>
  <c r="Q6" i="2"/>
  <c r="P7" i="2"/>
  <c r="Q7" i="2"/>
  <c r="A7" i="14" s="1"/>
  <c r="P8" i="2"/>
  <c r="Q8" i="2"/>
  <c r="A8" i="14" s="1"/>
  <c r="P9" i="2"/>
  <c r="Q9" i="2"/>
  <c r="A9" i="14" s="1"/>
  <c r="P10" i="2"/>
  <c r="Q10" i="2"/>
  <c r="A10" i="14" s="1"/>
  <c r="C10" i="14" s="1"/>
  <c r="P11" i="2"/>
  <c r="Q11" i="2"/>
  <c r="A11" i="14" s="1"/>
  <c r="P12" i="2"/>
  <c r="Q12" i="2"/>
  <c r="A12" i="14" s="1"/>
  <c r="P13" i="2"/>
  <c r="Q13" i="2"/>
  <c r="A13" i="14" s="1"/>
  <c r="P14" i="2"/>
  <c r="Q14" i="2"/>
  <c r="A14" i="14" s="1"/>
  <c r="P15" i="2"/>
  <c r="Q15" i="2"/>
  <c r="A15" i="14" s="1"/>
  <c r="P16" i="2"/>
  <c r="Q16" i="2"/>
  <c r="P17" i="2"/>
  <c r="Q17" i="2"/>
  <c r="A17" i="14" s="1"/>
  <c r="P18" i="2"/>
  <c r="Q18" i="2"/>
  <c r="A18" i="14" s="1"/>
  <c r="P19" i="2"/>
  <c r="Q19" i="2"/>
  <c r="A19" i="14" s="1"/>
  <c r="P20" i="2"/>
  <c r="Q20" i="2"/>
  <c r="A20" i="14" s="1"/>
  <c r="P21" i="2"/>
  <c r="Q21" i="2"/>
  <c r="A21" i="14" s="1"/>
  <c r="P22" i="2"/>
  <c r="Q22" i="2"/>
  <c r="A22" i="14" s="1"/>
  <c r="P23" i="2"/>
  <c r="Q23" i="2"/>
  <c r="A23" i="14" s="1"/>
  <c r="P24" i="2"/>
  <c r="Q24" i="2"/>
  <c r="P25" i="2"/>
  <c r="Q25" i="2"/>
  <c r="A25" i="14" s="1"/>
  <c r="P26" i="2"/>
  <c r="Q26" i="2"/>
  <c r="A26" i="14" s="1"/>
  <c r="P27" i="2"/>
  <c r="Q27" i="2"/>
  <c r="A27" i="14" s="1"/>
  <c r="P28" i="2"/>
  <c r="Q28" i="2"/>
  <c r="A28" i="14" s="1"/>
  <c r="P29" i="2"/>
  <c r="Q29" i="2"/>
  <c r="A29" i="14" s="1"/>
  <c r="P30" i="2"/>
  <c r="Q30" i="2"/>
  <c r="A30" i="14" s="1"/>
  <c r="P31" i="2"/>
  <c r="Q31" i="2"/>
  <c r="A31" i="14" s="1"/>
  <c r="P32" i="2"/>
  <c r="Q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Y7" i="2"/>
  <c r="Z7" i="2"/>
  <c r="AA7" i="2"/>
  <c r="AB7" i="2"/>
  <c r="AC7" i="2"/>
  <c r="AD7" i="2"/>
  <c r="AE7" i="2"/>
  <c r="R7" i="2" s="1"/>
  <c r="AF7" i="2"/>
  <c r="I7" i="4" s="1"/>
  <c r="AG7" i="2"/>
  <c r="Y8" i="2"/>
  <c r="Z8" i="2"/>
  <c r="AA8" i="2"/>
  <c r="AB8" i="2"/>
  <c r="AC8" i="2"/>
  <c r="AD8" i="2"/>
  <c r="AE8" i="2"/>
  <c r="R8" i="2" s="1"/>
  <c r="AF8" i="2"/>
  <c r="AG8" i="2"/>
  <c r="Y9" i="2"/>
  <c r="Z9" i="2"/>
  <c r="AA9" i="2"/>
  <c r="AB9" i="2"/>
  <c r="AC9" i="2"/>
  <c r="AD9" i="2"/>
  <c r="AE9" i="2"/>
  <c r="R9" i="2" s="1"/>
  <c r="AF9" i="2"/>
  <c r="AG9" i="2"/>
  <c r="Y10" i="2"/>
  <c r="Z10" i="2"/>
  <c r="AA10" i="2"/>
  <c r="AB10" i="2"/>
  <c r="AC10" i="2"/>
  <c r="AD10" i="2"/>
  <c r="AE10" i="2"/>
  <c r="R10" i="2" s="1"/>
  <c r="AF10" i="2"/>
  <c r="AG10" i="2"/>
  <c r="Y11" i="2"/>
  <c r="Z11" i="2"/>
  <c r="AA11" i="2"/>
  <c r="AB11" i="2"/>
  <c r="AC11" i="2"/>
  <c r="AD11" i="2"/>
  <c r="AE11" i="2"/>
  <c r="R11" i="2" s="1"/>
  <c r="AF11" i="2"/>
  <c r="AG11" i="2"/>
  <c r="Y12" i="2"/>
  <c r="Z12" i="2"/>
  <c r="AA12" i="2"/>
  <c r="AB12" i="2"/>
  <c r="AC12" i="2"/>
  <c r="AD12" i="2"/>
  <c r="AE12" i="2"/>
  <c r="AF12" i="2"/>
  <c r="I12" i="4" s="1"/>
  <c r="AG12" i="2"/>
  <c r="Y13" i="2"/>
  <c r="Z13" i="2"/>
  <c r="AA13" i="2"/>
  <c r="AB13" i="2"/>
  <c r="AC13" i="2"/>
  <c r="AD13" i="2"/>
  <c r="AE13" i="2"/>
  <c r="AF13" i="2"/>
  <c r="I13" i="4" s="1"/>
  <c r="AG13" i="2"/>
  <c r="Y14" i="2"/>
  <c r="Z14" i="2"/>
  <c r="AA14" i="2"/>
  <c r="AB14" i="2"/>
  <c r="AC14" i="2"/>
  <c r="AD14" i="2"/>
  <c r="AE14" i="2"/>
  <c r="R14" i="2" s="1"/>
  <c r="AF14" i="2"/>
  <c r="I14" i="4" s="1"/>
  <c r="AG14" i="2"/>
  <c r="Y15" i="2"/>
  <c r="Z15" i="2"/>
  <c r="AA15" i="2"/>
  <c r="AB15" i="2"/>
  <c r="AC15" i="2"/>
  <c r="AD15" i="2"/>
  <c r="AE15" i="2"/>
  <c r="R15" i="2" s="1"/>
  <c r="AF15" i="2"/>
  <c r="I15" i="4" s="1"/>
  <c r="AG15" i="2"/>
  <c r="Y16" i="2"/>
  <c r="Z16" i="2"/>
  <c r="AA16" i="2"/>
  <c r="AB16" i="2"/>
  <c r="AC16" i="2"/>
  <c r="AD16" i="2"/>
  <c r="AE16" i="2"/>
  <c r="R16" i="2" s="1"/>
  <c r="AF16" i="2"/>
  <c r="AG16" i="2"/>
  <c r="Y17" i="2"/>
  <c r="Z17" i="2"/>
  <c r="AA17" i="2"/>
  <c r="AB17" i="2"/>
  <c r="AC17" i="2"/>
  <c r="AD17" i="2"/>
  <c r="AE17" i="2"/>
  <c r="AF17" i="2"/>
  <c r="AG17" i="2"/>
  <c r="Y18" i="2"/>
  <c r="Z18" i="2"/>
  <c r="AA18" i="2"/>
  <c r="AB18" i="2"/>
  <c r="AC18" i="2"/>
  <c r="AD18" i="2"/>
  <c r="AE18" i="2"/>
  <c r="R18" i="2" s="1"/>
  <c r="AF18" i="2"/>
  <c r="AG18" i="2"/>
  <c r="Y19" i="2"/>
  <c r="Z19" i="2"/>
  <c r="AA19" i="2"/>
  <c r="AB19" i="2"/>
  <c r="AC19" i="2"/>
  <c r="AD19" i="2"/>
  <c r="AE19" i="2"/>
  <c r="R19" i="2" s="1"/>
  <c r="AF19" i="2"/>
  <c r="AG19" i="2"/>
  <c r="Y20" i="2"/>
  <c r="Z20" i="2"/>
  <c r="AA20" i="2"/>
  <c r="AB20" i="2"/>
  <c r="AC20" i="2"/>
  <c r="AD20" i="2"/>
  <c r="AE20" i="2"/>
  <c r="AF20" i="2"/>
  <c r="I20" i="4" s="1"/>
  <c r="AG20" i="2"/>
  <c r="Y21" i="2"/>
  <c r="Z21" i="2"/>
  <c r="AA21" i="2"/>
  <c r="AB21" i="2"/>
  <c r="AC21" i="2"/>
  <c r="AD21" i="2"/>
  <c r="AE21" i="2"/>
  <c r="AF21" i="2"/>
  <c r="I21" i="4" s="1"/>
  <c r="AG21" i="2"/>
  <c r="Y22" i="2"/>
  <c r="Z22" i="2"/>
  <c r="AA22" i="2"/>
  <c r="AB22" i="2"/>
  <c r="AC22" i="2"/>
  <c r="AD22" i="2"/>
  <c r="AE22" i="2"/>
  <c r="R22" i="2" s="1"/>
  <c r="AF22" i="2"/>
  <c r="I22" i="4" s="1"/>
  <c r="AG22" i="2"/>
  <c r="Y23" i="2"/>
  <c r="Z23" i="2"/>
  <c r="AA23" i="2"/>
  <c r="AB23" i="2"/>
  <c r="AC23" i="2"/>
  <c r="AD23" i="2"/>
  <c r="AE23" i="2"/>
  <c r="R23" i="2" s="1"/>
  <c r="AF23" i="2"/>
  <c r="I23" i="4" s="1"/>
  <c r="AG23" i="2"/>
  <c r="Y24" i="2"/>
  <c r="Z24" i="2"/>
  <c r="AA24" i="2"/>
  <c r="AB24" i="2"/>
  <c r="AC24" i="2"/>
  <c r="AD24" i="2"/>
  <c r="AE24" i="2"/>
  <c r="R24" i="2" s="1"/>
  <c r="AF24" i="2"/>
  <c r="AG24" i="2"/>
  <c r="Y25" i="2"/>
  <c r="Z25" i="2"/>
  <c r="AA25" i="2"/>
  <c r="AB25" i="2"/>
  <c r="AC25" i="2"/>
  <c r="AD25" i="2"/>
  <c r="AE25" i="2"/>
  <c r="AF25" i="2"/>
  <c r="AG25" i="2"/>
  <c r="Y26" i="2"/>
  <c r="Z26" i="2"/>
  <c r="AA26" i="2"/>
  <c r="AB26" i="2"/>
  <c r="AC26" i="2"/>
  <c r="AD26" i="2"/>
  <c r="AE26" i="2"/>
  <c r="R26" i="2" s="1"/>
  <c r="AF26" i="2"/>
  <c r="AG26" i="2"/>
  <c r="Y27" i="2"/>
  <c r="Z27" i="2"/>
  <c r="AA27" i="2"/>
  <c r="AB27" i="2"/>
  <c r="AC27" i="2"/>
  <c r="AD27" i="2"/>
  <c r="AE27" i="2"/>
  <c r="R27" i="2" s="1"/>
  <c r="AF27" i="2"/>
  <c r="AG27" i="2"/>
  <c r="Y28" i="2"/>
  <c r="Z28" i="2"/>
  <c r="AA28" i="2"/>
  <c r="AB28" i="2"/>
  <c r="AC28" i="2"/>
  <c r="AD28" i="2"/>
  <c r="AE28" i="2"/>
  <c r="AF28" i="2"/>
  <c r="I28" i="4" s="1"/>
  <c r="AG28" i="2"/>
  <c r="Y29" i="2"/>
  <c r="Z29" i="2"/>
  <c r="AA29" i="2"/>
  <c r="AB29" i="2"/>
  <c r="AC29" i="2"/>
  <c r="AD29" i="2"/>
  <c r="AE29" i="2"/>
  <c r="AF29" i="2"/>
  <c r="I29" i="4" s="1"/>
  <c r="AG29" i="2"/>
  <c r="Y30" i="2"/>
  <c r="Z30" i="2"/>
  <c r="AA30" i="2"/>
  <c r="AB30" i="2"/>
  <c r="AC30" i="2"/>
  <c r="AD30" i="2"/>
  <c r="AE30" i="2"/>
  <c r="R30" i="2" s="1"/>
  <c r="AF30" i="2"/>
  <c r="I30" i="4" s="1"/>
  <c r="AG30" i="2"/>
  <c r="Y31" i="2"/>
  <c r="Z31" i="2"/>
  <c r="AA31" i="2"/>
  <c r="AB31" i="2"/>
  <c r="AC31" i="2"/>
  <c r="AD31" i="2"/>
  <c r="AE31" i="2"/>
  <c r="R31" i="2" s="1"/>
  <c r="AF31" i="2"/>
  <c r="I31" i="4" s="1"/>
  <c r="AG31" i="2"/>
  <c r="Y32" i="2"/>
  <c r="Z32" i="2"/>
  <c r="AA32" i="2"/>
  <c r="AB32" i="2"/>
  <c r="AC32" i="2"/>
  <c r="AD32" i="2"/>
  <c r="AE32" i="2"/>
  <c r="R32" i="2" s="1"/>
  <c r="AF32" i="2"/>
  <c r="AG32" i="2"/>
  <c r="Y33" i="2"/>
  <c r="Z33" i="2"/>
  <c r="AA33" i="2"/>
  <c r="AB33" i="2"/>
  <c r="AC33" i="2"/>
  <c r="AD33" i="2"/>
  <c r="AE33" i="2"/>
  <c r="AF33" i="2"/>
  <c r="AG33" i="2"/>
  <c r="Y34" i="2"/>
  <c r="Z34" i="2"/>
  <c r="AA34" i="2"/>
  <c r="AB34" i="2"/>
  <c r="AC34" i="2"/>
  <c r="AD34" i="2"/>
  <c r="AE34" i="2"/>
  <c r="R34" i="2" s="1"/>
  <c r="AF34" i="2"/>
  <c r="AG34" i="2"/>
  <c r="Y35" i="2"/>
  <c r="Z35" i="2"/>
  <c r="AA35" i="2"/>
  <c r="AB35" i="2"/>
  <c r="AC35" i="2"/>
  <c r="AD35" i="2"/>
  <c r="AE35" i="2"/>
  <c r="R35" i="2" s="1"/>
  <c r="AF35" i="2"/>
  <c r="AG35" i="2"/>
  <c r="Y36" i="2"/>
  <c r="Z36" i="2"/>
  <c r="AA36" i="2"/>
  <c r="AB36" i="2"/>
  <c r="AC36" i="2"/>
  <c r="AD36" i="2"/>
  <c r="AE36" i="2"/>
  <c r="AF36" i="2"/>
  <c r="I36" i="4" s="1"/>
  <c r="AG36" i="2"/>
  <c r="Y37" i="2"/>
  <c r="Z37" i="2"/>
  <c r="AA37" i="2"/>
  <c r="AB37" i="2"/>
  <c r="AC37" i="2"/>
  <c r="AD37" i="2"/>
  <c r="AE37" i="2"/>
  <c r="AF37" i="2"/>
  <c r="I37" i="4" s="1"/>
  <c r="AG37" i="2"/>
  <c r="Y38" i="2"/>
  <c r="Z38" i="2"/>
  <c r="AA38" i="2"/>
  <c r="AB38" i="2"/>
  <c r="AC38" i="2"/>
  <c r="AD38" i="2"/>
  <c r="AE38" i="2"/>
  <c r="R38" i="2" s="1"/>
  <c r="AF38" i="2"/>
  <c r="I38" i="4" s="1"/>
  <c r="AG38" i="2"/>
  <c r="Y39" i="2"/>
  <c r="Z39" i="2"/>
  <c r="AA39" i="2"/>
  <c r="AB39" i="2"/>
  <c r="AC39" i="2"/>
  <c r="AD39" i="2"/>
  <c r="AE39" i="2"/>
  <c r="R39" i="2" s="1"/>
  <c r="AF39" i="2"/>
  <c r="I39" i="4" s="1"/>
  <c r="AG39" i="2"/>
  <c r="Y40" i="2"/>
  <c r="Z40" i="2"/>
  <c r="AA40" i="2"/>
  <c r="AB40" i="2"/>
  <c r="AC40" i="2"/>
  <c r="AD40" i="2"/>
  <c r="AE40" i="2"/>
  <c r="R40" i="2" s="1"/>
  <c r="AF40" i="2"/>
  <c r="AG40" i="2"/>
  <c r="Y41" i="2"/>
  <c r="Z41" i="2"/>
  <c r="AA41" i="2"/>
  <c r="AB41" i="2"/>
  <c r="AC41" i="2"/>
  <c r="AD41" i="2"/>
  <c r="AE41" i="2"/>
  <c r="AF41" i="2"/>
  <c r="AG41" i="2"/>
  <c r="Y42" i="2"/>
  <c r="Z42" i="2"/>
  <c r="AA42" i="2"/>
  <c r="AB42" i="2"/>
  <c r="AC42" i="2"/>
  <c r="AD42" i="2"/>
  <c r="AE42" i="2"/>
  <c r="R42" i="2" s="1"/>
  <c r="AF42" i="2"/>
  <c r="AG42" i="2"/>
  <c r="Y43" i="2"/>
  <c r="Z43" i="2"/>
  <c r="AA43" i="2"/>
  <c r="AB43" i="2"/>
  <c r="AC43" i="2"/>
  <c r="AD43" i="2"/>
  <c r="AE43" i="2"/>
  <c r="R43" i="2" s="1"/>
  <c r="AF43" i="2"/>
  <c r="AG43" i="2"/>
  <c r="Y44" i="2"/>
  <c r="Z44" i="2"/>
  <c r="AA44" i="2"/>
  <c r="AB44" i="2"/>
  <c r="AC44" i="2"/>
  <c r="AD44" i="2"/>
  <c r="AE44" i="2"/>
  <c r="AF44" i="2"/>
  <c r="I44" i="4" s="1"/>
  <c r="AG44" i="2"/>
  <c r="Y45" i="2"/>
  <c r="Z45" i="2"/>
  <c r="AA45" i="2"/>
  <c r="AB45" i="2"/>
  <c r="AC45" i="2"/>
  <c r="AD45" i="2"/>
  <c r="AE45" i="2"/>
  <c r="AF45" i="2"/>
  <c r="I45" i="4" s="1"/>
  <c r="AG45" i="2"/>
  <c r="Y46" i="2"/>
  <c r="Z46" i="2"/>
  <c r="AA46" i="2"/>
  <c r="AB46" i="2"/>
  <c r="AC46" i="2"/>
  <c r="AD46" i="2"/>
  <c r="AE46" i="2"/>
  <c r="R46" i="2" s="1"/>
  <c r="AF46" i="2"/>
  <c r="I46" i="4" s="1"/>
  <c r="AG46" i="2"/>
  <c r="Y47" i="2"/>
  <c r="Z47" i="2"/>
  <c r="AA47" i="2"/>
  <c r="AB47" i="2"/>
  <c r="AC47" i="2"/>
  <c r="AD47" i="2"/>
  <c r="AE47" i="2"/>
  <c r="R47" i="2" s="1"/>
  <c r="AF47" i="2"/>
  <c r="I47" i="4" s="1"/>
  <c r="AG47" i="2"/>
  <c r="Y48" i="2"/>
  <c r="Z48" i="2"/>
  <c r="AA48" i="2"/>
  <c r="AB48" i="2"/>
  <c r="AC48" i="2"/>
  <c r="AD48" i="2"/>
  <c r="AE48" i="2"/>
  <c r="R48" i="2" s="1"/>
  <c r="AF48" i="2"/>
  <c r="AG48" i="2"/>
  <c r="Y49" i="2"/>
  <c r="Z49" i="2"/>
  <c r="AA49" i="2"/>
  <c r="AB49" i="2"/>
  <c r="AC49" i="2"/>
  <c r="AD49" i="2"/>
  <c r="AE49" i="2"/>
  <c r="AF49" i="2"/>
  <c r="AG49" i="2"/>
  <c r="Y50" i="2"/>
  <c r="Z50" i="2"/>
  <c r="AA50" i="2"/>
  <c r="AB50" i="2"/>
  <c r="AC50" i="2"/>
  <c r="AD50" i="2"/>
  <c r="AE50" i="2"/>
  <c r="R50" i="2" s="1"/>
  <c r="AF50" i="2"/>
  <c r="AG50" i="2"/>
  <c r="Y51" i="2"/>
  <c r="Z51" i="2"/>
  <c r="AA51" i="2"/>
  <c r="AB51" i="2"/>
  <c r="AC51" i="2"/>
  <c r="AD51" i="2"/>
  <c r="AE51" i="2"/>
  <c r="R51" i="2" s="1"/>
  <c r="AF51" i="2"/>
  <c r="AG51" i="2"/>
  <c r="Y52" i="2"/>
  <c r="Z52" i="2"/>
  <c r="AA52" i="2"/>
  <c r="AB52" i="2"/>
  <c r="AC52" i="2"/>
  <c r="AD52" i="2"/>
  <c r="AE52" i="2"/>
  <c r="AF52" i="2"/>
  <c r="I52" i="4" s="1"/>
  <c r="AG52" i="2"/>
  <c r="Y53" i="2"/>
  <c r="Z53" i="2"/>
  <c r="AA53" i="2"/>
  <c r="AB53" i="2"/>
  <c r="AC53" i="2"/>
  <c r="AD53" i="2"/>
  <c r="AE53" i="2"/>
  <c r="AF53" i="2"/>
  <c r="I53" i="4" s="1"/>
  <c r="AG53" i="2"/>
  <c r="Y54" i="2"/>
  <c r="Z54" i="2"/>
  <c r="AA54" i="2"/>
  <c r="AB54" i="2"/>
  <c r="AC54" i="2"/>
  <c r="AD54" i="2"/>
  <c r="AE54" i="2"/>
  <c r="R54" i="2" s="1"/>
  <c r="AF54" i="2"/>
  <c r="I54" i="4" s="1"/>
  <c r="AG54" i="2"/>
  <c r="Y55" i="2"/>
  <c r="Z55" i="2"/>
  <c r="AA55" i="2"/>
  <c r="AB55" i="2"/>
  <c r="AC55" i="2"/>
  <c r="AD55" i="2"/>
  <c r="AE55" i="2"/>
  <c r="R55" i="2" s="1"/>
  <c r="AF55" i="2"/>
  <c r="I55" i="4" s="1"/>
  <c r="AG55" i="2"/>
  <c r="Y56" i="2"/>
  <c r="Z56" i="2"/>
  <c r="AA56" i="2"/>
  <c r="AB56" i="2"/>
  <c r="AC56" i="2"/>
  <c r="AD56" i="2"/>
  <c r="AE56" i="2"/>
  <c r="R56" i="2" s="1"/>
  <c r="AF56" i="2"/>
  <c r="AG56" i="2"/>
  <c r="Y57" i="2"/>
  <c r="Z57" i="2"/>
  <c r="AA57" i="2"/>
  <c r="AB57" i="2"/>
  <c r="AC57" i="2"/>
  <c r="AD57" i="2"/>
  <c r="AE57" i="2"/>
  <c r="AF57" i="2"/>
  <c r="AG57" i="2"/>
  <c r="Y58" i="2"/>
  <c r="Z58" i="2"/>
  <c r="AA58" i="2"/>
  <c r="AB58" i="2"/>
  <c r="AC58" i="2"/>
  <c r="AD58" i="2"/>
  <c r="AE58" i="2"/>
  <c r="R58" i="2" s="1"/>
  <c r="AF58" i="2"/>
  <c r="AG58" i="2"/>
  <c r="Y59" i="2"/>
  <c r="Z59" i="2"/>
  <c r="AA59" i="2"/>
  <c r="AB59" i="2"/>
  <c r="AC59" i="2"/>
  <c r="AD59" i="2"/>
  <c r="AE59" i="2"/>
  <c r="R59" i="2" s="1"/>
  <c r="AF59" i="2"/>
  <c r="AG59" i="2"/>
  <c r="Y60" i="2"/>
  <c r="Z60" i="2"/>
  <c r="AA60" i="2"/>
  <c r="AB60" i="2"/>
  <c r="AC60" i="2"/>
  <c r="AD60" i="2"/>
  <c r="AE60" i="2"/>
  <c r="C60" i="4" s="1"/>
  <c r="AF60" i="2"/>
  <c r="I60" i="4" s="1"/>
  <c r="AG60" i="2"/>
  <c r="Y61" i="2"/>
  <c r="Z61" i="2"/>
  <c r="AA61" i="2"/>
  <c r="AB61" i="2"/>
  <c r="AC61" i="2"/>
  <c r="AD61" i="2"/>
  <c r="AE61" i="2"/>
  <c r="AF61" i="2"/>
  <c r="I61" i="4" s="1"/>
  <c r="AG61" i="2"/>
  <c r="Y62" i="2"/>
  <c r="Z62" i="2"/>
  <c r="AA62" i="2"/>
  <c r="AB62" i="2"/>
  <c r="AC62" i="2"/>
  <c r="AD62" i="2"/>
  <c r="AE62" i="2"/>
  <c r="R62" i="2" s="1"/>
  <c r="AF62" i="2"/>
  <c r="I62" i="4" s="1"/>
  <c r="AG62" i="2"/>
  <c r="Y63" i="2"/>
  <c r="Z63" i="2"/>
  <c r="AA63" i="2"/>
  <c r="AB63" i="2"/>
  <c r="AC63" i="2"/>
  <c r="AD63" i="2"/>
  <c r="AE63" i="2"/>
  <c r="R63" i="2" s="1"/>
  <c r="AF63" i="2"/>
  <c r="I63" i="4" s="1"/>
  <c r="AG63" i="2"/>
  <c r="Y64" i="2"/>
  <c r="Z64" i="2"/>
  <c r="AA64" i="2"/>
  <c r="AB64" i="2"/>
  <c r="AC64" i="2"/>
  <c r="AD64" i="2"/>
  <c r="AE64" i="2"/>
  <c r="R64" i="2" s="1"/>
  <c r="AF64" i="2"/>
  <c r="AG64" i="2"/>
  <c r="Y65" i="2"/>
  <c r="Z65" i="2"/>
  <c r="AA65" i="2"/>
  <c r="AB65" i="2"/>
  <c r="AC65" i="2"/>
  <c r="AD65" i="2"/>
  <c r="AE65" i="2"/>
  <c r="AF65" i="2"/>
  <c r="AG65" i="2"/>
  <c r="Y66" i="2"/>
  <c r="Z66" i="2"/>
  <c r="AA66" i="2"/>
  <c r="AB66" i="2"/>
  <c r="AC66" i="2"/>
  <c r="AD66" i="2"/>
  <c r="AE66" i="2"/>
  <c r="R66" i="2" s="1"/>
  <c r="AF66" i="2"/>
  <c r="AG66" i="2"/>
  <c r="Y67" i="2"/>
  <c r="Z67" i="2"/>
  <c r="AA67" i="2"/>
  <c r="AB67" i="2"/>
  <c r="AC67" i="2"/>
  <c r="AD67" i="2"/>
  <c r="AE67" i="2"/>
  <c r="R67" i="2" s="1"/>
  <c r="AF67" i="2"/>
  <c r="I67" i="4" s="1"/>
  <c r="AG67" i="2"/>
  <c r="Y68" i="2"/>
  <c r="Z68" i="2"/>
  <c r="AA68" i="2"/>
  <c r="AB68" i="2"/>
  <c r="AC68" i="2"/>
  <c r="AD68" i="2"/>
  <c r="AE68" i="2"/>
  <c r="AF68" i="2"/>
  <c r="I68" i="4" s="1"/>
  <c r="AG68" i="2"/>
  <c r="Y69" i="2"/>
  <c r="Z69" i="2"/>
  <c r="AA69" i="2"/>
  <c r="AB69" i="2"/>
  <c r="AC69" i="2"/>
  <c r="AD69" i="2"/>
  <c r="AE69" i="2"/>
  <c r="AF69" i="2"/>
  <c r="I69" i="4" s="1"/>
  <c r="AG69" i="2"/>
  <c r="Y70" i="2"/>
  <c r="Z70" i="2"/>
  <c r="AA70" i="2"/>
  <c r="AB70" i="2"/>
  <c r="AC70" i="2"/>
  <c r="AD70" i="2"/>
  <c r="AE70" i="2"/>
  <c r="R70" i="2" s="1"/>
  <c r="AF70" i="2"/>
  <c r="I70" i="4" s="1"/>
  <c r="AG70" i="2"/>
  <c r="Y71" i="2"/>
  <c r="Z71" i="2"/>
  <c r="AA71" i="2"/>
  <c r="AB71" i="2"/>
  <c r="AC71" i="2"/>
  <c r="AD71" i="2"/>
  <c r="AE71" i="2"/>
  <c r="R71" i="2" s="1"/>
  <c r="AF71" i="2"/>
  <c r="I71" i="4" s="1"/>
  <c r="AG71" i="2"/>
  <c r="Y72" i="2"/>
  <c r="Z72" i="2"/>
  <c r="AA72" i="2"/>
  <c r="AB72" i="2"/>
  <c r="AC72" i="2"/>
  <c r="AD72" i="2"/>
  <c r="AE72" i="2"/>
  <c r="R72" i="2" s="1"/>
  <c r="AF72" i="2"/>
  <c r="AG72" i="2"/>
  <c r="Y73" i="2"/>
  <c r="Z73" i="2"/>
  <c r="AA73" i="2"/>
  <c r="AB73" i="2"/>
  <c r="AC73" i="2"/>
  <c r="AD73" i="2"/>
  <c r="AE73" i="2"/>
  <c r="AF73" i="2"/>
  <c r="AG73" i="2"/>
  <c r="Y74" i="2"/>
  <c r="Z74" i="2"/>
  <c r="AA74" i="2"/>
  <c r="AB74" i="2"/>
  <c r="AC74" i="2"/>
  <c r="AD74" i="2"/>
  <c r="AE74" i="2"/>
  <c r="R74" i="2" s="1"/>
  <c r="AF74" i="2"/>
  <c r="AG74" i="2"/>
  <c r="Y75" i="2"/>
  <c r="Z75" i="2"/>
  <c r="AA75" i="2"/>
  <c r="AB75" i="2"/>
  <c r="AC75" i="2"/>
  <c r="AD75" i="2"/>
  <c r="AE75" i="2"/>
  <c r="R75" i="2" s="1"/>
  <c r="AF75" i="2"/>
  <c r="I75" i="4" s="1"/>
  <c r="AG75" i="2"/>
  <c r="Y76" i="2"/>
  <c r="Z76" i="2"/>
  <c r="AA76" i="2"/>
  <c r="AB76" i="2"/>
  <c r="AC76" i="2"/>
  <c r="AD76" i="2"/>
  <c r="AE76" i="2"/>
  <c r="AF76" i="2"/>
  <c r="I76" i="4" s="1"/>
  <c r="AG76" i="2"/>
  <c r="Y77" i="2"/>
  <c r="Z77" i="2"/>
  <c r="AA77" i="2"/>
  <c r="AB77" i="2"/>
  <c r="AC77" i="2"/>
  <c r="AD77" i="2"/>
  <c r="AE77" i="2"/>
  <c r="AF77" i="2"/>
  <c r="I77" i="4" s="1"/>
  <c r="AG77" i="2"/>
  <c r="Y78" i="2"/>
  <c r="Z78" i="2"/>
  <c r="AA78" i="2"/>
  <c r="AB78" i="2"/>
  <c r="AC78" i="2"/>
  <c r="AD78" i="2"/>
  <c r="AE78" i="2"/>
  <c r="R78" i="2" s="1"/>
  <c r="AF78" i="2"/>
  <c r="I78" i="4" s="1"/>
  <c r="AG78" i="2"/>
  <c r="Y79" i="2"/>
  <c r="Z79" i="2"/>
  <c r="AA79" i="2"/>
  <c r="AB79" i="2"/>
  <c r="AC79" i="2"/>
  <c r="AD79" i="2"/>
  <c r="AE79" i="2"/>
  <c r="R79" i="2" s="1"/>
  <c r="AF79" i="2"/>
  <c r="I79" i="4" s="1"/>
  <c r="AG79" i="2"/>
  <c r="Y80" i="2"/>
  <c r="Z80" i="2"/>
  <c r="AA80" i="2"/>
  <c r="AB80" i="2"/>
  <c r="AC80" i="2"/>
  <c r="AD80" i="2"/>
  <c r="AE80" i="2"/>
  <c r="R80" i="2" s="1"/>
  <c r="AF80" i="2"/>
  <c r="AG80" i="2"/>
  <c r="Y81" i="2"/>
  <c r="Z81" i="2"/>
  <c r="AA81" i="2"/>
  <c r="AB81" i="2"/>
  <c r="AC81" i="2"/>
  <c r="AD81" i="2"/>
  <c r="AE81" i="2"/>
  <c r="AF81" i="2"/>
  <c r="AG81" i="2"/>
  <c r="Y82" i="2"/>
  <c r="Z82" i="2"/>
  <c r="AA82" i="2"/>
  <c r="AB82" i="2"/>
  <c r="AC82" i="2"/>
  <c r="AD82" i="2"/>
  <c r="AE82" i="2"/>
  <c r="R82" i="2" s="1"/>
  <c r="AF82" i="2"/>
  <c r="AG82" i="2"/>
  <c r="Y83" i="2"/>
  <c r="Z83" i="2"/>
  <c r="AA83" i="2"/>
  <c r="AB83" i="2"/>
  <c r="AC83" i="2"/>
  <c r="AD83" i="2"/>
  <c r="AE83" i="2"/>
  <c r="R83" i="2" s="1"/>
  <c r="AF83" i="2"/>
  <c r="I83" i="4" s="1"/>
  <c r="AG83" i="2"/>
  <c r="Y84" i="2"/>
  <c r="Z84" i="2"/>
  <c r="AA84" i="2"/>
  <c r="AB84" i="2"/>
  <c r="AC84" i="2"/>
  <c r="AD84" i="2"/>
  <c r="AE84" i="2"/>
  <c r="C84" i="4" s="1"/>
  <c r="AF84" i="2"/>
  <c r="I84" i="4" s="1"/>
  <c r="AG84" i="2"/>
  <c r="Y85" i="2"/>
  <c r="Z85" i="2"/>
  <c r="AA85" i="2"/>
  <c r="AB85" i="2"/>
  <c r="AC85" i="2"/>
  <c r="AD85" i="2"/>
  <c r="AE85" i="2"/>
  <c r="AF85" i="2"/>
  <c r="I85" i="4" s="1"/>
  <c r="AG85" i="2"/>
  <c r="Y86" i="2"/>
  <c r="Z86" i="2"/>
  <c r="AA86" i="2"/>
  <c r="AB86" i="2"/>
  <c r="AC86" i="2"/>
  <c r="AD86" i="2"/>
  <c r="AE86" i="2"/>
  <c r="R86" i="2" s="1"/>
  <c r="AF86" i="2"/>
  <c r="I86" i="4" s="1"/>
  <c r="AG86" i="2"/>
  <c r="Y87" i="2"/>
  <c r="Z87" i="2"/>
  <c r="AA87" i="2"/>
  <c r="AB87" i="2"/>
  <c r="AC87" i="2"/>
  <c r="AD87" i="2"/>
  <c r="AE87" i="2"/>
  <c r="R87" i="2" s="1"/>
  <c r="AF87" i="2"/>
  <c r="I87" i="4" s="1"/>
  <c r="AG87" i="2"/>
  <c r="Y88" i="2"/>
  <c r="Z88" i="2"/>
  <c r="AA88" i="2"/>
  <c r="AB88" i="2"/>
  <c r="AC88" i="2"/>
  <c r="AD88" i="2"/>
  <c r="AE88" i="2"/>
  <c r="R88" i="2" s="1"/>
  <c r="AF88" i="2"/>
  <c r="AG88" i="2"/>
  <c r="Y89" i="2"/>
  <c r="Z89" i="2"/>
  <c r="AA89" i="2"/>
  <c r="AB89" i="2"/>
  <c r="AC89" i="2"/>
  <c r="AD89" i="2"/>
  <c r="AE89" i="2"/>
  <c r="AF89" i="2"/>
  <c r="AG89" i="2"/>
  <c r="Y90" i="2"/>
  <c r="Z90" i="2"/>
  <c r="AA90" i="2"/>
  <c r="AB90" i="2"/>
  <c r="AC90" i="2"/>
  <c r="AD90" i="2"/>
  <c r="AE90" i="2"/>
  <c r="R90" i="2" s="1"/>
  <c r="AF90" i="2"/>
  <c r="AG90" i="2"/>
  <c r="Y91" i="2"/>
  <c r="Z91" i="2"/>
  <c r="AA91" i="2"/>
  <c r="AB91" i="2"/>
  <c r="AC91" i="2"/>
  <c r="AD91" i="2"/>
  <c r="AE91" i="2"/>
  <c r="R91" i="2" s="1"/>
  <c r="AF91" i="2"/>
  <c r="AG91" i="2"/>
  <c r="Y92" i="2"/>
  <c r="Z92" i="2"/>
  <c r="AA92" i="2"/>
  <c r="AB92" i="2"/>
  <c r="AC92" i="2"/>
  <c r="AD92" i="2"/>
  <c r="AE92" i="2"/>
  <c r="C92" i="4" s="1"/>
  <c r="AF92" i="2"/>
  <c r="I92" i="4" s="1"/>
  <c r="AG92" i="2"/>
  <c r="Y93" i="2"/>
  <c r="Z93" i="2"/>
  <c r="AA93" i="2"/>
  <c r="AB93" i="2"/>
  <c r="AC93" i="2"/>
  <c r="AD93" i="2"/>
  <c r="AE93" i="2"/>
  <c r="AF93" i="2"/>
  <c r="I93" i="4" s="1"/>
  <c r="AG93" i="2"/>
  <c r="Y94" i="2"/>
  <c r="Z94" i="2"/>
  <c r="AA94" i="2"/>
  <c r="AB94" i="2"/>
  <c r="AC94" i="2"/>
  <c r="AD94" i="2"/>
  <c r="AE94" i="2"/>
  <c r="R94" i="2" s="1"/>
  <c r="AF94" i="2"/>
  <c r="I94" i="4" s="1"/>
  <c r="AG94" i="2"/>
  <c r="Y95" i="2"/>
  <c r="Z95" i="2"/>
  <c r="AA95" i="2"/>
  <c r="AB95" i="2"/>
  <c r="AC95" i="2"/>
  <c r="AD95" i="2"/>
  <c r="AE95" i="2"/>
  <c r="R95" i="2" s="1"/>
  <c r="AF95" i="2"/>
  <c r="AG95" i="2"/>
  <c r="Y96" i="2"/>
  <c r="Z96" i="2"/>
  <c r="AA96" i="2"/>
  <c r="AB96" i="2"/>
  <c r="AC96" i="2"/>
  <c r="AD96" i="2"/>
  <c r="AE96" i="2"/>
  <c r="R96" i="2" s="1"/>
  <c r="AF96" i="2"/>
  <c r="AG96" i="2"/>
  <c r="Y97" i="2"/>
  <c r="Z97" i="2"/>
  <c r="AA97" i="2"/>
  <c r="AB97" i="2"/>
  <c r="AC97" i="2"/>
  <c r="AD97" i="2"/>
  <c r="AE97" i="2"/>
  <c r="AF97" i="2"/>
  <c r="AG97" i="2"/>
  <c r="Y98" i="2"/>
  <c r="Z98" i="2"/>
  <c r="AA98" i="2"/>
  <c r="AB98" i="2"/>
  <c r="AC98" i="2"/>
  <c r="AD98" i="2"/>
  <c r="AE98" i="2"/>
  <c r="R98" i="2" s="1"/>
  <c r="AF98" i="2"/>
  <c r="AG98" i="2"/>
  <c r="Y99" i="2"/>
  <c r="Z99" i="2"/>
  <c r="AA99" i="2"/>
  <c r="AB99" i="2"/>
  <c r="AC99" i="2"/>
  <c r="AD99" i="2"/>
  <c r="AE99" i="2"/>
  <c r="R99" i="2" s="1"/>
  <c r="AF99" i="2"/>
  <c r="I99" i="4" s="1"/>
  <c r="AG99" i="2"/>
  <c r="Y100" i="2"/>
  <c r="Z100" i="2"/>
  <c r="AA100" i="2"/>
  <c r="AB100" i="2"/>
  <c r="AC100" i="2"/>
  <c r="AD100" i="2"/>
  <c r="AE100" i="2"/>
  <c r="AF100" i="2"/>
  <c r="I100" i="4" s="1"/>
  <c r="AG100" i="2"/>
  <c r="Y101" i="2"/>
  <c r="Z101" i="2"/>
  <c r="AA101" i="2"/>
  <c r="AB101" i="2"/>
  <c r="AC101" i="2"/>
  <c r="AD101" i="2"/>
  <c r="AE101" i="2"/>
  <c r="AF101" i="2"/>
  <c r="I101" i="4" s="1"/>
  <c r="AG101" i="2"/>
  <c r="Y102" i="2"/>
  <c r="Z102" i="2"/>
  <c r="AA102" i="2"/>
  <c r="AB102" i="2"/>
  <c r="AC102" i="2"/>
  <c r="AD102" i="2"/>
  <c r="AE102" i="2"/>
  <c r="R102" i="2" s="1"/>
  <c r="AF102" i="2"/>
  <c r="I102" i="4" s="1"/>
  <c r="AG102" i="2"/>
  <c r="Y103" i="2"/>
  <c r="Z103" i="2"/>
  <c r="AA103" i="2"/>
  <c r="AB103" i="2"/>
  <c r="AC103" i="2"/>
  <c r="AD103" i="2"/>
  <c r="AE103" i="2"/>
  <c r="R103" i="2" s="1"/>
  <c r="AF103" i="2"/>
  <c r="I103" i="4" s="1"/>
  <c r="AG103" i="2"/>
  <c r="Y104" i="2"/>
  <c r="Z104" i="2"/>
  <c r="AA104" i="2"/>
  <c r="AB104" i="2"/>
  <c r="AC104" i="2"/>
  <c r="AD104" i="2"/>
  <c r="AE104" i="2"/>
  <c r="R104" i="2" s="1"/>
  <c r="AF104" i="2"/>
  <c r="AG104" i="2"/>
  <c r="Y105" i="2"/>
  <c r="Z105" i="2"/>
  <c r="AA105" i="2"/>
  <c r="AB105" i="2"/>
  <c r="AC105" i="2"/>
  <c r="AD105" i="2"/>
  <c r="AE105" i="2"/>
  <c r="AF105" i="2"/>
  <c r="AG105" i="2"/>
  <c r="Y106" i="2"/>
  <c r="Z106" i="2"/>
  <c r="AA106" i="2"/>
  <c r="AB106" i="2"/>
  <c r="AC106" i="2"/>
  <c r="AD106" i="2"/>
  <c r="AE106" i="2"/>
  <c r="R106" i="2" s="1"/>
  <c r="AF106" i="2"/>
  <c r="AG106" i="2"/>
  <c r="Y107" i="2"/>
  <c r="Z107" i="2"/>
  <c r="AA107" i="2"/>
  <c r="AB107" i="2"/>
  <c r="AC107" i="2"/>
  <c r="AD107" i="2"/>
  <c r="AE107" i="2"/>
  <c r="R107" i="2" s="1"/>
  <c r="AF107" i="2"/>
  <c r="I107" i="4" s="1"/>
  <c r="AG107" i="2"/>
  <c r="Y108" i="2"/>
  <c r="Z108" i="2"/>
  <c r="AA108" i="2"/>
  <c r="AB108" i="2"/>
  <c r="AC108" i="2"/>
  <c r="AD108" i="2"/>
  <c r="AE108" i="2"/>
  <c r="AF108" i="2"/>
  <c r="I108" i="4" s="1"/>
  <c r="AG108" i="2"/>
  <c r="Y109" i="2"/>
  <c r="Z109" i="2"/>
  <c r="AA109" i="2"/>
  <c r="AB109" i="2"/>
  <c r="AC109" i="2"/>
  <c r="AD109" i="2"/>
  <c r="AE109" i="2"/>
  <c r="AF109" i="2"/>
  <c r="I109" i="4" s="1"/>
  <c r="AG109" i="2"/>
  <c r="Y110" i="2"/>
  <c r="Z110" i="2"/>
  <c r="AA110" i="2"/>
  <c r="AB110" i="2"/>
  <c r="AC110" i="2"/>
  <c r="AD110" i="2"/>
  <c r="AE110" i="2"/>
  <c r="R110" i="2" s="1"/>
  <c r="AF110" i="2"/>
  <c r="I110" i="4" s="1"/>
  <c r="AG110" i="2"/>
  <c r="Y111" i="2"/>
  <c r="Z111" i="2"/>
  <c r="AA111" i="2"/>
  <c r="AB111" i="2"/>
  <c r="AC111" i="2"/>
  <c r="AD111" i="2"/>
  <c r="AE111" i="2"/>
  <c r="R111" i="2" s="1"/>
  <c r="AF111" i="2"/>
  <c r="I111" i="4" s="1"/>
  <c r="AG111" i="2"/>
  <c r="Y112" i="2"/>
  <c r="Z112" i="2"/>
  <c r="AA112" i="2"/>
  <c r="AB112" i="2"/>
  <c r="AC112" i="2"/>
  <c r="AD112" i="2"/>
  <c r="AE112" i="2"/>
  <c r="R112" i="2" s="1"/>
  <c r="AF112" i="2"/>
  <c r="AG112" i="2"/>
  <c r="Y113" i="2"/>
  <c r="Z113" i="2"/>
  <c r="AA113" i="2"/>
  <c r="AB113" i="2"/>
  <c r="AC113" i="2"/>
  <c r="AD113" i="2"/>
  <c r="AE113" i="2"/>
  <c r="AF113" i="2"/>
  <c r="AG113" i="2"/>
  <c r="Y114" i="2"/>
  <c r="Z114" i="2"/>
  <c r="AA114" i="2"/>
  <c r="AB114" i="2"/>
  <c r="AC114" i="2"/>
  <c r="AD114" i="2"/>
  <c r="AE114" i="2"/>
  <c r="AF114" i="2"/>
  <c r="AG114" i="2"/>
  <c r="Y115" i="2"/>
  <c r="Z115" i="2"/>
  <c r="AA115" i="2"/>
  <c r="AB115" i="2"/>
  <c r="AC115" i="2"/>
  <c r="AD115" i="2"/>
  <c r="AE115" i="2"/>
  <c r="R115" i="2" s="1"/>
  <c r="AF115" i="2"/>
  <c r="AG115" i="2"/>
  <c r="Y116" i="2"/>
  <c r="Z116" i="2"/>
  <c r="AA116" i="2"/>
  <c r="AB116" i="2"/>
  <c r="AC116" i="2"/>
  <c r="AD116" i="2"/>
  <c r="AE116" i="2"/>
  <c r="C116" i="4" s="1"/>
  <c r="AF116" i="2"/>
  <c r="I116" i="4" s="1"/>
  <c r="AG116" i="2"/>
  <c r="Y117" i="2"/>
  <c r="Z117" i="2"/>
  <c r="AA117" i="2"/>
  <c r="AB117" i="2"/>
  <c r="AC117" i="2"/>
  <c r="AD117" i="2"/>
  <c r="AE117" i="2"/>
  <c r="AF117" i="2"/>
  <c r="I117" i="4" s="1"/>
  <c r="AG117" i="2"/>
  <c r="Y118" i="2"/>
  <c r="Z118" i="2"/>
  <c r="AA118" i="2"/>
  <c r="AB118" i="2"/>
  <c r="AC118" i="2"/>
  <c r="AD118" i="2"/>
  <c r="AE118" i="2"/>
  <c r="R118" i="2" s="1"/>
  <c r="AF118" i="2"/>
  <c r="I118" i="4" s="1"/>
  <c r="AG118" i="2"/>
  <c r="Y119" i="2"/>
  <c r="Z119" i="2"/>
  <c r="AA119" i="2"/>
  <c r="AB119" i="2"/>
  <c r="AC119" i="2"/>
  <c r="AD119" i="2"/>
  <c r="AE119" i="2"/>
  <c r="R119" i="2" s="1"/>
  <c r="AF119" i="2"/>
  <c r="I119" i="4" s="1"/>
  <c r="AG119" i="2"/>
  <c r="Y120" i="2"/>
  <c r="Z120" i="2"/>
  <c r="AA120" i="2"/>
  <c r="AB120" i="2"/>
  <c r="AC120" i="2"/>
  <c r="AD120" i="2"/>
  <c r="AE120" i="2"/>
  <c r="R120" i="2" s="1"/>
  <c r="AF120" i="2"/>
  <c r="AG120" i="2"/>
  <c r="Y121" i="2"/>
  <c r="Z121" i="2"/>
  <c r="AA121" i="2"/>
  <c r="AB121" i="2"/>
  <c r="AC121" i="2"/>
  <c r="AD121" i="2"/>
  <c r="AE121" i="2"/>
  <c r="AF121" i="2"/>
  <c r="AG121" i="2"/>
  <c r="Y122" i="2"/>
  <c r="Z122" i="2"/>
  <c r="AA122" i="2"/>
  <c r="AB122" i="2"/>
  <c r="AC122" i="2"/>
  <c r="AD122" i="2"/>
  <c r="AE122" i="2"/>
  <c r="AF122" i="2"/>
  <c r="AG122" i="2"/>
  <c r="Y123" i="2"/>
  <c r="Z123" i="2"/>
  <c r="AA123" i="2"/>
  <c r="AB123" i="2"/>
  <c r="AC123" i="2"/>
  <c r="AD123" i="2"/>
  <c r="AE123" i="2"/>
  <c r="R123" i="2" s="1"/>
  <c r="AF123" i="2"/>
  <c r="AG123" i="2"/>
  <c r="Y124" i="2"/>
  <c r="Z124" i="2"/>
  <c r="AA124" i="2"/>
  <c r="AB124" i="2"/>
  <c r="AC124" i="2"/>
  <c r="AD124" i="2"/>
  <c r="AE124" i="2"/>
  <c r="C124" i="4" s="1"/>
  <c r="AF124" i="2"/>
  <c r="I124" i="4" s="1"/>
  <c r="AG124" i="2"/>
  <c r="Y125" i="2"/>
  <c r="Z125" i="2"/>
  <c r="AA125" i="2"/>
  <c r="AB125" i="2"/>
  <c r="AC125" i="2"/>
  <c r="AD125" i="2"/>
  <c r="AE125" i="2"/>
  <c r="AF125" i="2"/>
  <c r="I125" i="4" s="1"/>
  <c r="AG125" i="2"/>
  <c r="Y126" i="2"/>
  <c r="Z126" i="2"/>
  <c r="AA126" i="2"/>
  <c r="AB126" i="2"/>
  <c r="AC126" i="2"/>
  <c r="AD126" i="2"/>
  <c r="AE126" i="2"/>
  <c r="R126" i="2" s="1"/>
  <c r="AF126" i="2"/>
  <c r="I126" i="4" s="1"/>
  <c r="AG126" i="2"/>
  <c r="Y127" i="2"/>
  <c r="Z127" i="2"/>
  <c r="AA127" i="2"/>
  <c r="AB127" i="2"/>
  <c r="AC127" i="2"/>
  <c r="AD127" i="2"/>
  <c r="AE127" i="2"/>
  <c r="R127" i="2" s="1"/>
  <c r="AF127" i="2"/>
  <c r="AG127" i="2"/>
  <c r="Y128" i="2"/>
  <c r="Z128" i="2"/>
  <c r="AA128" i="2"/>
  <c r="AB128" i="2"/>
  <c r="AC128" i="2"/>
  <c r="AD128" i="2"/>
  <c r="AE128" i="2"/>
  <c r="R128" i="2" s="1"/>
  <c r="AF128" i="2"/>
  <c r="AG128" i="2"/>
  <c r="Y129" i="2"/>
  <c r="Z129" i="2"/>
  <c r="AA129" i="2"/>
  <c r="AB129" i="2"/>
  <c r="AC129" i="2"/>
  <c r="AD129" i="2"/>
  <c r="AE129" i="2"/>
  <c r="AF129" i="2"/>
  <c r="AG129" i="2"/>
  <c r="Y130" i="2"/>
  <c r="Z130" i="2"/>
  <c r="AA130" i="2"/>
  <c r="AB130" i="2"/>
  <c r="AC130" i="2"/>
  <c r="AD130" i="2"/>
  <c r="AE130" i="2"/>
  <c r="AF130" i="2"/>
  <c r="AG130" i="2"/>
  <c r="Y131" i="2"/>
  <c r="Z131" i="2"/>
  <c r="AA131" i="2"/>
  <c r="AB131" i="2"/>
  <c r="AC131" i="2"/>
  <c r="AD131" i="2"/>
  <c r="AE131" i="2"/>
  <c r="R131" i="2" s="1"/>
  <c r="AF131" i="2"/>
  <c r="I131" i="4" s="1"/>
  <c r="AG131" i="2"/>
  <c r="Y132" i="2"/>
  <c r="Z132" i="2"/>
  <c r="AA132" i="2"/>
  <c r="AB132" i="2"/>
  <c r="AC132" i="2"/>
  <c r="AD132" i="2"/>
  <c r="AE132" i="2"/>
  <c r="AF132" i="2"/>
  <c r="I132" i="4" s="1"/>
  <c r="AG132" i="2"/>
  <c r="Y133" i="2"/>
  <c r="Z133" i="2"/>
  <c r="AA133" i="2"/>
  <c r="AB133" i="2"/>
  <c r="AC133" i="2"/>
  <c r="AD133" i="2"/>
  <c r="AE133" i="2"/>
  <c r="AF133" i="2"/>
  <c r="I133" i="4" s="1"/>
  <c r="AG133" i="2"/>
  <c r="Y134" i="2"/>
  <c r="Z134" i="2"/>
  <c r="AA134" i="2"/>
  <c r="AB134" i="2"/>
  <c r="AC134" i="2"/>
  <c r="AD134" i="2"/>
  <c r="AE134" i="2"/>
  <c r="R134" i="2" s="1"/>
  <c r="AF134" i="2"/>
  <c r="I134" i="4" s="1"/>
  <c r="AG134" i="2"/>
  <c r="Y135" i="2"/>
  <c r="Z135" i="2"/>
  <c r="AA135" i="2"/>
  <c r="AB135" i="2"/>
  <c r="AC135" i="2"/>
  <c r="AD135" i="2"/>
  <c r="AE135" i="2"/>
  <c r="R135" i="2" s="1"/>
  <c r="AF135" i="2"/>
  <c r="AG135" i="2"/>
  <c r="Y136" i="2"/>
  <c r="Z136" i="2"/>
  <c r="AA136" i="2"/>
  <c r="AB136" i="2"/>
  <c r="AC136" i="2"/>
  <c r="AD136" i="2"/>
  <c r="AE136" i="2"/>
  <c r="R136" i="2" s="1"/>
  <c r="AF136" i="2"/>
  <c r="AG136" i="2"/>
  <c r="Y137" i="2"/>
  <c r="Z137" i="2"/>
  <c r="AA137" i="2"/>
  <c r="AB137" i="2"/>
  <c r="AC137" i="2"/>
  <c r="AD137" i="2"/>
  <c r="AE137" i="2"/>
  <c r="R137" i="2" s="1"/>
  <c r="AF137" i="2"/>
  <c r="AG137" i="2"/>
  <c r="Y138" i="2"/>
  <c r="Z138" i="2"/>
  <c r="AA138" i="2"/>
  <c r="AB138" i="2"/>
  <c r="AC138" i="2"/>
  <c r="AD138" i="2"/>
  <c r="AE138" i="2"/>
  <c r="R138" i="2" s="1"/>
  <c r="AF138" i="2"/>
  <c r="AG138" i="2"/>
  <c r="Y139" i="2"/>
  <c r="Z139" i="2"/>
  <c r="AA139" i="2"/>
  <c r="AB139" i="2"/>
  <c r="AC139" i="2"/>
  <c r="AD139" i="2"/>
  <c r="AE139" i="2"/>
  <c r="R139" i="2" s="1"/>
  <c r="AF139" i="2"/>
  <c r="I139" i="4" s="1"/>
  <c r="AG139" i="2"/>
  <c r="Y140" i="2"/>
  <c r="Z140" i="2"/>
  <c r="AA140" i="2"/>
  <c r="AB140" i="2"/>
  <c r="AC140" i="2"/>
  <c r="AD140" i="2"/>
  <c r="AE140" i="2"/>
  <c r="AF140" i="2"/>
  <c r="I140" i="4" s="1"/>
  <c r="AG140" i="2"/>
  <c r="Y141" i="2"/>
  <c r="Z141" i="2"/>
  <c r="AA141" i="2"/>
  <c r="AB141" i="2"/>
  <c r="AC141" i="2"/>
  <c r="AD141" i="2"/>
  <c r="AE141" i="2"/>
  <c r="AF141" i="2"/>
  <c r="I141" i="4" s="1"/>
  <c r="AG141" i="2"/>
  <c r="Y142" i="2"/>
  <c r="Z142" i="2"/>
  <c r="AA142" i="2"/>
  <c r="AB142" i="2"/>
  <c r="AC142" i="2"/>
  <c r="AD142" i="2"/>
  <c r="AE142" i="2"/>
  <c r="R142" i="2" s="1"/>
  <c r="AF142" i="2"/>
  <c r="I142" i="4" s="1"/>
  <c r="AG142" i="2"/>
  <c r="Y143" i="2"/>
  <c r="Z143" i="2"/>
  <c r="AA143" i="2"/>
  <c r="AB143" i="2"/>
  <c r="AC143" i="2"/>
  <c r="AD143" i="2"/>
  <c r="AE143" i="2"/>
  <c r="R143" i="2" s="1"/>
  <c r="AF143" i="2"/>
  <c r="I143" i="4" s="1"/>
  <c r="AG143" i="2"/>
  <c r="Y144" i="2"/>
  <c r="Z144" i="2"/>
  <c r="AA144" i="2"/>
  <c r="AB144" i="2"/>
  <c r="AC144" i="2"/>
  <c r="AD144" i="2"/>
  <c r="AE144" i="2"/>
  <c r="R144" i="2" s="1"/>
  <c r="AF144" i="2"/>
  <c r="AG144" i="2"/>
  <c r="Y145" i="2"/>
  <c r="Z145" i="2"/>
  <c r="AA145" i="2"/>
  <c r="AB145" i="2"/>
  <c r="AC145" i="2"/>
  <c r="AD145" i="2"/>
  <c r="AE145" i="2"/>
  <c r="R145" i="2" s="1"/>
  <c r="AF145" i="2"/>
  <c r="AG145" i="2"/>
  <c r="Y146" i="2"/>
  <c r="Z146" i="2"/>
  <c r="AA146" i="2"/>
  <c r="AB146" i="2"/>
  <c r="AC146" i="2"/>
  <c r="AD146" i="2"/>
  <c r="AE146" i="2"/>
  <c r="R146" i="2" s="1"/>
  <c r="AF146" i="2"/>
  <c r="AG146" i="2"/>
  <c r="Y147" i="2"/>
  <c r="Z147" i="2"/>
  <c r="AA147" i="2"/>
  <c r="AB147" i="2"/>
  <c r="AC147" i="2"/>
  <c r="AD147" i="2"/>
  <c r="AE147" i="2"/>
  <c r="C147" i="4" s="1"/>
  <c r="AF147" i="2"/>
  <c r="AG147" i="2"/>
  <c r="Y148" i="2"/>
  <c r="Z148" i="2"/>
  <c r="AA148" i="2"/>
  <c r="AB148" i="2"/>
  <c r="AC148" i="2"/>
  <c r="AD148" i="2"/>
  <c r="AE148" i="2"/>
  <c r="C148" i="4" s="1"/>
  <c r="AF148" i="2"/>
  <c r="I148" i="4" s="1"/>
  <c r="AG148" i="2"/>
  <c r="Y149" i="2"/>
  <c r="Z149" i="2"/>
  <c r="AA149" i="2"/>
  <c r="AB149" i="2"/>
  <c r="AC149" i="2"/>
  <c r="AD149" i="2"/>
  <c r="AE149" i="2"/>
  <c r="AF149" i="2"/>
  <c r="I149" i="4" s="1"/>
  <c r="AG149" i="2"/>
  <c r="Y150" i="2"/>
  <c r="Z150" i="2"/>
  <c r="AA150" i="2"/>
  <c r="AB150" i="2"/>
  <c r="AC150" i="2"/>
  <c r="AD150" i="2"/>
  <c r="AE150" i="2"/>
  <c r="R150" i="2" s="1"/>
  <c r="AF150" i="2"/>
  <c r="I150" i="4" s="1"/>
  <c r="AG150" i="2"/>
  <c r="Y151" i="2"/>
  <c r="Z151" i="2"/>
  <c r="AA151" i="2"/>
  <c r="AB151" i="2"/>
  <c r="AC151" i="2"/>
  <c r="AD151" i="2"/>
  <c r="AE151" i="2"/>
  <c r="R151" i="2" s="1"/>
  <c r="AF151" i="2"/>
  <c r="AG151" i="2"/>
  <c r="Y152" i="2"/>
  <c r="Z152" i="2"/>
  <c r="AA152" i="2"/>
  <c r="AB152" i="2"/>
  <c r="AC152" i="2"/>
  <c r="AD152" i="2"/>
  <c r="AE152" i="2"/>
  <c r="R152" i="2" s="1"/>
  <c r="AF152" i="2"/>
  <c r="AG152" i="2"/>
  <c r="Y153" i="2"/>
  <c r="Z153" i="2"/>
  <c r="AA153" i="2"/>
  <c r="AB153" i="2"/>
  <c r="AC153" i="2"/>
  <c r="AD153" i="2"/>
  <c r="AE153" i="2"/>
  <c r="R153" i="2" s="1"/>
  <c r="AF153" i="2"/>
  <c r="AG153" i="2"/>
  <c r="Y154" i="2"/>
  <c r="Z154" i="2"/>
  <c r="AA154" i="2"/>
  <c r="AB154" i="2"/>
  <c r="AC154" i="2"/>
  <c r="AD154" i="2"/>
  <c r="AE154" i="2"/>
  <c r="R154" i="2" s="1"/>
  <c r="AF154" i="2"/>
  <c r="AG154" i="2"/>
  <c r="Y155" i="2"/>
  <c r="Z155" i="2"/>
  <c r="AA155" i="2"/>
  <c r="AB155" i="2"/>
  <c r="AC155" i="2"/>
  <c r="AD155" i="2"/>
  <c r="AE155" i="2"/>
  <c r="R155" i="2" s="1"/>
  <c r="AF155" i="2"/>
  <c r="I155" i="4" s="1"/>
  <c r="AG155" i="2"/>
  <c r="Y156" i="2"/>
  <c r="Z156" i="2"/>
  <c r="AA156" i="2"/>
  <c r="AB156" i="2"/>
  <c r="AC156" i="2"/>
  <c r="AD156" i="2"/>
  <c r="AE156" i="2"/>
  <c r="C156" i="4" s="1"/>
  <c r="AF156" i="2"/>
  <c r="I156" i="4" s="1"/>
  <c r="AG156" i="2"/>
  <c r="Y157" i="2"/>
  <c r="Z157" i="2"/>
  <c r="AA157" i="2"/>
  <c r="AB157" i="2"/>
  <c r="AC157" i="2"/>
  <c r="AD157" i="2"/>
  <c r="AE157" i="2"/>
  <c r="AF157" i="2"/>
  <c r="I157" i="4" s="1"/>
  <c r="AG157" i="2"/>
  <c r="Y158" i="2"/>
  <c r="Z158" i="2"/>
  <c r="AA158" i="2"/>
  <c r="AB158" i="2"/>
  <c r="AC158" i="2"/>
  <c r="AD158" i="2"/>
  <c r="AE158" i="2"/>
  <c r="R158" i="2" s="1"/>
  <c r="AF158" i="2"/>
  <c r="I158" i="4" s="1"/>
  <c r="AG158" i="2"/>
  <c r="Y159" i="2"/>
  <c r="Z159" i="2"/>
  <c r="AA159" i="2"/>
  <c r="AB159" i="2"/>
  <c r="AC159" i="2"/>
  <c r="AD159" i="2"/>
  <c r="AE159" i="2"/>
  <c r="R159" i="2" s="1"/>
  <c r="AF159" i="2"/>
  <c r="I159" i="4" s="1"/>
  <c r="AG159" i="2"/>
  <c r="Y160" i="2"/>
  <c r="Z160" i="2"/>
  <c r="AA160" i="2"/>
  <c r="AB160" i="2"/>
  <c r="AC160" i="2"/>
  <c r="AD160" i="2"/>
  <c r="AE160" i="2"/>
  <c r="R160" i="2" s="1"/>
  <c r="AF160" i="2"/>
  <c r="AG160" i="2"/>
  <c r="Y161" i="2"/>
  <c r="Z161" i="2"/>
  <c r="AA161" i="2"/>
  <c r="AB161" i="2"/>
  <c r="AC161" i="2"/>
  <c r="AD161" i="2"/>
  <c r="AE161" i="2"/>
  <c r="R161" i="2" s="1"/>
  <c r="AF161" i="2"/>
  <c r="AG161" i="2"/>
  <c r="Y162" i="2"/>
  <c r="Z162" i="2"/>
  <c r="AA162" i="2"/>
  <c r="AB162" i="2"/>
  <c r="AC162" i="2"/>
  <c r="AD162" i="2"/>
  <c r="AE162" i="2"/>
  <c r="R162" i="2" s="1"/>
  <c r="AF162" i="2"/>
  <c r="AG162" i="2"/>
  <c r="Y163" i="2"/>
  <c r="Z163" i="2"/>
  <c r="AA163" i="2"/>
  <c r="AB163" i="2"/>
  <c r="AC163" i="2"/>
  <c r="AD163" i="2"/>
  <c r="AE163" i="2"/>
  <c r="AF163" i="2"/>
  <c r="AG163" i="2"/>
  <c r="Y164" i="2"/>
  <c r="Z164" i="2"/>
  <c r="AA164" i="2"/>
  <c r="AB164" i="2"/>
  <c r="AC164" i="2"/>
  <c r="AD164" i="2"/>
  <c r="AE164" i="2"/>
  <c r="AF164" i="2"/>
  <c r="I164" i="4" s="1"/>
  <c r="AG164" i="2"/>
  <c r="Y165" i="2"/>
  <c r="Z165" i="2"/>
  <c r="AA165" i="2"/>
  <c r="AB165" i="2"/>
  <c r="AC165" i="2"/>
  <c r="AD165" i="2"/>
  <c r="AE165" i="2"/>
  <c r="AF165" i="2"/>
  <c r="I165" i="4" s="1"/>
  <c r="AG165" i="2"/>
  <c r="Y166" i="2"/>
  <c r="Z166" i="2"/>
  <c r="AA166" i="2"/>
  <c r="AB166" i="2"/>
  <c r="AC166" i="2"/>
  <c r="AD166" i="2"/>
  <c r="AE166" i="2"/>
  <c r="R166" i="2" s="1"/>
  <c r="AF166" i="2"/>
  <c r="I166" i="4" s="1"/>
  <c r="AG166" i="2"/>
  <c r="Y167" i="2"/>
  <c r="Z167" i="2"/>
  <c r="AA167" i="2"/>
  <c r="AB167" i="2"/>
  <c r="AC167" i="2"/>
  <c r="AD167" i="2"/>
  <c r="AE167" i="2"/>
  <c r="R167" i="2" s="1"/>
  <c r="AF167" i="2"/>
  <c r="AG167" i="2"/>
  <c r="Y168" i="2"/>
  <c r="Z168" i="2"/>
  <c r="AA168" i="2"/>
  <c r="AB168" i="2"/>
  <c r="AC168" i="2"/>
  <c r="AD168" i="2"/>
  <c r="AE168" i="2"/>
  <c r="R168" i="2" s="1"/>
  <c r="AF168" i="2"/>
  <c r="AG168" i="2"/>
  <c r="Y169" i="2"/>
  <c r="Z169" i="2"/>
  <c r="AA169" i="2"/>
  <c r="AB169" i="2"/>
  <c r="AC169" i="2"/>
  <c r="AD169" i="2"/>
  <c r="AE169" i="2"/>
  <c r="R169" i="2" s="1"/>
  <c r="AF169" i="2"/>
  <c r="AG169" i="2"/>
  <c r="Y170" i="2"/>
  <c r="Z170" i="2"/>
  <c r="AA170" i="2"/>
  <c r="AB170" i="2"/>
  <c r="AC170" i="2"/>
  <c r="AD170" i="2"/>
  <c r="AE170" i="2"/>
  <c r="R170" i="2" s="1"/>
  <c r="AF170" i="2"/>
  <c r="AG170" i="2"/>
  <c r="Y171" i="2"/>
  <c r="Z171" i="2"/>
  <c r="AA171" i="2"/>
  <c r="AB171" i="2"/>
  <c r="AC171" i="2"/>
  <c r="AD171" i="2"/>
  <c r="AE171" i="2"/>
  <c r="AF171" i="2"/>
  <c r="I171" i="4" s="1"/>
  <c r="AG171" i="2"/>
  <c r="Y172" i="2"/>
  <c r="Z172" i="2"/>
  <c r="AA172" i="2"/>
  <c r="AB172" i="2"/>
  <c r="AC172" i="2"/>
  <c r="AD172" i="2"/>
  <c r="AE172" i="2"/>
  <c r="AF172" i="2"/>
  <c r="I172" i="4" s="1"/>
  <c r="AG172" i="2"/>
  <c r="Y173" i="2"/>
  <c r="Z173" i="2"/>
  <c r="AA173" i="2"/>
  <c r="AB173" i="2"/>
  <c r="AC173" i="2"/>
  <c r="AD173" i="2"/>
  <c r="AE173" i="2"/>
  <c r="AF173" i="2"/>
  <c r="AG173" i="2"/>
  <c r="Y174" i="2"/>
  <c r="Z174" i="2"/>
  <c r="AA174" i="2"/>
  <c r="AB174" i="2"/>
  <c r="AC174" i="2"/>
  <c r="AD174" i="2"/>
  <c r="AE174" i="2"/>
  <c r="AF174" i="2"/>
  <c r="I174" i="4" s="1"/>
  <c r="AG174" i="2"/>
  <c r="Y175" i="2"/>
  <c r="Z175" i="2"/>
  <c r="AA175" i="2"/>
  <c r="AB175" i="2"/>
  <c r="AC175" i="2"/>
  <c r="AD175" i="2"/>
  <c r="AE175" i="2"/>
  <c r="R175" i="2" s="1"/>
  <c r="AF175" i="2"/>
  <c r="AG175" i="2"/>
  <c r="Y176" i="2"/>
  <c r="Z176" i="2"/>
  <c r="AA176" i="2"/>
  <c r="AB176" i="2"/>
  <c r="AC176" i="2"/>
  <c r="AD176" i="2"/>
  <c r="AE176" i="2"/>
  <c r="R176" i="2" s="1"/>
  <c r="AF176" i="2"/>
  <c r="AG176" i="2"/>
  <c r="Y177" i="2"/>
  <c r="Z177" i="2"/>
  <c r="AA177" i="2"/>
  <c r="AB177" i="2"/>
  <c r="AC177" i="2"/>
  <c r="AD177" i="2"/>
  <c r="AE177" i="2"/>
  <c r="AF177" i="2"/>
  <c r="I177" i="4" s="1"/>
  <c r="AG177" i="2"/>
  <c r="Y178" i="2"/>
  <c r="Z178" i="2"/>
  <c r="AA178" i="2"/>
  <c r="AB178" i="2"/>
  <c r="AC178" i="2"/>
  <c r="AD178" i="2"/>
  <c r="AE178" i="2"/>
  <c r="R178" i="2" s="1"/>
  <c r="AF178" i="2"/>
  <c r="I178" i="4" s="1"/>
  <c r="AG178" i="2"/>
  <c r="Y179" i="2"/>
  <c r="Z179" i="2"/>
  <c r="AA179" i="2"/>
  <c r="AB179" i="2"/>
  <c r="AC179" i="2"/>
  <c r="AD179" i="2"/>
  <c r="AE179" i="2"/>
  <c r="R179" i="2" s="1"/>
  <c r="AF179" i="2"/>
  <c r="AG179" i="2"/>
  <c r="Y180" i="2"/>
  <c r="Z180" i="2"/>
  <c r="AA180" i="2"/>
  <c r="AB180" i="2"/>
  <c r="AC180" i="2"/>
  <c r="AD180" i="2"/>
  <c r="AE180" i="2"/>
  <c r="C180" i="4" s="1"/>
  <c r="AF180" i="2"/>
  <c r="AG180" i="2"/>
  <c r="Y181" i="2"/>
  <c r="Z181" i="2"/>
  <c r="AA181" i="2"/>
  <c r="AB181" i="2"/>
  <c r="AC181" i="2"/>
  <c r="AD181" i="2"/>
  <c r="AE181" i="2"/>
  <c r="AF181" i="2"/>
  <c r="AG181" i="2"/>
  <c r="Y182" i="2"/>
  <c r="Z182" i="2"/>
  <c r="AA182" i="2"/>
  <c r="AB182" i="2"/>
  <c r="AC182" i="2"/>
  <c r="AD182" i="2"/>
  <c r="AE182" i="2"/>
  <c r="R182" i="2" s="1"/>
  <c r="AF182" i="2"/>
  <c r="AG182" i="2"/>
  <c r="Y183" i="2"/>
  <c r="Z183" i="2"/>
  <c r="AA183" i="2"/>
  <c r="AB183" i="2"/>
  <c r="AC183" i="2"/>
  <c r="AD183" i="2"/>
  <c r="AE183" i="2"/>
  <c r="AF183" i="2"/>
  <c r="I183" i="4" s="1"/>
  <c r="AG183" i="2"/>
  <c r="Y184" i="2"/>
  <c r="Z184" i="2"/>
  <c r="AA184" i="2"/>
  <c r="AB184" i="2"/>
  <c r="AC184" i="2"/>
  <c r="AD184" i="2"/>
  <c r="AE184" i="2"/>
  <c r="AF184" i="2"/>
  <c r="I184" i="4" s="1"/>
  <c r="AG184" i="2"/>
  <c r="Y185" i="2"/>
  <c r="Z185" i="2"/>
  <c r="AA185" i="2"/>
  <c r="AB185" i="2"/>
  <c r="AC185" i="2"/>
  <c r="AD185" i="2"/>
  <c r="AE185" i="2"/>
  <c r="AF185" i="2"/>
  <c r="I185" i="4" s="1"/>
  <c r="AG185" i="2"/>
  <c r="Y186" i="2"/>
  <c r="Z186" i="2"/>
  <c r="AA186" i="2"/>
  <c r="AB186" i="2"/>
  <c r="AC186" i="2"/>
  <c r="AD186" i="2"/>
  <c r="AE186" i="2"/>
  <c r="R186" i="2" s="1"/>
  <c r="AF186" i="2"/>
  <c r="I186" i="4" s="1"/>
  <c r="AG186" i="2"/>
  <c r="Y187" i="2"/>
  <c r="Z187" i="2"/>
  <c r="AA187" i="2"/>
  <c r="AB187" i="2"/>
  <c r="AC187" i="2"/>
  <c r="AD187" i="2"/>
  <c r="AE187" i="2"/>
  <c r="R187" i="2" s="1"/>
  <c r="AF187" i="2"/>
  <c r="AG187" i="2"/>
  <c r="Y188" i="2"/>
  <c r="Z188" i="2"/>
  <c r="AA188" i="2"/>
  <c r="AB188" i="2"/>
  <c r="AC188" i="2"/>
  <c r="AD188" i="2"/>
  <c r="AE188" i="2"/>
  <c r="C188" i="4" s="1"/>
  <c r="AF188" i="2"/>
  <c r="AG188" i="2"/>
  <c r="Y189" i="2"/>
  <c r="Z189" i="2"/>
  <c r="AA189" i="2"/>
  <c r="AB189" i="2"/>
  <c r="AC189" i="2"/>
  <c r="AD189" i="2"/>
  <c r="AE189" i="2"/>
  <c r="AF189" i="2"/>
  <c r="AG189" i="2"/>
  <c r="Y190" i="2"/>
  <c r="Z190" i="2"/>
  <c r="AA190" i="2"/>
  <c r="AB190" i="2"/>
  <c r="AC190" i="2"/>
  <c r="AD190" i="2"/>
  <c r="AE190" i="2"/>
  <c r="R190" i="2" s="1"/>
  <c r="AF190" i="2"/>
  <c r="AG190" i="2"/>
  <c r="Y191" i="2"/>
  <c r="Z191" i="2"/>
  <c r="AA191" i="2"/>
  <c r="AB191" i="2"/>
  <c r="AC191" i="2"/>
  <c r="AD191" i="2"/>
  <c r="AE191" i="2"/>
  <c r="AF191" i="2"/>
  <c r="I191" i="4" s="1"/>
  <c r="AG191" i="2"/>
  <c r="Y192" i="2"/>
  <c r="Z192" i="2"/>
  <c r="AA192" i="2"/>
  <c r="AB192" i="2"/>
  <c r="AC192" i="2"/>
  <c r="AD192" i="2"/>
  <c r="AE192" i="2"/>
  <c r="AF192" i="2"/>
  <c r="I192" i="4" s="1"/>
  <c r="AG192" i="2"/>
  <c r="Y193" i="2"/>
  <c r="Z193" i="2"/>
  <c r="AA193" i="2"/>
  <c r="AB193" i="2"/>
  <c r="AC193" i="2"/>
  <c r="AD193" i="2"/>
  <c r="AE193" i="2"/>
  <c r="AF193" i="2"/>
  <c r="I193" i="4" s="1"/>
  <c r="AG193" i="2"/>
  <c r="Y194" i="2"/>
  <c r="Z194" i="2"/>
  <c r="AA194" i="2"/>
  <c r="AB194" i="2"/>
  <c r="AC194" i="2"/>
  <c r="AD194" i="2"/>
  <c r="AE194" i="2"/>
  <c r="R194" i="2" s="1"/>
  <c r="AF194" i="2"/>
  <c r="I194" i="4" s="1"/>
  <c r="AG194" i="2"/>
  <c r="Y195" i="2"/>
  <c r="Z195" i="2"/>
  <c r="AA195" i="2"/>
  <c r="AB195" i="2"/>
  <c r="AC195" i="2"/>
  <c r="AD195" i="2"/>
  <c r="AE195" i="2"/>
  <c r="R195" i="2" s="1"/>
  <c r="AF195" i="2"/>
  <c r="AG195" i="2"/>
  <c r="Y196" i="2"/>
  <c r="Z196" i="2"/>
  <c r="AA196" i="2"/>
  <c r="AB196" i="2"/>
  <c r="AC196" i="2"/>
  <c r="AD196" i="2"/>
  <c r="AE196" i="2"/>
  <c r="AF196" i="2"/>
  <c r="AG196" i="2"/>
  <c r="Y197" i="2"/>
  <c r="Z197" i="2"/>
  <c r="AA197" i="2"/>
  <c r="AB197" i="2"/>
  <c r="AC197" i="2"/>
  <c r="AD197" i="2"/>
  <c r="AE197" i="2"/>
  <c r="AF197" i="2"/>
  <c r="AG197" i="2"/>
  <c r="Y198" i="2"/>
  <c r="Z198" i="2"/>
  <c r="AA198" i="2"/>
  <c r="AB198" i="2"/>
  <c r="AC198" i="2"/>
  <c r="AD198" i="2"/>
  <c r="AE198" i="2"/>
  <c r="R198" i="2" s="1"/>
  <c r="AF198" i="2"/>
  <c r="AG198" i="2"/>
  <c r="Y199" i="2"/>
  <c r="Z199" i="2"/>
  <c r="AA199" i="2"/>
  <c r="AB199" i="2"/>
  <c r="AC199" i="2"/>
  <c r="AD199" i="2"/>
  <c r="AE199" i="2"/>
  <c r="AF199" i="2"/>
  <c r="I199" i="4" s="1"/>
  <c r="AG199" i="2"/>
  <c r="Y200" i="2"/>
  <c r="Z200" i="2"/>
  <c r="AA200" i="2"/>
  <c r="AB200" i="2"/>
  <c r="AC200" i="2"/>
  <c r="AD200" i="2"/>
  <c r="AE200" i="2"/>
  <c r="AF200" i="2"/>
  <c r="I200" i="4" s="1"/>
  <c r="AG200" i="2"/>
  <c r="Y201" i="2"/>
  <c r="Z201" i="2"/>
  <c r="AA201" i="2"/>
  <c r="AB201" i="2"/>
  <c r="AC201" i="2"/>
  <c r="AD201" i="2"/>
  <c r="AE201" i="2"/>
  <c r="AF201" i="2"/>
  <c r="I201" i="4" s="1"/>
  <c r="AG201" i="2"/>
  <c r="Y202" i="2"/>
  <c r="Z202" i="2"/>
  <c r="AA202" i="2"/>
  <c r="AB202" i="2"/>
  <c r="AC202" i="2"/>
  <c r="AD202" i="2"/>
  <c r="AE202" i="2"/>
  <c r="R202" i="2" s="1"/>
  <c r="AF202" i="2"/>
  <c r="I202" i="4" s="1"/>
  <c r="AG202" i="2"/>
  <c r="Y203" i="2"/>
  <c r="Z203" i="2"/>
  <c r="AA203" i="2"/>
  <c r="AB203" i="2"/>
  <c r="AC203" i="2"/>
  <c r="AD203" i="2"/>
  <c r="AE203" i="2"/>
  <c r="R203" i="2" s="1"/>
  <c r="AF203" i="2"/>
  <c r="AG203" i="2"/>
  <c r="Y204" i="2"/>
  <c r="Z204" i="2"/>
  <c r="AA204" i="2"/>
  <c r="AB204" i="2"/>
  <c r="AC204" i="2"/>
  <c r="AD204" i="2"/>
  <c r="AE204" i="2"/>
  <c r="AF204" i="2"/>
  <c r="AG204" i="2"/>
  <c r="Y205" i="2"/>
  <c r="Z205" i="2"/>
  <c r="AA205" i="2"/>
  <c r="AB205" i="2"/>
  <c r="AC205" i="2"/>
  <c r="AD205" i="2"/>
  <c r="AE205" i="2"/>
  <c r="AF205" i="2"/>
  <c r="AG205" i="2"/>
  <c r="Y206" i="2"/>
  <c r="Z206" i="2"/>
  <c r="AA206" i="2"/>
  <c r="AB206" i="2"/>
  <c r="AC206" i="2"/>
  <c r="AD206" i="2"/>
  <c r="AE206" i="2"/>
  <c r="R206" i="2" s="1"/>
  <c r="AF206" i="2"/>
  <c r="AG206" i="2"/>
  <c r="Y207" i="2"/>
  <c r="Z207" i="2"/>
  <c r="AA207" i="2"/>
  <c r="AB207" i="2"/>
  <c r="AC207" i="2"/>
  <c r="AD207" i="2"/>
  <c r="AE207" i="2"/>
  <c r="AF207" i="2"/>
  <c r="I207" i="4" s="1"/>
  <c r="AG207" i="2"/>
  <c r="Y208" i="2"/>
  <c r="Z208" i="2"/>
  <c r="AA208" i="2"/>
  <c r="AB208" i="2"/>
  <c r="AC208" i="2"/>
  <c r="AD208" i="2"/>
  <c r="AE208" i="2"/>
  <c r="AF208" i="2"/>
  <c r="I208" i="4" s="1"/>
  <c r="AG208" i="2"/>
  <c r="Y209" i="2"/>
  <c r="Z209" i="2"/>
  <c r="AA209" i="2"/>
  <c r="AB209" i="2"/>
  <c r="AC209" i="2"/>
  <c r="AD209" i="2"/>
  <c r="AE209" i="2"/>
  <c r="AF209" i="2"/>
  <c r="I209" i="4" s="1"/>
  <c r="AG209" i="2"/>
  <c r="Y210" i="2"/>
  <c r="Z210" i="2"/>
  <c r="AA210" i="2"/>
  <c r="AB210" i="2"/>
  <c r="AC210" i="2"/>
  <c r="AD210" i="2"/>
  <c r="AE210" i="2"/>
  <c r="R210" i="2" s="1"/>
  <c r="AF210" i="2"/>
  <c r="I210" i="4" s="1"/>
  <c r="AG210" i="2"/>
  <c r="Y211" i="2"/>
  <c r="Z211" i="2"/>
  <c r="AA211" i="2"/>
  <c r="AB211" i="2"/>
  <c r="AC211" i="2"/>
  <c r="AD211" i="2"/>
  <c r="AE211" i="2"/>
  <c r="R211" i="2" s="1"/>
  <c r="AF211" i="2"/>
  <c r="AG211" i="2"/>
  <c r="Y212" i="2"/>
  <c r="Z212" i="2"/>
  <c r="AA212" i="2"/>
  <c r="AB212" i="2"/>
  <c r="AC212" i="2"/>
  <c r="AD212" i="2"/>
  <c r="AE212" i="2"/>
  <c r="C212" i="4" s="1"/>
  <c r="AF212" i="2"/>
  <c r="AG212" i="2"/>
  <c r="Y213" i="2"/>
  <c r="Z213" i="2"/>
  <c r="AA213" i="2"/>
  <c r="AB213" i="2"/>
  <c r="AC213" i="2"/>
  <c r="AD213" i="2"/>
  <c r="AE213" i="2"/>
  <c r="AF213" i="2"/>
  <c r="AG213" i="2"/>
  <c r="Y214" i="2"/>
  <c r="Z214" i="2"/>
  <c r="AA214" i="2"/>
  <c r="AB214" i="2"/>
  <c r="AC214" i="2"/>
  <c r="AD214" i="2"/>
  <c r="AE214" i="2"/>
  <c r="R214" i="2" s="1"/>
  <c r="AF214" i="2"/>
  <c r="AG214" i="2"/>
  <c r="Y215" i="2"/>
  <c r="Z215" i="2"/>
  <c r="AA215" i="2"/>
  <c r="AB215" i="2"/>
  <c r="AC215" i="2"/>
  <c r="AD215" i="2"/>
  <c r="AE215" i="2"/>
  <c r="AF215" i="2"/>
  <c r="I215" i="4" s="1"/>
  <c r="AG215" i="2"/>
  <c r="Y216" i="2"/>
  <c r="Z216" i="2"/>
  <c r="AA216" i="2"/>
  <c r="AB216" i="2"/>
  <c r="AC216" i="2"/>
  <c r="AD216" i="2"/>
  <c r="AE216" i="2"/>
  <c r="AF216" i="2"/>
  <c r="I216" i="4" s="1"/>
  <c r="AG216" i="2"/>
  <c r="Y217" i="2"/>
  <c r="Z217" i="2"/>
  <c r="AA217" i="2"/>
  <c r="AB217" i="2"/>
  <c r="AC217" i="2"/>
  <c r="AD217" i="2"/>
  <c r="AE217" i="2"/>
  <c r="AF217" i="2"/>
  <c r="I217" i="4" s="1"/>
  <c r="AG217" i="2"/>
  <c r="Y218" i="2"/>
  <c r="Z218" i="2"/>
  <c r="AA218" i="2"/>
  <c r="AB218" i="2"/>
  <c r="AC218" i="2"/>
  <c r="AD218" i="2"/>
  <c r="AE218" i="2"/>
  <c r="R218" i="2" s="1"/>
  <c r="AF218" i="2"/>
  <c r="I218" i="4" s="1"/>
  <c r="AG218" i="2"/>
  <c r="Y219" i="2"/>
  <c r="Z219" i="2"/>
  <c r="AA219" i="2"/>
  <c r="AB219" i="2"/>
  <c r="AC219" i="2"/>
  <c r="AD219" i="2"/>
  <c r="AE219" i="2"/>
  <c r="R219" i="2" s="1"/>
  <c r="AF219" i="2"/>
  <c r="AG219" i="2"/>
  <c r="Y220" i="2"/>
  <c r="Z220" i="2"/>
  <c r="AA220" i="2"/>
  <c r="AB220" i="2"/>
  <c r="AC220" i="2"/>
  <c r="AD220" i="2"/>
  <c r="AE220" i="2"/>
  <c r="C220" i="4" s="1"/>
  <c r="AF220" i="2"/>
  <c r="AG220" i="2"/>
  <c r="Y221" i="2"/>
  <c r="Z221" i="2"/>
  <c r="AA221" i="2"/>
  <c r="AB221" i="2"/>
  <c r="AC221" i="2"/>
  <c r="AD221" i="2"/>
  <c r="AE221" i="2"/>
  <c r="AF221" i="2"/>
  <c r="AG221" i="2"/>
  <c r="Y222" i="2"/>
  <c r="Z222" i="2"/>
  <c r="AA222" i="2"/>
  <c r="AB222" i="2"/>
  <c r="AC222" i="2"/>
  <c r="AD222" i="2"/>
  <c r="AE222" i="2"/>
  <c r="R222" i="2" s="1"/>
  <c r="AF222" i="2"/>
  <c r="AG222" i="2"/>
  <c r="Y223" i="2"/>
  <c r="Z223" i="2"/>
  <c r="AA223" i="2"/>
  <c r="AB223" i="2"/>
  <c r="AC223" i="2"/>
  <c r="AD223" i="2"/>
  <c r="AE223" i="2"/>
  <c r="AF223" i="2"/>
  <c r="I223" i="4" s="1"/>
  <c r="AG223" i="2"/>
  <c r="Y224" i="2"/>
  <c r="Z224" i="2"/>
  <c r="AA224" i="2"/>
  <c r="AB224" i="2"/>
  <c r="AC224" i="2"/>
  <c r="AD224" i="2"/>
  <c r="AE224" i="2"/>
  <c r="AF224" i="2"/>
  <c r="I224" i="4" s="1"/>
  <c r="AG224" i="2"/>
  <c r="Y225" i="2"/>
  <c r="Z225" i="2"/>
  <c r="AA225" i="2"/>
  <c r="AB225" i="2"/>
  <c r="AC225" i="2"/>
  <c r="AD225" i="2"/>
  <c r="AE225" i="2"/>
  <c r="AF225" i="2"/>
  <c r="I225" i="4" s="1"/>
  <c r="AG225" i="2"/>
  <c r="Y226" i="2"/>
  <c r="Z226" i="2"/>
  <c r="AA226" i="2"/>
  <c r="AB226" i="2"/>
  <c r="AC226" i="2"/>
  <c r="AD226" i="2"/>
  <c r="AE226" i="2"/>
  <c r="R226" i="2" s="1"/>
  <c r="AF226" i="2"/>
  <c r="I226" i="4" s="1"/>
  <c r="AG226" i="2"/>
  <c r="Y227" i="2"/>
  <c r="Z227" i="2"/>
  <c r="AA227" i="2"/>
  <c r="AB227" i="2"/>
  <c r="AC227" i="2"/>
  <c r="AD227" i="2"/>
  <c r="AE227" i="2"/>
  <c r="R227" i="2" s="1"/>
  <c r="AF227" i="2"/>
  <c r="AG227" i="2"/>
  <c r="Y228" i="2"/>
  <c r="Z228" i="2"/>
  <c r="AA228" i="2"/>
  <c r="AB228" i="2"/>
  <c r="AC228" i="2"/>
  <c r="AD228" i="2"/>
  <c r="AE228" i="2"/>
  <c r="AF228" i="2"/>
  <c r="AG228" i="2"/>
  <c r="Y229" i="2"/>
  <c r="Z229" i="2"/>
  <c r="AA229" i="2"/>
  <c r="AB229" i="2"/>
  <c r="AC229" i="2"/>
  <c r="AD229" i="2"/>
  <c r="AE229" i="2"/>
  <c r="AF229" i="2"/>
  <c r="AG229" i="2"/>
  <c r="Y230" i="2"/>
  <c r="Z230" i="2"/>
  <c r="AA230" i="2"/>
  <c r="AB230" i="2"/>
  <c r="AC230" i="2"/>
  <c r="AD230" i="2"/>
  <c r="AE230" i="2"/>
  <c r="R230" i="2" s="1"/>
  <c r="AF230" i="2"/>
  <c r="AG230" i="2"/>
  <c r="Y231" i="2"/>
  <c r="Z231" i="2"/>
  <c r="AA231" i="2"/>
  <c r="AB231" i="2"/>
  <c r="AC231" i="2"/>
  <c r="AD231" i="2"/>
  <c r="AE231" i="2"/>
  <c r="AF231" i="2"/>
  <c r="I231" i="4" s="1"/>
  <c r="AG231" i="2"/>
  <c r="Y232" i="2"/>
  <c r="Z232" i="2"/>
  <c r="AA232" i="2"/>
  <c r="AB232" i="2"/>
  <c r="AC232" i="2"/>
  <c r="AD232" i="2"/>
  <c r="AE232" i="2"/>
  <c r="AF232" i="2"/>
  <c r="I232" i="4" s="1"/>
  <c r="AG232" i="2"/>
  <c r="Y233" i="2"/>
  <c r="Z233" i="2"/>
  <c r="AA233" i="2"/>
  <c r="AB233" i="2"/>
  <c r="AC233" i="2"/>
  <c r="AD233" i="2"/>
  <c r="AE233" i="2"/>
  <c r="AF233" i="2"/>
  <c r="I233" i="4" s="1"/>
  <c r="AG233" i="2"/>
  <c r="Y234" i="2"/>
  <c r="Z234" i="2"/>
  <c r="AA234" i="2"/>
  <c r="AB234" i="2"/>
  <c r="AC234" i="2"/>
  <c r="AD234" i="2"/>
  <c r="AE234" i="2"/>
  <c r="R234" i="2" s="1"/>
  <c r="AF234" i="2"/>
  <c r="I234" i="4" s="1"/>
  <c r="AG234" i="2"/>
  <c r="Y235" i="2"/>
  <c r="Z235" i="2"/>
  <c r="AA235" i="2"/>
  <c r="AB235" i="2"/>
  <c r="AC235" i="2"/>
  <c r="AD235" i="2"/>
  <c r="AE235" i="2"/>
  <c r="R235" i="2" s="1"/>
  <c r="AF235" i="2"/>
  <c r="AG235" i="2"/>
  <c r="Y236" i="2"/>
  <c r="Z236" i="2"/>
  <c r="AA236" i="2"/>
  <c r="AB236" i="2"/>
  <c r="AC236" i="2"/>
  <c r="AD236" i="2"/>
  <c r="AE236" i="2"/>
  <c r="AF236" i="2"/>
  <c r="AG236" i="2"/>
  <c r="Y237" i="2"/>
  <c r="Z237" i="2"/>
  <c r="AA237" i="2"/>
  <c r="AB237" i="2"/>
  <c r="AC237" i="2"/>
  <c r="AD237" i="2"/>
  <c r="AE237" i="2"/>
  <c r="AF237" i="2"/>
  <c r="AG237" i="2"/>
  <c r="Y238" i="2"/>
  <c r="Z238" i="2"/>
  <c r="AA238" i="2"/>
  <c r="AB238" i="2"/>
  <c r="AC238" i="2"/>
  <c r="AD238" i="2"/>
  <c r="AE238" i="2"/>
  <c r="R238" i="2" s="1"/>
  <c r="AF238" i="2"/>
  <c r="AG238" i="2"/>
  <c r="Y239" i="2"/>
  <c r="Z239" i="2"/>
  <c r="AA239" i="2"/>
  <c r="AB239" i="2"/>
  <c r="AC239" i="2"/>
  <c r="AD239" i="2"/>
  <c r="AE239" i="2"/>
  <c r="AF239" i="2"/>
  <c r="I239" i="4" s="1"/>
  <c r="AG239" i="2"/>
  <c r="Y240" i="2"/>
  <c r="Z240" i="2"/>
  <c r="AA240" i="2"/>
  <c r="AB240" i="2"/>
  <c r="AC240" i="2"/>
  <c r="AD240" i="2"/>
  <c r="AE240" i="2"/>
  <c r="AF240" i="2"/>
  <c r="I240" i="4" s="1"/>
  <c r="AG240" i="2"/>
  <c r="Y241" i="2"/>
  <c r="Z241" i="2"/>
  <c r="AA241" i="2"/>
  <c r="AB241" i="2"/>
  <c r="AC241" i="2"/>
  <c r="AD241" i="2"/>
  <c r="AE241" i="2"/>
  <c r="AF241" i="2"/>
  <c r="I241" i="4" s="1"/>
  <c r="AG241" i="2"/>
  <c r="Y242" i="2"/>
  <c r="Z242" i="2"/>
  <c r="AA242" i="2"/>
  <c r="AB242" i="2"/>
  <c r="AC242" i="2"/>
  <c r="AD242" i="2"/>
  <c r="AE242" i="2"/>
  <c r="R242" i="2" s="1"/>
  <c r="AF242" i="2"/>
  <c r="I242" i="4" s="1"/>
  <c r="AG242" i="2"/>
  <c r="Y243" i="2"/>
  <c r="Z243" i="2"/>
  <c r="AA243" i="2"/>
  <c r="AB243" i="2"/>
  <c r="AC243" i="2"/>
  <c r="AD243" i="2"/>
  <c r="AE243" i="2"/>
  <c r="R243" i="2" s="1"/>
  <c r="AF243" i="2"/>
  <c r="AG243" i="2"/>
  <c r="Y244" i="2"/>
  <c r="Z244" i="2"/>
  <c r="AA244" i="2"/>
  <c r="AB244" i="2"/>
  <c r="AC244" i="2"/>
  <c r="AD244" i="2"/>
  <c r="AE244" i="2"/>
  <c r="C244" i="4" s="1"/>
  <c r="AF244" i="2"/>
  <c r="AG244" i="2"/>
  <c r="Y245" i="2"/>
  <c r="Z245" i="2"/>
  <c r="AA245" i="2"/>
  <c r="AB245" i="2"/>
  <c r="AC245" i="2"/>
  <c r="AD245" i="2"/>
  <c r="AE245" i="2"/>
  <c r="AF245" i="2"/>
  <c r="AG245" i="2"/>
  <c r="Y246" i="2"/>
  <c r="Z246" i="2"/>
  <c r="AA246" i="2"/>
  <c r="AB246" i="2"/>
  <c r="AC246" i="2"/>
  <c r="AD246" i="2"/>
  <c r="AE246" i="2"/>
  <c r="R246" i="2" s="1"/>
  <c r="AF246" i="2"/>
  <c r="AG246" i="2"/>
  <c r="Y247" i="2"/>
  <c r="Z247" i="2"/>
  <c r="AA247" i="2"/>
  <c r="AB247" i="2"/>
  <c r="AC247" i="2"/>
  <c r="AD247" i="2"/>
  <c r="AE247" i="2"/>
  <c r="AF247" i="2"/>
  <c r="I247" i="4" s="1"/>
  <c r="AG247" i="2"/>
  <c r="Y248" i="2"/>
  <c r="Z248" i="2"/>
  <c r="AA248" i="2"/>
  <c r="AB248" i="2"/>
  <c r="AC248" i="2"/>
  <c r="AD248" i="2"/>
  <c r="AE248" i="2"/>
  <c r="AF248" i="2"/>
  <c r="I248" i="4" s="1"/>
  <c r="AG248" i="2"/>
  <c r="Y249" i="2"/>
  <c r="Z249" i="2"/>
  <c r="AA249" i="2"/>
  <c r="AB249" i="2"/>
  <c r="AC249" i="2"/>
  <c r="AD249" i="2"/>
  <c r="AE249" i="2"/>
  <c r="AF249" i="2"/>
  <c r="I249" i="4" s="1"/>
  <c r="AG249" i="2"/>
  <c r="Y250" i="2"/>
  <c r="Z250" i="2"/>
  <c r="AA250" i="2"/>
  <c r="AB250" i="2"/>
  <c r="AC250" i="2"/>
  <c r="AD250" i="2"/>
  <c r="AE250" i="2"/>
  <c r="R250" i="2" s="1"/>
  <c r="AF250" i="2"/>
  <c r="I250" i="4" s="1"/>
  <c r="AG250" i="2"/>
  <c r="Y251" i="2"/>
  <c r="Z251" i="2"/>
  <c r="AA251" i="2"/>
  <c r="AB251" i="2"/>
  <c r="AC251" i="2"/>
  <c r="AD251" i="2"/>
  <c r="AE251" i="2"/>
  <c r="R251" i="2" s="1"/>
  <c r="AF251" i="2"/>
  <c r="AG251" i="2"/>
  <c r="Y252" i="2"/>
  <c r="Z252" i="2"/>
  <c r="AA252" i="2"/>
  <c r="AB252" i="2"/>
  <c r="AC252" i="2"/>
  <c r="AD252" i="2"/>
  <c r="AE252" i="2"/>
  <c r="C252" i="4" s="1"/>
  <c r="AF252" i="2"/>
  <c r="AG252" i="2"/>
  <c r="Y253" i="2"/>
  <c r="Z253" i="2"/>
  <c r="AA253" i="2"/>
  <c r="AB253" i="2"/>
  <c r="AC253" i="2"/>
  <c r="AD253" i="2"/>
  <c r="AE253" i="2"/>
  <c r="AF253" i="2"/>
  <c r="AG253" i="2"/>
  <c r="Y254" i="2"/>
  <c r="Z254" i="2"/>
  <c r="AA254" i="2"/>
  <c r="AB254" i="2"/>
  <c r="AC254" i="2"/>
  <c r="AD254" i="2"/>
  <c r="AE254" i="2"/>
  <c r="R254" i="2" s="1"/>
  <c r="AF254" i="2"/>
  <c r="AG254" i="2"/>
  <c r="Y255" i="2"/>
  <c r="Z255" i="2"/>
  <c r="AA255" i="2"/>
  <c r="AB255" i="2"/>
  <c r="AC255" i="2"/>
  <c r="AD255" i="2"/>
  <c r="AE255" i="2"/>
  <c r="AF255" i="2"/>
  <c r="I255" i="4" s="1"/>
  <c r="AG255" i="2"/>
  <c r="Y256" i="2"/>
  <c r="Z256" i="2"/>
  <c r="AA256" i="2"/>
  <c r="AB256" i="2"/>
  <c r="AC256" i="2"/>
  <c r="AD256" i="2"/>
  <c r="AE256" i="2"/>
  <c r="AF256" i="2"/>
  <c r="I256" i="4" s="1"/>
  <c r="AG256" i="2"/>
  <c r="Y257" i="2"/>
  <c r="Z257" i="2"/>
  <c r="AA257" i="2"/>
  <c r="AB257" i="2"/>
  <c r="AC257" i="2"/>
  <c r="AD257" i="2"/>
  <c r="AE257" i="2"/>
  <c r="C257" i="4" s="1"/>
  <c r="AF257" i="2"/>
  <c r="I257" i="4" s="1"/>
  <c r="AG257" i="2"/>
  <c r="Y258" i="2"/>
  <c r="Z258" i="2"/>
  <c r="AA258" i="2"/>
  <c r="AB258" i="2"/>
  <c r="AC258" i="2"/>
  <c r="AD258" i="2"/>
  <c r="AE258" i="2"/>
  <c r="R258" i="2" s="1"/>
  <c r="AF258" i="2"/>
  <c r="I258" i="4" s="1"/>
  <c r="AG258" i="2"/>
  <c r="Y259" i="2"/>
  <c r="Z259" i="2"/>
  <c r="AA259" i="2"/>
  <c r="AB259" i="2"/>
  <c r="AC259" i="2"/>
  <c r="AD259" i="2"/>
  <c r="AE259" i="2"/>
  <c r="R259" i="2" s="1"/>
  <c r="AF259" i="2"/>
  <c r="AG259" i="2"/>
  <c r="Y260" i="2"/>
  <c r="Z260" i="2"/>
  <c r="AA260" i="2"/>
  <c r="AB260" i="2"/>
  <c r="AC260" i="2"/>
  <c r="AD260" i="2"/>
  <c r="AE260" i="2"/>
  <c r="C260" i="4" s="1"/>
  <c r="AF260" i="2"/>
  <c r="AG260" i="2"/>
  <c r="Y261" i="2"/>
  <c r="Z261" i="2"/>
  <c r="AA261" i="2"/>
  <c r="AB261" i="2"/>
  <c r="AC261" i="2"/>
  <c r="AD261" i="2"/>
  <c r="AE261" i="2"/>
  <c r="AF261" i="2"/>
  <c r="AG261" i="2"/>
  <c r="Y262" i="2"/>
  <c r="Z262" i="2"/>
  <c r="AA262" i="2"/>
  <c r="AB262" i="2"/>
  <c r="AC262" i="2"/>
  <c r="AD262" i="2"/>
  <c r="AE262" i="2"/>
  <c r="R262" i="2" s="1"/>
  <c r="AF262" i="2"/>
  <c r="I262" i="4" s="1"/>
  <c r="AG262" i="2"/>
  <c r="Y263" i="2"/>
  <c r="Z263" i="2"/>
  <c r="AA263" i="2"/>
  <c r="AB263" i="2"/>
  <c r="AC263" i="2"/>
  <c r="AD263" i="2"/>
  <c r="AE263" i="2"/>
  <c r="AF263" i="2"/>
  <c r="I263" i="4" s="1"/>
  <c r="AG263" i="2"/>
  <c r="Y264" i="2"/>
  <c r="Z264" i="2"/>
  <c r="AA264" i="2"/>
  <c r="AB264" i="2"/>
  <c r="AC264" i="2"/>
  <c r="AD264" i="2"/>
  <c r="AE264" i="2"/>
  <c r="AF264" i="2"/>
  <c r="I264" i="4" s="1"/>
  <c r="AG264" i="2"/>
  <c r="Y265" i="2"/>
  <c r="Z265" i="2"/>
  <c r="AA265" i="2"/>
  <c r="AB265" i="2"/>
  <c r="AC265" i="2"/>
  <c r="AD265" i="2"/>
  <c r="AE265" i="2"/>
  <c r="C265" i="4" s="1"/>
  <c r="AF265" i="2"/>
  <c r="I265" i="4" s="1"/>
  <c r="AG265" i="2"/>
  <c r="Y266" i="2"/>
  <c r="Z266" i="2"/>
  <c r="AA266" i="2"/>
  <c r="AB266" i="2"/>
  <c r="AC266" i="2"/>
  <c r="AD266" i="2"/>
  <c r="AE266" i="2"/>
  <c r="R266" i="2" s="1"/>
  <c r="AF266" i="2"/>
  <c r="I266" i="4" s="1"/>
  <c r="AG266" i="2"/>
  <c r="Y267" i="2"/>
  <c r="Z267" i="2"/>
  <c r="AA267" i="2"/>
  <c r="AB267" i="2"/>
  <c r="AC267" i="2"/>
  <c r="AD267" i="2"/>
  <c r="AE267" i="2"/>
  <c r="R267" i="2" s="1"/>
  <c r="AF267" i="2"/>
  <c r="AG267" i="2"/>
  <c r="Y268" i="2"/>
  <c r="Z268" i="2"/>
  <c r="AA268" i="2"/>
  <c r="AB268" i="2"/>
  <c r="AC268" i="2"/>
  <c r="AD268" i="2"/>
  <c r="AE268" i="2"/>
  <c r="C268" i="4" s="1"/>
  <c r="AF268" i="2"/>
  <c r="AG268" i="2"/>
  <c r="Y269" i="2"/>
  <c r="Z269" i="2"/>
  <c r="AA269" i="2"/>
  <c r="AB269" i="2"/>
  <c r="AC269" i="2"/>
  <c r="AD269" i="2"/>
  <c r="AE269" i="2"/>
  <c r="AF269" i="2"/>
  <c r="AG269" i="2"/>
  <c r="Y270" i="2"/>
  <c r="Z270" i="2"/>
  <c r="AA270" i="2"/>
  <c r="AB270" i="2"/>
  <c r="AC270" i="2"/>
  <c r="AD270" i="2"/>
  <c r="AE270" i="2"/>
  <c r="R270" i="2" s="1"/>
  <c r="AF270" i="2"/>
  <c r="AG270" i="2"/>
  <c r="Y271" i="2"/>
  <c r="Z271" i="2"/>
  <c r="AA271" i="2"/>
  <c r="AB271" i="2"/>
  <c r="AC271" i="2"/>
  <c r="AD271" i="2"/>
  <c r="AE271" i="2"/>
  <c r="AF271" i="2"/>
  <c r="I271" i="4" s="1"/>
  <c r="AG271" i="2"/>
  <c r="Y272" i="2"/>
  <c r="Z272" i="2"/>
  <c r="AA272" i="2"/>
  <c r="AB272" i="2"/>
  <c r="AC272" i="2"/>
  <c r="AD272" i="2"/>
  <c r="AE272" i="2"/>
  <c r="AF272" i="2"/>
  <c r="I272" i="4" s="1"/>
  <c r="AG272" i="2"/>
  <c r="Y273" i="2"/>
  <c r="Z273" i="2"/>
  <c r="AA273" i="2"/>
  <c r="AB273" i="2"/>
  <c r="AC273" i="2"/>
  <c r="AD273" i="2"/>
  <c r="AE273" i="2"/>
  <c r="C273" i="4" s="1"/>
  <c r="AF273" i="2"/>
  <c r="I273" i="4" s="1"/>
  <c r="AG273" i="2"/>
  <c r="Y274" i="2"/>
  <c r="Z274" i="2"/>
  <c r="AA274" i="2"/>
  <c r="AB274" i="2"/>
  <c r="AC274" i="2"/>
  <c r="AD274" i="2"/>
  <c r="AE274" i="2"/>
  <c r="R274" i="2" s="1"/>
  <c r="AF274" i="2"/>
  <c r="I274" i="4" s="1"/>
  <c r="AG274" i="2"/>
  <c r="Y275" i="2"/>
  <c r="Z275" i="2"/>
  <c r="AA275" i="2"/>
  <c r="AB275" i="2"/>
  <c r="AC275" i="2"/>
  <c r="AD275" i="2"/>
  <c r="AE275" i="2"/>
  <c r="R275" i="2" s="1"/>
  <c r="AF275" i="2"/>
  <c r="AG275" i="2"/>
  <c r="Y276" i="2"/>
  <c r="Z276" i="2"/>
  <c r="AA276" i="2"/>
  <c r="AB276" i="2"/>
  <c r="AC276" i="2"/>
  <c r="AD276" i="2"/>
  <c r="AE276" i="2"/>
  <c r="C276" i="4" s="1"/>
  <c r="AF276" i="2"/>
  <c r="AG276" i="2"/>
  <c r="Y277" i="2"/>
  <c r="Z277" i="2"/>
  <c r="AA277" i="2"/>
  <c r="AB277" i="2"/>
  <c r="AC277" i="2"/>
  <c r="AD277" i="2"/>
  <c r="AE277" i="2"/>
  <c r="AF277" i="2"/>
  <c r="AG277" i="2"/>
  <c r="Y278" i="2"/>
  <c r="Z278" i="2"/>
  <c r="AA278" i="2"/>
  <c r="AB278" i="2"/>
  <c r="AC278" i="2"/>
  <c r="AD278" i="2"/>
  <c r="AE278" i="2"/>
  <c r="R278" i="2" s="1"/>
  <c r="AF278" i="2"/>
  <c r="AG278" i="2"/>
  <c r="Y279" i="2"/>
  <c r="Z279" i="2"/>
  <c r="AA279" i="2"/>
  <c r="AB279" i="2"/>
  <c r="AC279" i="2"/>
  <c r="AD279" i="2"/>
  <c r="AE279" i="2"/>
  <c r="AF279" i="2"/>
  <c r="I279" i="4" s="1"/>
  <c r="AG279" i="2"/>
  <c r="Y280" i="2"/>
  <c r="Z280" i="2"/>
  <c r="AA280" i="2"/>
  <c r="AB280" i="2"/>
  <c r="AC280" i="2"/>
  <c r="AD280" i="2"/>
  <c r="AE280" i="2"/>
  <c r="AF280" i="2"/>
  <c r="I280" i="4" s="1"/>
  <c r="AG280" i="2"/>
  <c r="Y281" i="2"/>
  <c r="Z281" i="2"/>
  <c r="AA281" i="2"/>
  <c r="AB281" i="2"/>
  <c r="AC281" i="2"/>
  <c r="AD281" i="2"/>
  <c r="AE281" i="2"/>
  <c r="C281" i="4" s="1"/>
  <c r="AF281" i="2"/>
  <c r="I281" i="4" s="1"/>
  <c r="AG281" i="2"/>
  <c r="Y282" i="2"/>
  <c r="Z282" i="2"/>
  <c r="AA282" i="2"/>
  <c r="AB282" i="2"/>
  <c r="AC282" i="2"/>
  <c r="AD282" i="2"/>
  <c r="AE282" i="2"/>
  <c r="R282" i="2" s="1"/>
  <c r="AF282" i="2"/>
  <c r="AG282" i="2"/>
  <c r="Y283" i="2"/>
  <c r="Z283" i="2"/>
  <c r="AA283" i="2"/>
  <c r="AB283" i="2"/>
  <c r="AC283" i="2"/>
  <c r="AD283" i="2"/>
  <c r="AE283" i="2"/>
  <c r="R283" i="2" s="1"/>
  <c r="AF283" i="2"/>
  <c r="AG283" i="2"/>
  <c r="Y284" i="2"/>
  <c r="Z284" i="2"/>
  <c r="AA284" i="2"/>
  <c r="AB284" i="2"/>
  <c r="AC284" i="2"/>
  <c r="AD284" i="2"/>
  <c r="AE284" i="2"/>
  <c r="C284" i="4" s="1"/>
  <c r="AF284" i="2"/>
  <c r="AG284" i="2"/>
  <c r="Y285" i="2"/>
  <c r="Z285" i="2"/>
  <c r="AA285" i="2"/>
  <c r="AB285" i="2"/>
  <c r="AC285" i="2"/>
  <c r="AD285" i="2"/>
  <c r="AE285" i="2"/>
  <c r="AF285" i="2"/>
  <c r="AG285" i="2"/>
  <c r="Y286" i="2"/>
  <c r="Z286" i="2"/>
  <c r="AA286" i="2"/>
  <c r="AB286" i="2"/>
  <c r="AC286" i="2"/>
  <c r="AD286" i="2"/>
  <c r="AE286" i="2"/>
  <c r="R286" i="2" s="1"/>
  <c r="AF286" i="2"/>
  <c r="AG286" i="2"/>
  <c r="Y287" i="2"/>
  <c r="Z287" i="2"/>
  <c r="AA287" i="2"/>
  <c r="AB287" i="2"/>
  <c r="AC287" i="2"/>
  <c r="AD287" i="2"/>
  <c r="AE287" i="2"/>
  <c r="AF287" i="2"/>
  <c r="I287" i="4" s="1"/>
  <c r="AG287" i="2"/>
  <c r="Y288" i="2"/>
  <c r="Z288" i="2"/>
  <c r="AA288" i="2"/>
  <c r="AB288" i="2"/>
  <c r="AC288" i="2"/>
  <c r="AD288" i="2"/>
  <c r="AE288" i="2"/>
  <c r="AF288" i="2"/>
  <c r="I288" i="4" s="1"/>
  <c r="AG288" i="2"/>
  <c r="Y289" i="2"/>
  <c r="Z289" i="2"/>
  <c r="AA289" i="2"/>
  <c r="AB289" i="2"/>
  <c r="AC289" i="2"/>
  <c r="AD289" i="2"/>
  <c r="AE289" i="2"/>
  <c r="C289" i="4" s="1"/>
  <c r="AF289" i="2"/>
  <c r="I289" i="4" s="1"/>
  <c r="AG289" i="2"/>
  <c r="Y290" i="2"/>
  <c r="Z290" i="2"/>
  <c r="AA290" i="2"/>
  <c r="AB290" i="2"/>
  <c r="AC290" i="2"/>
  <c r="AD290" i="2"/>
  <c r="AE290" i="2"/>
  <c r="R290" i="2" s="1"/>
  <c r="AF290" i="2"/>
  <c r="AG290" i="2"/>
  <c r="Y291" i="2"/>
  <c r="Z291" i="2"/>
  <c r="AA291" i="2"/>
  <c r="AB291" i="2"/>
  <c r="AC291" i="2"/>
  <c r="AD291" i="2"/>
  <c r="AE291" i="2"/>
  <c r="R291" i="2" s="1"/>
  <c r="AF291" i="2"/>
  <c r="AG291" i="2"/>
  <c r="Y292" i="2"/>
  <c r="Z292" i="2"/>
  <c r="AA292" i="2"/>
  <c r="AB292" i="2"/>
  <c r="AC292" i="2"/>
  <c r="AD292" i="2"/>
  <c r="AE292" i="2"/>
  <c r="C292" i="4" s="1"/>
  <c r="AF292" i="2"/>
  <c r="AG292" i="2"/>
  <c r="Y293" i="2"/>
  <c r="Z293" i="2"/>
  <c r="AA293" i="2"/>
  <c r="AB293" i="2"/>
  <c r="AC293" i="2"/>
  <c r="AD293" i="2"/>
  <c r="AE293" i="2"/>
  <c r="AF293" i="2"/>
  <c r="AG293" i="2"/>
  <c r="Y294" i="2"/>
  <c r="Z294" i="2"/>
  <c r="AA294" i="2"/>
  <c r="AB294" i="2"/>
  <c r="AC294" i="2"/>
  <c r="AD294" i="2"/>
  <c r="AE294" i="2"/>
  <c r="R294" i="2" s="1"/>
  <c r="AF294" i="2"/>
  <c r="AG294" i="2"/>
  <c r="Y295" i="2"/>
  <c r="Z295" i="2"/>
  <c r="AA295" i="2"/>
  <c r="AB295" i="2"/>
  <c r="AC295" i="2"/>
  <c r="AD295" i="2"/>
  <c r="AE295" i="2"/>
  <c r="AF295" i="2"/>
  <c r="I295" i="4" s="1"/>
  <c r="AG295" i="2"/>
  <c r="Y296" i="2"/>
  <c r="Z296" i="2"/>
  <c r="AA296" i="2"/>
  <c r="AB296" i="2"/>
  <c r="AC296" i="2"/>
  <c r="AD296" i="2"/>
  <c r="AE296" i="2"/>
  <c r="AF296" i="2"/>
  <c r="I296" i="4" s="1"/>
  <c r="AG296" i="2"/>
  <c r="Y297" i="2"/>
  <c r="Z297" i="2"/>
  <c r="AA297" i="2"/>
  <c r="AB297" i="2"/>
  <c r="AC297" i="2"/>
  <c r="AD297" i="2"/>
  <c r="AE297" i="2"/>
  <c r="C297" i="4" s="1"/>
  <c r="AF297" i="2"/>
  <c r="I297" i="4" s="1"/>
  <c r="AG297" i="2"/>
  <c r="Y298" i="2"/>
  <c r="Z298" i="2"/>
  <c r="AA298" i="2"/>
  <c r="AB298" i="2"/>
  <c r="AC298" i="2"/>
  <c r="AD298" i="2"/>
  <c r="AE298" i="2"/>
  <c r="R298" i="2" s="1"/>
  <c r="AF298" i="2"/>
  <c r="AG298" i="2"/>
  <c r="Y299" i="2"/>
  <c r="Z299" i="2"/>
  <c r="AA299" i="2"/>
  <c r="AB299" i="2"/>
  <c r="AC299" i="2"/>
  <c r="AD299" i="2"/>
  <c r="AE299" i="2"/>
  <c r="R299" i="2" s="1"/>
  <c r="AF299" i="2"/>
  <c r="AG299" i="2"/>
  <c r="Y300" i="2"/>
  <c r="Z300" i="2"/>
  <c r="AA300" i="2"/>
  <c r="AB300" i="2"/>
  <c r="AC300" i="2"/>
  <c r="AD300" i="2"/>
  <c r="AE300" i="2"/>
  <c r="C300" i="4" s="1"/>
  <c r="AF300" i="2"/>
  <c r="AG300" i="2"/>
  <c r="Y301" i="2"/>
  <c r="Z301" i="2"/>
  <c r="AA301" i="2"/>
  <c r="AB301" i="2"/>
  <c r="AC301" i="2"/>
  <c r="AD301" i="2"/>
  <c r="AE301" i="2"/>
  <c r="R301" i="2" s="1"/>
  <c r="AF301" i="2"/>
  <c r="AG301" i="2"/>
  <c r="Y302" i="2"/>
  <c r="Z302" i="2"/>
  <c r="AA302" i="2"/>
  <c r="AB302" i="2"/>
  <c r="AC302" i="2"/>
  <c r="AD302" i="2"/>
  <c r="AE302" i="2"/>
  <c r="R302" i="2" s="1"/>
  <c r="AF302" i="2"/>
  <c r="AG302" i="2"/>
  <c r="Y303" i="2"/>
  <c r="Z303" i="2"/>
  <c r="AA303" i="2"/>
  <c r="AB303" i="2"/>
  <c r="AC303" i="2"/>
  <c r="AD303" i="2"/>
  <c r="AE303" i="2"/>
  <c r="AF303" i="2"/>
  <c r="I303" i="4" s="1"/>
  <c r="AG303" i="2"/>
  <c r="Y304" i="2"/>
  <c r="Z304" i="2"/>
  <c r="AA304" i="2"/>
  <c r="AB304" i="2"/>
  <c r="AC304" i="2"/>
  <c r="AD304" i="2"/>
  <c r="AE304" i="2"/>
  <c r="AF304" i="2"/>
  <c r="I304" i="4" s="1"/>
  <c r="AG304" i="2"/>
  <c r="Y305" i="2"/>
  <c r="Z305" i="2"/>
  <c r="AA305" i="2"/>
  <c r="AB305" i="2"/>
  <c r="AC305" i="2"/>
  <c r="AD305" i="2"/>
  <c r="AE305" i="2"/>
  <c r="C305" i="4" s="1"/>
  <c r="AF305" i="2"/>
  <c r="I305" i="4" s="1"/>
  <c r="AG305" i="2"/>
  <c r="Y306" i="2"/>
  <c r="Z306" i="2"/>
  <c r="AA306" i="2"/>
  <c r="AB306" i="2"/>
  <c r="AC306" i="2"/>
  <c r="AD306" i="2"/>
  <c r="AE306" i="2"/>
  <c r="R306" i="2" s="1"/>
  <c r="AF306" i="2"/>
  <c r="AG306" i="2"/>
  <c r="Y307" i="2"/>
  <c r="Z307" i="2"/>
  <c r="AA307" i="2"/>
  <c r="AB307" i="2"/>
  <c r="AC307" i="2"/>
  <c r="AD307" i="2"/>
  <c r="AE307" i="2"/>
  <c r="R307" i="2" s="1"/>
  <c r="AF307" i="2"/>
  <c r="AG307" i="2"/>
  <c r="Y308" i="2"/>
  <c r="Z308" i="2"/>
  <c r="AA308" i="2"/>
  <c r="AB308" i="2"/>
  <c r="AC308" i="2"/>
  <c r="AD308" i="2"/>
  <c r="AE308" i="2"/>
  <c r="C308" i="4" s="1"/>
  <c r="AF308" i="2"/>
  <c r="AG308" i="2"/>
  <c r="Y309" i="2"/>
  <c r="Z309" i="2"/>
  <c r="AA309" i="2"/>
  <c r="AB309" i="2"/>
  <c r="AC309" i="2"/>
  <c r="AD309" i="2"/>
  <c r="AE309" i="2"/>
  <c r="AF309" i="2"/>
  <c r="AG309" i="2"/>
  <c r="Y310" i="2"/>
  <c r="Z310" i="2"/>
  <c r="AA310" i="2"/>
  <c r="AB310" i="2"/>
  <c r="AC310" i="2"/>
  <c r="AD310" i="2"/>
  <c r="AE310" i="2"/>
  <c r="R310" i="2" s="1"/>
  <c r="AF310" i="2"/>
  <c r="AG310" i="2"/>
  <c r="Y311" i="2"/>
  <c r="Z311" i="2"/>
  <c r="AA311" i="2"/>
  <c r="AB311" i="2"/>
  <c r="AC311" i="2"/>
  <c r="AD311" i="2"/>
  <c r="AE311" i="2"/>
  <c r="AF311" i="2"/>
  <c r="I311" i="4" s="1"/>
  <c r="AG311" i="2"/>
  <c r="Y312" i="2"/>
  <c r="Z312" i="2"/>
  <c r="AA312" i="2"/>
  <c r="AB312" i="2"/>
  <c r="AC312" i="2"/>
  <c r="AD312" i="2"/>
  <c r="AE312" i="2"/>
  <c r="AF312" i="2"/>
  <c r="I312" i="4" s="1"/>
  <c r="AG312" i="2"/>
  <c r="Y313" i="2"/>
  <c r="Z313" i="2"/>
  <c r="AA313" i="2"/>
  <c r="AB313" i="2"/>
  <c r="AC313" i="2"/>
  <c r="AD313" i="2"/>
  <c r="AE313" i="2"/>
  <c r="C313" i="4" s="1"/>
  <c r="AF313" i="2"/>
  <c r="I313" i="4" s="1"/>
  <c r="AG313" i="2"/>
  <c r="Y314" i="2"/>
  <c r="Z314" i="2"/>
  <c r="AA314" i="2"/>
  <c r="AB314" i="2"/>
  <c r="AC314" i="2"/>
  <c r="AD314" i="2"/>
  <c r="AE314" i="2"/>
  <c r="R314" i="2" s="1"/>
  <c r="AF314" i="2"/>
  <c r="I314" i="4" s="1"/>
  <c r="AG314" i="2"/>
  <c r="Y315" i="2"/>
  <c r="Z315" i="2"/>
  <c r="AA315" i="2"/>
  <c r="AB315" i="2"/>
  <c r="AC315" i="2"/>
  <c r="AD315" i="2"/>
  <c r="AE315" i="2"/>
  <c r="R315" i="2" s="1"/>
  <c r="AF315" i="2"/>
  <c r="AG315" i="2"/>
  <c r="Y316" i="2"/>
  <c r="Z316" i="2"/>
  <c r="AA316" i="2"/>
  <c r="AB316" i="2"/>
  <c r="AC316" i="2"/>
  <c r="AD316" i="2"/>
  <c r="AE316" i="2"/>
  <c r="C316" i="4" s="1"/>
  <c r="AF316" i="2"/>
  <c r="AG316" i="2"/>
  <c r="Y317" i="2"/>
  <c r="Z317" i="2"/>
  <c r="AA317" i="2"/>
  <c r="AB317" i="2"/>
  <c r="AC317" i="2"/>
  <c r="AD317" i="2"/>
  <c r="AE317" i="2"/>
  <c r="AF317" i="2"/>
  <c r="AG317" i="2"/>
  <c r="Y318" i="2"/>
  <c r="Z318" i="2"/>
  <c r="AA318" i="2"/>
  <c r="AB318" i="2"/>
  <c r="AC318" i="2"/>
  <c r="AD318" i="2"/>
  <c r="AE318" i="2"/>
  <c r="R318" i="2" s="1"/>
  <c r="AF318" i="2"/>
  <c r="AG318" i="2"/>
  <c r="Y319" i="2"/>
  <c r="Z319" i="2"/>
  <c r="AA319" i="2"/>
  <c r="AB319" i="2"/>
  <c r="AC319" i="2"/>
  <c r="AD319" i="2"/>
  <c r="AE319" i="2"/>
  <c r="R319" i="2" s="1"/>
  <c r="AF319" i="2"/>
  <c r="I319" i="4" s="1"/>
  <c r="AG319" i="2"/>
  <c r="Y320" i="2"/>
  <c r="Z320" i="2"/>
  <c r="AA320" i="2"/>
  <c r="AB320" i="2"/>
  <c r="AC320" i="2"/>
  <c r="AD320" i="2"/>
  <c r="AE320" i="2"/>
  <c r="R320" i="2" s="1"/>
  <c r="AF320" i="2"/>
  <c r="AG320" i="2"/>
  <c r="Y321" i="2"/>
  <c r="Z321" i="2"/>
  <c r="AA321" i="2"/>
  <c r="AB321" i="2"/>
  <c r="AC321" i="2"/>
  <c r="AD321" i="2"/>
  <c r="AE321" i="2"/>
  <c r="C321" i="4" s="1"/>
  <c r="AF321" i="2"/>
  <c r="AG321" i="2"/>
  <c r="Y322" i="2"/>
  <c r="Z322" i="2"/>
  <c r="AA322" i="2"/>
  <c r="AB322" i="2"/>
  <c r="AC322" i="2"/>
  <c r="AD322" i="2"/>
  <c r="AE322" i="2"/>
  <c r="C322" i="4" s="1"/>
  <c r="AF322" i="2"/>
  <c r="I322" i="4" s="1"/>
  <c r="AG322" i="2"/>
  <c r="Y323" i="2"/>
  <c r="Z323" i="2"/>
  <c r="AA323" i="2"/>
  <c r="AB323" i="2"/>
  <c r="AC323" i="2"/>
  <c r="AD323" i="2"/>
  <c r="AE323" i="2"/>
  <c r="R323" i="2" s="1"/>
  <c r="AF323" i="2"/>
  <c r="AG323" i="2"/>
  <c r="Y324" i="2"/>
  <c r="Z324" i="2"/>
  <c r="AA324" i="2"/>
  <c r="AB324" i="2"/>
  <c r="AC324" i="2"/>
  <c r="AD324" i="2"/>
  <c r="AE324" i="2"/>
  <c r="C324" i="4" s="1"/>
  <c r="AF324" i="2"/>
  <c r="I324" i="4" s="1"/>
  <c r="AG324" i="2"/>
  <c r="Y325" i="2"/>
  <c r="Z325" i="2"/>
  <c r="AA325" i="2"/>
  <c r="AB325" i="2"/>
  <c r="AC325" i="2"/>
  <c r="AD325" i="2"/>
  <c r="AE325" i="2"/>
  <c r="AF325" i="2"/>
  <c r="I325" i="4" s="1"/>
  <c r="AG325" i="2"/>
  <c r="Y326" i="2"/>
  <c r="Z326" i="2"/>
  <c r="AA326" i="2"/>
  <c r="AB326" i="2"/>
  <c r="AC326" i="2"/>
  <c r="AD326" i="2"/>
  <c r="AE326" i="2"/>
  <c r="R326" i="2" s="1"/>
  <c r="AF326" i="2"/>
  <c r="AG326" i="2"/>
  <c r="Y327" i="2"/>
  <c r="Z327" i="2"/>
  <c r="AA327" i="2"/>
  <c r="AB327" i="2"/>
  <c r="AC327" i="2"/>
  <c r="AD327" i="2"/>
  <c r="AE327" i="2"/>
  <c r="R327" i="2" s="1"/>
  <c r="AF327" i="2"/>
  <c r="I327" i="4" s="1"/>
  <c r="AG327" i="2"/>
  <c r="Y328" i="2"/>
  <c r="Z328" i="2"/>
  <c r="AA328" i="2"/>
  <c r="AB328" i="2"/>
  <c r="AC328" i="2"/>
  <c r="AD328" i="2"/>
  <c r="AE328" i="2"/>
  <c r="R328" i="2" s="1"/>
  <c r="AF328" i="2"/>
  <c r="AG328" i="2"/>
  <c r="Y329" i="2"/>
  <c r="Z329" i="2"/>
  <c r="AA329" i="2"/>
  <c r="AB329" i="2"/>
  <c r="AC329" i="2"/>
  <c r="AD329" i="2"/>
  <c r="AE329" i="2"/>
  <c r="C329" i="4" s="1"/>
  <c r="AF329" i="2"/>
  <c r="AG329" i="2"/>
  <c r="Y330" i="2"/>
  <c r="Z330" i="2"/>
  <c r="AA330" i="2"/>
  <c r="AB330" i="2"/>
  <c r="AC330" i="2"/>
  <c r="AD330" i="2"/>
  <c r="AE330" i="2"/>
  <c r="C330" i="4" s="1"/>
  <c r="AF330" i="2"/>
  <c r="I330" i="4" s="1"/>
  <c r="AG330" i="2"/>
  <c r="Y331" i="2"/>
  <c r="Z331" i="2"/>
  <c r="AA331" i="2"/>
  <c r="AB331" i="2"/>
  <c r="AC331" i="2"/>
  <c r="AD331" i="2"/>
  <c r="AE331" i="2"/>
  <c r="R331" i="2" s="1"/>
  <c r="AF331" i="2"/>
  <c r="AG331" i="2"/>
  <c r="Y332" i="2"/>
  <c r="Z332" i="2"/>
  <c r="AA332" i="2"/>
  <c r="AB332" i="2"/>
  <c r="AC332" i="2"/>
  <c r="AD332" i="2"/>
  <c r="AE332" i="2"/>
  <c r="C332" i="4" s="1"/>
  <c r="AF332" i="2"/>
  <c r="I332" i="4" s="1"/>
  <c r="AG332" i="2"/>
  <c r="Y333" i="2"/>
  <c r="Z333" i="2"/>
  <c r="AA333" i="2"/>
  <c r="AB333" i="2"/>
  <c r="AC333" i="2"/>
  <c r="AD333" i="2"/>
  <c r="AE333" i="2"/>
  <c r="AF333" i="2"/>
  <c r="I333" i="4" s="1"/>
  <c r="AG333" i="2"/>
  <c r="Y334" i="2"/>
  <c r="Z334" i="2"/>
  <c r="AA334" i="2"/>
  <c r="AB334" i="2"/>
  <c r="AC334" i="2"/>
  <c r="AD334" i="2"/>
  <c r="AE334" i="2"/>
  <c r="R334" i="2" s="1"/>
  <c r="AF334" i="2"/>
  <c r="AG334" i="2"/>
  <c r="Y335" i="2"/>
  <c r="Z335" i="2"/>
  <c r="AA335" i="2"/>
  <c r="AB335" i="2"/>
  <c r="AC335" i="2"/>
  <c r="AD335" i="2"/>
  <c r="AE335" i="2"/>
  <c r="R335" i="2" s="1"/>
  <c r="AF335" i="2"/>
  <c r="I335" i="4" s="1"/>
  <c r="AG335" i="2"/>
  <c r="Y336" i="2"/>
  <c r="Z336" i="2"/>
  <c r="AA336" i="2"/>
  <c r="AB336" i="2"/>
  <c r="AC336" i="2"/>
  <c r="AD336" i="2"/>
  <c r="AE336" i="2"/>
  <c r="R336" i="2" s="1"/>
  <c r="AF336" i="2"/>
  <c r="AG336" i="2"/>
  <c r="Y337" i="2"/>
  <c r="Z337" i="2"/>
  <c r="AA337" i="2"/>
  <c r="AB337" i="2"/>
  <c r="AC337" i="2"/>
  <c r="AD337" i="2"/>
  <c r="AE337" i="2"/>
  <c r="C337" i="4" s="1"/>
  <c r="AF337" i="2"/>
  <c r="AG337" i="2"/>
  <c r="Y338" i="2"/>
  <c r="Z338" i="2"/>
  <c r="AA338" i="2"/>
  <c r="AB338" i="2"/>
  <c r="AC338" i="2"/>
  <c r="AD338" i="2"/>
  <c r="AE338" i="2"/>
  <c r="C338" i="4" s="1"/>
  <c r="AF338" i="2"/>
  <c r="I338" i="4" s="1"/>
  <c r="AG338" i="2"/>
  <c r="Y339" i="2"/>
  <c r="Z339" i="2"/>
  <c r="AA339" i="2"/>
  <c r="AB339" i="2"/>
  <c r="AC339" i="2"/>
  <c r="AD339" i="2"/>
  <c r="AE339" i="2"/>
  <c r="R339" i="2" s="1"/>
  <c r="AF339" i="2"/>
  <c r="AG339" i="2"/>
  <c r="Y340" i="2"/>
  <c r="Z340" i="2"/>
  <c r="AA340" i="2"/>
  <c r="AB340" i="2"/>
  <c r="AC340" i="2"/>
  <c r="AD340" i="2"/>
  <c r="AE340" i="2"/>
  <c r="C340" i="4" s="1"/>
  <c r="AF340" i="2"/>
  <c r="I340" i="4" s="1"/>
  <c r="AG340" i="2"/>
  <c r="Y341" i="2"/>
  <c r="Z341" i="2"/>
  <c r="AA341" i="2"/>
  <c r="AB341" i="2"/>
  <c r="AC341" i="2"/>
  <c r="AD341" i="2"/>
  <c r="AE341" i="2"/>
  <c r="AF341" i="2"/>
  <c r="I341" i="4" s="1"/>
  <c r="AG341" i="2"/>
  <c r="Y342" i="2"/>
  <c r="Z342" i="2"/>
  <c r="AA342" i="2"/>
  <c r="AB342" i="2"/>
  <c r="AC342" i="2"/>
  <c r="AD342" i="2"/>
  <c r="AE342" i="2"/>
  <c r="R342" i="2" s="1"/>
  <c r="AF342" i="2"/>
  <c r="AG342" i="2"/>
  <c r="Y343" i="2"/>
  <c r="Z343" i="2"/>
  <c r="AA343" i="2"/>
  <c r="AB343" i="2"/>
  <c r="AC343" i="2"/>
  <c r="AD343" i="2"/>
  <c r="AE343" i="2"/>
  <c r="R343" i="2" s="1"/>
  <c r="AF343" i="2"/>
  <c r="I343" i="4" s="1"/>
  <c r="AG343" i="2"/>
  <c r="Y344" i="2"/>
  <c r="Z344" i="2"/>
  <c r="AA344" i="2"/>
  <c r="AB344" i="2"/>
  <c r="AC344" i="2"/>
  <c r="AD344" i="2"/>
  <c r="AE344" i="2"/>
  <c r="R344" i="2" s="1"/>
  <c r="AF344" i="2"/>
  <c r="AG344" i="2"/>
  <c r="Y345" i="2"/>
  <c r="Z345" i="2"/>
  <c r="AA345" i="2"/>
  <c r="AB345" i="2"/>
  <c r="AC345" i="2"/>
  <c r="AD345" i="2"/>
  <c r="AE345" i="2"/>
  <c r="C345" i="4" s="1"/>
  <c r="AF345" i="2"/>
  <c r="AG345" i="2"/>
  <c r="Y346" i="2"/>
  <c r="Z346" i="2"/>
  <c r="AA346" i="2"/>
  <c r="AB346" i="2"/>
  <c r="AC346" i="2"/>
  <c r="AD346" i="2"/>
  <c r="AE346" i="2"/>
  <c r="C346" i="4" s="1"/>
  <c r="AF346" i="2"/>
  <c r="AG346" i="2"/>
  <c r="Y347" i="2"/>
  <c r="Z347" i="2"/>
  <c r="AA347" i="2"/>
  <c r="AB347" i="2"/>
  <c r="AC347" i="2"/>
  <c r="AD347" i="2"/>
  <c r="AE347" i="2"/>
  <c r="R347" i="2" s="1"/>
  <c r="AF347" i="2"/>
  <c r="AG347" i="2"/>
  <c r="Y348" i="2"/>
  <c r="Z348" i="2"/>
  <c r="AA348" i="2"/>
  <c r="AB348" i="2"/>
  <c r="AC348" i="2"/>
  <c r="AD348" i="2"/>
  <c r="AE348" i="2"/>
  <c r="C348" i="4" s="1"/>
  <c r="AF348" i="2"/>
  <c r="I348" i="4" s="1"/>
  <c r="AG348" i="2"/>
  <c r="Y349" i="2"/>
  <c r="Z349" i="2"/>
  <c r="AA349" i="2"/>
  <c r="AB349" i="2"/>
  <c r="AC349" i="2"/>
  <c r="AD349" i="2"/>
  <c r="AE349" i="2"/>
  <c r="AF349" i="2"/>
  <c r="I349" i="4" s="1"/>
  <c r="AG349" i="2"/>
  <c r="Y350" i="2"/>
  <c r="Z350" i="2"/>
  <c r="AA350" i="2"/>
  <c r="AB350" i="2"/>
  <c r="AC350" i="2"/>
  <c r="AD350" i="2"/>
  <c r="AE350" i="2"/>
  <c r="R350" i="2" s="1"/>
  <c r="AF350" i="2"/>
  <c r="I350" i="4" s="1"/>
  <c r="AG350" i="2"/>
  <c r="Y351" i="2"/>
  <c r="Z351" i="2"/>
  <c r="AA351" i="2"/>
  <c r="AB351" i="2"/>
  <c r="AC351" i="2"/>
  <c r="AD351" i="2"/>
  <c r="AE351" i="2"/>
  <c r="R351" i="2" s="1"/>
  <c r="AF351" i="2"/>
  <c r="I351" i="4" s="1"/>
  <c r="AG351" i="2"/>
  <c r="Y352" i="2"/>
  <c r="Z352" i="2"/>
  <c r="AA352" i="2"/>
  <c r="AB352" i="2"/>
  <c r="AC352" i="2"/>
  <c r="AD352" i="2"/>
  <c r="AE352" i="2"/>
  <c r="R352" i="2" s="1"/>
  <c r="AF352" i="2"/>
  <c r="AG352" i="2"/>
  <c r="Y353" i="2"/>
  <c r="Z353" i="2"/>
  <c r="AA353" i="2"/>
  <c r="AB353" i="2"/>
  <c r="AC353" i="2"/>
  <c r="AD353" i="2"/>
  <c r="AE353" i="2"/>
  <c r="C353" i="4" s="1"/>
  <c r="AF353" i="2"/>
  <c r="AG353" i="2"/>
  <c r="Y354" i="2"/>
  <c r="Z354" i="2"/>
  <c r="AA354" i="2"/>
  <c r="AB354" i="2"/>
  <c r="AC354" i="2"/>
  <c r="AD354" i="2"/>
  <c r="AE354" i="2"/>
  <c r="C354" i="4" s="1"/>
  <c r="AF354" i="2"/>
  <c r="AG354" i="2"/>
  <c r="Y355" i="2"/>
  <c r="Z355" i="2"/>
  <c r="AA355" i="2"/>
  <c r="AB355" i="2"/>
  <c r="AC355" i="2"/>
  <c r="AD355" i="2"/>
  <c r="AE355" i="2"/>
  <c r="R355" i="2" s="1"/>
  <c r="AF355" i="2"/>
  <c r="AG355" i="2"/>
  <c r="Y356" i="2"/>
  <c r="Z356" i="2"/>
  <c r="AA356" i="2"/>
  <c r="AB356" i="2"/>
  <c r="AC356" i="2"/>
  <c r="AD356" i="2"/>
  <c r="AE356" i="2"/>
  <c r="C356" i="4" s="1"/>
  <c r="AF356" i="2"/>
  <c r="I356" i="4" s="1"/>
  <c r="AG356" i="2"/>
  <c r="Y357" i="2"/>
  <c r="Z357" i="2"/>
  <c r="AA357" i="2"/>
  <c r="AB357" i="2"/>
  <c r="AC357" i="2"/>
  <c r="AD357" i="2"/>
  <c r="AE357" i="2"/>
  <c r="AF357" i="2"/>
  <c r="I357" i="4" s="1"/>
  <c r="AG357" i="2"/>
  <c r="Y358" i="2"/>
  <c r="Z358" i="2"/>
  <c r="AA358" i="2"/>
  <c r="AB358" i="2"/>
  <c r="AC358" i="2"/>
  <c r="AD358" i="2"/>
  <c r="AE358" i="2"/>
  <c r="R358" i="2" s="1"/>
  <c r="AF358" i="2"/>
  <c r="I358" i="4" s="1"/>
  <c r="AG358" i="2"/>
  <c r="Y359" i="2"/>
  <c r="Z359" i="2"/>
  <c r="AA359" i="2"/>
  <c r="AB359" i="2"/>
  <c r="AC359" i="2"/>
  <c r="AD359" i="2"/>
  <c r="AE359" i="2"/>
  <c r="R359" i="2" s="1"/>
  <c r="AF359" i="2"/>
  <c r="I359" i="4" s="1"/>
  <c r="AG359" i="2"/>
  <c r="Y360" i="2"/>
  <c r="Z360" i="2"/>
  <c r="AA360" i="2"/>
  <c r="AB360" i="2"/>
  <c r="AC360" i="2"/>
  <c r="AD360" i="2"/>
  <c r="AE360" i="2"/>
  <c r="R360" i="2" s="1"/>
  <c r="AF360" i="2"/>
  <c r="AG360" i="2"/>
  <c r="Y361" i="2"/>
  <c r="Z361" i="2"/>
  <c r="AA361" i="2"/>
  <c r="AB361" i="2"/>
  <c r="AC361" i="2"/>
  <c r="AD361" i="2"/>
  <c r="AE361" i="2"/>
  <c r="C361" i="4" s="1"/>
  <c r="AF361" i="2"/>
  <c r="AG361" i="2"/>
  <c r="Y362" i="2"/>
  <c r="Z362" i="2"/>
  <c r="AA362" i="2"/>
  <c r="AB362" i="2"/>
  <c r="AC362" i="2"/>
  <c r="AD362" i="2"/>
  <c r="AE362" i="2"/>
  <c r="C362" i="4" s="1"/>
  <c r="AF362" i="2"/>
  <c r="AG362" i="2"/>
  <c r="Y363" i="2"/>
  <c r="Z363" i="2"/>
  <c r="AA363" i="2"/>
  <c r="AB363" i="2"/>
  <c r="AC363" i="2"/>
  <c r="AD363" i="2"/>
  <c r="AE363" i="2"/>
  <c r="R363" i="2" s="1"/>
  <c r="AF363" i="2"/>
  <c r="AG363" i="2"/>
  <c r="Y364" i="2"/>
  <c r="Z364" i="2"/>
  <c r="AA364" i="2"/>
  <c r="AB364" i="2"/>
  <c r="AC364" i="2"/>
  <c r="AD364" i="2"/>
  <c r="AE364" i="2"/>
  <c r="C364" i="4" s="1"/>
  <c r="AF364" i="2"/>
  <c r="I364" i="4" s="1"/>
  <c r="AG364" i="2"/>
  <c r="Y365" i="2"/>
  <c r="Z365" i="2"/>
  <c r="AA365" i="2"/>
  <c r="AB365" i="2"/>
  <c r="AC365" i="2"/>
  <c r="AD365" i="2"/>
  <c r="AE365" i="2"/>
  <c r="AF365" i="2"/>
  <c r="I365" i="4" s="1"/>
  <c r="AG365" i="2"/>
  <c r="Y366" i="2"/>
  <c r="Z366" i="2"/>
  <c r="AA366" i="2"/>
  <c r="AB366" i="2"/>
  <c r="AC366" i="2"/>
  <c r="AD366" i="2"/>
  <c r="AE366" i="2"/>
  <c r="R366" i="2" s="1"/>
  <c r="AF366" i="2"/>
  <c r="I366" i="4" s="1"/>
  <c r="AG366" i="2"/>
  <c r="Y367" i="2"/>
  <c r="Z367" i="2"/>
  <c r="AA367" i="2"/>
  <c r="AB367" i="2"/>
  <c r="AC367" i="2"/>
  <c r="AD367" i="2"/>
  <c r="AE367" i="2"/>
  <c r="R367" i="2" s="1"/>
  <c r="AF367" i="2"/>
  <c r="I367" i="4" s="1"/>
  <c r="AG367" i="2"/>
  <c r="Y368" i="2"/>
  <c r="Z368" i="2"/>
  <c r="AA368" i="2"/>
  <c r="AB368" i="2"/>
  <c r="AC368" i="2"/>
  <c r="AD368" i="2"/>
  <c r="AE368" i="2"/>
  <c r="R368" i="2" s="1"/>
  <c r="AF368" i="2"/>
  <c r="AG368" i="2"/>
  <c r="Y369" i="2"/>
  <c r="Z369" i="2"/>
  <c r="AA369" i="2"/>
  <c r="AB369" i="2"/>
  <c r="AC369" i="2"/>
  <c r="AD369" i="2"/>
  <c r="AE369" i="2"/>
  <c r="C369" i="4" s="1"/>
  <c r="AF369" i="2"/>
  <c r="AG369" i="2"/>
  <c r="Y370" i="2"/>
  <c r="Z370" i="2"/>
  <c r="AA370" i="2"/>
  <c r="AB370" i="2"/>
  <c r="AC370" i="2"/>
  <c r="AD370" i="2"/>
  <c r="AE370" i="2"/>
  <c r="C370" i="4" s="1"/>
  <c r="AF370" i="2"/>
  <c r="AG370" i="2"/>
  <c r="Y371" i="2"/>
  <c r="Z371" i="2"/>
  <c r="AA371" i="2"/>
  <c r="AB371" i="2"/>
  <c r="AC371" i="2"/>
  <c r="AD371" i="2"/>
  <c r="AE371" i="2"/>
  <c r="R371" i="2" s="1"/>
  <c r="AF371" i="2"/>
  <c r="AG371" i="2"/>
  <c r="Y372" i="2"/>
  <c r="Z372" i="2"/>
  <c r="AA372" i="2"/>
  <c r="AB372" i="2"/>
  <c r="AC372" i="2"/>
  <c r="AD372" i="2"/>
  <c r="AE372" i="2"/>
  <c r="C372" i="4" s="1"/>
  <c r="AF372" i="2"/>
  <c r="I372" i="4" s="1"/>
  <c r="AG372" i="2"/>
  <c r="Y373" i="2"/>
  <c r="Z373" i="2"/>
  <c r="AA373" i="2"/>
  <c r="AB373" i="2"/>
  <c r="AC373" i="2"/>
  <c r="AD373" i="2"/>
  <c r="AE373" i="2"/>
  <c r="AF373" i="2"/>
  <c r="I373" i="4" s="1"/>
  <c r="AG373" i="2"/>
  <c r="Y374" i="2"/>
  <c r="Z374" i="2"/>
  <c r="AA374" i="2"/>
  <c r="AB374" i="2"/>
  <c r="AC374" i="2"/>
  <c r="AD374" i="2"/>
  <c r="AE374" i="2"/>
  <c r="R374" i="2" s="1"/>
  <c r="AF374" i="2"/>
  <c r="I374" i="4" s="1"/>
  <c r="AG374" i="2"/>
  <c r="Y375" i="2"/>
  <c r="Z375" i="2"/>
  <c r="AA375" i="2"/>
  <c r="AB375" i="2"/>
  <c r="AC375" i="2"/>
  <c r="AD375" i="2"/>
  <c r="AE375" i="2"/>
  <c r="R375" i="2" s="1"/>
  <c r="AF375" i="2"/>
  <c r="I375" i="4" s="1"/>
  <c r="AG375" i="2"/>
  <c r="Y376" i="2"/>
  <c r="Z376" i="2"/>
  <c r="AA376" i="2"/>
  <c r="AB376" i="2"/>
  <c r="AC376" i="2"/>
  <c r="AD376" i="2"/>
  <c r="AE376" i="2"/>
  <c r="R376" i="2" s="1"/>
  <c r="AF376" i="2"/>
  <c r="AG376" i="2"/>
  <c r="Y377" i="2"/>
  <c r="Z377" i="2"/>
  <c r="AA377" i="2"/>
  <c r="AB377" i="2"/>
  <c r="AC377" i="2"/>
  <c r="AD377" i="2"/>
  <c r="AE377" i="2"/>
  <c r="C377" i="4" s="1"/>
  <c r="AF377" i="2"/>
  <c r="AG377" i="2"/>
  <c r="Y378" i="2"/>
  <c r="Z378" i="2"/>
  <c r="AA378" i="2"/>
  <c r="AB378" i="2"/>
  <c r="AC378" i="2"/>
  <c r="AD378" i="2"/>
  <c r="AE378" i="2"/>
  <c r="C378" i="4" s="1"/>
  <c r="AF378" i="2"/>
  <c r="AG378" i="2"/>
  <c r="Y379" i="2"/>
  <c r="Z379" i="2"/>
  <c r="AA379" i="2"/>
  <c r="AB379" i="2"/>
  <c r="AC379" i="2"/>
  <c r="AD379" i="2"/>
  <c r="AE379" i="2"/>
  <c r="R379" i="2" s="1"/>
  <c r="AF379" i="2"/>
  <c r="AG379" i="2"/>
  <c r="Y380" i="2"/>
  <c r="Z380" i="2"/>
  <c r="AA380" i="2"/>
  <c r="AB380" i="2"/>
  <c r="AC380" i="2"/>
  <c r="AD380" i="2"/>
  <c r="AE380" i="2"/>
  <c r="C380" i="4" s="1"/>
  <c r="AF380" i="2"/>
  <c r="I380" i="4" s="1"/>
  <c r="AG380" i="2"/>
  <c r="Y381" i="2"/>
  <c r="Z381" i="2"/>
  <c r="AA381" i="2"/>
  <c r="AB381" i="2"/>
  <c r="AC381" i="2"/>
  <c r="AD381" i="2"/>
  <c r="AE381" i="2"/>
  <c r="AF381" i="2"/>
  <c r="I381" i="4" s="1"/>
  <c r="AG381" i="2"/>
  <c r="Y382" i="2"/>
  <c r="Z382" i="2"/>
  <c r="AA382" i="2"/>
  <c r="AB382" i="2"/>
  <c r="AC382" i="2"/>
  <c r="AD382" i="2"/>
  <c r="AE382" i="2"/>
  <c r="R382" i="2" s="1"/>
  <c r="AF382" i="2"/>
  <c r="I382" i="4" s="1"/>
  <c r="AG382" i="2"/>
  <c r="Y383" i="2"/>
  <c r="Z383" i="2"/>
  <c r="AA383" i="2"/>
  <c r="AB383" i="2"/>
  <c r="AC383" i="2"/>
  <c r="AD383" i="2"/>
  <c r="AE383" i="2"/>
  <c r="R383" i="2" s="1"/>
  <c r="AF383" i="2"/>
  <c r="I383" i="4" s="1"/>
  <c r="AG383" i="2"/>
  <c r="Y384" i="2"/>
  <c r="Z384" i="2"/>
  <c r="AA384" i="2"/>
  <c r="AB384" i="2"/>
  <c r="AC384" i="2"/>
  <c r="AD384" i="2"/>
  <c r="AE384" i="2"/>
  <c r="R384" i="2" s="1"/>
  <c r="AF384" i="2"/>
  <c r="AG384" i="2"/>
  <c r="Y385" i="2"/>
  <c r="Z385" i="2"/>
  <c r="AA385" i="2"/>
  <c r="AB385" i="2"/>
  <c r="AC385" i="2"/>
  <c r="AD385" i="2"/>
  <c r="AE385" i="2"/>
  <c r="C385" i="4" s="1"/>
  <c r="AF385" i="2"/>
  <c r="AG385" i="2"/>
  <c r="Y386" i="2"/>
  <c r="Z386" i="2"/>
  <c r="AA386" i="2"/>
  <c r="AB386" i="2"/>
  <c r="AC386" i="2"/>
  <c r="AD386" i="2"/>
  <c r="AE386" i="2"/>
  <c r="C386" i="4" s="1"/>
  <c r="AF386" i="2"/>
  <c r="AG386" i="2"/>
  <c r="Y387" i="2"/>
  <c r="Z387" i="2"/>
  <c r="AA387" i="2"/>
  <c r="AB387" i="2"/>
  <c r="AC387" i="2"/>
  <c r="AD387" i="2"/>
  <c r="AE387" i="2"/>
  <c r="R387" i="2" s="1"/>
  <c r="AF387" i="2"/>
  <c r="AG387" i="2"/>
  <c r="Y388" i="2"/>
  <c r="Z388" i="2"/>
  <c r="AA388" i="2"/>
  <c r="AB388" i="2"/>
  <c r="AC388" i="2"/>
  <c r="AD388" i="2"/>
  <c r="AE388" i="2"/>
  <c r="C388" i="4" s="1"/>
  <c r="AF388" i="2"/>
  <c r="I388" i="4" s="1"/>
  <c r="AG388" i="2"/>
  <c r="Y389" i="2"/>
  <c r="Z389" i="2"/>
  <c r="AA389" i="2"/>
  <c r="AB389" i="2"/>
  <c r="AC389" i="2"/>
  <c r="AD389" i="2"/>
  <c r="AE389" i="2"/>
  <c r="AF389" i="2"/>
  <c r="I389" i="4" s="1"/>
  <c r="AG389" i="2"/>
  <c r="Y390" i="2"/>
  <c r="Z390" i="2"/>
  <c r="AA390" i="2"/>
  <c r="AB390" i="2"/>
  <c r="AC390" i="2"/>
  <c r="AD390" i="2"/>
  <c r="AE390" i="2"/>
  <c r="R390" i="2" s="1"/>
  <c r="AF390" i="2"/>
  <c r="I390" i="4" s="1"/>
  <c r="AG390" i="2"/>
  <c r="Y391" i="2"/>
  <c r="Z391" i="2"/>
  <c r="AA391" i="2"/>
  <c r="AB391" i="2"/>
  <c r="AC391" i="2"/>
  <c r="AD391" i="2"/>
  <c r="AE391" i="2"/>
  <c r="R391" i="2" s="1"/>
  <c r="AF391" i="2"/>
  <c r="I391" i="4" s="1"/>
  <c r="AG391" i="2"/>
  <c r="Y392" i="2"/>
  <c r="Z392" i="2"/>
  <c r="AA392" i="2"/>
  <c r="AB392" i="2"/>
  <c r="AC392" i="2"/>
  <c r="AD392" i="2"/>
  <c r="AE392" i="2"/>
  <c r="R392" i="2" s="1"/>
  <c r="AF392" i="2"/>
  <c r="AG392" i="2"/>
  <c r="Y393" i="2"/>
  <c r="Z393" i="2"/>
  <c r="AA393" i="2"/>
  <c r="AB393" i="2"/>
  <c r="AC393" i="2"/>
  <c r="AD393" i="2"/>
  <c r="AE393" i="2"/>
  <c r="C393" i="4" s="1"/>
  <c r="AF393" i="2"/>
  <c r="AG393" i="2"/>
  <c r="Y394" i="2"/>
  <c r="Z394" i="2"/>
  <c r="AA394" i="2"/>
  <c r="AB394" i="2"/>
  <c r="AC394" i="2"/>
  <c r="AD394" i="2"/>
  <c r="AE394" i="2"/>
  <c r="C394" i="4" s="1"/>
  <c r="AF394" i="2"/>
  <c r="AG394" i="2"/>
  <c r="Y395" i="2"/>
  <c r="Z395" i="2"/>
  <c r="AA395" i="2"/>
  <c r="AB395" i="2"/>
  <c r="AC395" i="2"/>
  <c r="AD395" i="2"/>
  <c r="AE395" i="2"/>
  <c r="R395" i="2" s="1"/>
  <c r="AF395" i="2"/>
  <c r="AG395" i="2"/>
  <c r="Y396" i="2"/>
  <c r="Z396" i="2"/>
  <c r="AA396" i="2"/>
  <c r="AB396" i="2"/>
  <c r="AC396" i="2"/>
  <c r="AD396" i="2"/>
  <c r="AE396" i="2"/>
  <c r="C396" i="4" s="1"/>
  <c r="AF396" i="2"/>
  <c r="I396" i="4" s="1"/>
  <c r="AG396" i="2"/>
  <c r="Y397" i="2"/>
  <c r="Z397" i="2"/>
  <c r="AA397" i="2"/>
  <c r="AB397" i="2"/>
  <c r="AC397" i="2"/>
  <c r="AD397" i="2"/>
  <c r="AE397" i="2"/>
  <c r="AF397" i="2"/>
  <c r="I397" i="4" s="1"/>
  <c r="AG397" i="2"/>
  <c r="Y398" i="2"/>
  <c r="Z398" i="2"/>
  <c r="AA398" i="2"/>
  <c r="AB398" i="2"/>
  <c r="AC398" i="2"/>
  <c r="AD398" i="2"/>
  <c r="AE398" i="2"/>
  <c r="R398" i="2" s="1"/>
  <c r="AF398" i="2"/>
  <c r="AG398" i="2"/>
  <c r="Y399" i="2"/>
  <c r="Z399" i="2"/>
  <c r="AA399" i="2"/>
  <c r="AB399" i="2"/>
  <c r="AC399" i="2"/>
  <c r="AD399" i="2"/>
  <c r="AE399" i="2"/>
  <c r="R399" i="2" s="1"/>
  <c r="AF399" i="2"/>
  <c r="I399" i="4" s="1"/>
  <c r="AG399" i="2"/>
  <c r="Y400" i="2"/>
  <c r="Z400" i="2"/>
  <c r="AA400" i="2"/>
  <c r="AB400" i="2"/>
  <c r="AC400" i="2"/>
  <c r="AD400" i="2"/>
  <c r="AE400" i="2"/>
  <c r="AF400" i="2"/>
  <c r="AG400" i="2"/>
  <c r="Y401" i="2"/>
  <c r="Z401" i="2"/>
  <c r="AA401" i="2"/>
  <c r="AB401" i="2"/>
  <c r="AC401" i="2"/>
  <c r="AD401" i="2"/>
  <c r="AE401" i="2"/>
  <c r="C401" i="4" s="1"/>
  <c r="AF401" i="2"/>
  <c r="AG401" i="2"/>
  <c r="Y402" i="2"/>
  <c r="Z402" i="2"/>
  <c r="AA402" i="2"/>
  <c r="AB402" i="2"/>
  <c r="AC402" i="2"/>
  <c r="AD402" i="2"/>
  <c r="AE402" i="2"/>
  <c r="C402" i="4" s="1"/>
  <c r="AF402" i="2"/>
  <c r="I402" i="4" s="1"/>
  <c r="AG402" i="2"/>
  <c r="Y403" i="2"/>
  <c r="Z403" i="2"/>
  <c r="AA403" i="2"/>
  <c r="AB403" i="2"/>
  <c r="AC403" i="2"/>
  <c r="AD403" i="2"/>
  <c r="AE403" i="2"/>
  <c r="R403" i="2" s="1"/>
  <c r="AF403" i="2"/>
  <c r="AG403" i="2"/>
  <c r="Y404" i="2"/>
  <c r="Z404" i="2"/>
  <c r="AA404" i="2"/>
  <c r="AB404" i="2"/>
  <c r="AC404" i="2"/>
  <c r="AD404" i="2"/>
  <c r="AE404" i="2"/>
  <c r="C404" i="4" s="1"/>
  <c r="AF404" i="2"/>
  <c r="I404" i="4" s="1"/>
  <c r="AG404" i="2"/>
  <c r="Y405" i="2"/>
  <c r="Z405" i="2"/>
  <c r="AA405" i="2"/>
  <c r="AB405" i="2"/>
  <c r="AC405" i="2"/>
  <c r="AD405" i="2"/>
  <c r="AE405" i="2"/>
  <c r="AF405" i="2"/>
  <c r="I405" i="4" s="1"/>
  <c r="AG405" i="2"/>
  <c r="Y406" i="2"/>
  <c r="Z406" i="2"/>
  <c r="AA406" i="2"/>
  <c r="AB406" i="2"/>
  <c r="AC406" i="2"/>
  <c r="AD406" i="2"/>
  <c r="AE406" i="2"/>
  <c r="R406" i="2" s="1"/>
  <c r="AF406" i="2"/>
  <c r="I406" i="4" s="1"/>
  <c r="AG406" i="2"/>
  <c r="Y407" i="2"/>
  <c r="Z407" i="2"/>
  <c r="AA407" i="2"/>
  <c r="AB407" i="2"/>
  <c r="AC407" i="2"/>
  <c r="AD407" i="2"/>
  <c r="AE407" i="2"/>
  <c r="R407" i="2" s="1"/>
  <c r="AF407" i="2"/>
  <c r="AG407" i="2"/>
  <c r="Y408" i="2"/>
  <c r="Z408" i="2"/>
  <c r="AA408" i="2"/>
  <c r="AB408" i="2"/>
  <c r="AC408" i="2"/>
  <c r="AD408" i="2"/>
  <c r="AE408" i="2"/>
  <c r="AF408" i="2"/>
  <c r="AG408" i="2"/>
  <c r="Y409" i="2"/>
  <c r="Z409" i="2"/>
  <c r="AA409" i="2"/>
  <c r="AB409" i="2"/>
  <c r="AC409" i="2"/>
  <c r="AD409" i="2"/>
  <c r="AE409" i="2"/>
  <c r="C409" i="4" s="1"/>
  <c r="AF409" i="2"/>
  <c r="AG409" i="2"/>
  <c r="Y410" i="2"/>
  <c r="Z410" i="2"/>
  <c r="AA410" i="2"/>
  <c r="AB410" i="2"/>
  <c r="AC410" i="2"/>
  <c r="AD410" i="2"/>
  <c r="AE410" i="2"/>
  <c r="C410" i="4" s="1"/>
  <c r="AF410" i="2"/>
  <c r="AG410" i="2"/>
  <c r="Y411" i="2"/>
  <c r="Z411" i="2"/>
  <c r="AA411" i="2"/>
  <c r="AB411" i="2"/>
  <c r="AC411" i="2"/>
  <c r="AD411" i="2"/>
  <c r="AE411" i="2"/>
  <c r="R411" i="2" s="1"/>
  <c r="AF411" i="2"/>
  <c r="AG411" i="2"/>
  <c r="Y412" i="2"/>
  <c r="Z412" i="2"/>
  <c r="AA412" i="2"/>
  <c r="AB412" i="2"/>
  <c r="AC412" i="2"/>
  <c r="AD412" i="2"/>
  <c r="AE412" i="2"/>
  <c r="C412" i="4" s="1"/>
  <c r="AF412" i="2"/>
  <c r="I412" i="4" s="1"/>
  <c r="AG412" i="2"/>
  <c r="Y413" i="2"/>
  <c r="Z413" i="2"/>
  <c r="AA413" i="2"/>
  <c r="AB413" i="2"/>
  <c r="AC413" i="2"/>
  <c r="AD413" i="2"/>
  <c r="AE413" i="2"/>
  <c r="AF413" i="2"/>
  <c r="I413" i="4" s="1"/>
  <c r="AG413" i="2"/>
  <c r="Y414" i="2"/>
  <c r="Z414" i="2"/>
  <c r="AA414" i="2"/>
  <c r="AB414" i="2"/>
  <c r="AC414" i="2"/>
  <c r="AD414" i="2"/>
  <c r="AE414" i="2"/>
  <c r="R414" i="2" s="1"/>
  <c r="AF414" i="2"/>
  <c r="AG414" i="2"/>
  <c r="Y415" i="2"/>
  <c r="Z415" i="2"/>
  <c r="AA415" i="2"/>
  <c r="AB415" i="2"/>
  <c r="AC415" i="2"/>
  <c r="AD415" i="2"/>
  <c r="AE415" i="2"/>
  <c r="R415" i="2" s="1"/>
  <c r="AF415" i="2"/>
  <c r="AG415" i="2"/>
  <c r="Y416" i="2"/>
  <c r="Z416" i="2"/>
  <c r="AA416" i="2"/>
  <c r="AB416" i="2"/>
  <c r="AC416" i="2"/>
  <c r="AD416" i="2"/>
  <c r="AE416" i="2"/>
  <c r="AF416" i="2"/>
  <c r="AG416" i="2"/>
  <c r="Y417" i="2"/>
  <c r="Z417" i="2"/>
  <c r="AA417" i="2"/>
  <c r="AB417" i="2"/>
  <c r="AC417" i="2"/>
  <c r="AD417" i="2"/>
  <c r="AE417" i="2"/>
  <c r="C417" i="4" s="1"/>
  <c r="AF417" i="2"/>
  <c r="AG417" i="2"/>
  <c r="Y418" i="2"/>
  <c r="Z418" i="2"/>
  <c r="AA418" i="2"/>
  <c r="AB418" i="2"/>
  <c r="AC418" i="2"/>
  <c r="AD418" i="2"/>
  <c r="AE418" i="2"/>
  <c r="C418" i="4" s="1"/>
  <c r="AF418" i="2"/>
  <c r="I418" i="4" s="1"/>
  <c r="AG418" i="2"/>
  <c r="Y419" i="2"/>
  <c r="Z419" i="2"/>
  <c r="AA419" i="2"/>
  <c r="AB419" i="2"/>
  <c r="AC419" i="2"/>
  <c r="AD419" i="2"/>
  <c r="AE419" i="2"/>
  <c r="R419" i="2" s="1"/>
  <c r="AF419" i="2"/>
  <c r="I419" i="4" s="1"/>
  <c r="AG419" i="2"/>
  <c r="Y420" i="2"/>
  <c r="Z420" i="2"/>
  <c r="AA420" i="2"/>
  <c r="AB420" i="2"/>
  <c r="AC420" i="2"/>
  <c r="AD420" i="2"/>
  <c r="AE420" i="2"/>
  <c r="C420" i="4" s="1"/>
  <c r="AF420" i="2"/>
  <c r="I420" i="4" s="1"/>
  <c r="AG420" i="2"/>
  <c r="Y421" i="2"/>
  <c r="Z421" i="2"/>
  <c r="AA421" i="2"/>
  <c r="AB421" i="2"/>
  <c r="AC421" i="2"/>
  <c r="AD421" i="2"/>
  <c r="AE421" i="2"/>
  <c r="AF421" i="2"/>
  <c r="I421" i="4" s="1"/>
  <c r="AG421" i="2"/>
  <c r="Y422" i="2"/>
  <c r="Z422" i="2"/>
  <c r="AA422" i="2"/>
  <c r="AB422" i="2"/>
  <c r="AC422" i="2"/>
  <c r="AD422" i="2"/>
  <c r="AE422" i="2"/>
  <c r="R422" i="2" s="1"/>
  <c r="AF422" i="2"/>
  <c r="AG422" i="2"/>
  <c r="Y423" i="2"/>
  <c r="Z423" i="2"/>
  <c r="AA423" i="2"/>
  <c r="AB423" i="2"/>
  <c r="AC423" i="2"/>
  <c r="AD423" i="2"/>
  <c r="AE423" i="2"/>
  <c r="R423" i="2" s="1"/>
  <c r="AF423" i="2"/>
  <c r="I423" i="4" s="1"/>
  <c r="AG423" i="2"/>
  <c r="Y424" i="2"/>
  <c r="Z424" i="2"/>
  <c r="AA424" i="2"/>
  <c r="AB424" i="2"/>
  <c r="AC424" i="2"/>
  <c r="AD424" i="2"/>
  <c r="AE424" i="2"/>
  <c r="R424" i="2" s="1"/>
  <c r="AF424" i="2"/>
  <c r="AG424" i="2"/>
  <c r="Y425" i="2"/>
  <c r="Z425" i="2"/>
  <c r="AA425" i="2"/>
  <c r="AB425" i="2"/>
  <c r="AC425" i="2"/>
  <c r="AD425" i="2"/>
  <c r="AE425" i="2"/>
  <c r="C425" i="4" s="1"/>
  <c r="AF425" i="2"/>
  <c r="AG425" i="2"/>
  <c r="Y426" i="2"/>
  <c r="Z426" i="2"/>
  <c r="AA426" i="2"/>
  <c r="AB426" i="2"/>
  <c r="AC426" i="2"/>
  <c r="AD426" i="2"/>
  <c r="AE426" i="2"/>
  <c r="C426" i="4" s="1"/>
  <c r="AF426" i="2"/>
  <c r="I426" i="4" s="1"/>
  <c r="AG426" i="2"/>
  <c r="Y427" i="2"/>
  <c r="Z427" i="2"/>
  <c r="AA427" i="2"/>
  <c r="AB427" i="2"/>
  <c r="AC427" i="2"/>
  <c r="AD427" i="2"/>
  <c r="AE427" i="2"/>
  <c r="R427" i="2" s="1"/>
  <c r="AF427" i="2"/>
  <c r="AG427" i="2"/>
  <c r="Y428" i="2"/>
  <c r="Z428" i="2"/>
  <c r="AA428" i="2"/>
  <c r="AB428" i="2"/>
  <c r="AC428" i="2"/>
  <c r="AD428" i="2"/>
  <c r="AE428" i="2"/>
  <c r="C428" i="4" s="1"/>
  <c r="AF428" i="2"/>
  <c r="I428" i="4" s="1"/>
  <c r="AG428" i="2"/>
  <c r="Y429" i="2"/>
  <c r="Z429" i="2"/>
  <c r="AA429" i="2"/>
  <c r="AB429" i="2"/>
  <c r="AC429" i="2"/>
  <c r="AD429" i="2"/>
  <c r="AE429" i="2"/>
  <c r="AF429" i="2"/>
  <c r="I429" i="4" s="1"/>
  <c r="AG429" i="2"/>
  <c r="Y430" i="2"/>
  <c r="Z430" i="2"/>
  <c r="AA430" i="2"/>
  <c r="AB430" i="2"/>
  <c r="AC430" i="2"/>
  <c r="AD430" i="2"/>
  <c r="AE430" i="2"/>
  <c r="R430" i="2" s="1"/>
  <c r="AF430" i="2"/>
  <c r="AG430" i="2"/>
  <c r="Y431" i="2"/>
  <c r="Z431" i="2"/>
  <c r="AA431" i="2"/>
  <c r="AB431" i="2"/>
  <c r="AC431" i="2"/>
  <c r="AD431" i="2"/>
  <c r="AE431" i="2"/>
  <c r="R431" i="2" s="1"/>
  <c r="AF431" i="2"/>
  <c r="I431" i="4" s="1"/>
  <c r="AG431" i="2"/>
  <c r="Y432" i="2"/>
  <c r="Z432" i="2"/>
  <c r="AA432" i="2"/>
  <c r="AB432" i="2"/>
  <c r="AC432" i="2"/>
  <c r="AD432" i="2"/>
  <c r="AE432" i="2"/>
  <c r="AF432" i="2"/>
  <c r="AG432" i="2"/>
  <c r="Y433" i="2"/>
  <c r="Z433" i="2"/>
  <c r="AA433" i="2"/>
  <c r="AB433" i="2"/>
  <c r="AC433" i="2"/>
  <c r="AD433" i="2"/>
  <c r="AE433" i="2"/>
  <c r="C433" i="4" s="1"/>
  <c r="AF433" i="2"/>
  <c r="AG433" i="2"/>
  <c r="Y434" i="2"/>
  <c r="Z434" i="2"/>
  <c r="AA434" i="2"/>
  <c r="AB434" i="2"/>
  <c r="AC434" i="2"/>
  <c r="AD434" i="2"/>
  <c r="AE434" i="2"/>
  <c r="R434" i="2" s="1"/>
  <c r="AF434" i="2"/>
  <c r="AG434" i="2"/>
  <c r="Y435" i="2"/>
  <c r="Z435" i="2"/>
  <c r="AA435" i="2"/>
  <c r="AB435" i="2"/>
  <c r="AC435" i="2"/>
  <c r="AD435" i="2"/>
  <c r="AE435" i="2"/>
  <c r="R435" i="2" s="1"/>
  <c r="AF435" i="2"/>
  <c r="AG435" i="2"/>
  <c r="Y436" i="2"/>
  <c r="Z436" i="2"/>
  <c r="AA436" i="2"/>
  <c r="AB436" i="2"/>
  <c r="AC436" i="2"/>
  <c r="AD436" i="2"/>
  <c r="AE436" i="2"/>
  <c r="C436" i="4" s="1"/>
  <c r="AF436" i="2"/>
  <c r="I436" i="4" s="1"/>
  <c r="AG436" i="2"/>
  <c r="Y437" i="2"/>
  <c r="Z437" i="2"/>
  <c r="AA437" i="2"/>
  <c r="AB437" i="2"/>
  <c r="AC437" i="2"/>
  <c r="AD437" i="2"/>
  <c r="AE437" i="2"/>
  <c r="AF437" i="2"/>
  <c r="I437" i="4" s="1"/>
  <c r="AG437" i="2"/>
  <c r="Y438" i="2"/>
  <c r="Z438" i="2"/>
  <c r="AA438" i="2"/>
  <c r="AB438" i="2"/>
  <c r="AC438" i="2"/>
  <c r="AD438" i="2"/>
  <c r="AE438" i="2"/>
  <c r="R438" i="2" s="1"/>
  <c r="AF438" i="2"/>
  <c r="I438" i="4" s="1"/>
  <c r="AG438" i="2"/>
  <c r="Y439" i="2"/>
  <c r="Z439" i="2"/>
  <c r="AA439" i="2"/>
  <c r="AB439" i="2"/>
  <c r="AC439" i="2"/>
  <c r="AD439" i="2"/>
  <c r="AE439" i="2"/>
  <c r="R439" i="2" s="1"/>
  <c r="AF439" i="2"/>
  <c r="AG439" i="2"/>
  <c r="Y440" i="2"/>
  <c r="Z440" i="2"/>
  <c r="AA440" i="2"/>
  <c r="AB440" i="2"/>
  <c r="AC440" i="2"/>
  <c r="AD440" i="2"/>
  <c r="AE440" i="2"/>
  <c r="R440" i="2" s="1"/>
  <c r="AF440" i="2"/>
  <c r="AG440" i="2"/>
  <c r="Y441" i="2"/>
  <c r="Z441" i="2"/>
  <c r="AA441" i="2"/>
  <c r="AB441" i="2"/>
  <c r="AC441" i="2"/>
  <c r="AD441" i="2"/>
  <c r="AE441" i="2"/>
  <c r="C441" i="4" s="1"/>
  <c r="AF441" i="2"/>
  <c r="AG441" i="2"/>
  <c r="Y442" i="2"/>
  <c r="Z442" i="2"/>
  <c r="AA442" i="2"/>
  <c r="AB442" i="2"/>
  <c r="AC442" i="2"/>
  <c r="AD442" i="2"/>
  <c r="AE442" i="2"/>
  <c r="R442" i="2" s="1"/>
  <c r="AF442" i="2"/>
  <c r="I442" i="4" s="1"/>
  <c r="AG442" i="2"/>
  <c r="Y443" i="2"/>
  <c r="Z443" i="2"/>
  <c r="AA443" i="2"/>
  <c r="AB443" i="2"/>
  <c r="AC443" i="2"/>
  <c r="AD443" i="2"/>
  <c r="AE443" i="2"/>
  <c r="R443" i="2" s="1"/>
  <c r="AF443" i="2"/>
  <c r="AG443" i="2"/>
  <c r="Y444" i="2"/>
  <c r="Z444" i="2"/>
  <c r="AA444" i="2"/>
  <c r="AB444" i="2"/>
  <c r="AC444" i="2"/>
  <c r="AD444" i="2"/>
  <c r="AE444" i="2"/>
  <c r="C444" i="4" s="1"/>
  <c r="AF444" i="2"/>
  <c r="I444" i="4" s="1"/>
  <c r="AG444" i="2"/>
  <c r="Y445" i="2"/>
  <c r="Z445" i="2"/>
  <c r="AA445" i="2"/>
  <c r="AB445" i="2"/>
  <c r="AC445" i="2"/>
  <c r="AD445" i="2"/>
  <c r="AE445" i="2"/>
  <c r="AF445" i="2"/>
  <c r="I445" i="4" s="1"/>
  <c r="AG445" i="2"/>
  <c r="Y446" i="2"/>
  <c r="Z446" i="2"/>
  <c r="AA446" i="2"/>
  <c r="AB446" i="2"/>
  <c r="AC446" i="2"/>
  <c r="AD446" i="2"/>
  <c r="AE446" i="2"/>
  <c r="R446" i="2" s="1"/>
  <c r="AF446" i="2"/>
  <c r="I446" i="4" s="1"/>
  <c r="AG446" i="2"/>
  <c r="Y447" i="2"/>
  <c r="Z447" i="2"/>
  <c r="AA447" i="2"/>
  <c r="AB447" i="2"/>
  <c r="AC447" i="2"/>
  <c r="AD447" i="2"/>
  <c r="AE447" i="2"/>
  <c r="R447" i="2" s="1"/>
  <c r="AF447" i="2"/>
  <c r="AG447" i="2"/>
  <c r="Y448" i="2"/>
  <c r="Z448" i="2"/>
  <c r="AA448" i="2"/>
  <c r="AB448" i="2"/>
  <c r="AC448" i="2"/>
  <c r="AD448" i="2"/>
  <c r="AE448" i="2"/>
  <c r="R448" i="2" s="1"/>
  <c r="AF448" i="2"/>
  <c r="AG448" i="2"/>
  <c r="Y449" i="2"/>
  <c r="Z449" i="2"/>
  <c r="AA449" i="2"/>
  <c r="AB449" i="2"/>
  <c r="AC449" i="2"/>
  <c r="AD449" i="2"/>
  <c r="AE449" i="2"/>
  <c r="C449" i="4" s="1"/>
  <c r="AF449" i="2"/>
  <c r="AG449" i="2"/>
  <c r="Y450" i="2"/>
  <c r="Z450" i="2"/>
  <c r="AA450" i="2"/>
  <c r="AB450" i="2"/>
  <c r="AC450" i="2"/>
  <c r="AD450" i="2"/>
  <c r="AE450" i="2"/>
  <c r="R450" i="2" s="1"/>
  <c r="AF450" i="2"/>
  <c r="I450" i="4" s="1"/>
  <c r="AG450" i="2"/>
  <c r="Y451" i="2"/>
  <c r="Z451" i="2"/>
  <c r="AA451" i="2"/>
  <c r="AB451" i="2"/>
  <c r="AC451" i="2"/>
  <c r="AD451" i="2"/>
  <c r="AE451" i="2"/>
  <c r="R451" i="2" s="1"/>
  <c r="AF451" i="2"/>
  <c r="AG451" i="2"/>
  <c r="Y452" i="2"/>
  <c r="Z452" i="2"/>
  <c r="AA452" i="2"/>
  <c r="AB452" i="2"/>
  <c r="AC452" i="2"/>
  <c r="AD452" i="2"/>
  <c r="AE452" i="2"/>
  <c r="C452" i="4" s="1"/>
  <c r="AF452" i="2"/>
  <c r="I452" i="4" s="1"/>
  <c r="AG452" i="2"/>
  <c r="Y453" i="2"/>
  <c r="Z453" i="2"/>
  <c r="AA453" i="2"/>
  <c r="AB453" i="2"/>
  <c r="AC453" i="2"/>
  <c r="AD453" i="2"/>
  <c r="AE453" i="2"/>
  <c r="AF453" i="2"/>
  <c r="I453" i="4" s="1"/>
  <c r="AG453" i="2"/>
  <c r="Y454" i="2"/>
  <c r="Z454" i="2"/>
  <c r="AA454" i="2"/>
  <c r="AB454" i="2"/>
  <c r="AC454" i="2"/>
  <c r="AD454" i="2"/>
  <c r="AE454" i="2"/>
  <c r="AF454" i="2"/>
  <c r="I454" i="4" s="1"/>
  <c r="AG454" i="2"/>
  <c r="Y455" i="2"/>
  <c r="Z455" i="2"/>
  <c r="AA455" i="2"/>
  <c r="AB455" i="2"/>
  <c r="AC455" i="2"/>
  <c r="AD455" i="2"/>
  <c r="AE455" i="2"/>
  <c r="R455" i="2" s="1"/>
  <c r="AF455" i="2"/>
  <c r="I455" i="4" s="1"/>
  <c r="AG455" i="2"/>
  <c r="Y456" i="2"/>
  <c r="Z456" i="2"/>
  <c r="AA456" i="2"/>
  <c r="AB456" i="2"/>
  <c r="AC456" i="2"/>
  <c r="AD456" i="2"/>
  <c r="AE456" i="2"/>
  <c r="R456" i="2" s="1"/>
  <c r="AF456" i="2"/>
  <c r="AG456" i="2"/>
  <c r="Y457" i="2"/>
  <c r="Z457" i="2"/>
  <c r="AA457" i="2"/>
  <c r="AB457" i="2"/>
  <c r="AC457" i="2"/>
  <c r="AD457" i="2"/>
  <c r="AE457" i="2"/>
  <c r="R457" i="2" s="1"/>
  <c r="AF457" i="2"/>
  <c r="AG457" i="2"/>
  <c r="Y458" i="2"/>
  <c r="Z458" i="2"/>
  <c r="AA458" i="2"/>
  <c r="AB458" i="2"/>
  <c r="AC458" i="2"/>
  <c r="AD458" i="2"/>
  <c r="AE458" i="2"/>
  <c r="C458" i="4" s="1"/>
  <c r="AF458" i="2"/>
  <c r="AG458" i="2"/>
  <c r="Y459" i="2"/>
  <c r="Z459" i="2"/>
  <c r="AA459" i="2"/>
  <c r="AB459" i="2"/>
  <c r="AC459" i="2"/>
  <c r="AD459" i="2"/>
  <c r="AE459" i="2"/>
  <c r="AF459" i="2"/>
  <c r="I459" i="4" s="1"/>
  <c r="AG459" i="2"/>
  <c r="Y460" i="2"/>
  <c r="Z460" i="2"/>
  <c r="AA460" i="2"/>
  <c r="AB460" i="2"/>
  <c r="AC460" i="2"/>
  <c r="AD460" i="2"/>
  <c r="AE460" i="2"/>
  <c r="R460" i="2" s="1"/>
  <c r="AF460" i="2"/>
  <c r="AG460" i="2"/>
  <c r="Y461" i="2"/>
  <c r="Z461" i="2"/>
  <c r="AA461" i="2"/>
  <c r="AB461" i="2"/>
  <c r="AC461" i="2"/>
  <c r="AD461" i="2"/>
  <c r="AE461" i="2"/>
  <c r="AF461" i="2"/>
  <c r="I461" i="4" s="1"/>
  <c r="AG461" i="2"/>
  <c r="Y462" i="2"/>
  <c r="Z462" i="2"/>
  <c r="AA462" i="2"/>
  <c r="AB462" i="2"/>
  <c r="AC462" i="2"/>
  <c r="AD462" i="2"/>
  <c r="AE462" i="2"/>
  <c r="AF462" i="2"/>
  <c r="AG462" i="2"/>
  <c r="Y463" i="2"/>
  <c r="Z463" i="2"/>
  <c r="AA463" i="2"/>
  <c r="AB463" i="2"/>
  <c r="AC463" i="2"/>
  <c r="AD463" i="2"/>
  <c r="AE463" i="2"/>
  <c r="R463" i="2" s="1"/>
  <c r="AF463" i="2"/>
  <c r="AG463" i="2"/>
  <c r="Y464" i="2"/>
  <c r="Z464" i="2"/>
  <c r="AA464" i="2"/>
  <c r="AB464" i="2"/>
  <c r="AC464" i="2"/>
  <c r="AD464" i="2"/>
  <c r="AE464" i="2"/>
  <c r="AF464" i="2"/>
  <c r="I464" i="4" s="1"/>
  <c r="AG464" i="2"/>
  <c r="Y465" i="2"/>
  <c r="Z465" i="2"/>
  <c r="AA465" i="2"/>
  <c r="AB465" i="2"/>
  <c r="AC465" i="2"/>
  <c r="AD465" i="2"/>
  <c r="AE465" i="2"/>
  <c r="C465" i="4" s="1"/>
  <c r="AF465" i="2"/>
  <c r="AG465" i="2"/>
  <c r="Y466" i="2"/>
  <c r="Z466" i="2"/>
  <c r="AA466" i="2"/>
  <c r="AB466" i="2"/>
  <c r="AC466" i="2"/>
  <c r="AD466" i="2"/>
  <c r="AE466" i="2"/>
  <c r="R466" i="2" s="1"/>
  <c r="AF466" i="2"/>
  <c r="I466" i="4" s="1"/>
  <c r="AG466" i="2"/>
  <c r="Y467" i="2"/>
  <c r="Z467" i="2"/>
  <c r="AA467" i="2"/>
  <c r="AB467" i="2"/>
  <c r="AC467" i="2"/>
  <c r="AD467" i="2"/>
  <c r="AE467" i="2"/>
  <c r="AF467" i="2"/>
  <c r="AG467" i="2"/>
  <c r="Y468" i="2"/>
  <c r="Z468" i="2"/>
  <c r="AA468" i="2"/>
  <c r="AB468" i="2"/>
  <c r="AC468" i="2"/>
  <c r="AD468" i="2"/>
  <c r="AE468" i="2"/>
  <c r="R468" i="2" s="1"/>
  <c r="AF468" i="2"/>
  <c r="AG468" i="2"/>
  <c r="Y469" i="2"/>
  <c r="Z469" i="2"/>
  <c r="AA469" i="2"/>
  <c r="AB469" i="2"/>
  <c r="AC469" i="2"/>
  <c r="AD469" i="2"/>
  <c r="AE469" i="2"/>
  <c r="AF469" i="2"/>
  <c r="I469" i="4" s="1"/>
  <c r="AG469" i="2"/>
  <c r="Y470" i="2"/>
  <c r="Z470" i="2"/>
  <c r="AA470" i="2"/>
  <c r="AB470" i="2"/>
  <c r="AC470" i="2"/>
  <c r="AD470" i="2"/>
  <c r="AE470" i="2"/>
  <c r="AF470" i="2"/>
  <c r="AG470" i="2"/>
  <c r="Y471" i="2"/>
  <c r="Z471" i="2"/>
  <c r="AA471" i="2"/>
  <c r="AB471" i="2"/>
  <c r="AC471" i="2"/>
  <c r="AD471" i="2"/>
  <c r="AE471" i="2"/>
  <c r="AF471" i="2"/>
  <c r="I471" i="4" s="1"/>
  <c r="AG471" i="2"/>
  <c r="Y472" i="2"/>
  <c r="Z472" i="2"/>
  <c r="AA472" i="2"/>
  <c r="AB472" i="2"/>
  <c r="AC472" i="2"/>
  <c r="AD472" i="2"/>
  <c r="AE472" i="2"/>
  <c r="AF472" i="2"/>
  <c r="I472" i="4" s="1"/>
  <c r="AG472" i="2"/>
  <c r="Y473" i="2"/>
  <c r="Z473" i="2"/>
  <c r="AA473" i="2"/>
  <c r="AB473" i="2"/>
  <c r="AC473" i="2"/>
  <c r="AD473" i="2"/>
  <c r="AE473" i="2"/>
  <c r="R473" i="2" s="1"/>
  <c r="AF473" i="2"/>
  <c r="AG473" i="2"/>
  <c r="Y474" i="2"/>
  <c r="Z474" i="2"/>
  <c r="AA474" i="2"/>
  <c r="AB474" i="2"/>
  <c r="AC474" i="2"/>
  <c r="AD474" i="2"/>
  <c r="AE474" i="2"/>
  <c r="R474" i="2" s="1"/>
  <c r="AF474" i="2"/>
  <c r="I474" i="4" s="1"/>
  <c r="AG474" i="2"/>
  <c r="Y475" i="2"/>
  <c r="Z475" i="2"/>
  <c r="AA475" i="2"/>
  <c r="AB475" i="2"/>
  <c r="AC475" i="2"/>
  <c r="AD475" i="2"/>
  <c r="AE475" i="2"/>
  <c r="AF475" i="2"/>
  <c r="AG475" i="2"/>
  <c r="Y476" i="2"/>
  <c r="Z476" i="2"/>
  <c r="AA476" i="2"/>
  <c r="AB476" i="2"/>
  <c r="AC476" i="2"/>
  <c r="AD476" i="2"/>
  <c r="AE476" i="2"/>
  <c r="R476" i="2" s="1"/>
  <c r="AF476" i="2"/>
  <c r="AG476" i="2"/>
  <c r="Y477" i="2"/>
  <c r="Z477" i="2"/>
  <c r="AA477" i="2"/>
  <c r="AB477" i="2"/>
  <c r="AC477" i="2"/>
  <c r="AD477" i="2"/>
  <c r="AE477" i="2"/>
  <c r="AF477" i="2"/>
  <c r="I477" i="4" s="1"/>
  <c r="AG477" i="2"/>
  <c r="Y478" i="2"/>
  <c r="Z478" i="2"/>
  <c r="AA478" i="2"/>
  <c r="AB478" i="2"/>
  <c r="AC478" i="2"/>
  <c r="AD478" i="2"/>
  <c r="AE478" i="2"/>
  <c r="AF478" i="2"/>
  <c r="AG478" i="2"/>
  <c r="Y479" i="2"/>
  <c r="Z479" i="2"/>
  <c r="AA479" i="2"/>
  <c r="AB479" i="2"/>
  <c r="AC479" i="2"/>
  <c r="AD479" i="2"/>
  <c r="AE479" i="2"/>
  <c r="AF479" i="2"/>
  <c r="I479" i="4" s="1"/>
  <c r="AG479" i="2"/>
  <c r="Y480" i="2"/>
  <c r="Z480" i="2"/>
  <c r="AA480" i="2"/>
  <c r="AB480" i="2"/>
  <c r="AC480" i="2"/>
  <c r="AD480" i="2"/>
  <c r="AE480" i="2"/>
  <c r="AF480" i="2"/>
  <c r="I480" i="4" s="1"/>
  <c r="AG480" i="2"/>
  <c r="Y481" i="2"/>
  <c r="Z481" i="2"/>
  <c r="AA481" i="2"/>
  <c r="AB481" i="2"/>
  <c r="AC481" i="2"/>
  <c r="AD481" i="2"/>
  <c r="AE481" i="2"/>
  <c r="R481" i="2" s="1"/>
  <c r="AF481" i="2"/>
  <c r="AG481" i="2"/>
  <c r="Y482" i="2"/>
  <c r="Z482" i="2"/>
  <c r="AA482" i="2"/>
  <c r="AB482" i="2"/>
  <c r="AC482" i="2"/>
  <c r="AD482" i="2"/>
  <c r="AE482" i="2"/>
  <c r="R482" i="2" s="1"/>
  <c r="AF482" i="2"/>
  <c r="I482" i="4" s="1"/>
  <c r="AG482" i="2"/>
  <c r="Y483" i="2"/>
  <c r="Z483" i="2"/>
  <c r="AA483" i="2"/>
  <c r="AB483" i="2"/>
  <c r="AC483" i="2"/>
  <c r="AD483" i="2"/>
  <c r="AE483" i="2"/>
  <c r="AF483" i="2"/>
  <c r="AG483" i="2"/>
  <c r="Y484" i="2"/>
  <c r="Z484" i="2"/>
  <c r="AA484" i="2"/>
  <c r="AB484" i="2"/>
  <c r="AC484" i="2"/>
  <c r="AD484" i="2"/>
  <c r="AE484" i="2"/>
  <c r="R484" i="2" s="1"/>
  <c r="AF484" i="2"/>
  <c r="AG484" i="2"/>
  <c r="Y485" i="2"/>
  <c r="Z485" i="2"/>
  <c r="AA485" i="2"/>
  <c r="AB485" i="2"/>
  <c r="AC485" i="2"/>
  <c r="AD485" i="2"/>
  <c r="AE485" i="2"/>
  <c r="AF485" i="2"/>
  <c r="I485" i="4" s="1"/>
  <c r="AG485" i="2"/>
  <c r="Y486" i="2"/>
  <c r="Z486" i="2"/>
  <c r="AA486" i="2"/>
  <c r="AB486" i="2"/>
  <c r="AC486" i="2"/>
  <c r="AD486" i="2"/>
  <c r="AE486" i="2"/>
  <c r="AF486" i="2"/>
  <c r="AG486" i="2"/>
  <c r="Y487" i="2"/>
  <c r="Z487" i="2"/>
  <c r="AA487" i="2"/>
  <c r="AB487" i="2"/>
  <c r="AC487" i="2"/>
  <c r="AD487" i="2"/>
  <c r="AE487" i="2"/>
  <c r="AF487" i="2"/>
  <c r="I487" i="4" s="1"/>
  <c r="AG487" i="2"/>
  <c r="Y488" i="2"/>
  <c r="Z488" i="2"/>
  <c r="AA488" i="2"/>
  <c r="AB488" i="2"/>
  <c r="AC488" i="2"/>
  <c r="AD488" i="2"/>
  <c r="AE488" i="2"/>
  <c r="AF488" i="2"/>
  <c r="I488" i="4" s="1"/>
  <c r="AG488" i="2"/>
  <c r="Y489" i="2"/>
  <c r="Z489" i="2"/>
  <c r="AA489" i="2"/>
  <c r="AB489" i="2"/>
  <c r="AC489" i="2"/>
  <c r="AD489" i="2"/>
  <c r="AE489" i="2"/>
  <c r="R489" i="2" s="1"/>
  <c r="AF489" i="2"/>
  <c r="AG489" i="2"/>
  <c r="Y490" i="2"/>
  <c r="Z490" i="2"/>
  <c r="AA490" i="2"/>
  <c r="AB490" i="2"/>
  <c r="AC490" i="2"/>
  <c r="AD490" i="2"/>
  <c r="AE490" i="2"/>
  <c r="R490" i="2" s="1"/>
  <c r="AF490" i="2"/>
  <c r="I490" i="4" s="1"/>
  <c r="AG490" i="2"/>
  <c r="Y491" i="2"/>
  <c r="Z491" i="2"/>
  <c r="AA491" i="2"/>
  <c r="AB491" i="2"/>
  <c r="AC491" i="2"/>
  <c r="AD491" i="2"/>
  <c r="AE491" i="2"/>
  <c r="AF491" i="2"/>
  <c r="AG491" i="2"/>
  <c r="Y492" i="2"/>
  <c r="Z492" i="2"/>
  <c r="AA492" i="2"/>
  <c r="AB492" i="2"/>
  <c r="AC492" i="2"/>
  <c r="AD492" i="2"/>
  <c r="AE492" i="2"/>
  <c r="R492" i="2" s="1"/>
  <c r="AF492" i="2"/>
  <c r="AG492" i="2"/>
  <c r="Y493" i="2"/>
  <c r="Z493" i="2"/>
  <c r="AA493" i="2"/>
  <c r="AB493" i="2"/>
  <c r="AC493" i="2"/>
  <c r="AD493" i="2"/>
  <c r="AE493" i="2"/>
  <c r="AF493" i="2"/>
  <c r="I493" i="4" s="1"/>
  <c r="AG493" i="2"/>
  <c r="Y494" i="2"/>
  <c r="Z494" i="2"/>
  <c r="AA494" i="2"/>
  <c r="AB494" i="2"/>
  <c r="AC494" i="2"/>
  <c r="AD494" i="2"/>
  <c r="AE494" i="2"/>
  <c r="AF494" i="2"/>
  <c r="AG494" i="2"/>
  <c r="Y495" i="2"/>
  <c r="Z495" i="2"/>
  <c r="AA495" i="2"/>
  <c r="AB495" i="2"/>
  <c r="AC495" i="2"/>
  <c r="AD495" i="2"/>
  <c r="AE495" i="2"/>
  <c r="AF495" i="2"/>
  <c r="I495" i="4" s="1"/>
  <c r="AG495" i="2"/>
  <c r="Y496" i="2"/>
  <c r="Z496" i="2"/>
  <c r="AA496" i="2"/>
  <c r="AB496" i="2"/>
  <c r="AC496" i="2"/>
  <c r="AD496" i="2"/>
  <c r="AE496" i="2"/>
  <c r="AF496" i="2"/>
  <c r="I496" i="4" s="1"/>
  <c r="AG496" i="2"/>
  <c r="Y497" i="2"/>
  <c r="Z497" i="2"/>
  <c r="AA497" i="2"/>
  <c r="AB497" i="2"/>
  <c r="AC497" i="2"/>
  <c r="AD497" i="2"/>
  <c r="AE497" i="2"/>
  <c r="R497" i="2" s="1"/>
  <c r="AF497" i="2"/>
  <c r="AG497" i="2"/>
  <c r="Y498" i="2"/>
  <c r="Z498" i="2"/>
  <c r="AA498" i="2"/>
  <c r="AB498" i="2"/>
  <c r="AC498" i="2"/>
  <c r="AD498" i="2"/>
  <c r="AE498" i="2"/>
  <c r="R498" i="2" s="1"/>
  <c r="AF498" i="2"/>
  <c r="I498" i="4" s="1"/>
  <c r="AG498" i="2"/>
  <c r="Y499" i="2"/>
  <c r="Z499" i="2"/>
  <c r="AA499" i="2"/>
  <c r="AB499" i="2"/>
  <c r="AC499" i="2"/>
  <c r="AD499" i="2"/>
  <c r="AE499" i="2"/>
  <c r="AF499" i="2"/>
  <c r="AG499" i="2"/>
  <c r="Y500" i="2"/>
  <c r="Z500" i="2"/>
  <c r="AA500" i="2"/>
  <c r="AB500" i="2"/>
  <c r="AC500" i="2"/>
  <c r="AD500" i="2"/>
  <c r="AE500" i="2"/>
  <c r="R500" i="2" s="1"/>
  <c r="AF500" i="2"/>
  <c r="AG500" i="2"/>
  <c r="Y501" i="2"/>
  <c r="Z501" i="2"/>
  <c r="AA501" i="2"/>
  <c r="AB501" i="2"/>
  <c r="AC501" i="2"/>
  <c r="AD501" i="2"/>
  <c r="AE501" i="2"/>
  <c r="AF501" i="2"/>
  <c r="I501" i="4" s="1"/>
  <c r="AG501" i="2"/>
  <c r="Y502" i="2"/>
  <c r="Z502" i="2"/>
  <c r="AA502" i="2"/>
  <c r="AB502" i="2"/>
  <c r="AC502" i="2"/>
  <c r="AD502" i="2"/>
  <c r="AE502" i="2"/>
  <c r="AF502" i="2"/>
  <c r="AG502" i="2"/>
  <c r="Y503" i="2"/>
  <c r="Z503" i="2"/>
  <c r="AA503" i="2"/>
  <c r="AB503" i="2"/>
  <c r="AC503" i="2"/>
  <c r="AD503" i="2"/>
  <c r="AE503" i="2"/>
  <c r="AF503" i="2"/>
  <c r="I503" i="4" s="1"/>
  <c r="AG503" i="2"/>
  <c r="Y504" i="2"/>
  <c r="Z504" i="2"/>
  <c r="AA504" i="2"/>
  <c r="AB504" i="2"/>
  <c r="AC504" i="2"/>
  <c r="AD504" i="2"/>
  <c r="AE504" i="2"/>
  <c r="AF504" i="2"/>
  <c r="I504" i="4" s="1"/>
  <c r="AG504" i="2"/>
  <c r="Y505" i="2"/>
  <c r="Z505" i="2"/>
  <c r="AA505" i="2"/>
  <c r="AB505" i="2"/>
  <c r="AC505" i="2"/>
  <c r="AD505" i="2"/>
  <c r="AE505" i="2"/>
  <c r="R505" i="2" s="1"/>
  <c r="AF505" i="2"/>
  <c r="AG505" i="2"/>
  <c r="Y506" i="2"/>
  <c r="Z506" i="2"/>
  <c r="AA506" i="2"/>
  <c r="AB506" i="2"/>
  <c r="AC506" i="2"/>
  <c r="AD506" i="2"/>
  <c r="AE506" i="2"/>
  <c r="R506" i="2" s="1"/>
  <c r="AF506" i="2"/>
  <c r="I506" i="4" s="1"/>
  <c r="AG506" i="2"/>
  <c r="Y507" i="2"/>
  <c r="Z507" i="2"/>
  <c r="AA507" i="2"/>
  <c r="AB507" i="2"/>
  <c r="AC507" i="2"/>
  <c r="AD507" i="2"/>
  <c r="AE507" i="2"/>
  <c r="AF507" i="2"/>
  <c r="AG507" i="2"/>
  <c r="Y508" i="2"/>
  <c r="Z508" i="2"/>
  <c r="AA508" i="2"/>
  <c r="AB508" i="2"/>
  <c r="AC508" i="2"/>
  <c r="AD508" i="2"/>
  <c r="AE508" i="2"/>
  <c r="R508" i="2" s="1"/>
  <c r="AF508" i="2"/>
  <c r="AG508" i="2"/>
  <c r="Y509" i="2"/>
  <c r="Z509" i="2"/>
  <c r="AA509" i="2"/>
  <c r="AB509" i="2"/>
  <c r="AC509" i="2"/>
  <c r="AD509" i="2"/>
  <c r="AE509" i="2"/>
  <c r="AF509" i="2"/>
  <c r="I509" i="4" s="1"/>
  <c r="AG509" i="2"/>
  <c r="Y510" i="2"/>
  <c r="Z510" i="2"/>
  <c r="AA510" i="2"/>
  <c r="AB510" i="2"/>
  <c r="AC510" i="2"/>
  <c r="AD510" i="2"/>
  <c r="AE510" i="2"/>
  <c r="AF510" i="2"/>
  <c r="AG510" i="2"/>
  <c r="Y511" i="2"/>
  <c r="Z511" i="2"/>
  <c r="AA511" i="2"/>
  <c r="AB511" i="2"/>
  <c r="AC511" i="2"/>
  <c r="AD511" i="2"/>
  <c r="AE511" i="2"/>
  <c r="AF511" i="2"/>
  <c r="I511" i="4" s="1"/>
  <c r="AG511" i="2"/>
  <c r="Y512" i="2"/>
  <c r="Z512" i="2"/>
  <c r="AA512" i="2"/>
  <c r="AB512" i="2"/>
  <c r="AC512" i="2"/>
  <c r="AD512" i="2"/>
  <c r="AE512" i="2"/>
  <c r="AF512" i="2"/>
  <c r="I512" i="4" s="1"/>
  <c r="AG512" i="2"/>
  <c r="Y513" i="2"/>
  <c r="Z513" i="2"/>
  <c r="AA513" i="2"/>
  <c r="AB513" i="2"/>
  <c r="AC513" i="2"/>
  <c r="AD513" i="2"/>
  <c r="AE513" i="2"/>
  <c r="R513" i="2" s="1"/>
  <c r="AF513" i="2"/>
  <c r="AG513" i="2"/>
  <c r="Y514" i="2"/>
  <c r="Z514" i="2"/>
  <c r="AA514" i="2"/>
  <c r="AB514" i="2"/>
  <c r="AC514" i="2"/>
  <c r="AD514" i="2"/>
  <c r="AE514" i="2"/>
  <c r="R514" i="2" s="1"/>
  <c r="AF514" i="2"/>
  <c r="I514" i="4" s="1"/>
  <c r="AG514" i="2"/>
  <c r="Y515" i="2"/>
  <c r="Z515" i="2"/>
  <c r="AA515" i="2"/>
  <c r="AB515" i="2"/>
  <c r="AC515" i="2"/>
  <c r="AD515" i="2"/>
  <c r="AE515" i="2"/>
  <c r="R515" i="2" s="1"/>
  <c r="AF515" i="2"/>
  <c r="AG515" i="2"/>
  <c r="Y516" i="2"/>
  <c r="Z516" i="2"/>
  <c r="AA516" i="2"/>
  <c r="AB516" i="2"/>
  <c r="AC516" i="2"/>
  <c r="AD516" i="2"/>
  <c r="AE516" i="2"/>
  <c r="R516" i="2" s="1"/>
  <c r="AF516" i="2"/>
  <c r="AG516" i="2"/>
  <c r="Y517" i="2"/>
  <c r="Z517" i="2"/>
  <c r="AA517" i="2"/>
  <c r="AB517" i="2"/>
  <c r="AC517" i="2"/>
  <c r="AD517" i="2"/>
  <c r="AE517" i="2"/>
  <c r="AF517" i="2"/>
  <c r="I517" i="4" s="1"/>
  <c r="AG517" i="2"/>
  <c r="Y518" i="2"/>
  <c r="Z518" i="2"/>
  <c r="AA518" i="2"/>
  <c r="AB518" i="2"/>
  <c r="AC518" i="2"/>
  <c r="AD518" i="2"/>
  <c r="AE518" i="2"/>
  <c r="AF518" i="2"/>
  <c r="AG518" i="2"/>
  <c r="Y519" i="2"/>
  <c r="Z519" i="2"/>
  <c r="AA519" i="2"/>
  <c r="AB519" i="2"/>
  <c r="AC519" i="2"/>
  <c r="AD519" i="2"/>
  <c r="AE519" i="2"/>
  <c r="AF519" i="2"/>
  <c r="I519" i="4" s="1"/>
  <c r="AG519" i="2"/>
  <c r="Y520" i="2"/>
  <c r="Z520" i="2"/>
  <c r="AA520" i="2"/>
  <c r="AB520" i="2"/>
  <c r="AC520" i="2"/>
  <c r="AD520" i="2"/>
  <c r="AE520" i="2"/>
  <c r="AF520" i="2"/>
  <c r="I520" i="4" s="1"/>
  <c r="AG520" i="2"/>
  <c r="Y521" i="2"/>
  <c r="Z521" i="2"/>
  <c r="AA521" i="2"/>
  <c r="AB521" i="2"/>
  <c r="AC521" i="2"/>
  <c r="AD521" i="2"/>
  <c r="AE521" i="2"/>
  <c r="R521" i="2" s="1"/>
  <c r="AF521" i="2"/>
  <c r="AG521" i="2"/>
  <c r="Y522" i="2"/>
  <c r="Z522" i="2"/>
  <c r="AA522" i="2"/>
  <c r="AB522" i="2"/>
  <c r="AC522" i="2"/>
  <c r="AD522" i="2"/>
  <c r="AE522" i="2"/>
  <c r="R522" i="2" s="1"/>
  <c r="AF522" i="2"/>
  <c r="I522" i="4" s="1"/>
  <c r="AG522" i="2"/>
  <c r="Y523" i="2"/>
  <c r="Z523" i="2"/>
  <c r="AA523" i="2"/>
  <c r="AB523" i="2"/>
  <c r="AC523" i="2"/>
  <c r="AD523" i="2"/>
  <c r="AE523" i="2"/>
  <c r="R523" i="2" s="1"/>
  <c r="AF523" i="2"/>
  <c r="AG523" i="2"/>
  <c r="Y524" i="2"/>
  <c r="Z524" i="2"/>
  <c r="AA524" i="2"/>
  <c r="AB524" i="2"/>
  <c r="AC524" i="2"/>
  <c r="AD524" i="2"/>
  <c r="AE524" i="2"/>
  <c r="R524" i="2" s="1"/>
  <c r="AF524" i="2"/>
  <c r="AG524" i="2"/>
  <c r="Y525" i="2"/>
  <c r="Z525" i="2"/>
  <c r="AA525" i="2"/>
  <c r="AB525" i="2"/>
  <c r="AC525" i="2"/>
  <c r="AD525" i="2"/>
  <c r="AE525" i="2"/>
  <c r="AF525" i="2"/>
  <c r="I525" i="4" s="1"/>
  <c r="AG525" i="2"/>
  <c r="Y526" i="2"/>
  <c r="Z526" i="2"/>
  <c r="AA526" i="2"/>
  <c r="AB526" i="2"/>
  <c r="AC526" i="2"/>
  <c r="AD526" i="2"/>
  <c r="AE526" i="2"/>
  <c r="AF526" i="2"/>
  <c r="AG526" i="2"/>
  <c r="Y527" i="2"/>
  <c r="Z527" i="2"/>
  <c r="AA527" i="2"/>
  <c r="AB527" i="2"/>
  <c r="AC527" i="2"/>
  <c r="AD527" i="2"/>
  <c r="AE527" i="2"/>
  <c r="AF527" i="2"/>
  <c r="I527" i="4" s="1"/>
  <c r="AG527" i="2"/>
  <c r="Y528" i="2"/>
  <c r="Z528" i="2"/>
  <c r="AA528" i="2"/>
  <c r="AB528" i="2"/>
  <c r="AC528" i="2"/>
  <c r="AD528" i="2"/>
  <c r="AE528" i="2"/>
  <c r="AF528" i="2"/>
  <c r="I528" i="4" s="1"/>
  <c r="AG528" i="2"/>
  <c r="Y529" i="2"/>
  <c r="Z529" i="2"/>
  <c r="AA529" i="2"/>
  <c r="AB529" i="2"/>
  <c r="AC529" i="2"/>
  <c r="AD529" i="2"/>
  <c r="AE529" i="2"/>
  <c r="R529" i="2" s="1"/>
  <c r="AF529" i="2"/>
  <c r="AG529" i="2"/>
  <c r="Y530" i="2"/>
  <c r="Z530" i="2"/>
  <c r="AA530" i="2"/>
  <c r="AB530" i="2"/>
  <c r="AC530" i="2"/>
  <c r="AD530" i="2"/>
  <c r="AE530" i="2"/>
  <c r="R530" i="2" s="1"/>
  <c r="AF530" i="2"/>
  <c r="I530" i="4" s="1"/>
  <c r="AG530" i="2"/>
  <c r="Y531" i="2"/>
  <c r="Z531" i="2"/>
  <c r="AA531" i="2"/>
  <c r="AB531" i="2"/>
  <c r="AC531" i="2"/>
  <c r="AD531" i="2"/>
  <c r="AE531" i="2"/>
  <c r="AF531" i="2"/>
  <c r="AG531" i="2"/>
  <c r="Y532" i="2"/>
  <c r="Z532" i="2"/>
  <c r="AA532" i="2"/>
  <c r="AB532" i="2"/>
  <c r="AC532" i="2"/>
  <c r="AD532" i="2"/>
  <c r="AE532" i="2"/>
  <c r="R532" i="2" s="1"/>
  <c r="AF532" i="2"/>
  <c r="AG532" i="2"/>
  <c r="Y533" i="2"/>
  <c r="Z533" i="2"/>
  <c r="AA533" i="2"/>
  <c r="AB533" i="2"/>
  <c r="AC533" i="2"/>
  <c r="AD533" i="2"/>
  <c r="AE533" i="2"/>
  <c r="AF533" i="2"/>
  <c r="I533" i="4" s="1"/>
  <c r="AG533" i="2"/>
  <c r="Y534" i="2"/>
  <c r="Z534" i="2"/>
  <c r="AA534" i="2"/>
  <c r="AB534" i="2"/>
  <c r="AC534" i="2"/>
  <c r="AD534" i="2"/>
  <c r="AE534" i="2"/>
  <c r="AF534" i="2"/>
  <c r="AG534" i="2"/>
  <c r="Y535" i="2"/>
  <c r="Z535" i="2"/>
  <c r="AA535" i="2"/>
  <c r="AB535" i="2"/>
  <c r="AC535" i="2"/>
  <c r="AD535" i="2"/>
  <c r="AE535" i="2"/>
  <c r="AF535" i="2"/>
  <c r="I535" i="4" s="1"/>
  <c r="AG535" i="2"/>
  <c r="Y536" i="2"/>
  <c r="Z536" i="2"/>
  <c r="AA536" i="2"/>
  <c r="AB536" i="2"/>
  <c r="AC536" i="2"/>
  <c r="AD536" i="2"/>
  <c r="AE536" i="2"/>
  <c r="AF536" i="2"/>
  <c r="I536" i="4" s="1"/>
  <c r="AG536" i="2"/>
  <c r="Y537" i="2"/>
  <c r="Z537" i="2"/>
  <c r="AA537" i="2"/>
  <c r="AB537" i="2"/>
  <c r="AC537" i="2"/>
  <c r="AD537" i="2"/>
  <c r="AE537" i="2"/>
  <c r="R537" i="2" s="1"/>
  <c r="AF537" i="2"/>
  <c r="AG537" i="2"/>
  <c r="Y538" i="2"/>
  <c r="Z538" i="2"/>
  <c r="AA538" i="2"/>
  <c r="AB538" i="2"/>
  <c r="AC538" i="2"/>
  <c r="AD538" i="2"/>
  <c r="AE538" i="2"/>
  <c r="R538" i="2" s="1"/>
  <c r="AF538" i="2"/>
  <c r="I538" i="4" s="1"/>
  <c r="AG538" i="2"/>
  <c r="Y539" i="2"/>
  <c r="Z539" i="2"/>
  <c r="AA539" i="2"/>
  <c r="AB539" i="2"/>
  <c r="AC539" i="2"/>
  <c r="AD539" i="2"/>
  <c r="AE539" i="2"/>
  <c r="AF539" i="2"/>
  <c r="AG539" i="2"/>
  <c r="Y540" i="2"/>
  <c r="Z540" i="2"/>
  <c r="AA540" i="2"/>
  <c r="AB540" i="2"/>
  <c r="AC540" i="2"/>
  <c r="AD540" i="2"/>
  <c r="AE540" i="2"/>
  <c r="R540" i="2" s="1"/>
  <c r="AF540" i="2"/>
  <c r="AG540" i="2"/>
  <c r="Y541" i="2"/>
  <c r="Z541" i="2"/>
  <c r="AA541" i="2"/>
  <c r="AB541" i="2"/>
  <c r="AC541" i="2"/>
  <c r="AD541" i="2"/>
  <c r="AE541" i="2"/>
  <c r="AF541" i="2"/>
  <c r="I541" i="4" s="1"/>
  <c r="AG541" i="2"/>
  <c r="Y542" i="2"/>
  <c r="Z542" i="2"/>
  <c r="AA542" i="2"/>
  <c r="AB542" i="2"/>
  <c r="AC542" i="2"/>
  <c r="AD542" i="2"/>
  <c r="AE542" i="2"/>
  <c r="AF542" i="2"/>
  <c r="AG542" i="2"/>
  <c r="Y543" i="2"/>
  <c r="Z543" i="2"/>
  <c r="AA543" i="2"/>
  <c r="AB543" i="2"/>
  <c r="AC543" i="2"/>
  <c r="AD543" i="2"/>
  <c r="AE543" i="2"/>
  <c r="AF543" i="2"/>
  <c r="I543" i="4" s="1"/>
  <c r="AG543" i="2"/>
  <c r="Y544" i="2"/>
  <c r="Z544" i="2"/>
  <c r="AA544" i="2"/>
  <c r="AB544" i="2"/>
  <c r="AC544" i="2"/>
  <c r="AD544" i="2"/>
  <c r="AE544" i="2"/>
  <c r="AF544" i="2"/>
  <c r="I544" i="4" s="1"/>
  <c r="AG544" i="2"/>
  <c r="Y545" i="2"/>
  <c r="Z545" i="2"/>
  <c r="AA545" i="2"/>
  <c r="AB545" i="2"/>
  <c r="AC545" i="2"/>
  <c r="AD545" i="2"/>
  <c r="AE545" i="2"/>
  <c r="R545" i="2" s="1"/>
  <c r="AF545" i="2"/>
  <c r="AG545" i="2"/>
  <c r="Y546" i="2"/>
  <c r="Z546" i="2"/>
  <c r="AA546" i="2"/>
  <c r="AB546" i="2"/>
  <c r="AC546" i="2"/>
  <c r="AD546" i="2"/>
  <c r="AE546" i="2"/>
  <c r="R546" i="2" s="1"/>
  <c r="AF546" i="2"/>
  <c r="I546" i="4" s="1"/>
  <c r="AG546" i="2"/>
  <c r="Y547" i="2"/>
  <c r="Z547" i="2"/>
  <c r="AA547" i="2"/>
  <c r="AB547" i="2"/>
  <c r="AC547" i="2"/>
  <c r="AD547" i="2"/>
  <c r="AE547" i="2"/>
  <c r="R547" i="2" s="1"/>
  <c r="AF547" i="2"/>
  <c r="AG547" i="2"/>
  <c r="Y548" i="2"/>
  <c r="Z548" i="2"/>
  <c r="AA548" i="2"/>
  <c r="AB548" i="2"/>
  <c r="AC548" i="2"/>
  <c r="AD548" i="2"/>
  <c r="AE548" i="2"/>
  <c r="R548" i="2" s="1"/>
  <c r="AF548" i="2"/>
  <c r="AG548" i="2"/>
  <c r="Y549" i="2"/>
  <c r="Z549" i="2"/>
  <c r="AA549" i="2"/>
  <c r="AB549" i="2"/>
  <c r="AC549" i="2"/>
  <c r="AD549" i="2"/>
  <c r="AE549" i="2"/>
  <c r="AF549" i="2"/>
  <c r="I549" i="4" s="1"/>
  <c r="AG549" i="2"/>
  <c r="Y550" i="2"/>
  <c r="Z550" i="2"/>
  <c r="AA550" i="2"/>
  <c r="AB550" i="2"/>
  <c r="AC550" i="2"/>
  <c r="AD550" i="2"/>
  <c r="AE550" i="2"/>
  <c r="R550" i="2" s="1"/>
  <c r="AF550" i="2"/>
  <c r="AG550" i="2"/>
  <c r="Y551" i="2"/>
  <c r="Z551" i="2"/>
  <c r="AA551" i="2"/>
  <c r="AB551" i="2"/>
  <c r="AC551" i="2"/>
  <c r="AD551" i="2"/>
  <c r="AE551" i="2"/>
  <c r="AF551" i="2"/>
  <c r="I551" i="4" s="1"/>
  <c r="AG551" i="2"/>
  <c r="Y552" i="2"/>
  <c r="Z552" i="2"/>
  <c r="AA552" i="2"/>
  <c r="AB552" i="2"/>
  <c r="AC552" i="2"/>
  <c r="AD552" i="2"/>
  <c r="AE552" i="2"/>
  <c r="AF552" i="2"/>
  <c r="I552" i="4" s="1"/>
  <c r="AG552" i="2"/>
  <c r="Y553" i="2"/>
  <c r="Z553" i="2"/>
  <c r="AA553" i="2"/>
  <c r="AB553" i="2"/>
  <c r="AC553" i="2"/>
  <c r="AD553" i="2"/>
  <c r="AE553" i="2"/>
  <c r="R553" i="2" s="1"/>
  <c r="AF553" i="2"/>
  <c r="AG553" i="2"/>
  <c r="Y554" i="2"/>
  <c r="Z554" i="2"/>
  <c r="AA554" i="2"/>
  <c r="AB554" i="2"/>
  <c r="AC554" i="2"/>
  <c r="AD554" i="2"/>
  <c r="AE554" i="2"/>
  <c r="R554" i="2" s="1"/>
  <c r="AF554" i="2"/>
  <c r="I554" i="4" s="1"/>
  <c r="AG554" i="2"/>
  <c r="Y555" i="2"/>
  <c r="Z555" i="2"/>
  <c r="AA555" i="2"/>
  <c r="AB555" i="2"/>
  <c r="AC555" i="2"/>
  <c r="AD555" i="2"/>
  <c r="AE555" i="2"/>
  <c r="AF555" i="2"/>
  <c r="AG555" i="2"/>
  <c r="Y556" i="2"/>
  <c r="Z556" i="2"/>
  <c r="AA556" i="2"/>
  <c r="AB556" i="2"/>
  <c r="AC556" i="2"/>
  <c r="AD556" i="2"/>
  <c r="AE556" i="2"/>
  <c r="R556" i="2" s="1"/>
  <c r="AF556" i="2"/>
  <c r="AG556" i="2"/>
  <c r="Y557" i="2"/>
  <c r="Z557" i="2"/>
  <c r="AA557" i="2"/>
  <c r="AB557" i="2"/>
  <c r="AC557" i="2"/>
  <c r="AD557" i="2"/>
  <c r="AE557" i="2"/>
  <c r="AF557" i="2"/>
  <c r="I557" i="4" s="1"/>
  <c r="AG557" i="2"/>
  <c r="Y558" i="2"/>
  <c r="Z558" i="2"/>
  <c r="AA558" i="2"/>
  <c r="AB558" i="2"/>
  <c r="AC558" i="2"/>
  <c r="AD558" i="2"/>
  <c r="AE558" i="2"/>
  <c r="R558" i="2" s="1"/>
  <c r="AF558" i="2"/>
  <c r="AG558" i="2"/>
  <c r="Y559" i="2"/>
  <c r="Z559" i="2"/>
  <c r="AA559" i="2"/>
  <c r="AB559" i="2"/>
  <c r="AC559" i="2"/>
  <c r="AD559" i="2"/>
  <c r="AE559" i="2"/>
  <c r="AF559" i="2"/>
  <c r="I559" i="4" s="1"/>
  <c r="AG559" i="2"/>
  <c r="Y560" i="2"/>
  <c r="Z560" i="2"/>
  <c r="AA560" i="2"/>
  <c r="AB560" i="2"/>
  <c r="AC560" i="2"/>
  <c r="AD560" i="2"/>
  <c r="AE560" i="2"/>
  <c r="AF560" i="2"/>
  <c r="I560" i="4" s="1"/>
  <c r="AG560" i="2"/>
  <c r="Y561" i="2"/>
  <c r="Z561" i="2"/>
  <c r="AA561" i="2"/>
  <c r="AB561" i="2"/>
  <c r="AC561" i="2"/>
  <c r="AD561" i="2"/>
  <c r="AE561" i="2"/>
  <c r="R561" i="2" s="1"/>
  <c r="AF561" i="2"/>
  <c r="AG561" i="2"/>
  <c r="Y562" i="2"/>
  <c r="Z562" i="2"/>
  <c r="AA562" i="2"/>
  <c r="AB562" i="2"/>
  <c r="AC562" i="2"/>
  <c r="AD562" i="2"/>
  <c r="AE562" i="2"/>
  <c r="R562" i="2" s="1"/>
  <c r="AF562" i="2"/>
  <c r="I562" i="4" s="1"/>
  <c r="AG562" i="2"/>
  <c r="Y563" i="2"/>
  <c r="Z563" i="2"/>
  <c r="AA563" i="2"/>
  <c r="AB563" i="2"/>
  <c r="AC563" i="2"/>
  <c r="AD563" i="2"/>
  <c r="AE563" i="2"/>
  <c r="R563" i="2" s="1"/>
  <c r="AF563" i="2"/>
  <c r="AG563" i="2"/>
  <c r="Y564" i="2"/>
  <c r="Z564" i="2"/>
  <c r="AA564" i="2"/>
  <c r="AB564" i="2"/>
  <c r="AC564" i="2"/>
  <c r="AD564" i="2"/>
  <c r="AE564" i="2"/>
  <c r="R564" i="2" s="1"/>
  <c r="AF564" i="2"/>
  <c r="AG564" i="2"/>
  <c r="Y565" i="2"/>
  <c r="Z565" i="2"/>
  <c r="AA565" i="2"/>
  <c r="AB565" i="2"/>
  <c r="AC565" i="2"/>
  <c r="AD565" i="2"/>
  <c r="AE565" i="2"/>
  <c r="R565" i="2" s="1"/>
  <c r="AF565" i="2"/>
  <c r="I565" i="4" s="1"/>
  <c r="AG565" i="2"/>
  <c r="Y566" i="2"/>
  <c r="Z566" i="2"/>
  <c r="AA566" i="2"/>
  <c r="AB566" i="2"/>
  <c r="AC566" i="2"/>
  <c r="AD566" i="2"/>
  <c r="AE566" i="2"/>
  <c r="R566" i="2" s="1"/>
  <c r="AF566" i="2"/>
  <c r="AG566" i="2"/>
  <c r="Y567" i="2"/>
  <c r="Z567" i="2"/>
  <c r="AA567" i="2"/>
  <c r="AB567" i="2"/>
  <c r="AC567" i="2"/>
  <c r="AD567" i="2"/>
  <c r="AE567" i="2"/>
  <c r="AF567" i="2"/>
  <c r="I567" i="4" s="1"/>
  <c r="AG567" i="2"/>
  <c r="Y568" i="2"/>
  <c r="Z568" i="2"/>
  <c r="AA568" i="2"/>
  <c r="AB568" i="2"/>
  <c r="AC568" i="2"/>
  <c r="AD568" i="2"/>
  <c r="AE568" i="2"/>
  <c r="AF568" i="2"/>
  <c r="I568" i="4" s="1"/>
  <c r="AG568" i="2"/>
  <c r="Y569" i="2"/>
  <c r="Z569" i="2"/>
  <c r="AA569" i="2"/>
  <c r="AB569" i="2"/>
  <c r="AC569" i="2"/>
  <c r="AD569" i="2"/>
  <c r="AE569" i="2"/>
  <c r="R569" i="2" s="1"/>
  <c r="AF569" i="2"/>
  <c r="I569" i="4" s="1"/>
  <c r="AG569" i="2"/>
  <c r="Y570" i="2"/>
  <c r="Z570" i="2"/>
  <c r="AA570" i="2"/>
  <c r="AB570" i="2"/>
  <c r="AC570" i="2"/>
  <c r="AD570" i="2"/>
  <c r="AE570" i="2"/>
  <c r="R570" i="2" s="1"/>
  <c r="AF570" i="2"/>
  <c r="I570" i="4" s="1"/>
  <c r="AG570" i="2"/>
  <c r="Y571" i="2"/>
  <c r="Z571" i="2"/>
  <c r="AA571" i="2"/>
  <c r="AB571" i="2"/>
  <c r="AC571" i="2"/>
  <c r="AD571" i="2"/>
  <c r="AE571" i="2"/>
  <c r="R571" i="2" s="1"/>
  <c r="AF571" i="2"/>
  <c r="AG571" i="2"/>
  <c r="Y572" i="2"/>
  <c r="Z572" i="2"/>
  <c r="AA572" i="2"/>
  <c r="AB572" i="2"/>
  <c r="AC572" i="2"/>
  <c r="AD572" i="2"/>
  <c r="AE572" i="2"/>
  <c r="R572" i="2" s="1"/>
  <c r="AF572" i="2"/>
  <c r="AG572" i="2"/>
  <c r="Y573" i="2"/>
  <c r="Z573" i="2"/>
  <c r="AA573" i="2"/>
  <c r="AB573" i="2"/>
  <c r="AC573" i="2"/>
  <c r="AD573" i="2"/>
  <c r="AE573" i="2"/>
  <c r="R573" i="2" s="1"/>
  <c r="AF573" i="2"/>
  <c r="AG573" i="2"/>
  <c r="Y574" i="2"/>
  <c r="Z574" i="2"/>
  <c r="AA574" i="2"/>
  <c r="AB574" i="2"/>
  <c r="AC574" i="2"/>
  <c r="AD574" i="2"/>
  <c r="AE574" i="2"/>
  <c r="AF574" i="2"/>
  <c r="AG574" i="2"/>
  <c r="Y575" i="2"/>
  <c r="Z575" i="2"/>
  <c r="AA575" i="2"/>
  <c r="AB575" i="2"/>
  <c r="AC575" i="2"/>
  <c r="AD575" i="2"/>
  <c r="AE575" i="2"/>
  <c r="AF575" i="2"/>
  <c r="I575" i="4" s="1"/>
  <c r="AG575" i="2"/>
  <c r="Y576" i="2"/>
  <c r="Z576" i="2"/>
  <c r="AA576" i="2"/>
  <c r="AB576" i="2"/>
  <c r="AC576" i="2"/>
  <c r="AD576" i="2"/>
  <c r="AE576" i="2"/>
  <c r="AF576" i="2"/>
  <c r="I576" i="4" s="1"/>
  <c r="AG576" i="2"/>
  <c r="Y577" i="2"/>
  <c r="Z577" i="2"/>
  <c r="AA577" i="2"/>
  <c r="AB577" i="2"/>
  <c r="AC577" i="2"/>
  <c r="AD577" i="2"/>
  <c r="AE577" i="2"/>
  <c r="R577" i="2" s="1"/>
  <c r="AF577" i="2"/>
  <c r="AG577" i="2"/>
  <c r="Y578" i="2"/>
  <c r="Z578" i="2"/>
  <c r="AA578" i="2"/>
  <c r="AB578" i="2"/>
  <c r="AC578" i="2"/>
  <c r="AD578" i="2"/>
  <c r="AE578" i="2"/>
  <c r="R578" i="2" s="1"/>
  <c r="AF578" i="2"/>
  <c r="I578" i="4" s="1"/>
  <c r="AG578" i="2"/>
  <c r="Y579" i="2"/>
  <c r="Z579" i="2"/>
  <c r="AA579" i="2"/>
  <c r="AB579" i="2"/>
  <c r="AC579" i="2"/>
  <c r="AD579" i="2"/>
  <c r="AE579" i="2"/>
  <c r="AF579" i="2"/>
  <c r="AG579" i="2"/>
  <c r="Y580" i="2"/>
  <c r="Z580" i="2"/>
  <c r="AA580" i="2"/>
  <c r="AB580" i="2"/>
  <c r="AC580" i="2"/>
  <c r="AD580" i="2"/>
  <c r="AE580" i="2"/>
  <c r="R580" i="2" s="1"/>
  <c r="AF580" i="2"/>
  <c r="AG580" i="2"/>
  <c r="Y581" i="2"/>
  <c r="Z581" i="2"/>
  <c r="AA581" i="2"/>
  <c r="AB581" i="2"/>
  <c r="AC581" i="2"/>
  <c r="AD581" i="2"/>
  <c r="AE581" i="2"/>
  <c r="AF581" i="2"/>
  <c r="I581" i="4" s="1"/>
  <c r="AG581" i="2"/>
  <c r="Y582" i="2"/>
  <c r="Z582" i="2"/>
  <c r="AA582" i="2"/>
  <c r="AB582" i="2"/>
  <c r="AC582" i="2"/>
  <c r="AD582" i="2"/>
  <c r="AE582" i="2"/>
  <c r="AF582" i="2"/>
  <c r="I582" i="4" s="1"/>
  <c r="AG582" i="2"/>
  <c r="Y583" i="2"/>
  <c r="Z583" i="2"/>
  <c r="AA583" i="2"/>
  <c r="AB583" i="2"/>
  <c r="AC583" i="2"/>
  <c r="AD583" i="2"/>
  <c r="AE583" i="2"/>
  <c r="AF583" i="2"/>
  <c r="I583" i="4" s="1"/>
  <c r="AG583" i="2"/>
  <c r="Y584" i="2"/>
  <c r="Z584" i="2"/>
  <c r="AA584" i="2"/>
  <c r="AB584" i="2"/>
  <c r="AC584" i="2"/>
  <c r="AD584" i="2"/>
  <c r="AE584" i="2"/>
  <c r="AF584" i="2"/>
  <c r="I584" i="4" s="1"/>
  <c r="AG584" i="2"/>
  <c r="Y585" i="2"/>
  <c r="Z585" i="2"/>
  <c r="AA585" i="2"/>
  <c r="AB585" i="2"/>
  <c r="AC585" i="2"/>
  <c r="AD585" i="2"/>
  <c r="AE585" i="2"/>
  <c r="R585" i="2" s="1"/>
  <c r="AF585" i="2"/>
  <c r="AG585" i="2"/>
  <c r="Y586" i="2"/>
  <c r="Z586" i="2"/>
  <c r="AA586" i="2"/>
  <c r="AB586" i="2"/>
  <c r="AC586" i="2"/>
  <c r="AD586" i="2"/>
  <c r="AE586" i="2"/>
  <c r="R586" i="2" s="1"/>
  <c r="AF586" i="2"/>
  <c r="AG586" i="2"/>
  <c r="Y587" i="2"/>
  <c r="Z587" i="2"/>
  <c r="AA587" i="2"/>
  <c r="AB587" i="2"/>
  <c r="AC587" i="2"/>
  <c r="AD587" i="2"/>
  <c r="AE587" i="2"/>
  <c r="AF587" i="2"/>
  <c r="AG587" i="2"/>
  <c r="Y588" i="2"/>
  <c r="Z588" i="2"/>
  <c r="AA588" i="2"/>
  <c r="AB588" i="2"/>
  <c r="AC588" i="2"/>
  <c r="AD588" i="2"/>
  <c r="AE588" i="2"/>
  <c r="R588" i="2" s="1"/>
  <c r="AF588" i="2"/>
  <c r="AG588" i="2"/>
  <c r="Y589" i="2"/>
  <c r="Z589" i="2"/>
  <c r="AA589" i="2"/>
  <c r="AB589" i="2"/>
  <c r="AC589" i="2"/>
  <c r="AD589" i="2"/>
  <c r="AE589" i="2"/>
  <c r="AF589" i="2"/>
  <c r="I589" i="4" s="1"/>
  <c r="AG589" i="2"/>
  <c r="Y590" i="2"/>
  <c r="Z590" i="2"/>
  <c r="AA590" i="2"/>
  <c r="AB590" i="2"/>
  <c r="AC590" i="2"/>
  <c r="AD590" i="2"/>
  <c r="AE590" i="2"/>
  <c r="AF590" i="2"/>
  <c r="I590" i="4" s="1"/>
  <c r="AG590" i="2"/>
  <c r="Y591" i="2"/>
  <c r="Z591" i="2"/>
  <c r="AA591" i="2"/>
  <c r="AB591" i="2"/>
  <c r="AC591" i="2"/>
  <c r="AD591" i="2"/>
  <c r="AE591" i="2"/>
  <c r="AF591" i="2"/>
  <c r="I591" i="4" s="1"/>
  <c r="AG591" i="2"/>
  <c r="Y592" i="2"/>
  <c r="Z592" i="2"/>
  <c r="AA592" i="2"/>
  <c r="AB592" i="2"/>
  <c r="AC592" i="2"/>
  <c r="AD592" i="2"/>
  <c r="AE592" i="2"/>
  <c r="AF592" i="2"/>
  <c r="I592" i="4" s="1"/>
  <c r="AG592" i="2"/>
  <c r="Y593" i="2"/>
  <c r="Z593" i="2"/>
  <c r="AA593" i="2"/>
  <c r="AB593" i="2"/>
  <c r="AC593" i="2"/>
  <c r="AD593" i="2"/>
  <c r="AE593" i="2"/>
  <c r="R593" i="2" s="1"/>
  <c r="AF593" i="2"/>
  <c r="AG593" i="2"/>
  <c r="Y594" i="2"/>
  <c r="Z594" i="2"/>
  <c r="AA594" i="2"/>
  <c r="AB594" i="2"/>
  <c r="AC594" i="2"/>
  <c r="AD594" i="2"/>
  <c r="AE594" i="2"/>
  <c r="R594" i="2" s="1"/>
  <c r="AF594" i="2"/>
  <c r="AG594" i="2"/>
  <c r="Y595" i="2"/>
  <c r="Z595" i="2"/>
  <c r="AA595" i="2"/>
  <c r="AB595" i="2"/>
  <c r="AC595" i="2"/>
  <c r="AD595" i="2"/>
  <c r="AE595" i="2"/>
  <c r="R595" i="2" s="1"/>
  <c r="AF595" i="2"/>
  <c r="AG595" i="2"/>
  <c r="Y596" i="2"/>
  <c r="Z596" i="2"/>
  <c r="AA596" i="2"/>
  <c r="AB596" i="2"/>
  <c r="AC596" i="2"/>
  <c r="AD596" i="2"/>
  <c r="AE596" i="2"/>
  <c r="C596" i="4" s="1"/>
  <c r="AF596" i="2"/>
  <c r="I596" i="4" s="1"/>
  <c r="AG596" i="2"/>
  <c r="Y597" i="2"/>
  <c r="Z597" i="2"/>
  <c r="AA597" i="2"/>
  <c r="AB597" i="2"/>
  <c r="AC597" i="2"/>
  <c r="AD597" i="2"/>
  <c r="AE597" i="2"/>
  <c r="AF597" i="2"/>
  <c r="I597" i="4" s="1"/>
  <c r="AG597" i="2"/>
  <c r="Y598" i="2"/>
  <c r="Z598" i="2"/>
  <c r="AA598" i="2"/>
  <c r="AB598" i="2"/>
  <c r="AC598" i="2"/>
  <c r="AD598" i="2"/>
  <c r="AE598" i="2"/>
  <c r="AF598" i="2"/>
  <c r="I598" i="4" s="1"/>
  <c r="AG598" i="2"/>
  <c r="Y599" i="2"/>
  <c r="Z599" i="2"/>
  <c r="AA599" i="2"/>
  <c r="AB599" i="2"/>
  <c r="AC599" i="2"/>
  <c r="AD599" i="2"/>
  <c r="AE599" i="2"/>
  <c r="AF599" i="2"/>
  <c r="I599" i="4" s="1"/>
  <c r="AG599" i="2"/>
  <c r="Y600" i="2"/>
  <c r="Z600" i="2"/>
  <c r="AA600" i="2"/>
  <c r="AB600" i="2"/>
  <c r="AC600" i="2"/>
  <c r="AD600" i="2"/>
  <c r="AE600" i="2"/>
  <c r="R600" i="2" s="1"/>
  <c r="AF600" i="2"/>
  <c r="AG600" i="2"/>
  <c r="Y601" i="2"/>
  <c r="Z601" i="2"/>
  <c r="AA601" i="2"/>
  <c r="AB601" i="2"/>
  <c r="AC601" i="2"/>
  <c r="AD601" i="2"/>
  <c r="AE601" i="2"/>
  <c r="R601" i="2" s="1"/>
  <c r="AF601" i="2"/>
  <c r="AG601" i="2"/>
  <c r="Y602" i="2"/>
  <c r="Z602" i="2"/>
  <c r="AA602" i="2"/>
  <c r="AB602" i="2"/>
  <c r="AC602" i="2"/>
  <c r="AD602" i="2"/>
  <c r="AE602" i="2"/>
  <c r="R602" i="2" s="1"/>
  <c r="AF602" i="2"/>
  <c r="AG602" i="2"/>
  <c r="Y603" i="2"/>
  <c r="Z603" i="2"/>
  <c r="AA603" i="2"/>
  <c r="AB603" i="2"/>
  <c r="AC603" i="2"/>
  <c r="AD603" i="2"/>
  <c r="AE603" i="2"/>
  <c r="R603" i="2" s="1"/>
  <c r="AF603" i="2"/>
  <c r="AG603" i="2"/>
  <c r="Y604" i="2"/>
  <c r="Z604" i="2"/>
  <c r="AA604" i="2"/>
  <c r="AB604" i="2"/>
  <c r="AC604" i="2"/>
  <c r="AD604" i="2"/>
  <c r="AE604" i="2"/>
  <c r="C604" i="4" s="1"/>
  <c r="AF604" i="2"/>
  <c r="I604" i="4" s="1"/>
  <c r="AG604" i="2"/>
  <c r="Y605" i="2"/>
  <c r="Z605" i="2"/>
  <c r="AA605" i="2"/>
  <c r="AB605" i="2"/>
  <c r="AC605" i="2"/>
  <c r="AD605" i="2"/>
  <c r="AE605" i="2"/>
  <c r="AF605" i="2"/>
  <c r="I605" i="4" s="1"/>
  <c r="AG605" i="2"/>
  <c r="Y606" i="2"/>
  <c r="Z606" i="2"/>
  <c r="AA606" i="2"/>
  <c r="AB606" i="2"/>
  <c r="AC606" i="2"/>
  <c r="AD606" i="2"/>
  <c r="AE606" i="2"/>
  <c r="AF606" i="2"/>
  <c r="I606" i="4" s="1"/>
  <c r="AG606" i="2"/>
  <c r="Y607" i="2"/>
  <c r="Z607" i="2"/>
  <c r="AA607" i="2"/>
  <c r="AB607" i="2"/>
  <c r="AC607" i="2"/>
  <c r="AD607" i="2"/>
  <c r="AE607" i="2"/>
  <c r="AF607" i="2"/>
  <c r="I607" i="4" s="1"/>
  <c r="AG607" i="2"/>
  <c r="Y608" i="2"/>
  <c r="Z608" i="2"/>
  <c r="AA608" i="2"/>
  <c r="AB608" i="2"/>
  <c r="AC608" i="2"/>
  <c r="AD608" i="2"/>
  <c r="AE608" i="2"/>
  <c r="R608" i="2" s="1"/>
  <c r="AF608" i="2"/>
  <c r="AG608" i="2"/>
  <c r="Y609" i="2"/>
  <c r="Z609" i="2"/>
  <c r="AA609" i="2"/>
  <c r="AB609" i="2"/>
  <c r="AC609" i="2"/>
  <c r="AD609" i="2"/>
  <c r="AE609" i="2"/>
  <c r="R609" i="2" s="1"/>
  <c r="AF609" i="2"/>
  <c r="AG609" i="2"/>
  <c r="Y610" i="2"/>
  <c r="Z610" i="2"/>
  <c r="AA610" i="2"/>
  <c r="AB610" i="2"/>
  <c r="AC610" i="2"/>
  <c r="AD610" i="2"/>
  <c r="AE610" i="2"/>
  <c r="R610" i="2" s="1"/>
  <c r="AF610" i="2"/>
  <c r="AG610" i="2"/>
  <c r="Y611" i="2"/>
  <c r="Z611" i="2"/>
  <c r="AA611" i="2"/>
  <c r="AB611" i="2"/>
  <c r="AC611" i="2"/>
  <c r="AD611" i="2"/>
  <c r="AE611" i="2"/>
  <c r="R611" i="2" s="1"/>
  <c r="AF611" i="2"/>
  <c r="AG611" i="2"/>
  <c r="Y612" i="2"/>
  <c r="Z612" i="2"/>
  <c r="AA612" i="2"/>
  <c r="AB612" i="2"/>
  <c r="AC612" i="2"/>
  <c r="AD612" i="2"/>
  <c r="AE612" i="2"/>
  <c r="C612" i="4" s="1"/>
  <c r="AF612" i="2"/>
  <c r="I612" i="4" s="1"/>
  <c r="AG612" i="2"/>
  <c r="Y613" i="2"/>
  <c r="Z613" i="2"/>
  <c r="AA613" i="2"/>
  <c r="AB613" i="2"/>
  <c r="AC613" i="2"/>
  <c r="AD613" i="2"/>
  <c r="AE613" i="2"/>
  <c r="AF613" i="2"/>
  <c r="I613" i="4" s="1"/>
  <c r="AG613" i="2"/>
  <c r="Y614" i="2"/>
  <c r="Z614" i="2"/>
  <c r="AA614" i="2"/>
  <c r="AB614" i="2"/>
  <c r="AC614" i="2"/>
  <c r="AD614" i="2"/>
  <c r="AE614" i="2"/>
  <c r="AF614" i="2"/>
  <c r="I614" i="4" s="1"/>
  <c r="AG614" i="2"/>
  <c r="Y615" i="2"/>
  <c r="Z615" i="2"/>
  <c r="AA615" i="2"/>
  <c r="AB615" i="2"/>
  <c r="AC615" i="2"/>
  <c r="AD615" i="2"/>
  <c r="AE615" i="2"/>
  <c r="AF615" i="2"/>
  <c r="I615" i="4" s="1"/>
  <c r="AG615" i="2"/>
  <c r="Y616" i="2"/>
  <c r="Z616" i="2"/>
  <c r="AA616" i="2"/>
  <c r="AB616" i="2"/>
  <c r="AC616" i="2"/>
  <c r="AD616" i="2"/>
  <c r="AE616" i="2"/>
  <c r="R616" i="2" s="1"/>
  <c r="AF616" i="2"/>
  <c r="AG616" i="2"/>
  <c r="Y617" i="2"/>
  <c r="Z617" i="2"/>
  <c r="AA617" i="2"/>
  <c r="AB617" i="2"/>
  <c r="AC617" i="2"/>
  <c r="AD617" i="2"/>
  <c r="AE617" i="2"/>
  <c r="R617" i="2" s="1"/>
  <c r="AF617" i="2"/>
  <c r="AG617" i="2"/>
  <c r="Y618" i="2"/>
  <c r="Z618" i="2"/>
  <c r="AA618" i="2"/>
  <c r="AB618" i="2"/>
  <c r="AC618" i="2"/>
  <c r="AD618" i="2"/>
  <c r="AE618" i="2"/>
  <c r="R618" i="2" s="1"/>
  <c r="AF618" i="2"/>
  <c r="AG618" i="2"/>
  <c r="Y619" i="2"/>
  <c r="Z619" i="2"/>
  <c r="AA619" i="2"/>
  <c r="AB619" i="2"/>
  <c r="AC619" i="2"/>
  <c r="AD619" i="2"/>
  <c r="AE619" i="2"/>
  <c r="R619" i="2" s="1"/>
  <c r="AF619" i="2"/>
  <c r="AG619" i="2"/>
  <c r="Y620" i="2"/>
  <c r="Z620" i="2"/>
  <c r="AA620" i="2"/>
  <c r="AB620" i="2"/>
  <c r="AC620" i="2"/>
  <c r="AD620" i="2"/>
  <c r="AE620" i="2"/>
  <c r="C620" i="4" s="1"/>
  <c r="AF620" i="2"/>
  <c r="I620" i="4" s="1"/>
  <c r="AG620" i="2"/>
  <c r="Y621" i="2"/>
  <c r="Z621" i="2"/>
  <c r="AA621" i="2"/>
  <c r="AB621" i="2"/>
  <c r="AC621" i="2"/>
  <c r="AD621" i="2"/>
  <c r="AE621" i="2"/>
  <c r="AF621" i="2"/>
  <c r="I621" i="4" s="1"/>
  <c r="AG621" i="2"/>
  <c r="Y622" i="2"/>
  <c r="Z622" i="2"/>
  <c r="AA622" i="2"/>
  <c r="AB622" i="2"/>
  <c r="AC622" i="2"/>
  <c r="AD622" i="2"/>
  <c r="AE622" i="2"/>
  <c r="AF622" i="2"/>
  <c r="I622" i="4" s="1"/>
  <c r="AG622" i="2"/>
  <c r="Y623" i="2"/>
  <c r="Z623" i="2"/>
  <c r="AA623" i="2"/>
  <c r="AB623" i="2"/>
  <c r="AC623" i="2"/>
  <c r="AD623" i="2"/>
  <c r="AE623" i="2"/>
  <c r="AF623" i="2"/>
  <c r="I623" i="4" s="1"/>
  <c r="AG623" i="2"/>
  <c r="Y624" i="2"/>
  <c r="Z624" i="2"/>
  <c r="AA624" i="2"/>
  <c r="AB624" i="2"/>
  <c r="AC624" i="2"/>
  <c r="AD624" i="2"/>
  <c r="AE624" i="2"/>
  <c r="R624" i="2" s="1"/>
  <c r="AF624" i="2"/>
  <c r="AG624" i="2"/>
  <c r="Y625" i="2"/>
  <c r="Z625" i="2"/>
  <c r="AA625" i="2"/>
  <c r="AB625" i="2"/>
  <c r="AC625" i="2"/>
  <c r="AD625" i="2"/>
  <c r="AE625" i="2"/>
  <c r="R625" i="2" s="1"/>
  <c r="AF625" i="2"/>
  <c r="AG625" i="2"/>
  <c r="Y626" i="2"/>
  <c r="Z626" i="2"/>
  <c r="AA626" i="2"/>
  <c r="AB626" i="2"/>
  <c r="AC626" i="2"/>
  <c r="AD626" i="2"/>
  <c r="AE626" i="2"/>
  <c r="R626" i="2" s="1"/>
  <c r="AF626" i="2"/>
  <c r="AG626" i="2"/>
  <c r="Y627" i="2"/>
  <c r="Z627" i="2"/>
  <c r="AA627" i="2"/>
  <c r="AB627" i="2"/>
  <c r="AC627" i="2"/>
  <c r="AD627" i="2"/>
  <c r="AE627" i="2"/>
  <c r="R627" i="2" s="1"/>
  <c r="AF627" i="2"/>
  <c r="AG627" i="2"/>
  <c r="Y628" i="2"/>
  <c r="Z628" i="2"/>
  <c r="AA628" i="2"/>
  <c r="AB628" i="2"/>
  <c r="AC628" i="2"/>
  <c r="AD628" i="2"/>
  <c r="AE628" i="2"/>
  <c r="C628" i="4" s="1"/>
  <c r="AF628" i="2"/>
  <c r="I628" i="4" s="1"/>
  <c r="AG628" i="2"/>
  <c r="Y629" i="2"/>
  <c r="Z629" i="2"/>
  <c r="AA629" i="2"/>
  <c r="AB629" i="2"/>
  <c r="AC629" i="2"/>
  <c r="AD629" i="2"/>
  <c r="AE629" i="2"/>
  <c r="AF629" i="2"/>
  <c r="I629" i="4" s="1"/>
  <c r="AG629" i="2"/>
  <c r="Y630" i="2"/>
  <c r="Z630" i="2"/>
  <c r="AA630" i="2"/>
  <c r="AB630" i="2"/>
  <c r="AC630" i="2"/>
  <c r="AD630" i="2"/>
  <c r="AE630" i="2"/>
  <c r="AF630" i="2"/>
  <c r="I630" i="4" s="1"/>
  <c r="AG630" i="2"/>
  <c r="Y631" i="2"/>
  <c r="Z631" i="2"/>
  <c r="AA631" i="2"/>
  <c r="AB631" i="2"/>
  <c r="AC631" i="2"/>
  <c r="AD631" i="2"/>
  <c r="AE631" i="2"/>
  <c r="AF631" i="2"/>
  <c r="I631" i="4" s="1"/>
  <c r="AG631" i="2"/>
  <c r="Y632" i="2"/>
  <c r="Z632" i="2"/>
  <c r="AA632" i="2"/>
  <c r="AB632" i="2"/>
  <c r="AC632" i="2"/>
  <c r="AD632" i="2"/>
  <c r="AE632" i="2"/>
  <c r="R632" i="2" s="1"/>
  <c r="AF632" i="2"/>
  <c r="AG632" i="2"/>
  <c r="Y633" i="2"/>
  <c r="Z633" i="2"/>
  <c r="AA633" i="2"/>
  <c r="AB633" i="2"/>
  <c r="AC633" i="2"/>
  <c r="AD633" i="2"/>
  <c r="AE633" i="2"/>
  <c r="R633" i="2" s="1"/>
  <c r="AF633" i="2"/>
  <c r="AG633" i="2"/>
  <c r="Y634" i="2"/>
  <c r="Z634" i="2"/>
  <c r="AA634" i="2"/>
  <c r="AB634" i="2"/>
  <c r="AC634" i="2"/>
  <c r="AD634" i="2"/>
  <c r="AE634" i="2"/>
  <c r="R634" i="2" s="1"/>
  <c r="AF634" i="2"/>
  <c r="AG634" i="2"/>
  <c r="Y635" i="2"/>
  <c r="Z635" i="2"/>
  <c r="AA635" i="2"/>
  <c r="AB635" i="2"/>
  <c r="AC635" i="2"/>
  <c r="AD635" i="2"/>
  <c r="AE635" i="2"/>
  <c r="R635" i="2" s="1"/>
  <c r="AF635" i="2"/>
  <c r="AG635" i="2"/>
  <c r="Y636" i="2"/>
  <c r="Z636" i="2"/>
  <c r="AA636" i="2"/>
  <c r="AB636" i="2"/>
  <c r="AC636" i="2"/>
  <c r="AD636" i="2"/>
  <c r="AE636" i="2"/>
  <c r="C636" i="4" s="1"/>
  <c r="AF636" i="2"/>
  <c r="I636" i="4" s="1"/>
  <c r="AG636" i="2"/>
  <c r="Y637" i="2"/>
  <c r="Z637" i="2"/>
  <c r="AA637" i="2"/>
  <c r="AB637" i="2"/>
  <c r="AC637" i="2"/>
  <c r="AD637" i="2"/>
  <c r="AE637" i="2"/>
  <c r="AF637" i="2"/>
  <c r="I637" i="4" s="1"/>
  <c r="AG637" i="2"/>
  <c r="Y638" i="2"/>
  <c r="Z638" i="2"/>
  <c r="AA638" i="2"/>
  <c r="AB638" i="2"/>
  <c r="AC638" i="2"/>
  <c r="AD638" i="2"/>
  <c r="AE638" i="2"/>
  <c r="AF638" i="2"/>
  <c r="I638" i="4" s="1"/>
  <c r="AG638" i="2"/>
  <c r="Y639" i="2"/>
  <c r="Z639" i="2"/>
  <c r="AA639" i="2"/>
  <c r="AB639" i="2"/>
  <c r="AC639" i="2"/>
  <c r="AD639" i="2"/>
  <c r="AE639" i="2"/>
  <c r="AF639" i="2"/>
  <c r="I639" i="4" s="1"/>
  <c r="AG639" i="2"/>
  <c r="Y640" i="2"/>
  <c r="Z640" i="2"/>
  <c r="AA640" i="2"/>
  <c r="AB640" i="2"/>
  <c r="AC640" i="2"/>
  <c r="AD640" i="2"/>
  <c r="AE640" i="2"/>
  <c r="R640" i="2" s="1"/>
  <c r="AF640" i="2"/>
  <c r="AG640" i="2"/>
  <c r="Y641" i="2"/>
  <c r="Z641" i="2"/>
  <c r="AA641" i="2"/>
  <c r="AB641" i="2"/>
  <c r="AC641" i="2"/>
  <c r="AD641" i="2"/>
  <c r="AE641" i="2"/>
  <c r="R641" i="2" s="1"/>
  <c r="AF641" i="2"/>
  <c r="AG641" i="2"/>
  <c r="Y642" i="2"/>
  <c r="Z642" i="2"/>
  <c r="AA642" i="2"/>
  <c r="AB642" i="2"/>
  <c r="AC642" i="2"/>
  <c r="AD642" i="2"/>
  <c r="AE642" i="2"/>
  <c r="R642" i="2" s="1"/>
  <c r="AF642" i="2"/>
  <c r="AG642" i="2"/>
  <c r="Y643" i="2"/>
  <c r="Z643" i="2"/>
  <c r="AA643" i="2"/>
  <c r="AB643" i="2"/>
  <c r="AC643" i="2"/>
  <c r="AD643" i="2"/>
  <c r="AE643" i="2"/>
  <c r="R643" i="2" s="1"/>
  <c r="AF643" i="2"/>
  <c r="AG643" i="2"/>
  <c r="Y644" i="2"/>
  <c r="Z644" i="2"/>
  <c r="AA644" i="2"/>
  <c r="AB644" i="2"/>
  <c r="AC644" i="2"/>
  <c r="AD644" i="2"/>
  <c r="AE644" i="2"/>
  <c r="C644" i="4" s="1"/>
  <c r="AF644" i="2"/>
  <c r="I644" i="4" s="1"/>
  <c r="AG644" i="2"/>
  <c r="Y645" i="2"/>
  <c r="Z645" i="2"/>
  <c r="AA645" i="2"/>
  <c r="AB645" i="2"/>
  <c r="AC645" i="2"/>
  <c r="AD645" i="2"/>
  <c r="AE645" i="2"/>
  <c r="AF645" i="2"/>
  <c r="I645" i="4" s="1"/>
  <c r="AG645" i="2"/>
  <c r="Y646" i="2"/>
  <c r="Z646" i="2"/>
  <c r="AA646" i="2"/>
  <c r="AB646" i="2"/>
  <c r="AC646" i="2"/>
  <c r="AD646" i="2"/>
  <c r="AE646" i="2"/>
  <c r="AF646" i="2"/>
  <c r="I646" i="4" s="1"/>
  <c r="AG646" i="2"/>
  <c r="Y647" i="2"/>
  <c r="Z647" i="2"/>
  <c r="AA647" i="2"/>
  <c r="AB647" i="2"/>
  <c r="AC647" i="2"/>
  <c r="AD647" i="2"/>
  <c r="AE647" i="2"/>
  <c r="AF647" i="2"/>
  <c r="I647" i="4" s="1"/>
  <c r="AG647" i="2"/>
  <c r="Y648" i="2"/>
  <c r="Z648" i="2"/>
  <c r="AA648" i="2"/>
  <c r="AB648" i="2"/>
  <c r="AC648" i="2"/>
  <c r="AD648" i="2"/>
  <c r="AE648" i="2"/>
  <c r="R648" i="2" s="1"/>
  <c r="AF648" i="2"/>
  <c r="AG648" i="2"/>
  <c r="Y649" i="2"/>
  <c r="Z649" i="2"/>
  <c r="AA649" i="2"/>
  <c r="AB649" i="2"/>
  <c r="AC649" i="2"/>
  <c r="AD649" i="2"/>
  <c r="AE649" i="2"/>
  <c r="R649" i="2" s="1"/>
  <c r="AF649" i="2"/>
  <c r="AG649" i="2"/>
  <c r="Y650" i="2"/>
  <c r="Z650" i="2"/>
  <c r="AA650" i="2"/>
  <c r="AB650" i="2"/>
  <c r="AC650" i="2"/>
  <c r="AD650" i="2"/>
  <c r="AE650" i="2"/>
  <c r="R650" i="2" s="1"/>
  <c r="AF650" i="2"/>
  <c r="AG650" i="2"/>
  <c r="Y651" i="2"/>
  <c r="Z651" i="2"/>
  <c r="AA651" i="2"/>
  <c r="AB651" i="2"/>
  <c r="AC651" i="2"/>
  <c r="AD651" i="2"/>
  <c r="AE651" i="2"/>
  <c r="R651" i="2" s="1"/>
  <c r="AF651" i="2"/>
  <c r="AG651" i="2"/>
  <c r="Y652" i="2"/>
  <c r="Z652" i="2"/>
  <c r="AA652" i="2"/>
  <c r="AB652" i="2"/>
  <c r="AC652" i="2"/>
  <c r="AD652" i="2"/>
  <c r="AE652" i="2"/>
  <c r="C652" i="4" s="1"/>
  <c r="AF652" i="2"/>
  <c r="I652" i="4" s="1"/>
  <c r="AG652" i="2"/>
  <c r="Y653" i="2"/>
  <c r="Z653" i="2"/>
  <c r="AA653" i="2"/>
  <c r="AB653" i="2"/>
  <c r="AC653" i="2"/>
  <c r="AD653" i="2"/>
  <c r="AE653" i="2"/>
  <c r="AF653" i="2"/>
  <c r="I653" i="4" s="1"/>
  <c r="AG653" i="2"/>
  <c r="Y654" i="2"/>
  <c r="Z654" i="2"/>
  <c r="AA654" i="2"/>
  <c r="AB654" i="2"/>
  <c r="AC654" i="2"/>
  <c r="AD654" i="2"/>
  <c r="AE654" i="2"/>
  <c r="AF654" i="2"/>
  <c r="I654" i="4" s="1"/>
  <c r="AG654" i="2"/>
  <c r="Y655" i="2"/>
  <c r="Z655" i="2"/>
  <c r="AA655" i="2"/>
  <c r="AB655" i="2"/>
  <c r="AC655" i="2"/>
  <c r="AD655" i="2"/>
  <c r="AE655" i="2"/>
  <c r="C655" i="4" s="1"/>
  <c r="AF655" i="2"/>
  <c r="I655" i="4" s="1"/>
  <c r="AG655" i="2"/>
  <c r="Y656" i="2"/>
  <c r="Z656" i="2"/>
  <c r="AA656" i="2"/>
  <c r="AB656" i="2"/>
  <c r="AC656" i="2"/>
  <c r="AD656" i="2"/>
  <c r="AE656" i="2"/>
  <c r="R656" i="2" s="1"/>
  <c r="AF656" i="2"/>
  <c r="AG656" i="2"/>
  <c r="Y657" i="2"/>
  <c r="Z657" i="2"/>
  <c r="AA657" i="2"/>
  <c r="AB657" i="2"/>
  <c r="AC657" i="2"/>
  <c r="AD657" i="2"/>
  <c r="AE657" i="2"/>
  <c r="R657" i="2" s="1"/>
  <c r="AF657" i="2"/>
  <c r="AG657" i="2"/>
  <c r="Y658" i="2"/>
  <c r="Z658" i="2"/>
  <c r="AA658" i="2"/>
  <c r="AB658" i="2"/>
  <c r="AC658" i="2"/>
  <c r="AD658" i="2"/>
  <c r="AE658" i="2"/>
  <c r="R658" i="2" s="1"/>
  <c r="AF658" i="2"/>
  <c r="AG658" i="2"/>
  <c r="Y659" i="2"/>
  <c r="Z659" i="2"/>
  <c r="AA659" i="2"/>
  <c r="AB659" i="2"/>
  <c r="AC659" i="2"/>
  <c r="AD659" i="2"/>
  <c r="AE659" i="2"/>
  <c r="R659" i="2" s="1"/>
  <c r="AF659" i="2"/>
  <c r="AG659" i="2"/>
  <c r="Y660" i="2"/>
  <c r="Z660" i="2"/>
  <c r="AA660" i="2"/>
  <c r="AB660" i="2"/>
  <c r="AC660" i="2"/>
  <c r="AD660" i="2"/>
  <c r="AE660" i="2"/>
  <c r="C660" i="4" s="1"/>
  <c r="AF660" i="2"/>
  <c r="I660" i="4" s="1"/>
  <c r="AG660" i="2"/>
  <c r="Y661" i="2"/>
  <c r="Z661" i="2"/>
  <c r="AA661" i="2"/>
  <c r="AB661" i="2"/>
  <c r="AC661" i="2"/>
  <c r="AD661" i="2"/>
  <c r="AE661" i="2"/>
  <c r="AF661" i="2"/>
  <c r="I661" i="4" s="1"/>
  <c r="AG661" i="2"/>
  <c r="Y662" i="2"/>
  <c r="Z662" i="2"/>
  <c r="AA662" i="2"/>
  <c r="AB662" i="2"/>
  <c r="AC662" i="2"/>
  <c r="AD662" i="2"/>
  <c r="AE662" i="2"/>
  <c r="AF662" i="2"/>
  <c r="I662" i="4" s="1"/>
  <c r="AG662" i="2"/>
  <c r="Y663" i="2"/>
  <c r="Z663" i="2"/>
  <c r="AA663" i="2"/>
  <c r="AB663" i="2"/>
  <c r="AC663" i="2"/>
  <c r="AD663" i="2"/>
  <c r="AE663" i="2"/>
  <c r="C663" i="4" s="1"/>
  <c r="AF663" i="2"/>
  <c r="I663" i="4" s="1"/>
  <c r="AG663" i="2"/>
  <c r="Y664" i="2"/>
  <c r="Z664" i="2"/>
  <c r="AA664" i="2"/>
  <c r="AB664" i="2"/>
  <c r="AC664" i="2"/>
  <c r="AD664" i="2"/>
  <c r="AE664" i="2"/>
  <c r="R664" i="2" s="1"/>
  <c r="AF664" i="2"/>
  <c r="AG664" i="2"/>
  <c r="Y665" i="2"/>
  <c r="Z665" i="2"/>
  <c r="AA665" i="2"/>
  <c r="AB665" i="2"/>
  <c r="AC665" i="2"/>
  <c r="AD665" i="2"/>
  <c r="AE665" i="2"/>
  <c r="R665" i="2" s="1"/>
  <c r="AF665" i="2"/>
  <c r="AG665" i="2"/>
  <c r="Y666" i="2"/>
  <c r="Z666" i="2"/>
  <c r="AA666" i="2"/>
  <c r="AB666" i="2"/>
  <c r="AC666" i="2"/>
  <c r="AD666" i="2"/>
  <c r="AE666" i="2"/>
  <c r="R666" i="2" s="1"/>
  <c r="AF666" i="2"/>
  <c r="AG666" i="2"/>
  <c r="Y667" i="2"/>
  <c r="Z667" i="2"/>
  <c r="AA667" i="2"/>
  <c r="AB667" i="2"/>
  <c r="AC667" i="2"/>
  <c r="AD667" i="2"/>
  <c r="AE667" i="2"/>
  <c r="AF667" i="2"/>
  <c r="AG667" i="2"/>
  <c r="Y668" i="2"/>
  <c r="Z668" i="2"/>
  <c r="AA668" i="2"/>
  <c r="AB668" i="2"/>
  <c r="AC668" i="2"/>
  <c r="AD668" i="2"/>
  <c r="AE668" i="2"/>
  <c r="C668" i="4" s="1"/>
  <c r="AF668" i="2"/>
  <c r="I668" i="4" s="1"/>
  <c r="AG668" i="2"/>
  <c r="Y669" i="2"/>
  <c r="Z669" i="2"/>
  <c r="AA669" i="2"/>
  <c r="AB669" i="2"/>
  <c r="AC669" i="2"/>
  <c r="AD669" i="2"/>
  <c r="AE669" i="2"/>
  <c r="AF669" i="2"/>
  <c r="I669" i="4" s="1"/>
  <c r="AG669" i="2"/>
  <c r="Y670" i="2"/>
  <c r="Z670" i="2"/>
  <c r="AA670" i="2"/>
  <c r="AB670" i="2"/>
  <c r="AC670" i="2"/>
  <c r="AD670" i="2"/>
  <c r="AE670" i="2"/>
  <c r="AF670" i="2"/>
  <c r="I670" i="4" s="1"/>
  <c r="AG670" i="2"/>
  <c r="Y671" i="2"/>
  <c r="Z671" i="2"/>
  <c r="AA671" i="2"/>
  <c r="AB671" i="2"/>
  <c r="AC671" i="2"/>
  <c r="AD671" i="2"/>
  <c r="AE671" i="2"/>
  <c r="C671" i="4" s="1"/>
  <c r="AF671" i="2"/>
  <c r="I671" i="4" s="1"/>
  <c r="AG671" i="2"/>
  <c r="Y672" i="2"/>
  <c r="Z672" i="2"/>
  <c r="AA672" i="2"/>
  <c r="AB672" i="2"/>
  <c r="AC672" i="2"/>
  <c r="AD672" i="2"/>
  <c r="AE672" i="2"/>
  <c r="R672" i="2" s="1"/>
  <c r="AF672" i="2"/>
  <c r="AG672" i="2"/>
  <c r="Y673" i="2"/>
  <c r="Z673" i="2"/>
  <c r="AA673" i="2"/>
  <c r="AB673" i="2"/>
  <c r="AC673" i="2"/>
  <c r="AD673" i="2"/>
  <c r="AE673" i="2"/>
  <c r="R673" i="2" s="1"/>
  <c r="AF673" i="2"/>
  <c r="AG673" i="2"/>
  <c r="Y674" i="2"/>
  <c r="Z674" i="2"/>
  <c r="AA674" i="2"/>
  <c r="AB674" i="2"/>
  <c r="AC674" i="2"/>
  <c r="AD674" i="2"/>
  <c r="AE674" i="2"/>
  <c r="R674" i="2" s="1"/>
  <c r="AF674" i="2"/>
  <c r="AG674" i="2"/>
  <c r="Y675" i="2"/>
  <c r="Z675" i="2"/>
  <c r="AA675" i="2"/>
  <c r="AB675" i="2"/>
  <c r="AC675" i="2"/>
  <c r="AD675" i="2"/>
  <c r="AE675" i="2"/>
  <c r="AF675" i="2"/>
  <c r="AG675" i="2"/>
  <c r="Y676" i="2"/>
  <c r="Z676" i="2"/>
  <c r="AA676" i="2"/>
  <c r="AB676" i="2"/>
  <c r="AC676" i="2"/>
  <c r="AD676" i="2"/>
  <c r="AE676" i="2"/>
  <c r="C676" i="4" s="1"/>
  <c r="AF676" i="2"/>
  <c r="I676" i="4" s="1"/>
  <c r="AG676" i="2"/>
  <c r="Y677" i="2"/>
  <c r="Z677" i="2"/>
  <c r="AA677" i="2"/>
  <c r="AB677" i="2"/>
  <c r="AC677" i="2"/>
  <c r="AD677" i="2"/>
  <c r="AE677" i="2"/>
  <c r="AF677" i="2"/>
  <c r="I677" i="4" s="1"/>
  <c r="AG677" i="2"/>
  <c r="Y678" i="2"/>
  <c r="Z678" i="2"/>
  <c r="AA678" i="2"/>
  <c r="AB678" i="2"/>
  <c r="AC678" i="2"/>
  <c r="AD678" i="2"/>
  <c r="AE678" i="2"/>
  <c r="AF678" i="2"/>
  <c r="I678" i="4" s="1"/>
  <c r="AG678" i="2"/>
  <c r="Y679" i="2"/>
  <c r="Z679" i="2"/>
  <c r="AA679" i="2"/>
  <c r="AB679" i="2"/>
  <c r="AC679" i="2"/>
  <c r="AD679" i="2"/>
  <c r="AE679" i="2"/>
  <c r="C679" i="4" s="1"/>
  <c r="AF679" i="2"/>
  <c r="I679" i="4" s="1"/>
  <c r="AG679" i="2"/>
  <c r="Y680" i="2"/>
  <c r="Z680" i="2"/>
  <c r="AA680" i="2"/>
  <c r="AB680" i="2"/>
  <c r="AC680" i="2"/>
  <c r="AD680" i="2"/>
  <c r="AE680" i="2"/>
  <c r="R680" i="2" s="1"/>
  <c r="AF680" i="2"/>
  <c r="AG680" i="2"/>
  <c r="Y681" i="2"/>
  <c r="Z681" i="2"/>
  <c r="AA681" i="2"/>
  <c r="AB681" i="2"/>
  <c r="AC681" i="2"/>
  <c r="AD681" i="2"/>
  <c r="AE681" i="2"/>
  <c r="R681" i="2" s="1"/>
  <c r="AF681" i="2"/>
  <c r="AG681" i="2"/>
  <c r="Y682" i="2"/>
  <c r="Z682" i="2"/>
  <c r="AA682" i="2"/>
  <c r="AB682" i="2"/>
  <c r="AC682" i="2"/>
  <c r="AD682" i="2"/>
  <c r="AE682" i="2"/>
  <c r="C682" i="4" s="1"/>
  <c r="AF682" i="2"/>
  <c r="AG682" i="2"/>
  <c r="Y683" i="2"/>
  <c r="Z683" i="2"/>
  <c r="AA683" i="2"/>
  <c r="AB683" i="2"/>
  <c r="AC683" i="2"/>
  <c r="AD683" i="2"/>
  <c r="AE683" i="2"/>
  <c r="R683" i="2" s="1"/>
  <c r="AF683" i="2"/>
  <c r="AG683" i="2"/>
  <c r="Y684" i="2"/>
  <c r="Z684" i="2"/>
  <c r="AA684" i="2"/>
  <c r="AB684" i="2"/>
  <c r="AC684" i="2"/>
  <c r="AD684" i="2"/>
  <c r="AE684" i="2"/>
  <c r="C684" i="4" s="1"/>
  <c r="AF684" i="2"/>
  <c r="I684" i="4" s="1"/>
  <c r="AG684" i="2"/>
  <c r="Y685" i="2"/>
  <c r="Z685" i="2"/>
  <c r="AA685" i="2"/>
  <c r="AB685" i="2"/>
  <c r="AC685" i="2"/>
  <c r="AD685" i="2"/>
  <c r="AE685" i="2"/>
  <c r="AF685" i="2"/>
  <c r="I685" i="4" s="1"/>
  <c r="AG685" i="2"/>
  <c r="Y686" i="2"/>
  <c r="Z686" i="2"/>
  <c r="AA686" i="2"/>
  <c r="AB686" i="2"/>
  <c r="AC686" i="2"/>
  <c r="AD686" i="2"/>
  <c r="AE686" i="2"/>
  <c r="AF686" i="2"/>
  <c r="I686" i="4" s="1"/>
  <c r="AG686" i="2"/>
  <c r="Y687" i="2"/>
  <c r="Z687" i="2"/>
  <c r="AA687" i="2"/>
  <c r="AB687" i="2"/>
  <c r="AC687" i="2"/>
  <c r="AD687" i="2"/>
  <c r="AE687" i="2"/>
  <c r="C687" i="4" s="1"/>
  <c r="AF687" i="2"/>
  <c r="I687" i="4" s="1"/>
  <c r="AG687" i="2"/>
  <c r="Y688" i="2"/>
  <c r="Z688" i="2"/>
  <c r="AA688" i="2"/>
  <c r="AB688" i="2"/>
  <c r="AC688" i="2"/>
  <c r="AD688" i="2"/>
  <c r="AE688" i="2"/>
  <c r="R688" i="2" s="1"/>
  <c r="AF688" i="2"/>
  <c r="AG688" i="2"/>
  <c r="Y689" i="2"/>
  <c r="Z689" i="2"/>
  <c r="AA689" i="2"/>
  <c r="AB689" i="2"/>
  <c r="AC689" i="2"/>
  <c r="AD689" i="2"/>
  <c r="AE689" i="2"/>
  <c r="R689" i="2" s="1"/>
  <c r="AF689" i="2"/>
  <c r="AG689" i="2"/>
  <c r="Y690" i="2"/>
  <c r="Z690" i="2"/>
  <c r="AA690" i="2"/>
  <c r="AB690" i="2"/>
  <c r="AC690" i="2"/>
  <c r="AD690" i="2"/>
  <c r="AE690" i="2"/>
  <c r="R690" i="2" s="1"/>
  <c r="AF690" i="2"/>
  <c r="AG690" i="2"/>
  <c r="Y691" i="2"/>
  <c r="Z691" i="2"/>
  <c r="AA691" i="2"/>
  <c r="AB691" i="2"/>
  <c r="AC691" i="2"/>
  <c r="AD691" i="2"/>
  <c r="AE691" i="2"/>
  <c r="R691" i="2" s="1"/>
  <c r="AF691" i="2"/>
  <c r="AG691" i="2"/>
  <c r="Y692" i="2"/>
  <c r="Z692" i="2"/>
  <c r="AA692" i="2"/>
  <c r="AB692" i="2"/>
  <c r="AC692" i="2"/>
  <c r="AD692" i="2"/>
  <c r="AE692" i="2"/>
  <c r="C692" i="4" s="1"/>
  <c r="AF692" i="2"/>
  <c r="I692" i="4" s="1"/>
  <c r="AG692" i="2"/>
  <c r="Y693" i="2"/>
  <c r="Z693" i="2"/>
  <c r="AA693" i="2"/>
  <c r="AB693" i="2"/>
  <c r="AC693" i="2"/>
  <c r="AD693" i="2"/>
  <c r="AE693" i="2"/>
  <c r="AF693" i="2"/>
  <c r="I693" i="4" s="1"/>
  <c r="AG693" i="2"/>
  <c r="Y694" i="2"/>
  <c r="Z694" i="2"/>
  <c r="AA694" i="2"/>
  <c r="AB694" i="2"/>
  <c r="AC694" i="2"/>
  <c r="AD694" i="2"/>
  <c r="AE694" i="2"/>
  <c r="AF694" i="2"/>
  <c r="I694" i="4" s="1"/>
  <c r="AG694" i="2"/>
  <c r="Y695" i="2"/>
  <c r="Z695" i="2"/>
  <c r="AA695" i="2"/>
  <c r="AB695" i="2"/>
  <c r="AC695" i="2"/>
  <c r="AD695" i="2"/>
  <c r="AE695" i="2"/>
  <c r="C695" i="4" s="1"/>
  <c r="AF695" i="2"/>
  <c r="I695" i="4" s="1"/>
  <c r="AG695" i="2"/>
  <c r="Y696" i="2"/>
  <c r="Z696" i="2"/>
  <c r="AA696" i="2"/>
  <c r="AB696" i="2"/>
  <c r="AC696" i="2"/>
  <c r="AD696" i="2"/>
  <c r="AE696" i="2"/>
  <c r="R696" i="2" s="1"/>
  <c r="AF696" i="2"/>
  <c r="AG696" i="2"/>
  <c r="Y697" i="2"/>
  <c r="Z697" i="2"/>
  <c r="AA697" i="2"/>
  <c r="AB697" i="2"/>
  <c r="AC697" i="2"/>
  <c r="AD697" i="2"/>
  <c r="AE697" i="2"/>
  <c r="R697" i="2" s="1"/>
  <c r="AF697" i="2"/>
  <c r="AG697" i="2"/>
  <c r="Y698" i="2"/>
  <c r="Z698" i="2"/>
  <c r="AA698" i="2"/>
  <c r="AB698" i="2"/>
  <c r="AC698" i="2"/>
  <c r="AD698" i="2"/>
  <c r="AE698" i="2"/>
  <c r="C698" i="4" s="1"/>
  <c r="AF698" i="2"/>
  <c r="AG698" i="2"/>
  <c r="Y699" i="2"/>
  <c r="Z699" i="2"/>
  <c r="AA699" i="2"/>
  <c r="AB699" i="2"/>
  <c r="AC699" i="2"/>
  <c r="AD699" i="2"/>
  <c r="AE699" i="2"/>
  <c r="R699" i="2" s="1"/>
  <c r="AF699" i="2"/>
  <c r="AG699" i="2"/>
  <c r="Y700" i="2"/>
  <c r="Z700" i="2"/>
  <c r="AA700" i="2"/>
  <c r="AB700" i="2"/>
  <c r="AC700" i="2"/>
  <c r="AD700" i="2"/>
  <c r="AE700" i="2"/>
  <c r="C700" i="4" s="1"/>
  <c r="AF700" i="2"/>
  <c r="I700" i="4" s="1"/>
  <c r="AG700" i="2"/>
  <c r="Y701" i="2"/>
  <c r="Z701" i="2"/>
  <c r="AA701" i="2"/>
  <c r="AB701" i="2"/>
  <c r="AC701" i="2"/>
  <c r="AD701" i="2"/>
  <c r="AE701" i="2"/>
  <c r="AF701" i="2"/>
  <c r="I701" i="4" s="1"/>
  <c r="AG701" i="2"/>
  <c r="Y702" i="2"/>
  <c r="Z702" i="2"/>
  <c r="AA702" i="2"/>
  <c r="AB702" i="2"/>
  <c r="AC702" i="2"/>
  <c r="AD702" i="2"/>
  <c r="AE702" i="2"/>
  <c r="AF702" i="2"/>
  <c r="I702" i="4" s="1"/>
  <c r="AG702" i="2"/>
  <c r="Y703" i="2"/>
  <c r="Z703" i="2"/>
  <c r="AA703" i="2"/>
  <c r="AB703" i="2"/>
  <c r="AC703" i="2"/>
  <c r="AD703" i="2"/>
  <c r="AE703" i="2"/>
  <c r="C703" i="4" s="1"/>
  <c r="AF703" i="2"/>
  <c r="I703" i="4" s="1"/>
  <c r="AG703" i="2"/>
  <c r="Y704" i="2"/>
  <c r="Z704" i="2"/>
  <c r="AA704" i="2"/>
  <c r="AB704" i="2"/>
  <c r="AC704" i="2"/>
  <c r="AD704" i="2"/>
  <c r="AE704" i="2"/>
  <c r="R704" i="2" s="1"/>
  <c r="AF704" i="2"/>
  <c r="AG704" i="2"/>
  <c r="Y705" i="2"/>
  <c r="Z705" i="2"/>
  <c r="AA705" i="2"/>
  <c r="AB705" i="2"/>
  <c r="AC705" i="2"/>
  <c r="AD705" i="2"/>
  <c r="AE705" i="2"/>
  <c r="R705" i="2" s="1"/>
  <c r="AF705" i="2"/>
  <c r="AG705" i="2"/>
  <c r="Y706" i="2"/>
  <c r="Z706" i="2"/>
  <c r="AA706" i="2"/>
  <c r="AB706" i="2"/>
  <c r="AC706" i="2"/>
  <c r="AD706" i="2"/>
  <c r="AE706" i="2"/>
  <c r="R706" i="2" s="1"/>
  <c r="AF706" i="2"/>
  <c r="AG706" i="2"/>
  <c r="Y707" i="2"/>
  <c r="Z707" i="2"/>
  <c r="AA707" i="2"/>
  <c r="AB707" i="2"/>
  <c r="AC707" i="2"/>
  <c r="AD707" i="2"/>
  <c r="AE707" i="2"/>
  <c r="R707" i="2" s="1"/>
  <c r="AF707" i="2"/>
  <c r="AG707" i="2"/>
  <c r="Y708" i="2"/>
  <c r="Z708" i="2"/>
  <c r="AA708" i="2"/>
  <c r="AB708" i="2"/>
  <c r="AC708" i="2"/>
  <c r="AD708" i="2"/>
  <c r="AE708" i="2"/>
  <c r="R708" i="2" s="1"/>
  <c r="AF708" i="2"/>
  <c r="I708" i="4" s="1"/>
  <c r="AG708" i="2"/>
  <c r="Y709" i="2"/>
  <c r="Z709" i="2"/>
  <c r="AA709" i="2"/>
  <c r="AB709" i="2"/>
  <c r="AC709" i="2"/>
  <c r="AD709" i="2"/>
  <c r="AE709" i="2"/>
  <c r="AF709" i="2"/>
  <c r="I709" i="4" s="1"/>
  <c r="AG709" i="2"/>
  <c r="Y710" i="2"/>
  <c r="Z710" i="2"/>
  <c r="AA710" i="2"/>
  <c r="AB710" i="2"/>
  <c r="AC710" i="2"/>
  <c r="AD710" i="2"/>
  <c r="AE710" i="2"/>
  <c r="AF710" i="2"/>
  <c r="I710" i="4" s="1"/>
  <c r="AG710" i="2"/>
  <c r="Y711" i="2"/>
  <c r="Z711" i="2"/>
  <c r="AA711" i="2"/>
  <c r="AB711" i="2"/>
  <c r="AC711" i="2"/>
  <c r="AD711" i="2"/>
  <c r="AE711" i="2"/>
  <c r="C711" i="4" s="1"/>
  <c r="AF711" i="2"/>
  <c r="I711" i="4" s="1"/>
  <c r="AG711" i="2"/>
  <c r="Y712" i="2"/>
  <c r="Z712" i="2"/>
  <c r="AA712" i="2"/>
  <c r="AB712" i="2"/>
  <c r="AC712" i="2"/>
  <c r="AD712" i="2"/>
  <c r="AE712" i="2"/>
  <c r="R712" i="2" s="1"/>
  <c r="AF712" i="2"/>
  <c r="AG712" i="2"/>
  <c r="Y713" i="2"/>
  <c r="Z713" i="2"/>
  <c r="AA713" i="2"/>
  <c r="AB713" i="2"/>
  <c r="AC713" i="2"/>
  <c r="AD713" i="2"/>
  <c r="AE713" i="2"/>
  <c r="R713" i="2" s="1"/>
  <c r="AF713" i="2"/>
  <c r="AG713" i="2"/>
  <c r="Y714" i="2"/>
  <c r="Z714" i="2"/>
  <c r="AA714" i="2"/>
  <c r="AB714" i="2"/>
  <c r="AC714" i="2"/>
  <c r="AD714" i="2"/>
  <c r="AE714" i="2"/>
  <c r="C714" i="4" s="1"/>
  <c r="AF714" i="2"/>
  <c r="AG714" i="2"/>
  <c r="Y715" i="2"/>
  <c r="Z715" i="2"/>
  <c r="AA715" i="2"/>
  <c r="AB715" i="2"/>
  <c r="AC715" i="2"/>
  <c r="AD715" i="2"/>
  <c r="AE715" i="2"/>
  <c r="R715" i="2" s="1"/>
  <c r="AF715" i="2"/>
  <c r="AG715" i="2"/>
  <c r="Y716" i="2"/>
  <c r="Z716" i="2"/>
  <c r="AA716" i="2"/>
  <c r="AB716" i="2"/>
  <c r="AC716" i="2"/>
  <c r="AD716" i="2"/>
  <c r="AE716" i="2"/>
  <c r="C716" i="4" s="1"/>
  <c r="AF716" i="2"/>
  <c r="I716" i="4" s="1"/>
  <c r="AG716" i="2"/>
  <c r="Y717" i="2"/>
  <c r="Z717" i="2"/>
  <c r="AA717" i="2"/>
  <c r="AB717" i="2"/>
  <c r="AC717" i="2"/>
  <c r="AD717" i="2"/>
  <c r="AE717" i="2"/>
  <c r="AF717" i="2"/>
  <c r="I717" i="4" s="1"/>
  <c r="AG717" i="2"/>
  <c r="Y718" i="2"/>
  <c r="Z718" i="2"/>
  <c r="AA718" i="2"/>
  <c r="AB718" i="2"/>
  <c r="AC718" i="2"/>
  <c r="AD718" i="2"/>
  <c r="AE718" i="2"/>
  <c r="C718" i="4" s="1"/>
  <c r="AF718" i="2"/>
  <c r="I718" i="4" s="1"/>
  <c r="AG718" i="2"/>
  <c r="Y719" i="2"/>
  <c r="Z719" i="2"/>
  <c r="AA719" i="2"/>
  <c r="AB719" i="2"/>
  <c r="AC719" i="2"/>
  <c r="AD719" i="2"/>
  <c r="AE719" i="2"/>
  <c r="C719" i="4" s="1"/>
  <c r="AF719" i="2"/>
  <c r="I719" i="4" s="1"/>
  <c r="AG719" i="2"/>
  <c r="Y720" i="2"/>
  <c r="Z720" i="2"/>
  <c r="AA720" i="2"/>
  <c r="AB720" i="2"/>
  <c r="AC720" i="2"/>
  <c r="AD720" i="2"/>
  <c r="AE720" i="2"/>
  <c r="R720" i="2" s="1"/>
  <c r="AF720" i="2"/>
  <c r="AG720" i="2"/>
  <c r="Y721" i="2"/>
  <c r="Z721" i="2"/>
  <c r="AA721" i="2"/>
  <c r="AB721" i="2"/>
  <c r="AC721" i="2"/>
  <c r="AD721" i="2"/>
  <c r="AE721" i="2"/>
  <c r="R721" i="2" s="1"/>
  <c r="AF721" i="2"/>
  <c r="AG721" i="2"/>
  <c r="Y722" i="2"/>
  <c r="Z722" i="2"/>
  <c r="AA722" i="2"/>
  <c r="AB722" i="2"/>
  <c r="AC722" i="2"/>
  <c r="AD722" i="2"/>
  <c r="AE722" i="2"/>
  <c r="R722" i="2" s="1"/>
  <c r="AF722" i="2"/>
  <c r="AG722" i="2"/>
  <c r="Y723" i="2"/>
  <c r="Z723" i="2"/>
  <c r="AA723" i="2"/>
  <c r="AB723" i="2"/>
  <c r="AC723" i="2"/>
  <c r="AD723" i="2"/>
  <c r="AE723" i="2"/>
  <c r="AF723" i="2"/>
  <c r="AG723" i="2"/>
  <c r="Y724" i="2"/>
  <c r="Z724" i="2"/>
  <c r="AA724" i="2"/>
  <c r="AB724" i="2"/>
  <c r="AC724" i="2"/>
  <c r="AD724" i="2"/>
  <c r="AE724" i="2"/>
  <c r="C724" i="4" s="1"/>
  <c r="AF724" i="2"/>
  <c r="I724" i="4" s="1"/>
  <c r="AG724" i="2"/>
  <c r="Y725" i="2"/>
  <c r="Z725" i="2"/>
  <c r="AA725" i="2"/>
  <c r="AB725" i="2"/>
  <c r="AC725" i="2"/>
  <c r="AD725" i="2"/>
  <c r="AE725" i="2"/>
  <c r="AF725" i="2"/>
  <c r="I725" i="4" s="1"/>
  <c r="AG725" i="2"/>
  <c r="Y726" i="2"/>
  <c r="Z726" i="2"/>
  <c r="AA726" i="2"/>
  <c r="AB726" i="2"/>
  <c r="AC726" i="2"/>
  <c r="AD726" i="2"/>
  <c r="AE726" i="2"/>
  <c r="C726" i="4" s="1"/>
  <c r="AF726" i="2"/>
  <c r="I726" i="4" s="1"/>
  <c r="AG726" i="2"/>
  <c r="Y727" i="2"/>
  <c r="Z727" i="2"/>
  <c r="AA727" i="2"/>
  <c r="AB727" i="2"/>
  <c r="AC727" i="2"/>
  <c r="AD727" i="2"/>
  <c r="AE727" i="2"/>
  <c r="C727" i="4" s="1"/>
  <c r="AF727" i="2"/>
  <c r="I727" i="4" s="1"/>
  <c r="AG727" i="2"/>
  <c r="Y728" i="2"/>
  <c r="Z728" i="2"/>
  <c r="AA728" i="2"/>
  <c r="AB728" i="2"/>
  <c r="AC728" i="2"/>
  <c r="AD728" i="2"/>
  <c r="AE728" i="2"/>
  <c r="R728" i="2" s="1"/>
  <c r="AF728" i="2"/>
  <c r="I728" i="4" s="1"/>
  <c r="AG728" i="2"/>
  <c r="Y729" i="2"/>
  <c r="Z729" i="2"/>
  <c r="AA729" i="2"/>
  <c r="AB729" i="2"/>
  <c r="AC729" i="2"/>
  <c r="AD729" i="2"/>
  <c r="AE729" i="2"/>
  <c r="R729" i="2" s="1"/>
  <c r="AF729" i="2"/>
  <c r="AG729" i="2"/>
  <c r="Y730" i="2"/>
  <c r="Z730" i="2"/>
  <c r="AA730" i="2"/>
  <c r="AB730" i="2"/>
  <c r="AC730" i="2"/>
  <c r="AD730" i="2"/>
  <c r="AE730" i="2"/>
  <c r="R730" i="2" s="1"/>
  <c r="AF730" i="2"/>
  <c r="AG730" i="2"/>
  <c r="Y731" i="2"/>
  <c r="Z731" i="2"/>
  <c r="AA731" i="2"/>
  <c r="AB731" i="2"/>
  <c r="AC731" i="2"/>
  <c r="AD731" i="2"/>
  <c r="AE731" i="2"/>
  <c r="AF731" i="2"/>
  <c r="AG731" i="2"/>
  <c r="Y732" i="2"/>
  <c r="Z732" i="2"/>
  <c r="AA732" i="2"/>
  <c r="AB732" i="2"/>
  <c r="AC732" i="2"/>
  <c r="AD732" i="2"/>
  <c r="AE732" i="2"/>
  <c r="R732" i="2" s="1"/>
  <c r="AF732" i="2"/>
  <c r="AG732" i="2"/>
  <c r="Y733" i="2"/>
  <c r="Z733" i="2"/>
  <c r="AA733" i="2"/>
  <c r="AB733" i="2"/>
  <c r="AC733" i="2"/>
  <c r="AD733" i="2"/>
  <c r="AE733" i="2"/>
  <c r="AF733" i="2"/>
  <c r="I733" i="4" s="1"/>
  <c r="AG733" i="2"/>
  <c r="Y734" i="2"/>
  <c r="Z734" i="2"/>
  <c r="AA734" i="2"/>
  <c r="AB734" i="2"/>
  <c r="AC734" i="2"/>
  <c r="AD734" i="2"/>
  <c r="AE734" i="2"/>
  <c r="C734" i="4" s="1"/>
  <c r="AF734" i="2"/>
  <c r="I734" i="4" s="1"/>
  <c r="AG734" i="2"/>
  <c r="Y735" i="2"/>
  <c r="Z735" i="2"/>
  <c r="AA735" i="2"/>
  <c r="AB735" i="2"/>
  <c r="AC735" i="2"/>
  <c r="AD735" i="2"/>
  <c r="AE735" i="2"/>
  <c r="C735" i="4" s="1"/>
  <c r="AF735" i="2"/>
  <c r="I735" i="4" s="1"/>
  <c r="AG735" i="2"/>
  <c r="Y736" i="2"/>
  <c r="Z736" i="2"/>
  <c r="AA736" i="2"/>
  <c r="AB736" i="2"/>
  <c r="AC736" i="2"/>
  <c r="AD736" i="2"/>
  <c r="AE736" i="2"/>
  <c r="AF736" i="2"/>
  <c r="I736" i="4" s="1"/>
  <c r="AG736" i="2"/>
  <c r="Y737" i="2"/>
  <c r="Z737" i="2"/>
  <c r="AA737" i="2"/>
  <c r="AB737" i="2"/>
  <c r="AC737" i="2"/>
  <c r="AD737" i="2"/>
  <c r="AE737" i="2"/>
  <c r="R737" i="2" s="1"/>
  <c r="AF737" i="2"/>
  <c r="AG737" i="2"/>
  <c r="Y738" i="2"/>
  <c r="Z738" i="2"/>
  <c r="AA738" i="2"/>
  <c r="AB738" i="2"/>
  <c r="AC738" i="2"/>
  <c r="AD738" i="2"/>
  <c r="AE738" i="2"/>
  <c r="R738" i="2" s="1"/>
  <c r="AF738" i="2"/>
  <c r="AG738" i="2"/>
  <c r="Y739" i="2"/>
  <c r="Z739" i="2"/>
  <c r="AA739" i="2"/>
  <c r="AB739" i="2"/>
  <c r="AC739" i="2"/>
  <c r="AD739" i="2"/>
  <c r="AE739" i="2"/>
  <c r="C739" i="4" s="1"/>
  <c r="AF739" i="2"/>
  <c r="I739" i="4" s="1"/>
  <c r="AG739" i="2"/>
  <c r="Y740" i="2"/>
  <c r="Z740" i="2"/>
  <c r="AA740" i="2"/>
  <c r="AB740" i="2"/>
  <c r="AC740" i="2"/>
  <c r="AD740" i="2"/>
  <c r="AE740" i="2"/>
  <c r="C740" i="4" s="1"/>
  <c r="AF740" i="2"/>
  <c r="AG740" i="2"/>
  <c r="Y741" i="2"/>
  <c r="Z741" i="2"/>
  <c r="AA741" i="2"/>
  <c r="AB741" i="2"/>
  <c r="AC741" i="2"/>
  <c r="AD741" i="2"/>
  <c r="AE741" i="2"/>
  <c r="R741" i="2" s="1"/>
  <c r="AF741" i="2"/>
  <c r="I741" i="4" s="1"/>
  <c r="AG741" i="2"/>
  <c r="Y742" i="2"/>
  <c r="Z742" i="2"/>
  <c r="AA742" i="2"/>
  <c r="AB742" i="2"/>
  <c r="AC742" i="2"/>
  <c r="AD742" i="2"/>
  <c r="AE742" i="2"/>
  <c r="C742" i="4" s="1"/>
  <c r="AF742" i="2"/>
  <c r="I742" i="4" s="1"/>
  <c r="AG742" i="2"/>
  <c r="Y743" i="2"/>
  <c r="Z743" i="2"/>
  <c r="AA743" i="2"/>
  <c r="AB743" i="2"/>
  <c r="AC743" i="2"/>
  <c r="AD743" i="2"/>
  <c r="AE743" i="2"/>
  <c r="R743" i="2" s="1"/>
  <c r="AF743" i="2"/>
  <c r="AG743" i="2"/>
  <c r="Y744" i="2"/>
  <c r="Z744" i="2"/>
  <c r="AA744" i="2"/>
  <c r="AB744" i="2"/>
  <c r="AC744" i="2"/>
  <c r="AD744" i="2"/>
  <c r="AE744" i="2"/>
  <c r="R744" i="2" s="1"/>
  <c r="AF744" i="2"/>
  <c r="I744" i="4" s="1"/>
  <c r="AG744" i="2"/>
  <c r="Y745" i="2"/>
  <c r="Z745" i="2"/>
  <c r="AA745" i="2"/>
  <c r="AB745" i="2"/>
  <c r="AC745" i="2"/>
  <c r="AD745" i="2"/>
  <c r="AE745" i="2"/>
  <c r="R745" i="2" s="1"/>
  <c r="AF745" i="2"/>
  <c r="AG745" i="2"/>
  <c r="Y746" i="2"/>
  <c r="Z746" i="2"/>
  <c r="AA746" i="2"/>
  <c r="AB746" i="2"/>
  <c r="AC746" i="2"/>
  <c r="AD746" i="2"/>
  <c r="AE746" i="2"/>
  <c r="R746" i="2" s="1"/>
  <c r="AF746" i="2"/>
  <c r="AG746" i="2"/>
  <c r="Y747" i="2"/>
  <c r="Z747" i="2"/>
  <c r="AA747" i="2"/>
  <c r="AB747" i="2"/>
  <c r="AC747" i="2"/>
  <c r="AD747" i="2"/>
  <c r="AE747" i="2"/>
  <c r="C747" i="4" s="1"/>
  <c r="AF747" i="2"/>
  <c r="I747" i="4" s="1"/>
  <c r="AG747" i="2"/>
  <c r="Y748" i="2"/>
  <c r="Z748" i="2"/>
  <c r="AA748" i="2"/>
  <c r="AB748" i="2"/>
  <c r="AC748" i="2"/>
  <c r="AD748" i="2"/>
  <c r="AE748" i="2"/>
  <c r="C748" i="4" s="1"/>
  <c r="AF748" i="2"/>
  <c r="AG748" i="2"/>
  <c r="Y749" i="2"/>
  <c r="Z749" i="2"/>
  <c r="AA749" i="2"/>
  <c r="AB749" i="2"/>
  <c r="AC749" i="2"/>
  <c r="AD749" i="2"/>
  <c r="AE749" i="2"/>
  <c r="R749" i="2" s="1"/>
  <c r="AF749" i="2"/>
  <c r="I749" i="4" s="1"/>
  <c r="AG749" i="2"/>
  <c r="Y750" i="2"/>
  <c r="Z750" i="2"/>
  <c r="AA750" i="2"/>
  <c r="AB750" i="2"/>
  <c r="AC750" i="2"/>
  <c r="AD750" i="2"/>
  <c r="AE750" i="2"/>
  <c r="C750" i="4" s="1"/>
  <c r="AF750" i="2"/>
  <c r="I750" i="4" s="1"/>
  <c r="AG750" i="2"/>
  <c r="Y751" i="2"/>
  <c r="Z751" i="2"/>
  <c r="AA751" i="2"/>
  <c r="AB751" i="2"/>
  <c r="AC751" i="2"/>
  <c r="AD751" i="2"/>
  <c r="AE751" i="2"/>
  <c r="R751" i="2" s="1"/>
  <c r="AF751" i="2"/>
  <c r="AG751" i="2"/>
  <c r="Y752" i="2"/>
  <c r="Z752" i="2"/>
  <c r="AA752" i="2"/>
  <c r="AB752" i="2"/>
  <c r="AC752" i="2"/>
  <c r="AD752" i="2"/>
  <c r="AE752" i="2"/>
  <c r="R752" i="2" s="1"/>
  <c r="AF752" i="2"/>
  <c r="I752" i="4" s="1"/>
  <c r="AG752" i="2"/>
  <c r="Y753" i="2"/>
  <c r="Z753" i="2"/>
  <c r="AA753" i="2"/>
  <c r="AB753" i="2"/>
  <c r="AC753" i="2"/>
  <c r="AD753" i="2"/>
  <c r="AE753" i="2"/>
  <c r="R753" i="2" s="1"/>
  <c r="AF753" i="2"/>
  <c r="AG753" i="2"/>
  <c r="Y754" i="2"/>
  <c r="Z754" i="2"/>
  <c r="AA754" i="2"/>
  <c r="AB754" i="2"/>
  <c r="AC754" i="2"/>
  <c r="AD754" i="2"/>
  <c r="AE754" i="2"/>
  <c r="R754" i="2" s="1"/>
  <c r="AF754" i="2"/>
  <c r="AG754" i="2"/>
  <c r="Y755" i="2"/>
  <c r="Z755" i="2"/>
  <c r="AA755" i="2"/>
  <c r="AB755" i="2"/>
  <c r="AC755" i="2"/>
  <c r="AD755" i="2"/>
  <c r="AE755" i="2"/>
  <c r="C755" i="4" s="1"/>
  <c r="AF755" i="2"/>
  <c r="I755" i="4" s="1"/>
  <c r="AG755" i="2"/>
  <c r="Y756" i="2"/>
  <c r="Z756" i="2"/>
  <c r="AA756" i="2"/>
  <c r="AB756" i="2"/>
  <c r="AC756" i="2"/>
  <c r="AD756" i="2"/>
  <c r="AE756" i="2"/>
  <c r="C756" i="4" s="1"/>
  <c r="AF756" i="2"/>
  <c r="AG756" i="2"/>
  <c r="Y757" i="2"/>
  <c r="Z757" i="2"/>
  <c r="AA757" i="2"/>
  <c r="AB757" i="2"/>
  <c r="AC757" i="2"/>
  <c r="AD757" i="2"/>
  <c r="AE757" i="2"/>
  <c r="R757" i="2" s="1"/>
  <c r="AF757" i="2"/>
  <c r="I757" i="4" s="1"/>
  <c r="AG757" i="2"/>
  <c r="Y758" i="2"/>
  <c r="Z758" i="2"/>
  <c r="AA758" i="2"/>
  <c r="AB758" i="2"/>
  <c r="AC758" i="2"/>
  <c r="AD758" i="2"/>
  <c r="AE758" i="2"/>
  <c r="C758" i="4" s="1"/>
  <c r="AF758" i="2"/>
  <c r="I758" i="4" s="1"/>
  <c r="AG758" i="2"/>
  <c r="Y759" i="2"/>
  <c r="Z759" i="2"/>
  <c r="AA759" i="2"/>
  <c r="AB759" i="2"/>
  <c r="AC759" i="2"/>
  <c r="AD759" i="2"/>
  <c r="AE759" i="2"/>
  <c r="R759" i="2" s="1"/>
  <c r="AF759" i="2"/>
  <c r="AG759" i="2"/>
  <c r="Y760" i="2"/>
  <c r="Z760" i="2"/>
  <c r="AA760" i="2"/>
  <c r="AB760" i="2"/>
  <c r="AC760" i="2"/>
  <c r="AD760" i="2"/>
  <c r="AE760" i="2"/>
  <c r="R760" i="2" s="1"/>
  <c r="AF760" i="2"/>
  <c r="I760" i="4" s="1"/>
  <c r="AG760" i="2"/>
  <c r="Y761" i="2"/>
  <c r="Z761" i="2"/>
  <c r="AA761" i="2"/>
  <c r="AB761" i="2"/>
  <c r="AC761" i="2"/>
  <c r="AD761" i="2"/>
  <c r="AE761" i="2"/>
  <c r="R761" i="2" s="1"/>
  <c r="AF761" i="2"/>
  <c r="AG761" i="2"/>
  <c r="Y762" i="2"/>
  <c r="Z762" i="2"/>
  <c r="AA762" i="2"/>
  <c r="AB762" i="2"/>
  <c r="AC762" i="2"/>
  <c r="AD762" i="2"/>
  <c r="AE762" i="2"/>
  <c r="R762" i="2" s="1"/>
  <c r="AF762" i="2"/>
  <c r="AG762" i="2"/>
  <c r="Y763" i="2"/>
  <c r="Z763" i="2"/>
  <c r="AA763" i="2"/>
  <c r="AB763" i="2"/>
  <c r="AC763" i="2"/>
  <c r="AD763" i="2"/>
  <c r="AE763" i="2"/>
  <c r="C763" i="4" s="1"/>
  <c r="AF763" i="2"/>
  <c r="I763" i="4" s="1"/>
  <c r="AG763" i="2"/>
  <c r="Y764" i="2"/>
  <c r="Z764" i="2"/>
  <c r="AA764" i="2"/>
  <c r="AB764" i="2"/>
  <c r="AC764" i="2"/>
  <c r="AD764" i="2"/>
  <c r="AE764" i="2"/>
  <c r="C764" i="4" s="1"/>
  <c r="AF764" i="2"/>
  <c r="AG764" i="2"/>
  <c r="Y765" i="2"/>
  <c r="Z765" i="2"/>
  <c r="AA765" i="2"/>
  <c r="AB765" i="2"/>
  <c r="AC765" i="2"/>
  <c r="AD765" i="2"/>
  <c r="AE765" i="2"/>
  <c r="R765" i="2" s="1"/>
  <c r="AF765" i="2"/>
  <c r="I765" i="4" s="1"/>
  <c r="AG765" i="2"/>
  <c r="Y766" i="2"/>
  <c r="Z766" i="2"/>
  <c r="AA766" i="2"/>
  <c r="AB766" i="2"/>
  <c r="AC766" i="2"/>
  <c r="AD766" i="2"/>
  <c r="AE766" i="2"/>
  <c r="C766" i="4" s="1"/>
  <c r="AF766" i="2"/>
  <c r="I766" i="4" s="1"/>
  <c r="AG766" i="2"/>
  <c r="Y767" i="2"/>
  <c r="Z767" i="2"/>
  <c r="AA767" i="2"/>
  <c r="AB767" i="2"/>
  <c r="AC767" i="2"/>
  <c r="AD767" i="2"/>
  <c r="AE767" i="2"/>
  <c r="R767" i="2" s="1"/>
  <c r="AF767" i="2"/>
  <c r="AG767" i="2"/>
  <c r="Y768" i="2"/>
  <c r="Z768" i="2"/>
  <c r="AA768" i="2"/>
  <c r="AB768" i="2"/>
  <c r="AC768" i="2"/>
  <c r="AD768" i="2"/>
  <c r="AE768" i="2"/>
  <c r="R768" i="2" s="1"/>
  <c r="AF768" i="2"/>
  <c r="I768" i="4" s="1"/>
  <c r="AG768" i="2"/>
  <c r="Y769" i="2"/>
  <c r="Z769" i="2"/>
  <c r="AA769" i="2"/>
  <c r="AB769" i="2"/>
  <c r="AC769" i="2"/>
  <c r="AD769" i="2"/>
  <c r="AE769" i="2"/>
  <c r="R769" i="2" s="1"/>
  <c r="AF769" i="2"/>
  <c r="AG769" i="2"/>
  <c r="Y770" i="2"/>
  <c r="Z770" i="2"/>
  <c r="AA770" i="2"/>
  <c r="AB770" i="2"/>
  <c r="AC770" i="2"/>
  <c r="AD770" i="2"/>
  <c r="AE770" i="2"/>
  <c r="R770" i="2" s="1"/>
  <c r="AF770" i="2"/>
  <c r="AG770" i="2"/>
  <c r="Y771" i="2"/>
  <c r="Z771" i="2"/>
  <c r="AA771" i="2"/>
  <c r="AB771" i="2"/>
  <c r="AC771" i="2"/>
  <c r="AD771" i="2"/>
  <c r="AE771" i="2"/>
  <c r="C771" i="4" s="1"/>
  <c r="AF771" i="2"/>
  <c r="I771" i="4" s="1"/>
  <c r="AG771" i="2"/>
  <c r="Y772" i="2"/>
  <c r="Z772" i="2"/>
  <c r="AA772" i="2"/>
  <c r="AB772" i="2"/>
  <c r="AC772" i="2"/>
  <c r="AD772" i="2"/>
  <c r="AE772" i="2"/>
  <c r="C772" i="4" s="1"/>
  <c r="AF772" i="2"/>
  <c r="AG772" i="2"/>
  <c r="Y773" i="2"/>
  <c r="Z773" i="2"/>
  <c r="AA773" i="2"/>
  <c r="AB773" i="2"/>
  <c r="AC773" i="2"/>
  <c r="AD773" i="2"/>
  <c r="AE773" i="2"/>
  <c r="R773" i="2" s="1"/>
  <c r="AF773" i="2"/>
  <c r="I773" i="4" s="1"/>
  <c r="AG773" i="2"/>
  <c r="Y774" i="2"/>
  <c r="Z774" i="2"/>
  <c r="AA774" i="2"/>
  <c r="AB774" i="2"/>
  <c r="AC774" i="2"/>
  <c r="AD774" i="2"/>
  <c r="AE774" i="2"/>
  <c r="C774" i="4" s="1"/>
  <c r="AF774" i="2"/>
  <c r="I774" i="4" s="1"/>
  <c r="AG774" i="2"/>
  <c r="Y775" i="2"/>
  <c r="Z775" i="2"/>
  <c r="AA775" i="2"/>
  <c r="AB775" i="2"/>
  <c r="AC775" i="2"/>
  <c r="AD775" i="2"/>
  <c r="AE775" i="2"/>
  <c r="R775" i="2" s="1"/>
  <c r="AF775" i="2"/>
  <c r="AG775" i="2"/>
  <c r="Y776" i="2"/>
  <c r="Z776" i="2"/>
  <c r="AA776" i="2"/>
  <c r="AB776" i="2"/>
  <c r="AC776" i="2"/>
  <c r="AD776" i="2"/>
  <c r="AE776" i="2"/>
  <c r="R776" i="2" s="1"/>
  <c r="AF776" i="2"/>
  <c r="I776" i="4" s="1"/>
  <c r="AG776" i="2"/>
  <c r="Y777" i="2"/>
  <c r="Z777" i="2"/>
  <c r="AA777" i="2"/>
  <c r="AB777" i="2"/>
  <c r="AC777" i="2"/>
  <c r="AD777" i="2"/>
  <c r="AE777" i="2"/>
  <c r="R777" i="2" s="1"/>
  <c r="AF777" i="2"/>
  <c r="AG777" i="2"/>
  <c r="Y778" i="2"/>
  <c r="Z778" i="2"/>
  <c r="AA778" i="2"/>
  <c r="AB778" i="2"/>
  <c r="AC778" i="2"/>
  <c r="AD778" i="2"/>
  <c r="AE778" i="2"/>
  <c r="R778" i="2" s="1"/>
  <c r="AF778" i="2"/>
  <c r="AG778" i="2"/>
  <c r="Y779" i="2"/>
  <c r="Z779" i="2"/>
  <c r="AA779" i="2"/>
  <c r="AB779" i="2"/>
  <c r="AC779" i="2"/>
  <c r="AD779" i="2"/>
  <c r="AE779" i="2"/>
  <c r="C779" i="4" s="1"/>
  <c r="AF779" i="2"/>
  <c r="I779" i="4" s="1"/>
  <c r="AG779" i="2"/>
  <c r="Y780" i="2"/>
  <c r="Z780" i="2"/>
  <c r="AA780" i="2"/>
  <c r="AB780" i="2"/>
  <c r="AC780" i="2"/>
  <c r="AD780" i="2"/>
  <c r="AE780" i="2"/>
  <c r="C780" i="4" s="1"/>
  <c r="AF780" i="2"/>
  <c r="AG780" i="2"/>
  <c r="Y781" i="2"/>
  <c r="Z781" i="2"/>
  <c r="AA781" i="2"/>
  <c r="AB781" i="2"/>
  <c r="AC781" i="2"/>
  <c r="AD781" i="2"/>
  <c r="AE781" i="2"/>
  <c r="R781" i="2" s="1"/>
  <c r="AF781" i="2"/>
  <c r="I781" i="4" s="1"/>
  <c r="AG781" i="2"/>
  <c r="Y782" i="2"/>
  <c r="Z782" i="2"/>
  <c r="AA782" i="2"/>
  <c r="AB782" i="2"/>
  <c r="AC782" i="2"/>
  <c r="AD782" i="2"/>
  <c r="AE782" i="2"/>
  <c r="C782" i="4" s="1"/>
  <c r="AF782" i="2"/>
  <c r="I782" i="4" s="1"/>
  <c r="AG782" i="2"/>
  <c r="Y783" i="2"/>
  <c r="Z783" i="2"/>
  <c r="AA783" i="2"/>
  <c r="AB783" i="2"/>
  <c r="AC783" i="2"/>
  <c r="AD783" i="2"/>
  <c r="AE783" i="2"/>
  <c r="R783" i="2" s="1"/>
  <c r="AF783" i="2"/>
  <c r="AG783" i="2"/>
  <c r="Y784" i="2"/>
  <c r="Z784" i="2"/>
  <c r="AA784" i="2"/>
  <c r="AB784" i="2"/>
  <c r="AC784" i="2"/>
  <c r="AD784" i="2"/>
  <c r="AE784" i="2"/>
  <c r="R784" i="2" s="1"/>
  <c r="AF784" i="2"/>
  <c r="I784" i="4" s="1"/>
  <c r="AG784" i="2"/>
  <c r="Y785" i="2"/>
  <c r="Z785" i="2"/>
  <c r="AA785" i="2"/>
  <c r="AB785" i="2"/>
  <c r="AC785" i="2"/>
  <c r="AD785" i="2"/>
  <c r="AE785" i="2"/>
  <c r="R785" i="2" s="1"/>
  <c r="AF785" i="2"/>
  <c r="AG785" i="2"/>
  <c r="Y786" i="2"/>
  <c r="Z786" i="2"/>
  <c r="AA786" i="2"/>
  <c r="AB786" i="2"/>
  <c r="AC786" i="2"/>
  <c r="AD786" i="2"/>
  <c r="AE786" i="2"/>
  <c r="R786" i="2" s="1"/>
  <c r="AF786" i="2"/>
  <c r="AG786" i="2"/>
  <c r="Y787" i="2"/>
  <c r="Z787" i="2"/>
  <c r="AA787" i="2"/>
  <c r="AB787" i="2"/>
  <c r="AC787" i="2"/>
  <c r="AD787" i="2"/>
  <c r="AE787" i="2"/>
  <c r="C787" i="4" s="1"/>
  <c r="AF787" i="2"/>
  <c r="I787" i="4" s="1"/>
  <c r="AG787" i="2"/>
  <c r="Y788" i="2"/>
  <c r="Z788" i="2"/>
  <c r="AA788" i="2"/>
  <c r="AB788" i="2"/>
  <c r="AC788" i="2"/>
  <c r="AD788" i="2"/>
  <c r="AE788" i="2"/>
  <c r="C788" i="4" s="1"/>
  <c r="AF788" i="2"/>
  <c r="AG788" i="2"/>
  <c r="Y789" i="2"/>
  <c r="Z789" i="2"/>
  <c r="AA789" i="2"/>
  <c r="AB789" i="2"/>
  <c r="AC789" i="2"/>
  <c r="AD789" i="2"/>
  <c r="AE789" i="2"/>
  <c r="R789" i="2" s="1"/>
  <c r="AF789" i="2"/>
  <c r="I789" i="4" s="1"/>
  <c r="AG789" i="2"/>
  <c r="Y790" i="2"/>
  <c r="Z790" i="2"/>
  <c r="AA790" i="2"/>
  <c r="AB790" i="2"/>
  <c r="AC790" i="2"/>
  <c r="AD790" i="2"/>
  <c r="AE790" i="2"/>
  <c r="C790" i="4" s="1"/>
  <c r="AF790" i="2"/>
  <c r="I790" i="4" s="1"/>
  <c r="AG790" i="2"/>
  <c r="Y791" i="2"/>
  <c r="Z791" i="2"/>
  <c r="AA791" i="2"/>
  <c r="AB791" i="2"/>
  <c r="AC791" i="2"/>
  <c r="AD791" i="2"/>
  <c r="AE791" i="2"/>
  <c r="R791" i="2" s="1"/>
  <c r="AF791" i="2"/>
  <c r="AG791" i="2"/>
  <c r="Y792" i="2"/>
  <c r="Z792" i="2"/>
  <c r="AA792" i="2"/>
  <c r="AB792" i="2"/>
  <c r="AC792" i="2"/>
  <c r="AD792" i="2"/>
  <c r="AE792" i="2"/>
  <c r="R792" i="2" s="1"/>
  <c r="AF792" i="2"/>
  <c r="I792" i="4" s="1"/>
  <c r="AG792" i="2"/>
  <c r="Y793" i="2"/>
  <c r="Z793" i="2"/>
  <c r="AA793" i="2"/>
  <c r="AB793" i="2"/>
  <c r="AC793" i="2"/>
  <c r="AD793" i="2"/>
  <c r="AE793" i="2"/>
  <c r="R793" i="2" s="1"/>
  <c r="AF793" i="2"/>
  <c r="AG793" i="2"/>
  <c r="Y794" i="2"/>
  <c r="Z794" i="2"/>
  <c r="AA794" i="2"/>
  <c r="AB794" i="2"/>
  <c r="AC794" i="2"/>
  <c r="AD794" i="2"/>
  <c r="AE794" i="2"/>
  <c r="R794" i="2" s="1"/>
  <c r="AF794" i="2"/>
  <c r="AG794" i="2"/>
  <c r="Y795" i="2"/>
  <c r="Z795" i="2"/>
  <c r="AA795" i="2"/>
  <c r="AB795" i="2"/>
  <c r="AC795" i="2"/>
  <c r="AD795" i="2"/>
  <c r="AE795" i="2"/>
  <c r="C795" i="4" s="1"/>
  <c r="AF795" i="2"/>
  <c r="I795" i="4" s="1"/>
  <c r="AG795" i="2"/>
  <c r="Y796" i="2"/>
  <c r="Z796" i="2"/>
  <c r="AA796" i="2"/>
  <c r="AB796" i="2"/>
  <c r="AC796" i="2"/>
  <c r="AD796" i="2"/>
  <c r="AE796" i="2"/>
  <c r="C796" i="4" s="1"/>
  <c r="AF796" i="2"/>
  <c r="AG796" i="2"/>
  <c r="Y797" i="2"/>
  <c r="Z797" i="2"/>
  <c r="AA797" i="2"/>
  <c r="AB797" i="2"/>
  <c r="AC797" i="2"/>
  <c r="AD797" i="2"/>
  <c r="AE797" i="2"/>
  <c r="R797" i="2" s="1"/>
  <c r="AF797" i="2"/>
  <c r="I797" i="4" s="1"/>
  <c r="AG797" i="2"/>
  <c r="Y798" i="2"/>
  <c r="Z798" i="2"/>
  <c r="AA798" i="2"/>
  <c r="AB798" i="2"/>
  <c r="AC798" i="2"/>
  <c r="AD798" i="2"/>
  <c r="AE798" i="2"/>
  <c r="C798" i="4" s="1"/>
  <c r="AF798" i="2"/>
  <c r="I798" i="4" s="1"/>
  <c r="AG798" i="2"/>
  <c r="Y799" i="2"/>
  <c r="Z799" i="2"/>
  <c r="AA799" i="2"/>
  <c r="AB799" i="2"/>
  <c r="AC799" i="2"/>
  <c r="AD799" i="2"/>
  <c r="AE799" i="2"/>
  <c r="R799" i="2" s="1"/>
  <c r="AF799" i="2"/>
  <c r="AG799" i="2"/>
  <c r="Y800" i="2"/>
  <c r="Z800" i="2"/>
  <c r="AA800" i="2"/>
  <c r="AB800" i="2"/>
  <c r="AC800" i="2"/>
  <c r="AD800" i="2"/>
  <c r="AE800" i="2"/>
  <c r="R800" i="2" s="1"/>
  <c r="AF800" i="2"/>
  <c r="I800" i="4" s="1"/>
  <c r="AG800" i="2"/>
  <c r="Y801" i="2"/>
  <c r="Z801" i="2"/>
  <c r="AA801" i="2"/>
  <c r="AB801" i="2"/>
  <c r="AC801" i="2"/>
  <c r="AD801" i="2"/>
  <c r="AE801" i="2"/>
  <c r="R801" i="2" s="1"/>
  <c r="AF801" i="2"/>
  <c r="AG801" i="2"/>
  <c r="Y802" i="2"/>
  <c r="Z802" i="2"/>
  <c r="AA802" i="2"/>
  <c r="AB802" i="2"/>
  <c r="AC802" i="2"/>
  <c r="AD802" i="2"/>
  <c r="AE802" i="2"/>
  <c r="R802" i="2" s="1"/>
  <c r="AF802" i="2"/>
  <c r="AG802" i="2"/>
  <c r="Y803" i="2"/>
  <c r="Z803" i="2"/>
  <c r="AA803" i="2"/>
  <c r="AB803" i="2"/>
  <c r="AC803" i="2"/>
  <c r="AD803" i="2"/>
  <c r="AE803" i="2"/>
  <c r="C803" i="4" s="1"/>
  <c r="AF803" i="2"/>
  <c r="I803" i="4" s="1"/>
  <c r="AG803" i="2"/>
  <c r="Y804" i="2"/>
  <c r="Z804" i="2"/>
  <c r="AA804" i="2"/>
  <c r="AB804" i="2"/>
  <c r="AC804" i="2"/>
  <c r="AD804" i="2"/>
  <c r="AE804" i="2"/>
  <c r="C804" i="4" s="1"/>
  <c r="AF804" i="2"/>
  <c r="AG804" i="2"/>
  <c r="Y805" i="2"/>
  <c r="Z805" i="2"/>
  <c r="AA805" i="2"/>
  <c r="AB805" i="2"/>
  <c r="AC805" i="2"/>
  <c r="AD805" i="2"/>
  <c r="AE805" i="2"/>
  <c r="R805" i="2" s="1"/>
  <c r="AF805" i="2"/>
  <c r="I805" i="4" s="1"/>
  <c r="AG805" i="2"/>
  <c r="Y806" i="2"/>
  <c r="Z806" i="2"/>
  <c r="AA806" i="2"/>
  <c r="AB806" i="2"/>
  <c r="AC806" i="2"/>
  <c r="AD806" i="2"/>
  <c r="AE806" i="2"/>
  <c r="C806" i="4" s="1"/>
  <c r="AF806" i="2"/>
  <c r="I806" i="4" s="1"/>
  <c r="AG806" i="2"/>
  <c r="Y807" i="2"/>
  <c r="Z807" i="2"/>
  <c r="AA807" i="2"/>
  <c r="AB807" i="2"/>
  <c r="AC807" i="2"/>
  <c r="AD807" i="2"/>
  <c r="AE807" i="2"/>
  <c r="R807" i="2" s="1"/>
  <c r="AF807" i="2"/>
  <c r="AG807" i="2"/>
  <c r="Y808" i="2"/>
  <c r="Z808" i="2"/>
  <c r="AA808" i="2"/>
  <c r="AB808" i="2"/>
  <c r="AC808" i="2"/>
  <c r="AD808" i="2"/>
  <c r="AE808" i="2"/>
  <c r="R808" i="2" s="1"/>
  <c r="AF808" i="2"/>
  <c r="I808" i="4" s="1"/>
  <c r="AG808" i="2"/>
  <c r="Y809" i="2"/>
  <c r="Z809" i="2"/>
  <c r="AA809" i="2"/>
  <c r="AB809" i="2"/>
  <c r="AC809" i="2"/>
  <c r="AD809" i="2"/>
  <c r="AE809" i="2"/>
  <c r="R809" i="2" s="1"/>
  <c r="AF809" i="2"/>
  <c r="AG809" i="2"/>
  <c r="Y810" i="2"/>
  <c r="Z810" i="2"/>
  <c r="AA810" i="2"/>
  <c r="AB810" i="2"/>
  <c r="AC810" i="2"/>
  <c r="AD810" i="2"/>
  <c r="AE810" i="2"/>
  <c r="R810" i="2" s="1"/>
  <c r="AF810" i="2"/>
  <c r="AG810" i="2"/>
  <c r="Y811" i="2"/>
  <c r="Z811" i="2"/>
  <c r="AA811" i="2"/>
  <c r="AB811" i="2"/>
  <c r="AC811" i="2"/>
  <c r="AD811" i="2"/>
  <c r="AE811" i="2"/>
  <c r="C811" i="4" s="1"/>
  <c r="AF811" i="2"/>
  <c r="I811" i="4" s="1"/>
  <c r="AG811" i="2"/>
  <c r="Y812" i="2"/>
  <c r="Z812" i="2"/>
  <c r="AA812" i="2"/>
  <c r="AB812" i="2"/>
  <c r="AC812" i="2"/>
  <c r="AD812" i="2"/>
  <c r="AE812" i="2"/>
  <c r="C812" i="4" s="1"/>
  <c r="AF812" i="2"/>
  <c r="AG812" i="2"/>
  <c r="Y813" i="2"/>
  <c r="Z813" i="2"/>
  <c r="AA813" i="2"/>
  <c r="AB813" i="2"/>
  <c r="AC813" i="2"/>
  <c r="AD813" i="2"/>
  <c r="AE813" i="2"/>
  <c r="R813" i="2" s="1"/>
  <c r="AF813" i="2"/>
  <c r="I813" i="4" s="1"/>
  <c r="AG813" i="2"/>
  <c r="Y814" i="2"/>
  <c r="Z814" i="2"/>
  <c r="AA814" i="2"/>
  <c r="AB814" i="2"/>
  <c r="AC814" i="2"/>
  <c r="AD814" i="2"/>
  <c r="AE814" i="2"/>
  <c r="C814" i="4" s="1"/>
  <c r="AF814" i="2"/>
  <c r="I814" i="4" s="1"/>
  <c r="AG814" i="2"/>
  <c r="Y815" i="2"/>
  <c r="Z815" i="2"/>
  <c r="AA815" i="2"/>
  <c r="AB815" i="2"/>
  <c r="AC815" i="2"/>
  <c r="AD815" i="2"/>
  <c r="AE815" i="2"/>
  <c r="R815" i="2" s="1"/>
  <c r="AF815" i="2"/>
  <c r="AG815" i="2"/>
  <c r="Y816" i="2"/>
  <c r="Z816" i="2"/>
  <c r="AA816" i="2"/>
  <c r="AB816" i="2"/>
  <c r="AC816" i="2"/>
  <c r="AD816" i="2"/>
  <c r="AE816" i="2"/>
  <c r="R816" i="2" s="1"/>
  <c r="AF816" i="2"/>
  <c r="I816" i="4" s="1"/>
  <c r="AG816" i="2"/>
  <c r="Y817" i="2"/>
  <c r="Z817" i="2"/>
  <c r="AA817" i="2"/>
  <c r="AB817" i="2"/>
  <c r="AC817" i="2"/>
  <c r="AD817" i="2"/>
  <c r="AE817" i="2"/>
  <c r="R817" i="2" s="1"/>
  <c r="AF817" i="2"/>
  <c r="AG817" i="2"/>
  <c r="Y818" i="2"/>
  <c r="Z818" i="2"/>
  <c r="AA818" i="2"/>
  <c r="AB818" i="2"/>
  <c r="AC818" i="2"/>
  <c r="AD818" i="2"/>
  <c r="AE818" i="2"/>
  <c r="R818" i="2" s="1"/>
  <c r="AF818" i="2"/>
  <c r="AG818" i="2"/>
  <c r="Y819" i="2"/>
  <c r="Z819" i="2"/>
  <c r="AA819" i="2"/>
  <c r="AB819" i="2"/>
  <c r="AC819" i="2"/>
  <c r="AD819" i="2"/>
  <c r="AE819" i="2"/>
  <c r="C819" i="4" s="1"/>
  <c r="AF819" i="2"/>
  <c r="I819" i="4" s="1"/>
  <c r="AG819" i="2"/>
  <c r="Y820" i="2"/>
  <c r="Z820" i="2"/>
  <c r="AA820" i="2"/>
  <c r="AB820" i="2"/>
  <c r="AC820" i="2"/>
  <c r="AD820" i="2"/>
  <c r="AE820" i="2"/>
  <c r="C820" i="4" s="1"/>
  <c r="AF820" i="2"/>
  <c r="AG820" i="2"/>
  <c r="Y821" i="2"/>
  <c r="Z821" i="2"/>
  <c r="AA821" i="2"/>
  <c r="AB821" i="2"/>
  <c r="AC821" i="2"/>
  <c r="AD821" i="2"/>
  <c r="AE821" i="2"/>
  <c r="R821" i="2" s="1"/>
  <c r="AF821" i="2"/>
  <c r="I821" i="4" s="1"/>
  <c r="AG821" i="2"/>
  <c r="Y822" i="2"/>
  <c r="Z822" i="2"/>
  <c r="AA822" i="2"/>
  <c r="AB822" i="2"/>
  <c r="AC822" i="2"/>
  <c r="AD822" i="2"/>
  <c r="AE822" i="2"/>
  <c r="C822" i="4" s="1"/>
  <c r="AF822" i="2"/>
  <c r="I822" i="4" s="1"/>
  <c r="AG822" i="2"/>
  <c r="Y823" i="2"/>
  <c r="Z823" i="2"/>
  <c r="AA823" i="2"/>
  <c r="AB823" i="2"/>
  <c r="AC823" i="2"/>
  <c r="AD823" i="2"/>
  <c r="AE823" i="2"/>
  <c r="R823" i="2" s="1"/>
  <c r="AF823" i="2"/>
  <c r="AG823" i="2"/>
  <c r="Y824" i="2"/>
  <c r="Z824" i="2"/>
  <c r="AA824" i="2"/>
  <c r="AB824" i="2"/>
  <c r="AC824" i="2"/>
  <c r="AD824" i="2"/>
  <c r="AE824" i="2"/>
  <c r="R824" i="2" s="1"/>
  <c r="AF824" i="2"/>
  <c r="I824" i="4" s="1"/>
  <c r="AG824" i="2"/>
  <c r="Y825" i="2"/>
  <c r="Z825" i="2"/>
  <c r="AA825" i="2"/>
  <c r="AB825" i="2"/>
  <c r="AC825" i="2"/>
  <c r="AD825" i="2"/>
  <c r="AE825" i="2"/>
  <c r="R825" i="2" s="1"/>
  <c r="AF825" i="2"/>
  <c r="AG825" i="2"/>
  <c r="Y826" i="2"/>
  <c r="Z826" i="2"/>
  <c r="AA826" i="2"/>
  <c r="AB826" i="2"/>
  <c r="AC826" i="2"/>
  <c r="AD826" i="2"/>
  <c r="AE826" i="2"/>
  <c r="R826" i="2" s="1"/>
  <c r="AF826" i="2"/>
  <c r="AG826" i="2"/>
  <c r="Y827" i="2"/>
  <c r="Z827" i="2"/>
  <c r="AA827" i="2"/>
  <c r="AB827" i="2"/>
  <c r="AC827" i="2"/>
  <c r="AD827" i="2"/>
  <c r="AE827" i="2"/>
  <c r="C827" i="4" s="1"/>
  <c r="AF827" i="2"/>
  <c r="I827" i="4" s="1"/>
  <c r="AG827" i="2"/>
  <c r="Y828" i="2"/>
  <c r="Z828" i="2"/>
  <c r="AA828" i="2"/>
  <c r="AB828" i="2"/>
  <c r="AC828" i="2"/>
  <c r="AD828" i="2"/>
  <c r="AE828" i="2"/>
  <c r="C828" i="4" s="1"/>
  <c r="AF828" i="2"/>
  <c r="AG828" i="2"/>
  <c r="Y829" i="2"/>
  <c r="Z829" i="2"/>
  <c r="AA829" i="2"/>
  <c r="AB829" i="2"/>
  <c r="AC829" i="2"/>
  <c r="AD829" i="2"/>
  <c r="AE829" i="2"/>
  <c r="R829" i="2" s="1"/>
  <c r="AF829" i="2"/>
  <c r="I829" i="4" s="1"/>
  <c r="AG829" i="2"/>
  <c r="Y830" i="2"/>
  <c r="Z830" i="2"/>
  <c r="AA830" i="2"/>
  <c r="AB830" i="2"/>
  <c r="AC830" i="2"/>
  <c r="AD830" i="2"/>
  <c r="AE830" i="2"/>
  <c r="C830" i="4" s="1"/>
  <c r="AF830" i="2"/>
  <c r="I830" i="4" s="1"/>
  <c r="AG830" i="2"/>
  <c r="Y831" i="2"/>
  <c r="Z831" i="2"/>
  <c r="AA831" i="2"/>
  <c r="AB831" i="2"/>
  <c r="AC831" i="2"/>
  <c r="AD831" i="2"/>
  <c r="AE831" i="2"/>
  <c r="R831" i="2" s="1"/>
  <c r="AF831" i="2"/>
  <c r="AG831" i="2"/>
  <c r="Y832" i="2"/>
  <c r="Z832" i="2"/>
  <c r="AA832" i="2"/>
  <c r="AB832" i="2"/>
  <c r="AC832" i="2"/>
  <c r="AD832" i="2"/>
  <c r="AE832" i="2"/>
  <c r="R832" i="2" s="1"/>
  <c r="AF832" i="2"/>
  <c r="I832" i="4" s="1"/>
  <c r="AG832" i="2"/>
  <c r="Y833" i="2"/>
  <c r="Z833" i="2"/>
  <c r="AA833" i="2"/>
  <c r="AB833" i="2"/>
  <c r="AC833" i="2"/>
  <c r="AD833" i="2"/>
  <c r="AE833" i="2"/>
  <c r="R833" i="2" s="1"/>
  <c r="AF833" i="2"/>
  <c r="AG833" i="2"/>
  <c r="Y834" i="2"/>
  <c r="Z834" i="2"/>
  <c r="AA834" i="2"/>
  <c r="AB834" i="2"/>
  <c r="AC834" i="2"/>
  <c r="AD834" i="2"/>
  <c r="AE834" i="2"/>
  <c r="R834" i="2" s="1"/>
  <c r="AF834" i="2"/>
  <c r="AG834" i="2"/>
  <c r="Y835" i="2"/>
  <c r="Z835" i="2"/>
  <c r="AA835" i="2"/>
  <c r="AB835" i="2"/>
  <c r="AC835" i="2"/>
  <c r="AD835" i="2"/>
  <c r="AE835" i="2"/>
  <c r="C835" i="4" s="1"/>
  <c r="AF835" i="2"/>
  <c r="I835" i="4" s="1"/>
  <c r="AG835" i="2"/>
  <c r="Y836" i="2"/>
  <c r="Z836" i="2"/>
  <c r="AA836" i="2"/>
  <c r="AB836" i="2"/>
  <c r="AC836" i="2"/>
  <c r="AD836" i="2"/>
  <c r="AE836" i="2"/>
  <c r="C836" i="4" s="1"/>
  <c r="AF836" i="2"/>
  <c r="AG836" i="2"/>
  <c r="Y837" i="2"/>
  <c r="Z837" i="2"/>
  <c r="AA837" i="2"/>
  <c r="AB837" i="2"/>
  <c r="AC837" i="2"/>
  <c r="AD837" i="2"/>
  <c r="AE837" i="2"/>
  <c r="R837" i="2" s="1"/>
  <c r="AF837" i="2"/>
  <c r="I837" i="4" s="1"/>
  <c r="AG837" i="2"/>
  <c r="Y838" i="2"/>
  <c r="Z838" i="2"/>
  <c r="AA838" i="2"/>
  <c r="AB838" i="2"/>
  <c r="AC838" i="2"/>
  <c r="AD838" i="2"/>
  <c r="AE838" i="2"/>
  <c r="C838" i="4" s="1"/>
  <c r="AF838" i="2"/>
  <c r="I838" i="4" s="1"/>
  <c r="AG838" i="2"/>
  <c r="Y839" i="2"/>
  <c r="Z839" i="2"/>
  <c r="AA839" i="2"/>
  <c r="AB839" i="2"/>
  <c r="AC839" i="2"/>
  <c r="AD839" i="2"/>
  <c r="AE839" i="2"/>
  <c r="R839" i="2" s="1"/>
  <c r="AF839" i="2"/>
  <c r="AG839" i="2"/>
  <c r="Y840" i="2"/>
  <c r="Z840" i="2"/>
  <c r="AA840" i="2"/>
  <c r="AB840" i="2"/>
  <c r="AC840" i="2"/>
  <c r="AD840" i="2"/>
  <c r="AE840" i="2"/>
  <c r="R840" i="2" s="1"/>
  <c r="AF840" i="2"/>
  <c r="I840" i="4" s="1"/>
  <c r="AG840" i="2"/>
  <c r="Y841" i="2"/>
  <c r="Z841" i="2"/>
  <c r="AA841" i="2"/>
  <c r="AB841" i="2"/>
  <c r="AC841" i="2"/>
  <c r="AD841" i="2"/>
  <c r="AE841" i="2"/>
  <c r="C841" i="4" s="1"/>
  <c r="AF841" i="2"/>
  <c r="AG841" i="2"/>
  <c r="Y842" i="2"/>
  <c r="Z842" i="2"/>
  <c r="AA842" i="2"/>
  <c r="AB842" i="2"/>
  <c r="AC842" i="2"/>
  <c r="AD842" i="2"/>
  <c r="AE842" i="2"/>
  <c r="R842" i="2" s="1"/>
  <c r="AF842" i="2"/>
  <c r="AG842" i="2"/>
  <c r="Y843" i="2"/>
  <c r="Z843" i="2"/>
  <c r="AA843" i="2"/>
  <c r="AB843" i="2"/>
  <c r="AC843" i="2"/>
  <c r="AD843" i="2"/>
  <c r="AE843" i="2"/>
  <c r="C843" i="4" s="1"/>
  <c r="AF843" i="2"/>
  <c r="I843" i="4" s="1"/>
  <c r="AG843" i="2"/>
  <c r="Y844" i="2"/>
  <c r="Z844" i="2"/>
  <c r="AA844" i="2"/>
  <c r="AB844" i="2"/>
  <c r="AC844" i="2"/>
  <c r="AD844" i="2"/>
  <c r="AE844" i="2"/>
  <c r="C844" i="4" s="1"/>
  <c r="AF844" i="2"/>
  <c r="AG844" i="2"/>
  <c r="Y845" i="2"/>
  <c r="Z845" i="2"/>
  <c r="AA845" i="2"/>
  <c r="AB845" i="2"/>
  <c r="AC845" i="2"/>
  <c r="AD845" i="2"/>
  <c r="AE845" i="2"/>
  <c r="R845" i="2" s="1"/>
  <c r="AF845" i="2"/>
  <c r="I845" i="4" s="1"/>
  <c r="AG845" i="2"/>
  <c r="Y846" i="2"/>
  <c r="Z846" i="2"/>
  <c r="AA846" i="2"/>
  <c r="AB846" i="2"/>
  <c r="AC846" i="2"/>
  <c r="AD846" i="2"/>
  <c r="AE846" i="2"/>
  <c r="C846" i="4" s="1"/>
  <c r="AF846" i="2"/>
  <c r="I846" i="4" s="1"/>
  <c r="AG846" i="2"/>
  <c r="Y847" i="2"/>
  <c r="Z847" i="2"/>
  <c r="AA847" i="2"/>
  <c r="AB847" i="2"/>
  <c r="AC847" i="2"/>
  <c r="AD847" i="2"/>
  <c r="AE847" i="2"/>
  <c r="R847" i="2" s="1"/>
  <c r="AF847" i="2"/>
  <c r="AG847" i="2"/>
  <c r="Y848" i="2"/>
  <c r="Z848" i="2"/>
  <c r="AA848" i="2"/>
  <c r="AB848" i="2"/>
  <c r="AC848" i="2"/>
  <c r="AD848" i="2"/>
  <c r="AE848" i="2"/>
  <c r="R848" i="2" s="1"/>
  <c r="AF848" i="2"/>
  <c r="I848" i="4" s="1"/>
  <c r="AG848" i="2"/>
  <c r="Y849" i="2"/>
  <c r="Z849" i="2"/>
  <c r="AA849" i="2"/>
  <c r="AB849" i="2"/>
  <c r="AC849" i="2"/>
  <c r="AD849" i="2"/>
  <c r="AE849" i="2"/>
  <c r="R849" i="2" s="1"/>
  <c r="AF849" i="2"/>
  <c r="AG849" i="2"/>
  <c r="Y850" i="2"/>
  <c r="Z850" i="2"/>
  <c r="AA850" i="2"/>
  <c r="AB850" i="2"/>
  <c r="AC850" i="2"/>
  <c r="AD850" i="2"/>
  <c r="AE850" i="2"/>
  <c r="R850" i="2" s="1"/>
  <c r="AF850" i="2"/>
  <c r="AG850" i="2"/>
  <c r="Y851" i="2"/>
  <c r="Z851" i="2"/>
  <c r="AA851" i="2"/>
  <c r="AB851" i="2"/>
  <c r="AC851" i="2"/>
  <c r="AD851" i="2"/>
  <c r="AE851" i="2"/>
  <c r="C851" i="4" s="1"/>
  <c r="AF851" i="2"/>
  <c r="I851" i="4" s="1"/>
  <c r="AG851" i="2"/>
  <c r="Y852" i="2"/>
  <c r="Z852" i="2"/>
  <c r="AA852" i="2"/>
  <c r="AB852" i="2"/>
  <c r="AC852" i="2"/>
  <c r="AD852" i="2"/>
  <c r="AE852" i="2"/>
  <c r="R852" i="2" s="1"/>
  <c r="AF852" i="2"/>
  <c r="AG852" i="2"/>
  <c r="Y853" i="2"/>
  <c r="Z853" i="2"/>
  <c r="AA853" i="2"/>
  <c r="AB853" i="2"/>
  <c r="AC853" i="2"/>
  <c r="AD853" i="2"/>
  <c r="AE853" i="2"/>
  <c r="R853" i="2" s="1"/>
  <c r="AF853" i="2"/>
  <c r="I853" i="4" s="1"/>
  <c r="AG853" i="2"/>
  <c r="Y854" i="2"/>
  <c r="Z854" i="2"/>
  <c r="AA854" i="2"/>
  <c r="AB854" i="2"/>
  <c r="AC854" i="2"/>
  <c r="AD854" i="2"/>
  <c r="AE854" i="2"/>
  <c r="C854" i="4" s="1"/>
  <c r="AF854" i="2"/>
  <c r="I854" i="4" s="1"/>
  <c r="AG854" i="2"/>
  <c r="Y855" i="2"/>
  <c r="Z855" i="2"/>
  <c r="AA855" i="2"/>
  <c r="AB855" i="2"/>
  <c r="AC855" i="2"/>
  <c r="AD855" i="2"/>
  <c r="AE855" i="2"/>
  <c r="R855" i="2" s="1"/>
  <c r="AF855" i="2"/>
  <c r="AG855" i="2"/>
  <c r="Y856" i="2"/>
  <c r="Z856" i="2"/>
  <c r="AA856" i="2"/>
  <c r="AB856" i="2"/>
  <c r="AC856" i="2"/>
  <c r="AD856" i="2"/>
  <c r="AE856" i="2"/>
  <c r="R856" i="2" s="1"/>
  <c r="AF856" i="2"/>
  <c r="I856" i="4" s="1"/>
  <c r="AG856" i="2"/>
  <c r="Y857" i="2"/>
  <c r="Z857" i="2"/>
  <c r="AA857" i="2"/>
  <c r="AB857" i="2"/>
  <c r="AC857" i="2"/>
  <c r="AD857" i="2"/>
  <c r="AE857" i="2"/>
  <c r="C857" i="4" s="1"/>
  <c r="AF857" i="2"/>
  <c r="AG857" i="2"/>
  <c r="Y858" i="2"/>
  <c r="Z858" i="2"/>
  <c r="AA858" i="2"/>
  <c r="AB858" i="2"/>
  <c r="AC858" i="2"/>
  <c r="AD858" i="2"/>
  <c r="AE858" i="2"/>
  <c r="R858" i="2" s="1"/>
  <c r="AF858" i="2"/>
  <c r="AG858" i="2"/>
  <c r="Y859" i="2"/>
  <c r="Z859" i="2"/>
  <c r="AA859" i="2"/>
  <c r="AB859" i="2"/>
  <c r="AC859" i="2"/>
  <c r="AD859" i="2"/>
  <c r="AE859" i="2"/>
  <c r="C859" i="4" s="1"/>
  <c r="AF859" i="2"/>
  <c r="AG859" i="2"/>
  <c r="Y860" i="2"/>
  <c r="Z860" i="2"/>
  <c r="AA860" i="2"/>
  <c r="AB860" i="2"/>
  <c r="AC860" i="2"/>
  <c r="AD860" i="2"/>
  <c r="AE860" i="2"/>
  <c r="C860" i="4" s="1"/>
  <c r="AF860" i="2"/>
  <c r="AG860" i="2"/>
  <c r="Y861" i="2"/>
  <c r="Z861" i="2"/>
  <c r="AA861" i="2"/>
  <c r="AB861" i="2"/>
  <c r="AC861" i="2"/>
  <c r="AD861" i="2"/>
  <c r="AE861" i="2"/>
  <c r="R861" i="2" s="1"/>
  <c r="AF861" i="2"/>
  <c r="I861" i="4" s="1"/>
  <c r="AG861" i="2"/>
  <c r="Y862" i="2"/>
  <c r="Z862" i="2"/>
  <c r="AA862" i="2"/>
  <c r="AB862" i="2"/>
  <c r="AC862" i="2"/>
  <c r="AD862" i="2"/>
  <c r="AE862" i="2"/>
  <c r="C862" i="4" s="1"/>
  <c r="AF862" i="2"/>
  <c r="I862" i="4" s="1"/>
  <c r="AG862" i="2"/>
  <c r="Y863" i="2"/>
  <c r="Z863" i="2"/>
  <c r="AA863" i="2"/>
  <c r="AB863" i="2"/>
  <c r="AC863" i="2"/>
  <c r="AD863" i="2"/>
  <c r="AE863" i="2"/>
  <c r="R863" i="2" s="1"/>
  <c r="AF863" i="2"/>
  <c r="AG863" i="2"/>
  <c r="Y864" i="2"/>
  <c r="Z864" i="2"/>
  <c r="AA864" i="2"/>
  <c r="AB864" i="2"/>
  <c r="AC864" i="2"/>
  <c r="AD864" i="2"/>
  <c r="AE864" i="2"/>
  <c r="R864" i="2" s="1"/>
  <c r="AF864" i="2"/>
  <c r="I864" i="4" s="1"/>
  <c r="AG864" i="2"/>
  <c r="Y865" i="2"/>
  <c r="Z865" i="2"/>
  <c r="AA865" i="2"/>
  <c r="AB865" i="2"/>
  <c r="AC865" i="2"/>
  <c r="AD865" i="2"/>
  <c r="AE865" i="2"/>
  <c r="R865" i="2" s="1"/>
  <c r="AF865" i="2"/>
  <c r="AG865" i="2"/>
  <c r="Y866" i="2"/>
  <c r="Z866" i="2"/>
  <c r="AA866" i="2"/>
  <c r="AB866" i="2"/>
  <c r="AC866" i="2"/>
  <c r="AD866" i="2"/>
  <c r="AE866" i="2"/>
  <c r="C866" i="4" s="1"/>
  <c r="AF866" i="2"/>
  <c r="AG866" i="2"/>
  <c r="Y867" i="2"/>
  <c r="Z867" i="2"/>
  <c r="AA867" i="2"/>
  <c r="AB867" i="2"/>
  <c r="AC867" i="2"/>
  <c r="AD867" i="2"/>
  <c r="AE867" i="2"/>
  <c r="C867" i="4" s="1"/>
  <c r="AF867" i="2"/>
  <c r="I867" i="4" s="1"/>
  <c r="AG867" i="2"/>
  <c r="Y868" i="2"/>
  <c r="Z868" i="2"/>
  <c r="AA868" i="2"/>
  <c r="AB868" i="2"/>
  <c r="AC868" i="2"/>
  <c r="AD868" i="2"/>
  <c r="AE868" i="2"/>
  <c r="C868" i="4" s="1"/>
  <c r="AF868" i="2"/>
  <c r="AG868" i="2"/>
  <c r="Y869" i="2"/>
  <c r="Z869" i="2"/>
  <c r="AA869" i="2"/>
  <c r="AB869" i="2"/>
  <c r="AC869" i="2"/>
  <c r="AD869" i="2"/>
  <c r="AE869" i="2"/>
  <c r="R869" i="2" s="1"/>
  <c r="AF869" i="2"/>
  <c r="I869" i="4" s="1"/>
  <c r="AG869" i="2"/>
  <c r="Y870" i="2"/>
  <c r="Z870" i="2"/>
  <c r="AA870" i="2"/>
  <c r="AB870" i="2"/>
  <c r="AC870" i="2"/>
  <c r="AD870" i="2"/>
  <c r="AE870" i="2"/>
  <c r="C870" i="4" s="1"/>
  <c r="AF870" i="2"/>
  <c r="I870" i="4" s="1"/>
  <c r="AG870" i="2"/>
  <c r="Y871" i="2"/>
  <c r="Z871" i="2"/>
  <c r="AA871" i="2"/>
  <c r="AB871" i="2"/>
  <c r="AC871" i="2"/>
  <c r="AD871" i="2"/>
  <c r="AE871" i="2"/>
  <c r="C871" i="4" s="1"/>
  <c r="AF871" i="2"/>
  <c r="AG871" i="2"/>
  <c r="Y872" i="2"/>
  <c r="Z872" i="2"/>
  <c r="AA872" i="2"/>
  <c r="AB872" i="2"/>
  <c r="AC872" i="2"/>
  <c r="AD872" i="2"/>
  <c r="AE872" i="2"/>
  <c r="R872" i="2" s="1"/>
  <c r="AF872" i="2"/>
  <c r="AG872" i="2"/>
  <c r="Y873" i="2"/>
  <c r="Z873" i="2"/>
  <c r="AA873" i="2"/>
  <c r="AB873" i="2"/>
  <c r="AC873" i="2"/>
  <c r="AD873" i="2"/>
  <c r="AE873" i="2"/>
  <c r="C873" i="4" s="1"/>
  <c r="AF873" i="2"/>
  <c r="I873" i="4" s="1"/>
  <c r="AG873" i="2"/>
  <c r="Y874" i="2"/>
  <c r="Z874" i="2"/>
  <c r="AA874" i="2"/>
  <c r="AB874" i="2"/>
  <c r="AC874" i="2"/>
  <c r="AD874" i="2"/>
  <c r="AE874" i="2"/>
  <c r="R874" i="2" s="1"/>
  <c r="AF874" i="2"/>
  <c r="AG874" i="2"/>
  <c r="Y875" i="2"/>
  <c r="Z875" i="2"/>
  <c r="AA875" i="2"/>
  <c r="AB875" i="2"/>
  <c r="AC875" i="2"/>
  <c r="AD875" i="2"/>
  <c r="AE875" i="2"/>
  <c r="C875" i="4" s="1"/>
  <c r="AF875" i="2"/>
  <c r="I875" i="4" s="1"/>
  <c r="AG875" i="2"/>
  <c r="Y876" i="2"/>
  <c r="Z876" i="2"/>
  <c r="AA876" i="2"/>
  <c r="AB876" i="2"/>
  <c r="AC876" i="2"/>
  <c r="AD876" i="2"/>
  <c r="AE876" i="2"/>
  <c r="C876" i="4" s="1"/>
  <c r="AF876" i="2"/>
  <c r="I876" i="4" s="1"/>
  <c r="AG876" i="2"/>
  <c r="Y877" i="2"/>
  <c r="Z877" i="2"/>
  <c r="AA877" i="2"/>
  <c r="AB877" i="2"/>
  <c r="AC877" i="2"/>
  <c r="AD877" i="2"/>
  <c r="AE877" i="2"/>
  <c r="R877" i="2" s="1"/>
  <c r="AF877" i="2"/>
  <c r="I877" i="4" s="1"/>
  <c r="AG877" i="2"/>
  <c r="Y878" i="2"/>
  <c r="Z878" i="2"/>
  <c r="AA878" i="2"/>
  <c r="AB878" i="2"/>
  <c r="AC878" i="2"/>
  <c r="AD878" i="2"/>
  <c r="AE878" i="2"/>
  <c r="C878" i="4" s="1"/>
  <c r="AF878" i="2"/>
  <c r="I878" i="4" s="1"/>
  <c r="AG878" i="2"/>
  <c r="Y879" i="2"/>
  <c r="Z879" i="2"/>
  <c r="AA879" i="2"/>
  <c r="AB879" i="2"/>
  <c r="AC879" i="2"/>
  <c r="AD879" i="2"/>
  <c r="AE879" i="2"/>
  <c r="R879" i="2" s="1"/>
  <c r="AF879" i="2"/>
  <c r="AG879" i="2"/>
  <c r="Y880" i="2"/>
  <c r="Z880" i="2"/>
  <c r="AA880" i="2"/>
  <c r="AB880" i="2"/>
  <c r="AC880" i="2"/>
  <c r="AD880" i="2"/>
  <c r="AE880" i="2"/>
  <c r="R880" i="2" s="1"/>
  <c r="AF880" i="2"/>
  <c r="AG880" i="2"/>
  <c r="Y881" i="2"/>
  <c r="Z881" i="2"/>
  <c r="AA881" i="2"/>
  <c r="AB881" i="2"/>
  <c r="AC881" i="2"/>
  <c r="AD881" i="2"/>
  <c r="AE881" i="2"/>
  <c r="R881" i="2" s="1"/>
  <c r="AF881" i="2"/>
  <c r="I881" i="4" s="1"/>
  <c r="AG881" i="2"/>
  <c r="Y882" i="2"/>
  <c r="Z882" i="2"/>
  <c r="AA882" i="2"/>
  <c r="AB882" i="2"/>
  <c r="AC882" i="2"/>
  <c r="AD882" i="2"/>
  <c r="AE882" i="2"/>
  <c r="R882" i="2" s="1"/>
  <c r="AF882" i="2"/>
  <c r="AG882" i="2"/>
  <c r="Y883" i="2"/>
  <c r="Z883" i="2"/>
  <c r="AA883" i="2"/>
  <c r="AB883" i="2"/>
  <c r="AC883" i="2"/>
  <c r="AD883" i="2"/>
  <c r="AE883" i="2"/>
  <c r="C883" i="4" s="1"/>
  <c r="AF883" i="2"/>
  <c r="I883" i="4" s="1"/>
  <c r="AG883" i="2"/>
  <c r="Y884" i="2"/>
  <c r="Z884" i="2"/>
  <c r="AA884" i="2"/>
  <c r="AB884" i="2"/>
  <c r="AC884" i="2"/>
  <c r="AD884" i="2"/>
  <c r="AE884" i="2"/>
  <c r="R884" i="2" s="1"/>
  <c r="AF884" i="2"/>
  <c r="AG884" i="2"/>
  <c r="Y885" i="2"/>
  <c r="Z885" i="2"/>
  <c r="AA885" i="2"/>
  <c r="AB885" i="2"/>
  <c r="AC885" i="2"/>
  <c r="AD885" i="2"/>
  <c r="AE885" i="2"/>
  <c r="R885" i="2" s="1"/>
  <c r="AF885" i="2"/>
  <c r="AG885" i="2"/>
  <c r="Y886" i="2"/>
  <c r="Z886" i="2"/>
  <c r="AA886" i="2"/>
  <c r="AB886" i="2"/>
  <c r="AC886" i="2"/>
  <c r="AD886" i="2"/>
  <c r="AE886" i="2"/>
  <c r="C886" i="4" s="1"/>
  <c r="AF886" i="2"/>
  <c r="I886" i="4" s="1"/>
  <c r="AG886" i="2"/>
  <c r="Y887" i="2"/>
  <c r="Z887" i="2"/>
  <c r="AA887" i="2"/>
  <c r="AB887" i="2"/>
  <c r="AC887" i="2"/>
  <c r="AD887" i="2"/>
  <c r="AE887" i="2"/>
  <c r="R887" i="2" s="1"/>
  <c r="AF887" i="2"/>
  <c r="AG887" i="2"/>
  <c r="Y888" i="2"/>
  <c r="Z888" i="2"/>
  <c r="AA888" i="2"/>
  <c r="AB888" i="2"/>
  <c r="AC888" i="2"/>
  <c r="AD888" i="2"/>
  <c r="AE888" i="2"/>
  <c r="R888" i="2" s="1"/>
  <c r="AF888" i="2"/>
  <c r="AG888" i="2"/>
  <c r="Y889" i="2"/>
  <c r="Z889" i="2"/>
  <c r="AA889" i="2"/>
  <c r="AB889" i="2"/>
  <c r="AC889" i="2"/>
  <c r="AD889" i="2"/>
  <c r="AE889" i="2"/>
  <c r="C889" i="4" s="1"/>
  <c r="AF889" i="2"/>
  <c r="I889" i="4" s="1"/>
  <c r="AG889" i="2"/>
  <c r="Y890" i="2"/>
  <c r="Z890" i="2"/>
  <c r="AA890" i="2"/>
  <c r="AB890" i="2"/>
  <c r="AC890" i="2"/>
  <c r="AD890" i="2"/>
  <c r="AE890" i="2"/>
  <c r="C890" i="4" s="1"/>
  <c r="AF890" i="2"/>
  <c r="AG890" i="2"/>
  <c r="Y891" i="2"/>
  <c r="Z891" i="2"/>
  <c r="AA891" i="2"/>
  <c r="AB891" i="2"/>
  <c r="AC891" i="2"/>
  <c r="AD891" i="2"/>
  <c r="AE891" i="2"/>
  <c r="C891" i="4" s="1"/>
  <c r="AF891" i="2"/>
  <c r="I891" i="4" s="1"/>
  <c r="AG891" i="2"/>
  <c r="Y892" i="2"/>
  <c r="Z892" i="2"/>
  <c r="AA892" i="2"/>
  <c r="AB892" i="2"/>
  <c r="AC892" i="2"/>
  <c r="AD892" i="2"/>
  <c r="AE892" i="2"/>
  <c r="C892" i="4" s="1"/>
  <c r="AF892" i="2"/>
  <c r="AG892" i="2"/>
  <c r="Y893" i="2"/>
  <c r="Z893" i="2"/>
  <c r="AA893" i="2"/>
  <c r="AB893" i="2"/>
  <c r="AC893" i="2"/>
  <c r="AD893" i="2"/>
  <c r="AE893" i="2"/>
  <c r="R893" i="2" s="1"/>
  <c r="AF893" i="2"/>
  <c r="AG893" i="2"/>
  <c r="Y894" i="2"/>
  <c r="Z894" i="2"/>
  <c r="AA894" i="2"/>
  <c r="AB894" i="2"/>
  <c r="AC894" i="2"/>
  <c r="AD894" i="2"/>
  <c r="AE894" i="2"/>
  <c r="C894" i="4" s="1"/>
  <c r="AF894" i="2"/>
  <c r="I894" i="4" s="1"/>
  <c r="AG894" i="2"/>
  <c r="Y895" i="2"/>
  <c r="Z895" i="2"/>
  <c r="AA895" i="2"/>
  <c r="AB895" i="2"/>
  <c r="AC895" i="2"/>
  <c r="AD895" i="2"/>
  <c r="AE895" i="2"/>
  <c r="C895" i="4" s="1"/>
  <c r="AF895" i="2"/>
  <c r="AG895" i="2"/>
  <c r="Y896" i="2"/>
  <c r="Z896" i="2"/>
  <c r="AA896" i="2"/>
  <c r="AB896" i="2"/>
  <c r="AC896" i="2"/>
  <c r="AD896" i="2"/>
  <c r="AE896" i="2"/>
  <c r="R896" i="2" s="1"/>
  <c r="AF896" i="2"/>
  <c r="I896" i="4" s="1"/>
  <c r="AG896" i="2"/>
  <c r="Y897" i="2"/>
  <c r="Z897" i="2"/>
  <c r="AA897" i="2"/>
  <c r="AB897" i="2"/>
  <c r="AC897" i="2"/>
  <c r="AD897" i="2"/>
  <c r="AE897" i="2"/>
  <c r="C897" i="4" s="1"/>
  <c r="AF897" i="2"/>
  <c r="AG897" i="2"/>
  <c r="Y898" i="2"/>
  <c r="Z898" i="2"/>
  <c r="AA898" i="2"/>
  <c r="AB898" i="2"/>
  <c r="AC898" i="2"/>
  <c r="AD898" i="2"/>
  <c r="AE898" i="2"/>
  <c r="R898" i="2" s="1"/>
  <c r="AF898" i="2"/>
  <c r="I898" i="4" s="1"/>
  <c r="AG898" i="2"/>
  <c r="Y899" i="2"/>
  <c r="Z899" i="2"/>
  <c r="AA899" i="2"/>
  <c r="AB899" i="2"/>
  <c r="AC899" i="2"/>
  <c r="AD899" i="2"/>
  <c r="AE899" i="2"/>
  <c r="C899" i="4" s="1"/>
  <c r="AF899" i="2"/>
  <c r="I899" i="4" s="1"/>
  <c r="AG899" i="2"/>
  <c r="Y900" i="2"/>
  <c r="Z900" i="2"/>
  <c r="AA900" i="2"/>
  <c r="AB900" i="2"/>
  <c r="AC900" i="2"/>
  <c r="AD900" i="2"/>
  <c r="AE900" i="2"/>
  <c r="R900" i="2" s="1"/>
  <c r="AF900" i="2"/>
  <c r="AG900" i="2"/>
  <c r="Y901" i="2"/>
  <c r="Z901" i="2"/>
  <c r="AA901" i="2"/>
  <c r="AB901" i="2"/>
  <c r="AC901" i="2"/>
  <c r="AD901" i="2"/>
  <c r="AE901" i="2"/>
  <c r="R901" i="2" s="1"/>
  <c r="AF901" i="2"/>
  <c r="I901" i="4" s="1"/>
  <c r="AG901" i="2"/>
  <c r="Y902" i="2"/>
  <c r="Z902" i="2"/>
  <c r="AA902" i="2"/>
  <c r="AB902" i="2"/>
  <c r="AC902" i="2"/>
  <c r="AD902" i="2"/>
  <c r="AE902" i="2"/>
  <c r="R902" i="2" s="1"/>
  <c r="AF902" i="2"/>
  <c r="AG902" i="2"/>
  <c r="Y903" i="2"/>
  <c r="Z903" i="2"/>
  <c r="AA903" i="2"/>
  <c r="AB903" i="2"/>
  <c r="AC903" i="2"/>
  <c r="AD903" i="2"/>
  <c r="AE903" i="2"/>
  <c r="C903" i="4" s="1"/>
  <c r="AF903" i="2"/>
  <c r="AG903" i="2"/>
  <c r="Y904" i="2"/>
  <c r="Z904" i="2"/>
  <c r="AA904" i="2"/>
  <c r="AB904" i="2"/>
  <c r="AC904" i="2"/>
  <c r="AD904" i="2"/>
  <c r="AE904" i="2"/>
  <c r="C904" i="4" s="1"/>
  <c r="AF904" i="2"/>
  <c r="I904" i="4" s="1"/>
  <c r="AG904" i="2"/>
  <c r="Y905" i="2"/>
  <c r="Z905" i="2"/>
  <c r="AA905" i="2"/>
  <c r="AB905" i="2"/>
  <c r="AC905" i="2"/>
  <c r="AD905" i="2"/>
  <c r="AE905" i="2"/>
  <c r="R905" i="2" s="1"/>
  <c r="AF905" i="2"/>
  <c r="I905" i="4" s="1"/>
  <c r="AG905" i="2"/>
  <c r="Y906" i="2"/>
  <c r="Z906" i="2"/>
  <c r="AA906" i="2"/>
  <c r="AB906" i="2"/>
  <c r="AC906" i="2"/>
  <c r="AD906" i="2"/>
  <c r="AE906" i="2"/>
  <c r="C906" i="4" s="1"/>
  <c r="AF906" i="2"/>
  <c r="AG906" i="2"/>
  <c r="Y907" i="2"/>
  <c r="Z907" i="2"/>
  <c r="AA907" i="2"/>
  <c r="AB907" i="2"/>
  <c r="AC907" i="2"/>
  <c r="AD907" i="2"/>
  <c r="AE907" i="2"/>
  <c r="R907" i="2" s="1"/>
  <c r="AF907" i="2"/>
  <c r="AG907" i="2"/>
  <c r="Y908" i="2"/>
  <c r="Z908" i="2"/>
  <c r="AA908" i="2"/>
  <c r="AB908" i="2"/>
  <c r="AC908" i="2"/>
  <c r="AD908" i="2"/>
  <c r="AE908" i="2"/>
  <c r="C908" i="4" s="1"/>
  <c r="AF908" i="2"/>
  <c r="I908" i="4" s="1"/>
  <c r="AG908" i="2"/>
  <c r="Y909" i="2"/>
  <c r="Z909" i="2"/>
  <c r="AA909" i="2"/>
  <c r="AB909" i="2"/>
  <c r="AC909" i="2"/>
  <c r="AD909" i="2"/>
  <c r="AE909" i="2"/>
  <c r="C909" i="4" s="1"/>
  <c r="AF909" i="2"/>
  <c r="AG909" i="2"/>
  <c r="Y910" i="2"/>
  <c r="Z910" i="2"/>
  <c r="AA910" i="2"/>
  <c r="AB910" i="2"/>
  <c r="AC910" i="2"/>
  <c r="AD910" i="2"/>
  <c r="AE910" i="2"/>
  <c r="R910" i="2" s="1"/>
  <c r="AF910" i="2"/>
  <c r="I910" i="4" s="1"/>
  <c r="AG910" i="2"/>
  <c r="Y911" i="2"/>
  <c r="Z911" i="2"/>
  <c r="AA911" i="2"/>
  <c r="AB911" i="2"/>
  <c r="AC911" i="2"/>
  <c r="AD911" i="2"/>
  <c r="AE911" i="2"/>
  <c r="C911" i="4" s="1"/>
  <c r="AF911" i="2"/>
  <c r="I911" i="4" s="1"/>
  <c r="AG911" i="2"/>
  <c r="Y912" i="2"/>
  <c r="Z912" i="2"/>
  <c r="AA912" i="2"/>
  <c r="AB912" i="2"/>
  <c r="AC912" i="2"/>
  <c r="AD912" i="2"/>
  <c r="AE912" i="2"/>
  <c r="R912" i="2" s="1"/>
  <c r="AF912" i="2"/>
  <c r="AG912" i="2"/>
  <c r="Y913" i="2"/>
  <c r="Z913" i="2"/>
  <c r="AA913" i="2"/>
  <c r="AB913" i="2"/>
  <c r="AC913" i="2"/>
  <c r="AD913" i="2"/>
  <c r="AE913" i="2"/>
  <c r="R913" i="2" s="1"/>
  <c r="AF913" i="2"/>
  <c r="I913" i="4" s="1"/>
  <c r="AG913" i="2"/>
  <c r="Y914" i="2"/>
  <c r="Z914" i="2"/>
  <c r="AA914" i="2"/>
  <c r="AB914" i="2"/>
  <c r="AC914" i="2"/>
  <c r="AD914" i="2"/>
  <c r="AE914" i="2"/>
  <c r="C914" i="4" s="1"/>
  <c r="AF914" i="2"/>
  <c r="AG914" i="2"/>
  <c r="Y915" i="2"/>
  <c r="Z915" i="2"/>
  <c r="AA915" i="2"/>
  <c r="AB915" i="2"/>
  <c r="AC915" i="2"/>
  <c r="AD915" i="2"/>
  <c r="AE915" i="2"/>
  <c r="R915" i="2" s="1"/>
  <c r="AF915" i="2"/>
  <c r="AG915" i="2"/>
  <c r="Y916" i="2"/>
  <c r="Z916" i="2"/>
  <c r="AA916" i="2"/>
  <c r="AB916" i="2"/>
  <c r="AC916" i="2"/>
  <c r="AD916" i="2"/>
  <c r="AE916" i="2"/>
  <c r="C916" i="4" s="1"/>
  <c r="AF916" i="2"/>
  <c r="I916" i="4" s="1"/>
  <c r="AG916" i="2"/>
  <c r="Y917" i="2"/>
  <c r="Z917" i="2"/>
  <c r="AA917" i="2"/>
  <c r="AB917" i="2"/>
  <c r="AC917" i="2"/>
  <c r="AD917" i="2"/>
  <c r="AE917" i="2"/>
  <c r="C917" i="4" s="1"/>
  <c r="AF917" i="2"/>
  <c r="AG917" i="2"/>
  <c r="Y918" i="2"/>
  <c r="Z918" i="2"/>
  <c r="AA918" i="2"/>
  <c r="AB918" i="2"/>
  <c r="AC918" i="2"/>
  <c r="AD918" i="2"/>
  <c r="AE918" i="2"/>
  <c r="R918" i="2" s="1"/>
  <c r="AF918" i="2"/>
  <c r="I918" i="4" s="1"/>
  <c r="AG918" i="2"/>
  <c r="Y919" i="2"/>
  <c r="Z919" i="2"/>
  <c r="AA919" i="2"/>
  <c r="AB919" i="2"/>
  <c r="AC919" i="2"/>
  <c r="AD919" i="2"/>
  <c r="AE919" i="2"/>
  <c r="C919" i="4" s="1"/>
  <c r="AF919" i="2"/>
  <c r="I919" i="4" s="1"/>
  <c r="AG919" i="2"/>
  <c r="Y920" i="2"/>
  <c r="Z920" i="2"/>
  <c r="AA920" i="2"/>
  <c r="AB920" i="2"/>
  <c r="AC920" i="2"/>
  <c r="AD920" i="2"/>
  <c r="AE920" i="2"/>
  <c r="R920" i="2" s="1"/>
  <c r="AF920" i="2"/>
  <c r="AG920" i="2"/>
  <c r="Y921" i="2"/>
  <c r="Z921" i="2"/>
  <c r="AA921" i="2"/>
  <c r="AB921" i="2"/>
  <c r="AC921" i="2"/>
  <c r="AD921" i="2"/>
  <c r="AE921" i="2"/>
  <c r="R921" i="2" s="1"/>
  <c r="AF921" i="2"/>
  <c r="I921" i="4" s="1"/>
  <c r="AG921" i="2"/>
  <c r="Y922" i="2"/>
  <c r="Z922" i="2"/>
  <c r="AA922" i="2"/>
  <c r="AB922" i="2"/>
  <c r="AC922" i="2"/>
  <c r="AD922" i="2"/>
  <c r="AE922" i="2"/>
  <c r="C922" i="4" s="1"/>
  <c r="AF922" i="2"/>
  <c r="AG922" i="2"/>
  <c r="Y923" i="2"/>
  <c r="Z923" i="2"/>
  <c r="AA923" i="2"/>
  <c r="AB923" i="2"/>
  <c r="AC923" i="2"/>
  <c r="AD923" i="2"/>
  <c r="AE923" i="2"/>
  <c r="R923" i="2" s="1"/>
  <c r="AF923" i="2"/>
  <c r="AG923" i="2"/>
  <c r="Y924" i="2"/>
  <c r="Z924" i="2"/>
  <c r="AA924" i="2"/>
  <c r="AB924" i="2"/>
  <c r="AC924" i="2"/>
  <c r="AD924" i="2"/>
  <c r="AE924" i="2"/>
  <c r="C924" i="4" s="1"/>
  <c r="AF924" i="2"/>
  <c r="I924" i="4" s="1"/>
  <c r="AG924" i="2"/>
  <c r="Y925" i="2"/>
  <c r="Z925" i="2"/>
  <c r="AA925" i="2"/>
  <c r="AB925" i="2"/>
  <c r="AC925" i="2"/>
  <c r="AD925" i="2"/>
  <c r="AE925" i="2"/>
  <c r="C925" i="4" s="1"/>
  <c r="AF925" i="2"/>
  <c r="AG925" i="2"/>
  <c r="Y926" i="2"/>
  <c r="Z926" i="2"/>
  <c r="AA926" i="2"/>
  <c r="AB926" i="2"/>
  <c r="AC926" i="2"/>
  <c r="AD926" i="2"/>
  <c r="AE926" i="2"/>
  <c r="R926" i="2" s="1"/>
  <c r="AF926" i="2"/>
  <c r="I926" i="4" s="1"/>
  <c r="AG926" i="2"/>
  <c r="Y927" i="2"/>
  <c r="Z927" i="2"/>
  <c r="AA927" i="2"/>
  <c r="AB927" i="2"/>
  <c r="AC927" i="2"/>
  <c r="AD927" i="2"/>
  <c r="AE927" i="2"/>
  <c r="C927" i="4" s="1"/>
  <c r="AF927" i="2"/>
  <c r="I927" i="4" s="1"/>
  <c r="AG927" i="2"/>
  <c r="Y928" i="2"/>
  <c r="Z928" i="2"/>
  <c r="AA928" i="2"/>
  <c r="AB928" i="2"/>
  <c r="AC928" i="2"/>
  <c r="AD928" i="2"/>
  <c r="AE928" i="2"/>
  <c r="R928" i="2" s="1"/>
  <c r="AF928" i="2"/>
  <c r="AG928" i="2"/>
  <c r="Y929" i="2"/>
  <c r="Z929" i="2"/>
  <c r="AA929" i="2"/>
  <c r="AB929" i="2"/>
  <c r="AC929" i="2"/>
  <c r="AD929" i="2"/>
  <c r="AE929" i="2"/>
  <c r="R929" i="2" s="1"/>
  <c r="AF929" i="2"/>
  <c r="I929" i="4" s="1"/>
  <c r="AG929" i="2"/>
  <c r="Y930" i="2"/>
  <c r="Z930" i="2"/>
  <c r="AA930" i="2"/>
  <c r="AB930" i="2"/>
  <c r="AC930" i="2"/>
  <c r="AD930" i="2"/>
  <c r="AE930" i="2"/>
  <c r="C930" i="4" s="1"/>
  <c r="AF930" i="2"/>
  <c r="AG930" i="2"/>
  <c r="Y931" i="2"/>
  <c r="Z931" i="2"/>
  <c r="AA931" i="2"/>
  <c r="AB931" i="2"/>
  <c r="AC931" i="2"/>
  <c r="AD931" i="2"/>
  <c r="AE931" i="2"/>
  <c r="R931" i="2" s="1"/>
  <c r="AF931" i="2"/>
  <c r="AG931" i="2"/>
  <c r="Y932" i="2"/>
  <c r="Z932" i="2"/>
  <c r="AA932" i="2"/>
  <c r="AB932" i="2"/>
  <c r="AC932" i="2"/>
  <c r="AD932" i="2"/>
  <c r="AE932" i="2"/>
  <c r="C932" i="4" s="1"/>
  <c r="AF932" i="2"/>
  <c r="I932" i="4" s="1"/>
  <c r="AG932" i="2"/>
  <c r="Y933" i="2"/>
  <c r="Z933" i="2"/>
  <c r="AA933" i="2"/>
  <c r="AB933" i="2"/>
  <c r="AC933" i="2"/>
  <c r="AD933" i="2"/>
  <c r="AE933" i="2"/>
  <c r="C933" i="4" s="1"/>
  <c r="AF933" i="2"/>
  <c r="AG933" i="2"/>
  <c r="Y934" i="2"/>
  <c r="Z934" i="2"/>
  <c r="AA934" i="2"/>
  <c r="AB934" i="2"/>
  <c r="AC934" i="2"/>
  <c r="AD934" i="2"/>
  <c r="AE934" i="2"/>
  <c r="R934" i="2" s="1"/>
  <c r="AF934" i="2"/>
  <c r="I934" i="4" s="1"/>
  <c r="AG934" i="2"/>
  <c r="Y935" i="2"/>
  <c r="Z935" i="2"/>
  <c r="AA935" i="2"/>
  <c r="AB935" i="2"/>
  <c r="AC935" i="2"/>
  <c r="AD935" i="2"/>
  <c r="AE935" i="2"/>
  <c r="C935" i="4" s="1"/>
  <c r="AF935" i="2"/>
  <c r="I935" i="4" s="1"/>
  <c r="AG935" i="2"/>
  <c r="Y936" i="2"/>
  <c r="Z936" i="2"/>
  <c r="AA936" i="2"/>
  <c r="AB936" i="2"/>
  <c r="AC936" i="2"/>
  <c r="AD936" i="2"/>
  <c r="AE936" i="2"/>
  <c r="R936" i="2" s="1"/>
  <c r="AF936" i="2"/>
  <c r="AG936" i="2"/>
  <c r="Y937" i="2"/>
  <c r="Z937" i="2"/>
  <c r="AA937" i="2"/>
  <c r="AB937" i="2"/>
  <c r="AC937" i="2"/>
  <c r="AD937" i="2"/>
  <c r="AE937" i="2"/>
  <c r="R937" i="2" s="1"/>
  <c r="AF937" i="2"/>
  <c r="I937" i="4" s="1"/>
  <c r="AG937" i="2"/>
  <c r="Y938" i="2"/>
  <c r="Z938" i="2"/>
  <c r="AA938" i="2"/>
  <c r="AB938" i="2"/>
  <c r="AC938" i="2"/>
  <c r="AD938" i="2"/>
  <c r="AE938" i="2"/>
  <c r="C938" i="4" s="1"/>
  <c r="AF938" i="2"/>
  <c r="AG938" i="2"/>
  <c r="Y939" i="2"/>
  <c r="Z939" i="2"/>
  <c r="AA939" i="2"/>
  <c r="AB939" i="2"/>
  <c r="AC939" i="2"/>
  <c r="AD939" i="2"/>
  <c r="AE939" i="2"/>
  <c r="R939" i="2" s="1"/>
  <c r="AF939" i="2"/>
  <c r="AG939" i="2"/>
  <c r="Y940" i="2"/>
  <c r="Z940" i="2"/>
  <c r="AA940" i="2"/>
  <c r="AB940" i="2"/>
  <c r="AC940" i="2"/>
  <c r="AD940" i="2"/>
  <c r="AE940" i="2"/>
  <c r="C940" i="4" s="1"/>
  <c r="AF940" i="2"/>
  <c r="I940" i="4" s="1"/>
  <c r="AG940" i="2"/>
  <c r="Y941" i="2"/>
  <c r="Z941" i="2"/>
  <c r="AA941" i="2"/>
  <c r="AB941" i="2"/>
  <c r="AC941" i="2"/>
  <c r="AD941" i="2"/>
  <c r="AE941" i="2"/>
  <c r="C941" i="4" s="1"/>
  <c r="AF941" i="2"/>
  <c r="AG941" i="2"/>
  <c r="Y942" i="2"/>
  <c r="Z942" i="2"/>
  <c r="AA942" i="2"/>
  <c r="AB942" i="2"/>
  <c r="AC942" i="2"/>
  <c r="AD942" i="2"/>
  <c r="AE942" i="2"/>
  <c r="R942" i="2" s="1"/>
  <c r="AF942" i="2"/>
  <c r="I942" i="4" s="1"/>
  <c r="AG942" i="2"/>
  <c r="Y943" i="2"/>
  <c r="Z943" i="2"/>
  <c r="AA943" i="2"/>
  <c r="AB943" i="2"/>
  <c r="AC943" i="2"/>
  <c r="AD943" i="2"/>
  <c r="AE943" i="2"/>
  <c r="C943" i="4" s="1"/>
  <c r="AF943" i="2"/>
  <c r="I943" i="4" s="1"/>
  <c r="AG943" i="2"/>
  <c r="Y944" i="2"/>
  <c r="Z944" i="2"/>
  <c r="AA944" i="2"/>
  <c r="AB944" i="2"/>
  <c r="AC944" i="2"/>
  <c r="AD944" i="2"/>
  <c r="AE944" i="2"/>
  <c r="R944" i="2" s="1"/>
  <c r="AF944" i="2"/>
  <c r="AG944" i="2"/>
  <c r="Y945" i="2"/>
  <c r="Z945" i="2"/>
  <c r="AA945" i="2"/>
  <c r="AB945" i="2"/>
  <c r="AC945" i="2"/>
  <c r="AD945" i="2"/>
  <c r="AE945" i="2"/>
  <c r="R945" i="2" s="1"/>
  <c r="AF945" i="2"/>
  <c r="I945" i="4" s="1"/>
  <c r="AG945" i="2"/>
  <c r="Y946" i="2"/>
  <c r="Z946" i="2"/>
  <c r="AA946" i="2"/>
  <c r="AB946" i="2"/>
  <c r="AC946" i="2"/>
  <c r="AD946" i="2"/>
  <c r="AE946" i="2"/>
  <c r="C946" i="4" s="1"/>
  <c r="AF946" i="2"/>
  <c r="AG946" i="2"/>
  <c r="Y947" i="2"/>
  <c r="Z947" i="2"/>
  <c r="AA947" i="2"/>
  <c r="AB947" i="2"/>
  <c r="AC947" i="2"/>
  <c r="AD947" i="2"/>
  <c r="AE947" i="2"/>
  <c r="R947" i="2" s="1"/>
  <c r="AF947" i="2"/>
  <c r="AG947" i="2"/>
  <c r="Y948" i="2"/>
  <c r="Z948" i="2"/>
  <c r="AA948" i="2"/>
  <c r="AB948" i="2"/>
  <c r="AC948" i="2"/>
  <c r="AD948" i="2"/>
  <c r="AE948" i="2"/>
  <c r="C948" i="4" s="1"/>
  <c r="AF948" i="2"/>
  <c r="I948" i="4" s="1"/>
  <c r="AG948" i="2"/>
  <c r="Y949" i="2"/>
  <c r="Z949" i="2"/>
  <c r="AA949" i="2"/>
  <c r="AB949" i="2"/>
  <c r="AC949" i="2"/>
  <c r="AD949" i="2"/>
  <c r="AE949" i="2"/>
  <c r="C949" i="4" s="1"/>
  <c r="AF949" i="2"/>
  <c r="AG949" i="2"/>
  <c r="Y950" i="2"/>
  <c r="Z950" i="2"/>
  <c r="AA950" i="2"/>
  <c r="AB950" i="2"/>
  <c r="AC950" i="2"/>
  <c r="AD950" i="2"/>
  <c r="AE950" i="2"/>
  <c r="R950" i="2" s="1"/>
  <c r="AF950" i="2"/>
  <c r="I950" i="4" s="1"/>
  <c r="AG950" i="2"/>
  <c r="Y951" i="2"/>
  <c r="Z951" i="2"/>
  <c r="AA951" i="2"/>
  <c r="AB951" i="2"/>
  <c r="AC951" i="2"/>
  <c r="AD951" i="2"/>
  <c r="AE951" i="2"/>
  <c r="C951" i="4" s="1"/>
  <c r="AF951" i="2"/>
  <c r="I951" i="4" s="1"/>
  <c r="AG951" i="2"/>
  <c r="Y952" i="2"/>
  <c r="Z952" i="2"/>
  <c r="AA952" i="2"/>
  <c r="AB952" i="2"/>
  <c r="AC952" i="2"/>
  <c r="AD952" i="2"/>
  <c r="AE952" i="2"/>
  <c r="R952" i="2" s="1"/>
  <c r="AF952" i="2"/>
  <c r="AG952" i="2"/>
  <c r="Y953" i="2"/>
  <c r="Z953" i="2"/>
  <c r="AA953" i="2"/>
  <c r="AB953" i="2"/>
  <c r="AC953" i="2"/>
  <c r="AD953" i="2"/>
  <c r="AE953" i="2"/>
  <c r="R953" i="2" s="1"/>
  <c r="AF953" i="2"/>
  <c r="I953" i="4" s="1"/>
  <c r="AG953" i="2"/>
  <c r="Y954" i="2"/>
  <c r="Z954" i="2"/>
  <c r="AA954" i="2"/>
  <c r="AB954" i="2"/>
  <c r="AC954" i="2"/>
  <c r="AD954" i="2"/>
  <c r="AE954" i="2"/>
  <c r="C954" i="4" s="1"/>
  <c r="AF954" i="2"/>
  <c r="AG954" i="2"/>
  <c r="Y955" i="2"/>
  <c r="Z955" i="2"/>
  <c r="AA955" i="2"/>
  <c r="AB955" i="2"/>
  <c r="AC955" i="2"/>
  <c r="AD955" i="2"/>
  <c r="AE955" i="2"/>
  <c r="R955" i="2" s="1"/>
  <c r="AF955" i="2"/>
  <c r="AG955" i="2"/>
  <c r="Y956" i="2"/>
  <c r="Z956" i="2"/>
  <c r="AA956" i="2"/>
  <c r="AB956" i="2"/>
  <c r="AC956" i="2"/>
  <c r="AD956" i="2"/>
  <c r="AE956" i="2"/>
  <c r="C956" i="4" s="1"/>
  <c r="AF956" i="2"/>
  <c r="I956" i="4" s="1"/>
  <c r="AG956" i="2"/>
  <c r="Y957" i="2"/>
  <c r="Z957" i="2"/>
  <c r="AA957" i="2"/>
  <c r="AB957" i="2"/>
  <c r="AC957" i="2"/>
  <c r="AD957" i="2"/>
  <c r="AE957" i="2"/>
  <c r="C957" i="4" s="1"/>
  <c r="AF957" i="2"/>
  <c r="AG957" i="2"/>
  <c r="Y958" i="2"/>
  <c r="Z958" i="2"/>
  <c r="AA958" i="2"/>
  <c r="AB958" i="2"/>
  <c r="AC958" i="2"/>
  <c r="AD958" i="2"/>
  <c r="AE958" i="2"/>
  <c r="R958" i="2" s="1"/>
  <c r="AF958" i="2"/>
  <c r="I958" i="4" s="1"/>
  <c r="AG958" i="2"/>
  <c r="Y959" i="2"/>
  <c r="Z959" i="2"/>
  <c r="AA959" i="2"/>
  <c r="AB959" i="2"/>
  <c r="AC959" i="2"/>
  <c r="AD959" i="2"/>
  <c r="AE959" i="2"/>
  <c r="C959" i="4" s="1"/>
  <c r="AF959" i="2"/>
  <c r="I959" i="4" s="1"/>
  <c r="AG959" i="2"/>
  <c r="Y960" i="2"/>
  <c r="Z960" i="2"/>
  <c r="AA960" i="2"/>
  <c r="AB960" i="2"/>
  <c r="AC960" i="2"/>
  <c r="AD960" i="2"/>
  <c r="AE960" i="2"/>
  <c r="R960" i="2" s="1"/>
  <c r="AF960" i="2"/>
  <c r="AG960" i="2"/>
  <c r="Y961" i="2"/>
  <c r="Z961" i="2"/>
  <c r="AA961" i="2"/>
  <c r="AB961" i="2"/>
  <c r="AC961" i="2"/>
  <c r="AD961" i="2"/>
  <c r="AE961" i="2"/>
  <c r="R961" i="2" s="1"/>
  <c r="AF961" i="2"/>
  <c r="I961" i="4" s="1"/>
  <c r="AG961" i="2"/>
  <c r="Y962" i="2"/>
  <c r="Z962" i="2"/>
  <c r="AA962" i="2"/>
  <c r="AB962" i="2"/>
  <c r="AC962" i="2"/>
  <c r="AD962" i="2"/>
  <c r="AE962" i="2"/>
  <c r="C962" i="4" s="1"/>
  <c r="AF962" i="2"/>
  <c r="AG962" i="2"/>
  <c r="Y963" i="2"/>
  <c r="Z963" i="2"/>
  <c r="AA963" i="2"/>
  <c r="AB963" i="2"/>
  <c r="AC963" i="2"/>
  <c r="AD963" i="2"/>
  <c r="AE963" i="2"/>
  <c r="R963" i="2" s="1"/>
  <c r="AF963" i="2"/>
  <c r="AG963" i="2"/>
  <c r="Y964" i="2"/>
  <c r="Z964" i="2"/>
  <c r="AA964" i="2"/>
  <c r="AB964" i="2"/>
  <c r="AC964" i="2"/>
  <c r="AD964" i="2"/>
  <c r="AE964" i="2"/>
  <c r="C964" i="4" s="1"/>
  <c r="AF964" i="2"/>
  <c r="I964" i="4" s="1"/>
  <c r="AG964" i="2"/>
  <c r="Y965" i="2"/>
  <c r="Z965" i="2"/>
  <c r="AA965" i="2"/>
  <c r="AB965" i="2"/>
  <c r="AC965" i="2"/>
  <c r="AD965" i="2"/>
  <c r="AE965" i="2"/>
  <c r="C965" i="4" s="1"/>
  <c r="AF965" i="2"/>
  <c r="AG965" i="2"/>
  <c r="Y966" i="2"/>
  <c r="Z966" i="2"/>
  <c r="AA966" i="2"/>
  <c r="AB966" i="2"/>
  <c r="AC966" i="2"/>
  <c r="AD966" i="2"/>
  <c r="AE966" i="2"/>
  <c r="R966" i="2" s="1"/>
  <c r="AF966" i="2"/>
  <c r="I966" i="4" s="1"/>
  <c r="AG966" i="2"/>
  <c r="Y967" i="2"/>
  <c r="Z967" i="2"/>
  <c r="AA967" i="2"/>
  <c r="AB967" i="2"/>
  <c r="AC967" i="2"/>
  <c r="AD967" i="2"/>
  <c r="AE967" i="2"/>
  <c r="C967" i="4" s="1"/>
  <c r="AF967" i="2"/>
  <c r="I967" i="4" s="1"/>
  <c r="AG967" i="2"/>
  <c r="Y968" i="2"/>
  <c r="Z968" i="2"/>
  <c r="AA968" i="2"/>
  <c r="AB968" i="2"/>
  <c r="AC968" i="2"/>
  <c r="AD968" i="2"/>
  <c r="AE968" i="2"/>
  <c r="R968" i="2" s="1"/>
  <c r="AF968" i="2"/>
  <c r="AG968" i="2"/>
  <c r="Y969" i="2"/>
  <c r="Z969" i="2"/>
  <c r="AA969" i="2"/>
  <c r="AB969" i="2"/>
  <c r="AC969" i="2"/>
  <c r="AD969" i="2"/>
  <c r="AE969" i="2"/>
  <c r="R969" i="2" s="1"/>
  <c r="AF969" i="2"/>
  <c r="I969" i="4" s="1"/>
  <c r="AG969" i="2"/>
  <c r="Y970" i="2"/>
  <c r="Z970" i="2"/>
  <c r="AA970" i="2"/>
  <c r="AB970" i="2"/>
  <c r="AC970" i="2"/>
  <c r="AD970" i="2"/>
  <c r="AE970" i="2"/>
  <c r="C970" i="4" s="1"/>
  <c r="AF970" i="2"/>
  <c r="AG970" i="2"/>
  <c r="Y971" i="2"/>
  <c r="Z971" i="2"/>
  <c r="AA971" i="2"/>
  <c r="AB971" i="2"/>
  <c r="AC971" i="2"/>
  <c r="AD971" i="2"/>
  <c r="AE971" i="2"/>
  <c r="R971" i="2" s="1"/>
  <c r="AF971" i="2"/>
  <c r="AG971" i="2"/>
  <c r="Y972" i="2"/>
  <c r="Z972" i="2"/>
  <c r="AA972" i="2"/>
  <c r="AB972" i="2"/>
  <c r="AC972" i="2"/>
  <c r="AD972" i="2"/>
  <c r="AE972" i="2"/>
  <c r="C972" i="4" s="1"/>
  <c r="AF972" i="2"/>
  <c r="I972" i="4" s="1"/>
  <c r="AG972" i="2"/>
  <c r="Y973" i="2"/>
  <c r="Z973" i="2"/>
  <c r="AA973" i="2"/>
  <c r="AB973" i="2"/>
  <c r="AC973" i="2"/>
  <c r="AD973" i="2"/>
  <c r="AE973" i="2"/>
  <c r="C973" i="4" s="1"/>
  <c r="AF973" i="2"/>
  <c r="AG973" i="2"/>
  <c r="Y974" i="2"/>
  <c r="Z974" i="2"/>
  <c r="AA974" i="2"/>
  <c r="AB974" i="2"/>
  <c r="AC974" i="2"/>
  <c r="AD974" i="2"/>
  <c r="AE974" i="2"/>
  <c r="R974" i="2" s="1"/>
  <c r="AF974" i="2"/>
  <c r="I974" i="4" s="1"/>
  <c r="AG974" i="2"/>
  <c r="Y975" i="2"/>
  <c r="Z975" i="2"/>
  <c r="AA975" i="2"/>
  <c r="AB975" i="2"/>
  <c r="AC975" i="2"/>
  <c r="AD975" i="2"/>
  <c r="AE975" i="2"/>
  <c r="C975" i="4" s="1"/>
  <c r="AF975" i="2"/>
  <c r="I975" i="4" s="1"/>
  <c r="AG975" i="2"/>
  <c r="Y976" i="2"/>
  <c r="Z976" i="2"/>
  <c r="AA976" i="2"/>
  <c r="AB976" i="2"/>
  <c r="AC976" i="2"/>
  <c r="AD976" i="2"/>
  <c r="AE976" i="2"/>
  <c r="R976" i="2" s="1"/>
  <c r="AF976" i="2"/>
  <c r="AG976" i="2"/>
  <c r="Y977" i="2"/>
  <c r="Z977" i="2"/>
  <c r="AA977" i="2"/>
  <c r="AB977" i="2"/>
  <c r="AC977" i="2"/>
  <c r="AD977" i="2"/>
  <c r="AE977" i="2"/>
  <c r="R977" i="2" s="1"/>
  <c r="AF977" i="2"/>
  <c r="I977" i="4" s="1"/>
  <c r="AG977" i="2"/>
  <c r="Y978" i="2"/>
  <c r="Z978" i="2"/>
  <c r="AA978" i="2"/>
  <c r="AB978" i="2"/>
  <c r="AC978" i="2"/>
  <c r="AD978" i="2"/>
  <c r="AE978" i="2"/>
  <c r="C978" i="4" s="1"/>
  <c r="AF978" i="2"/>
  <c r="AG978" i="2"/>
  <c r="Y979" i="2"/>
  <c r="Z979" i="2"/>
  <c r="AA979" i="2"/>
  <c r="AB979" i="2"/>
  <c r="AC979" i="2"/>
  <c r="AD979" i="2"/>
  <c r="AE979" i="2"/>
  <c r="R979" i="2" s="1"/>
  <c r="AF979" i="2"/>
  <c r="AG979" i="2"/>
  <c r="Y980" i="2"/>
  <c r="Z980" i="2"/>
  <c r="AA980" i="2"/>
  <c r="AB980" i="2"/>
  <c r="AC980" i="2"/>
  <c r="AD980" i="2"/>
  <c r="AE980" i="2"/>
  <c r="C980" i="4" s="1"/>
  <c r="AF980" i="2"/>
  <c r="I980" i="4" s="1"/>
  <c r="AG980" i="2"/>
  <c r="Y981" i="2"/>
  <c r="Z981" i="2"/>
  <c r="AA981" i="2"/>
  <c r="AB981" i="2"/>
  <c r="AC981" i="2"/>
  <c r="AD981" i="2"/>
  <c r="AE981" i="2"/>
  <c r="C981" i="4" s="1"/>
  <c r="AF981" i="2"/>
  <c r="AG981" i="2"/>
  <c r="Y982" i="2"/>
  <c r="Z982" i="2"/>
  <c r="AA982" i="2"/>
  <c r="AB982" i="2"/>
  <c r="AC982" i="2"/>
  <c r="AD982" i="2"/>
  <c r="AE982" i="2"/>
  <c r="R982" i="2" s="1"/>
  <c r="AF982" i="2"/>
  <c r="I982" i="4" s="1"/>
  <c r="AG982" i="2"/>
  <c r="Y983" i="2"/>
  <c r="Z983" i="2"/>
  <c r="AA983" i="2"/>
  <c r="AB983" i="2"/>
  <c r="AC983" i="2"/>
  <c r="AD983" i="2"/>
  <c r="AE983" i="2"/>
  <c r="C983" i="4" s="1"/>
  <c r="AF983" i="2"/>
  <c r="I983" i="4" s="1"/>
  <c r="AG983" i="2"/>
  <c r="Y984" i="2"/>
  <c r="Z984" i="2"/>
  <c r="AA984" i="2"/>
  <c r="AB984" i="2"/>
  <c r="AC984" i="2"/>
  <c r="AD984" i="2"/>
  <c r="AE984" i="2"/>
  <c r="R984" i="2" s="1"/>
  <c r="AF984" i="2"/>
  <c r="AG984" i="2"/>
  <c r="Y985" i="2"/>
  <c r="Z985" i="2"/>
  <c r="AA985" i="2"/>
  <c r="AB985" i="2"/>
  <c r="AC985" i="2"/>
  <c r="AD985" i="2"/>
  <c r="AE985" i="2"/>
  <c r="R985" i="2" s="1"/>
  <c r="AF985" i="2"/>
  <c r="I985" i="4" s="1"/>
  <c r="AG985" i="2"/>
  <c r="Y986" i="2"/>
  <c r="Z986" i="2"/>
  <c r="AA986" i="2"/>
  <c r="AB986" i="2"/>
  <c r="AC986" i="2"/>
  <c r="AD986" i="2"/>
  <c r="AE986" i="2"/>
  <c r="R986" i="2" s="1"/>
  <c r="AF986" i="2"/>
  <c r="AG986" i="2"/>
  <c r="Y987" i="2"/>
  <c r="Z987" i="2"/>
  <c r="AA987" i="2"/>
  <c r="AB987" i="2"/>
  <c r="AC987" i="2"/>
  <c r="AD987" i="2"/>
  <c r="AE987" i="2"/>
  <c r="R987" i="2" s="1"/>
  <c r="AF987" i="2"/>
  <c r="AG987" i="2"/>
  <c r="Y988" i="2"/>
  <c r="Z988" i="2"/>
  <c r="AA988" i="2"/>
  <c r="AB988" i="2"/>
  <c r="AC988" i="2"/>
  <c r="AD988" i="2"/>
  <c r="AE988" i="2"/>
  <c r="R988" i="2" s="1"/>
  <c r="AF988" i="2"/>
  <c r="I988" i="4" s="1"/>
  <c r="AG988" i="2"/>
  <c r="Y989" i="2"/>
  <c r="Z989" i="2"/>
  <c r="AA989" i="2"/>
  <c r="AB989" i="2"/>
  <c r="AC989" i="2"/>
  <c r="AD989" i="2"/>
  <c r="AE989" i="2"/>
  <c r="C989" i="4" s="1"/>
  <c r="AF989" i="2"/>
  <c r="AG989" i="2"/>
  <c r="Y990" i="2"/>
  <c r="Z990" i="2"/>
  <c r="AA990" i="2"/>
  <c r="AB990" i="2"/>
  <c r="AC990" i="2"/>
  <c r="AD990" i="2"/>
  <c r="AE990" i="2"/>
  <c r="R990" i="2" s="1"/>
  <c r="AF990" i="2"/>
  <c r="I990" i="4" s="1"/>
  <c r="AG990" i="2"/>
  <c r="Y991" i="2"/>
  <c r="Z991" i="2"/>
  <c r="AA991" i="2"/>
  <c r="AB991" i="2"/>
  <c r="AC991" i="2"/>
  <c r="AD991" i="2"/>
  <c r="AE991" i="2"/>
  <c r="C991" i="4" s="1"/>
  <c r="AF991" i="2"/>
  <c r="I991" i="4" s="1"/>
  <c r="AG991" i="2"/>
  <c r="Y992" i="2"/>
  <c r="Z992" i="2"/>
  <c r="AA992" i="2"/>
  <c r="AB992" i="2"/>
  <c r="AC992" i="2"/>
  <c r="AD992" i="2"/>
  <c r="AE992" i="2"/>
  <c r="R992" i="2" s="1"/>
  <c r="AF992" i="2"/>
  <c r="AG992" i="2"/>
  <c r="Y993" i="2"/>
  <c r="Z993" i="2"/>
  <c r="AA993" i="2"/>
  <c r="AB993" i="2"/>
  <c r="AC993" i="2"/>
  <c r="AD993" i="2"/>
  <c r="AE993" i="2"/>
  <c r="R993" i="2" s="1"/>
  <c r="AF993" i="2"/>
  <c r="I993" i="4" s="1"/>
  <c r="AG993" i="2"/>
  <c r="Y994" i="2"/>
  <c r="Z994" i="2"/>
  <c r="AA994" i="2"/>
  <c r="AB994" i="2"/>
  <c r="AC994" i="2"/>
  <c r="AD994" i="2"/>
  <c r="AE994" i="2"/>
  <c r="R994" i="2" s="1"/>
  <c r="AF994" i="2"/>
  <c r="AG994" i="2"/>
  <c r="Y995" i="2"/>
  <c r="Z995" i="2"/>
  <c r="AA995" i="2"/>
  <c r="AB995" i="2"/>
  <c r="AC995" i="2"/>
  <c r="AD995" i="2"/>
  <c r="AE995" i="2"/>
  <c r="R995" i="2" s="1"/>
  <c r="AF995" i="2"/>
  <c r="AG995" i="2"/>
  <c r="Y996" i="2"/>
  <c r="Z996" i="2"/>
  <c r="AA996" i="2"/>
  <c r="AB996" i="2"/>
  <c r="AC996" i="2"/>
  <c r="AD996" i="2"/>
  <c r="AE996" i="2"/>
  <c r="C996" i="4" s="1"/>
  <c r="AF996" i="2"/>
  <c r="I996" i="4" s="1"/>
  <c r="AG996" i="2"/>
  <c r="Y997" i="2"/>
  <c r="Z997" i="2"/>
  <c r="AA997" i="2"/>
  <c r="AB997" i="2"/>
  <c r="AC997" i="2"/>
  <c r="AD997" i="2"/>
  <c r="AE997" i="2"/>
  <c r="C997" i="4" s="1"/>
  <c r="AF997" i="2"/>
  <c r="AG997" i="2"/>
  <c r="Y998" i="2"/>
  <c r="Z998" i="2"/>
  <c r="AA998" i="2"/>
  <c r="AB998" i="2"/>
  <c r="AC998" i="2"/>
  <c r="AD998" i="2"/>
  <c r="AE998" i="2"/>
  <c r="R998" i="2" s="1"/>
  <c r="AF998" i="2"/>
  <c r="I998" i="4" s="1"/>
  <c r="AG998" i="2"/>
  <c r="Y999" i="2"/>
  <c r="Z999" i="2"/>
  <c r="AA999" i="2"/>
  <c r="AB999" i="2"/>
  <c r="AC999" i="2"/>
  <c r="AD999" i="2"/>
  <c r="AE999" i="2"/>
  <c r="C999" i="4" s="1"/>
  <c r="AF999" i="2"/>
  <c r="I999" i="4" s="1"/>
  <c r="AG999" i="2"/>
  <c r="Y1000" i="2"/>
  <c r="Z1000" i="2"/>
  <c r="AA1000" i="2"/>
  <c r="AB1000" i="2"/>
  <c r="AC1000" i="2"/>
  <c r="AD1000" i="2"/>
  <c r="AE1000" i="2"/>
  <c r="R1000" i="2" s="1"/>
  <c r="AF1000" i="2"/>
  <c r="AG1000" i="2"/>
  <c r="AN12" i="2"/>
  <c r="AO12" i="2" s="1"/>
  <c r="AN13" i="2"/>
  <c r="AN14" i="2"/>
  <c r="AO14" i="2" s="1"/>
  <c r="AN15" i="2"/>
  <c r="AO15" i="2" s="1"/>
  <c r="AN16" i="2"/>
  <c r="AN17" i="2"/>
  <c r="AN18" i="2"/>
  <c r="AO18" i="2" s="1"/>
  <c r="AN19" i="2"/>
  <c r="AO19" i="2" s="1"/>
  <c r="AN20" i="2"/>
  <c r="AO20" i="2" s="1"/>
  <c r="AN21" i="2"/>
  <c r="AN22" i="2"/>
  <c r="AO22" i="2" s="1"/>
  <c r="AN23" i="2"/>
  <c r="AO23" i="2" s="1"/>
  <c r="AN24" i="2"/>
  <c r="AN25" i="2"/>
  <c r="AN26" i="2"/>
  <c r="AO26" i="2" s="1"/>
  <c r="AN27" i="2"/>
  <c r="AN28" i="2"/>
  <c r="AN29" i="2"/>
  <c r="AN30" i="2"/>
  <c r="AO30" i="2" s="1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O45" i="2" s="1"/>
  <c r="AN46" i="2"/>
  <c r="AN47" i="2"/>
  <c r="AN48" i="2"/>
  <c r="AN49" i="2"/>
  <c r="AN50" i="2"/>
  <c r="AN51" i="2"/>
  <c r="AN52" i="2"/>
  <c r="AN53" i="2"/>
  <c r="AO53" i="2" s="1"/>
  <c r="AN54" i="2"/>
  <c r="AO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Q37" i="2"/>
  <c r="A37" i="14" s="1"/>
  <c r="AO27" i="2"/>
  <c r="AO28" i="2"/>
  <c r="AO31" i="2"/>
  <c r="Q33" i="2"/>
  <c r="A33" i="14" s="1"/>
  <c r="Q34" i="2"/>
  <c r="A34" i="14" s="1"/>
  <c r="C34" i="14" s="1"/>
  <c r="Q35" i="2"/>
  <c r="A35" i="14" s="1"/>
  <c r="Q36" i="2"/>
  <c r="A36" i="14" s="1"/>
  <c r="Q38" i="2"/>
  <c r="A38" i="14" s="1"/>
  <c r="Q39" i="2"/>
  <c r="A39" i="14" s="1"/>
  <c r="Q40" i="2"/>
  <c r="Q41" i="2"/>
  <c r="A41" i="14" s="1"/>
  <c r="Q42" i="2"/>
  <c r="Q43" i="2"/>
  <c r="A43" i="14" s="1"/>
  <c r="Q44" i="2"/>
  <c r="A44" i="14" s="1"/>
  <c r="Q45" i="2"/>
  <c r="A45" i="14" s="1"/>
  <c r="Q46" i="2"/>
  <c r="A46" i="14" s="1"/>
  <c r="Q47" i="2"/>
  <c r="A47" i="14" s="1"/>
  <c r="Q48" i="2"/>
  <c r="A48" i="14" s="1"/>
  <c r="K48" i="14" s="1"/>
  <c r="Q49" i="2"/>
  <c r="A49" i="14" s="1"/>
  <c r="Q50" i="2"/>
  <c r="Q51" i="2"/>
  <c r="A51" i="14" s="1"/>
  <c r="Q52" i="2"/>
  <c r="A52" i="14" s="1"/>
  <c r="Q53" i="2"/>
  <c r="A53" i="14" s="1"/>
  <c r="Q54" i="2"/>
  <c r="A54" i="14" s="1"/>
  <c r="Q55" i="2"/>
  <c r="A55" i="14" s="1"/>
  <c r="R735" i="2" l="1"/>
  <c r="R428" i="2"/>
  <c r="F459" i="4"/>
  <c r="J459" i="4"/>
  <c r="F84" i="4"/>
  <c r="J84" i="4"/>
  <c r="F30" i="4"/>
  <c r="J30" i="4"/>
  <c r="F14" i="4"/>
  <c r="J14" i="4"/>
  <c r="R409" i="2"/>
  <c r="R188" i="2"/>
  <c r="F510" i="4"/>
  <c r="J510" i="4"/>
  <c r="F387" i="4"/>
  <c r="J387" i="4"/>
  <c r="F279" i="4"/>
  <c r="J279" i="4"/>
  <c r="F149" i="4"/>
  <c r="J149" i="4"/>
  <c r="F46" i="4"/>
  <c r="J46" i="4"/>
  <c r="R386" i="2"/>
  <c r="J881" i="4"/>
  <c r="F813" i="4"/>
  <c r="F803" i="4"/>
  <c r="F795" i="4"/>
  <c r="F787" i="4"/>
  <c r="F779" i="4"/>
  <c r="F771" i="4"/>
  <c r="J494" i="4"/>
  <c r="F486" i="4"/>
  <c r="J486" i="4"/>
  <c r="J479" i="4"/>
  <c r="F461" i="4"/>
  <c r="J461" i="4"/>
  <c r="F456" i="4"/>
  <c r="J456" i="4"/>
  <c r="F452" i="4"/>
  <c r="J452" i="4"/>
  <c r="F284" i="4"/>
  <c r="J284" i="4"/>
  <c r="F276" i="4"/>
  <c r="J276" i="4"/>
  <c r="F255" i="4"/>
  <c r="J255" i="4"/>
  <c r="AO36" i="2"/>
  <c r="R692" i="2"/>
  <c r="R364" i="2"/>
  <c r="F998" i="4"/>
  <c r="F990" i="4"/>
  <c r="F982" i="4"/>
  <c r="F974" i="4"/>
  <c r="F966" i="4"/>
  <c r="F958" i="4"/>
  <c r="F950" i="4"/>
  <c r="F942" i="4"/>
  <c r="F934" i="4"/>
  <c r="F92" i="4"/>
  <c r="J92" i="4"/>
  <c r="F62" i="4"/>
  <c r="J62" i="4"/>
  <c r="AO41" i="2"/>
  <c r="R676" i="2"/>
  <c r="R345" i="2"/>
  <c r="J859" i="4"/>
  <c r="J853" i="4"/>
  <c r="J851" i="4"/>
  <c r="J843" i="4"/>
  <c r="J798" i="4"/>
  <c r="J790" i="4"/>
  <c r="J782" i="4"/>
  <c r="J774" i="4"/>
  <c r="J766" i="4"/>
  <c r="J758" i="4"/>
  <c r="J750" i="4"/>
  <c r="J742" i="4"/>
  <c r="J736" i="4"/>
  <c r="J725" i="4"/>
  <c r="J719" i="4"/>
  <c r="F708" i="4"/>
  <c r="F700" i="4"/>
  <c r="J695" i="4"/>
  <c r="J687" i="4"/>
  <c r="F676" i="4"/>
  <c r="J590" i="4"/>
  <c r="J582" i="4"/>
  <c r="J558" i="4"/>
  <c r="F470" i="4"/>
  <c r="J470" i="4"/>
  <c r="F157" i="4"/>
  <c r="J157" i="4"/>
  <c r="F38" i="4"/>
  <c r="J38" i="4"/>
  <c r="F22" i="4"/>
  <c r="J22" i="4"/>
  <c r="R660" i="2"/>
  <c r="R322" i="2"/>
  <c r="J993" i="4"/>
  <c r="J985" i="4"/>
  <c r="J977" i="4"/>
  <c r="J969" i="4"/>
  <c r="J961" i="4"/>
  <c r="J953" i="4"/>
  <c r="J945" i="4"/>
  <c r="J937" i="4"/>
  <c r="J929" i="4"/>
  <c r="J921" i="4"/>
  <c r="J911" i="4"/>
  <c r="C861" i="4"/>
  <c r="I859" i="4"/>
  <c r="J806" i="4"/>
  <c r="J804" i="4"/>
  <c r="J796" i="4"/>
  <c r="J788" i="4"/>
  <c r="J780" i="4"/>
  <c r="J772" i="4"/>
  <c r="J764" i="4"/>
  <c r="J756" i="4"/>
  <c r="J748" i="4"/>
  <c r="J740" i="4"/>
  <c r="J711" i="4"/>
  <c r="J703" i="4"/>
  <c r="J679" i="4"/>
  <c r="F668" i="4"/>
  <c r="F660" i="4"/>
  <c r="F652" i="4"/>
  <c r="F644" i="4"/>
  <c r="F636" i="4"/>
  <c r="F628" i="4"/>
  <c r="F620" i="4"/>
  <c r="F612" i="4"/>
  <c r="F604" i="4"/>
  <c r="F596" i="4"/>
  <c r="J574" i="4"/>
  <c r="J568" i="4"/>
  <c r="J527" i="4"/>
  <c r="J519" i="4"/>
  <c r="J495" i="4"/>
  <c r="J487" i="4"/>
  <c r="F455" i="4"/>
  <c r="J455" i="4"/>
  <c r="J264" i="4"/>
  <c r="J224" i="4"/>
  <c r="J192" i="4"/>
  <c r="J139" i="4"/>
  <c r="F139" i="4"/>
  <c r="F76" i="4"/>
  <c r="J76" i="4"/>
  <c r="AO39" i="2"/>
  <c r="R756" i="2"/>
  <c r="R300" i="2"/>
  <c r="J999" i="4"/>
  <c r="J991" i="4"/>
  <c r="J983" i="4"/>
  <c r="J975" i="4"/>
  <c r="J967" i="4"/>
  <c r="J959" i="4"/>
  <c r="J951" i="4"/>
  <c r="J943" i="4"/>
  <c r="J935" i="4"/>
  <c r="J927" i="4"/>
  <c r="J919" i="4"/>
  <c r="J909" i="4"/>
  <c r="J886" i="4"/>
  <c r="J878" i="4"/>
  <c r="J874" i="4"/>
  <c r="J870" i="4"/>
  <c r="J868" i="4"/>
  <c r="J862" i="4"/>
  <c r="J814" i="4"/>
  <c r="J812" i="4"/>
  <c r="J734" i="4"/>
  <c r="J717" i="4"/>
  <c r="J693" i="4"/>
  <c r="J685" i="4"/>
  <c r="J671" i="4"/>
  <c r="J663" i="4"/>
  <c r="J655" i="4"/>
  <c r="J647" i="4"/>
  <c r="J639" i="4"/>
  <c r="J631" i="4"/>
  <c r="J623" i="4"/>
  <c r="J615" i="4"/>
  <c r="J607" i="4"/>
  <c r="J599" i="4"/>
  <c r="J543" i="4"/>
  <c r="J535" i="4"/>
  <c r="F502" i="4"/>
  <c r="J502" i="4"/>
  <c r="J411" i="4"/>
  <c r="F388" i="4"/>
  <c r="J388" i="4"/>
  <c r="J296" i="4"/>
  <c r="J93" i="4"/>
  <c r="F54" i="4"/>
  <c r="J54" i="4"/>
  <c r="R620" i="2"/>
  <c r="R281" i="2"/>
  <c r="J846" i="4"/>
  <c r="J838" i="4"/>
  <c r="J830" i="4"/>
  <c r="J822" i="4"/>
  <c r="J553" i="4"/>
  <c r="F478" i="4"/>
  <c r="J478" i="4"/>
  <c r="F471" i="4"/>
  <c r="J419" i="4"/>
  <c r="J268" i="4"/>
  <c r="J248" i="4"/>
  <c r="J216" i="4"/>
  <c r="J158" i="4"/>
  <c r="J280" i="4"/>
  <c r="J260" i="4"/>
  <c r="J256" i="4"/>
  <c r="J252" i="4"/>
  <c r="J244" i="4"/>
  <c r="J236" i="4"/>
  <c r="J228" i="4"/>
  <c r="J220" i="4"/>
  <c r="J212" i="4"/>
  <c r="J204" i="4"/>
  <c r="J196" i="4"/>
  <c r="J69" i="4"/>
  <c r="J397" i="4"/>
  <c r="J389" i="4"/>
  <c r="J379" i="4"/>
  <c r="J377" i="4"/>
  <c r="J371" i="4"/>
  <c r="J369" i="4"/>
  <c r="J363" i="4"/>
  <c r="J361" i="4"/>
  <c r="J355" i="4"/>
  <c r="J353" i="4"/>
  <c r="J347" i="4"/>
  <c r="J345" i="4"/>
  <c r="J339" i="4"/>
  <c r="J337" i="4"/>
  <c r="J331" i="4"/>
  <c r="J329" i="4"/>
  <c r="J323" i="4"/>
  <c r="J321" i="4"/>
  <c r="J281" i="4"/>
  <c r="J295" i="4"/>
  <c r="J287" i="4"/>
  <c r="J263" i="4"/>
  <c r="F257" i="4"/>
  <c r="J247" i="4"/>
  <c r="J239" i="4"/>
  <c r="J231" i="4"/>
  <c r="J223" i="4"/>
  <c r="J215" i="4"/>
  <c r="J207" i="4"/>
  <c r="J199" i="4"/>
  <c r="J191" i="4"/>
  <c r="J183" i="4"/>
  <c r="J125" i="4"/>
  <c r="J109" i="4"/>
  <c r="J12" i="4"/>
  <c r="C710" i="4"/>
  <c r="R710" i="2"/>
  <c r="C646" i="4"/>
  <c r="R646" i="2"/>
  <c r="C606" i="4"/>
  <c r="R606" i="2"/>
  <c r="C534" i="4"/>
  <c r="R534" i="2"/>
  <c r="C518" i="4"/>
  <c r="R518" i="2"/>
  <c r="C462" i="4"/>
  <c r="R462" i="2"/>
  <c r="C174" i="4"/>
  <c r="R174" i="2"/>
  <c r="R862" i="2"/>
  <c r="R798" i="2"/>
  <c r="C736" i="4"/>
  <c r="R736" i="2"/>
  <c r="C592" i="4"/>
  <c r="R592" i="2"/>
  <c r="C584" i="4"/>
  <c r="R584" i="2"/>
  <c r="C576" i="4"/>
  <c r="R576" i="2"/>
  <c r="C568" i="4"/>
  <c r="R568" i="2"/>
  <c r="C560" i="4"/>
  <c r="R560" i="2"/>
  <c r="C552" i="4"/>
  <c r="R552" i="2"/>
  <c r="C544" i="4"/>
  <c r="R544" i="2"/>
  <c r="C536" i="4"/>
  <c r="R536" i="2"/>
  <c r="C528" i="4"/>
  <c r="R528" i="2"/>
  <c r="C520" i="4"/>
  <c r="R520" i="2"/>
  <c r="C512" i="4"/>
  <c r="R512" i="2"/>
  <c r="C504" i="4"/>
  <c r="R504" i="2"/>
  <c r="C496" i="4"/>
  <c r="R496" i="2"/>
  <c r="C488" i="4"/>
  <c r="R488" i="2"/>
  <c r="C480" i="4"/>
  <c r="R480" i="2"/>
  <c r="C472" i="4"/>
  <c r="R472" i="2"/>
  <c r="C464" i="4"/>
  <c r="R464" i="2"/>
  <c r="C432" i="4"/>
  <c r="R432" i="2"/>
  <c r="C416" i="4"/>
  <c r="R416" i="2"/>
  <c r="C408" i="4"/>
  <c r="R408" i="2"/>
  <c r="C400" i="4"/>
  <c r="R400" i="2"/>
  <c r="C312" i="4"/>
  <c r="R312" i="2"/>
  <c r="C304" i="4"/>
  <c r="R304" i="2"/>
  <c r="C296" i="4"/>
  <c r="R296" i="2"/>
  <c r="C288" i="4"/>
  <c r="R288" i="2"/>
  <c r="C280" i="4"/>
  <c r="R280" i="2"/>
  <c r="C272" i="4"/>
  <c r="R272" i="2"/>
  <c r="C264" i="4"/>
  <c r="R264" i="2"/>
  <c r="C256" i="4"/>
  <c r="R256" i="2"/>
  <c r="C248" i="4"/>
  <c r="R248" i="2"/>
  <c r="R240" i="2"/>
  <c r="C240" i="4"/>
  <c r="C232" i="4"/>
  <c r="R232" i="2"/>
  <c r="C224" i="4"/>
  <c r="R224" i="2"/>
  <c r="C216" i="4"/>
  <c r="R216" i="2"/>
  <c r="C208" i="4"/>
  <c r="R208" i="2"/>
  <c r="C200" i="4"/>
  <c r="R200" i="2"/>
  <c r="C192" i="4"/>
  <c r="R192" i="2"/>
  <c r="C184" i="4"/>
  <c r="R184" i="2"/>
  <c r="R904" i="2"/>
  <c r="R748" i="2"/>
  <c r="R726" i="2"/>
  <c r="R604" i="2"/>
  <c r="R412" i="2"/>
  <c r="R393" i="2"/>
  <c r="R370" i="2"/>
  <c r="R348" i="2"/>
  <c r="R329" i="2"/>
  <c r="R284" i="2"/>
  <c r="R265" i="2"/>
  <c r="R212" i="2"/>
  <c r="R124" i="2"/>
  <c r="C301" i="4"/>
  <c r="C678" i="4"/>
  <c r="R678" i="2"/>
  <c r="C662" i="4"/>
  <c r="R662" i="2"/>
  <c r="C638" i="4"/>
  <c r="R638" i="2"/>
  <c r="C598" i="4"/>
  <c r="R598" i="2"/>
  <c r="C574" i="4"/>
  <c r="R574" i="2"/>
  <c r="C542" i="4"/>
  <c r="R542" i="2"/>
  <c r="C494" i="4"/>
  <c r="R494" i="2"/>
  <c r="C478" i="4"/>
  <c r="R478" i="2"/>
  <c r="R886" i="2"/>
  <c r="R822" i="2"/>
  <c r="C647" i="4"/>
  <c r="R647" i="2"/>
  <c r="C639" i="4"/>
  <c r="R639" i="2"/>
  <c r="C631" i="4"/>
  <c r="R631" i="2"/>
  <c r="C623" i="4"/>
  <c r="R623" i="2"/>
  <c r="C615" i="4"/>
  <c r="R615" i="2"/>
  <c r="C607" i="4"/>
  <c r="R607" i="2"/>
  <c r="C599" i="4"/>
  <c r="R599" i="2"/>
  <c r="C591" i="4"/>
  <c r="R591" i="2"/>
  <c r="C583" i="4"/>
  <c r="R583" i="2"/>
  <c r="C575" i="4"/>
  <c r="R575" i="2"/>
  <c r="C567" i="4"/>
  <c r="R567" i="2"/>
  <c r="C559" i="4"/>
  <c r="R559" i="2"/>
  <c r="C551" i="4"/>
  <c r="R551" i="2"/>
  <c r="C543" i="4"/>
  <c r="R543" i="2"/>
  <c r="C535" i="4"/>
  <c r="R535" i="2"/>
  <c r="C527" i="4"/>
  <c r="R527" i="2"/>
  <c r="C519" i="4"/>
  <c r="R519" i="2"/>
  <c r="C511" i="4"/>
  <c r="R511" i="2"/>
  <c r="C503" i="4"/>
  <c r="R503" i="2"/>
  <c r="C495" i="4"/>
  <c r="R495" i="2"/>
  <c r="C487" i="4"/>
  <c r="R487" i="2"/>
  <c r="C479" i="4"/>
  <c r="R479" i="2"/>
  <c r="C471" i="4"/>
  <c r="R471" i="2"/>
  <c r="C311" i="4"/>
  <c r="R311" i="2"/>
  <c r="C303" i="4"/>
  <c r="R303" i="2"/>
  <c r="C295" i="4"/>
  <c r="R295" i="2"/>
  <c r="C287" i="4"/>
  <c r="R287" i="2"/>
  <c r="C279" i="4"/>
  <c r="R279" i="2"/>
  <c r="C271" i="4"/>
  <c r="R271" i="2"/>
  <c r="C263" i="4"/>
  <c r="R263" i="2"/>
  <c r="C255" i="4"/>
  <c r="R255" i="2"/>
  <c r="C247" i="4"/>
  <c r="R247" i="2"/>
  <c r="C239" i="4"/>
  <c r="R239" i="2"/>
  <c r="C231" i="4"/>
  <c r="R231" i="2"/>
  <c r="C223" i="4"/>
  <c r="R223" i="2"/>
  <c r="C215" i="4"/>
  <c r="R215" i="2"/>
  <c r="C207" i="4"/>
  <c r="R207" i="2"/>
  <c r="C199" i="4"/>
  <c r="R199" i="2"/>
  <c r="C191" i="4"/>
  <c r="R191" i="2"/>
  <c r="C183" i="4"/>
  <c r="R183" i="2"/>
  <c r="R999" i="2"/>
  <c r="R991" i="2"/>
  <c r="R983" i="2"/>
  <c r="R975" i="2"/>
  <c r="R967" i="2"/>
  <c r="R959" i="2"/>
  <c r="R951" i="2"/>
  <c r="R943" i="2"/>
  <c r="R935" i="2"/>
  <c r="R927" i="2"/>
  <c r="R919" i="2"/>
  <c r="R911" i="2"/>
  <c r="R903" i="2"/>
  <c r="R895" i="2"/>
  <c r="R871" i="2"/>
  <c r="R758" i="2"/>
  <c r="R747" i="2"/>
  <c r="R724" i="2"/>
  <c r="R711" i="2"/>
  <c r="R695" i="2"/>
  <c r="R679" i="2"/>
  <c r="R663" i="2"/>
  <c r="R644" i="2"/>
  <c r="R452" i="2"/>
  <c r="R433" i="2"/>
  <c r="R410" i="2"/>
  <c r="R388" i="2"/>
  <c r="R369" i="2"/>
  <c r="R346" i="2"/>
  <c r="R324" i="2"/>
  <c r="R305" i="2"/>
  <c r="R260" i="2"/>
  <c r="R116" i="2"/>
  <c r="C351" i="4"/>
  <c r="C694" i="4"/>
  <c r="R694" i="2"/>
  <c r="C622" i="4"/>
  <c r="R622" i="2"/>
  <c r="C502" i="4"/>
  <c r="R502" i="2"/>
  <c r="C454" i="4"/>
  <c r="R454" i="2"/>
  <c r="C733" i="4"/>
  <c r="R733" i="2"/>
  <c r="C725" i="4"/>
  <c r="R725" i="2"/>
  <c r="C717" i="4"/>
  <c r="R717" i="2"/>
  <c r="C709" i="4"/>
  <c r="R709" i="2"/>
  <c r="R701" i="2"/>
  <c r="C701" i="4"/>
  <c r="R693" i="2"/>
  <c r="C693" i="4"/>
  <c r="C685" i="4"/>
  <c r="R685" i="2"/>
  <c r="C677" i="4"/>
  <c r="R677" i="2"/>
  <c r="C669" i="4"/>
  <c r="R669" i="2"/>
  <c r="C661" i="4"/>
  <c r="R661" i="2"/>
  <c r="C653" i="4"/>
  <c r="R653" i="2"/>
  <c r="C645" i="4"/>
  <c r="R645" i="2"/>
  <c r="C637" i="4"/>
  <c r="R637" i="2"/>
  <c r="C629" i="4"/>
  <c r="R629" i="2"/>
  <c r="C621" i="4"/>
  <c r="R621" i="2"/>
  <c r="C613" i="4"/>
  <c r="R613" i="2"/>
  <c r="C605" i="4"/>
  <c r="R605" i="2"/>
  <c r="C597" i="4"/>
  <c r="R597" i="2"/>
  <c r="C589" i="4"/>
  <c r="R589" i="2"/>
  <c r="C581" i="4"/>
  <c r="R581" i="2"/>
  <c r="C557" i="4"/>
  <c r="R557" i="2"/>
  <c r="C549" i="4"/>
  <c r="R549" i="2"/>
  <c r="C541" i="4"/>
  <c r="R541" i="2"/>
  <c r="C533" i="4"/>
  <c r="R533" i="2"/>
  <c r="C525" i="4"/>
  <c r="R525" i="2"/>
  <c r="C517" i="4"/>
  <c r="R517" i="2"/>
  <c r="C509" i="4"/>
  <c r="R509" i="2"/>
  <c r="C501" i="4"/>
  <c r="R501" i="2"/>
  <c r="C493" i="4"/>
  <c r="R493" i="2"/>
  <c r="C485" i="4"/>
  <c r="R485" i="2"/>
  <c r="C477" i="4"/>
  <c r="R477" i="2"/>
  <c r="C469" i="4"/>
  <c r="R469" i="2"/>
  <c r="C461" i="4"/>
  <c r="R461" i="2"/>
  <c r="C453" i="4"/>
  <c r="R453" i="2"/>
  <c r="C445" i="4"/>
  <c r="R445" i="2"/>
  <c r="C437" i="4"/>
  <c r="R437" i="2"/>
  <c r="C429" i="4"/>
  <c r="R429" i="2"/>
  <c r="C421" i="4"/>
  <c r="R421" i="2"/>
  <c r="C413" i="4"/>
  <c r="R413" i="2"/>
  <c r="C405" i="4"/>
  <c r="R405" i="2"/>
  <c r="C397" i="4"/>
  <c r="R397" i="2"/>
  <c r="C389" i="4"/>
  <c r="R389" i="2"/>
  <c r="C381" i="4"/>
  <c r="R381" i="2"/>
  <c r="C373" i="4"/>
  <c r="R373" i="2"/>
  <c r="C365" i="4"/>
  <c r="R365" i="2"/>
  <c r="C357" i="4"/>
  <c r="R357" i="2"/>
  <c r="C349" i="4"/>
  <c r="R349" i="2"/>
  <c r="C341" i="4"/>
  <c r="R341" i="2"/>
  <c r="C333" i="4"/>
  <c r="R333" i="2"/>
  <c r="C325" i="4"/>
  <c r="R325" i="2"/>
  <c r="C317" i="4"/>
  <c r="R317" i="2"/>
  <c r="C309" i="4"/>
  <c r="R309" i="2"/>
  <c r="C293" i="4"/>
  <c r="R293" i="2"/>
  <c r="C285" i="4"/>
  <c r="R285" i="2"/>
  <c r="C277" i="4"/>
  <c r="R277" i="2"/>
  <c r="C269" i="4"/>
  <c r="R269" i="2"/>
  <c r="C261" i="4"/>
  <c r="R261" i="2"/>
  <c r="C253" i="4"/>
  <c r="R253" i="2"/>
  <c r="C245" i="4"/>
  <c r="R245" i="2"/>
  <c r="C237" i="4"/>
  <c r="R237" i="2"/>
  <c r="C229" i="4"/>
  <c r="R229" i="2"/>
  <c r="C221" i="4"/>
  <c r="R221" i="2"/>
  <c r="C213" i="4"/>
  <c r="R213" i="2"/>
  <c r="C205" i="4"/>
  <c r="R205" i="2"/>
  <c r="C197" i="4"/>
  <c r="R197" i="2"/>
  <c r="C189" i="4"/>
  <c r="R189" i="2"/>
  <c r="C181" i="4"/>
  <c r="R181" i="2"/>
  <c r="C173" i="4"/>
  <c r="R173" i="2"/>
  <c r="C165" i="4"/>
  <c r="R165" i="2"/>
  <c r="C157" i="4"/>
  <c r="R157" i="2"/>
  <c r="C149" i="4"/>
  <c r="R149" i="2"/>
  <c r="C141" i="4"/>
  <c r="R141" i="2"/>
  <c r="C133" i="4"/>
  <c r="R133" i="2"/>
  <c r="C125" i="4"/>
  <c r="R125" i="2"/>
  <c r="C117" i="4"/>
  <c r="R117" i="2"/>
  <c r="C109" i="4"/>
  <c r="R109" i="2"/>
  <c r="C101" i="4"/>
  <c r="R101" i="2"/>
  <c r="C93" i="4"/>
  <c r="R93" i="2"/>
  <c r="C85" i="4"/>
  <c r="R85" i="2"/>
  <c r="C77" i="4"/>
  <c r="R77" i="2"/>
  <c r="C69" i="4"/>
  <c r="R69" i="2"/>
  <c r="C61" i="4"/>
  <c r="R61" i="2"/>
  <c r="C53" i="4"/>
  <c r="R53" i="2"/>
  <c r="C45" i="4"/>
  <c r="R45" i="2"/>
  <c r="R37" i="2"/>
  <c r="C37" i="4"/>
  <c r="C29" i="4"/>
  <c r="R29" i="2"/>
  <c r="C21" i="4"/>
  <c r="R21" i="2"/>
  <c r="C13" i="4"/>
  <c r="R13" i="2"/>
  <c r="R997" i="2"/>
  <c r="R989" i="2"/>
  <c r="R981" i="2"/>
  <c r="R973" i="2"/>
  <c r="R965" i="2"/>
  <c r="R957" i="2"/>
  <c r="R949" i="2"/>
  <c r="R941" i="2"/>
  <c r="R933" i="2"/>
  <c r="R925" i="2"/>
  <c r="R917" i="2"/>
  <c r="R909" i="2"/>
  <c r="R755" i="2"/>
  <c r="R734" i="2"/>
  <c r="R596" i="2"/>
  <c r="R449" i="2"/>
  <c r="R426" i="2"/>
  <c r="R404" i="2"/>
  <c r="R385" i="2"/>
  <c r="R362" i="2"/>
  <c r="R340" i="2"/>
  <c r="R321" i="2"/>
  <c r="R276" i="2"/>
  <c r="R257" i="2"/>
  <c r="R180" i="2"/>
  <c r="R92" i="2"/>
  <c r="C988" i="4"/>
  <c r="C986" i="4"/>
  <c r="C670" i="4"/>
  <c r="R670" i="2"/>
  <c r="C654" i="4"/>
  <c r="R654" i="2"/>
  <c r="C582" i="4"/>
  <c r="R582" i="2"/>
  <c r="C470" i="4"/>
  <c r="R470" i="2"/>
  <c r="R854" i="2"/>
  <c r="R790" i="2"/>
  <c r="C236" i="4"/>
  <c r="R236" i="2"/>
  <c r="C228" i="4"/>
  <c r="R228" i="2"/>
  <c r="C204" i="4"/>
  <c r="R204" i="2"/>
  <c r="C196" i="4"/>
  <c r="R196" i="2"/>
  <c r="C172" i="4"/>
  <c r="R172" i="2"/>
  <c r="C164" i="4"/>
  <c r="R164" i="2"/>
  <c r="C140" i="4"/>
  <c r="R140" i="2"/>
  <c r="C132" i="4"/>
  <c r="R132" i="2"/>
  <c r="C108" i="4"/>
  <c r="R108" i="2"/>
  <c r="C100" i="4"/>
  <c r="R100" i="2"/>
  <c r="C76" i="4"/>
  <c r="R76" i="2"/>
  <c r="C68" i="4"/>
  <c r="R68" i="2"/>
  <c r="R52" i="2"/>
  <c r="C52" i="4"/>
  <c r="C44" i="4"/>
  <c r="R44" i="2"/>
  <c r="C36" i="4"/>
  <c r="R36" i="2"/>
  <c r="C28" i="4"/>
  <c r="R28" i="2"/>
  <c r="C20" i="4"/>
  <c r="R20" i="2"/>
  <c r="C12" i="4"/>
  <c r="R12" i="2"/>
  <c r="R996" i="2"/>
  <c r="R980" i="2"/>
  <c r="R972" i="2"/>
  <c r="R964" i="2"/>
  <c r="R956" i="2"/>
  <c r="R948" i="2"/>
  <c r="R940" i="2"/>
  <c r="R932" i="2"/>
  <c r="R924" i="2"/>
  <c r="R916" i="2"/>
  <c r="R908" i="2"/>
  <c r="R892" i="2"/>
  <c r="R876" i="2"/>
  <c r="R868" i="2"/>
  <c r="R860" i="2"/>
  <c r="R844" i="2"/>
  <c r="R836" i="2"/>
  <c r="R828" i="2"/>
  <c r="R820" i="2"/>
  <c r="R812" i="2"/>
  <c r="R804" i="2"/>
  <c r="R796" i="2"/>
  <c r="R788" i="2"/>
  <c r="R780" i="2"/>
  <c r="R772" i="2"/>
  <c r="R764" i="2"/>
  <c r="R719" i="2"/>
  <c r="R636" i="2"/>
  <c r="R444" i="2"/>
  <c r="R425" i="2"/>
  <c r="R402" i="2"/>
  <c r="R380" i="2"/>
  <c r="R361" i="2"/>
  <c r="R338" i="2"/>
  <c r="R316" i="2"/>
  <c r="R297" i="2"/>
  <c r="R252" i="2"/>
  <c r="R84" i="2"/>
  <c r="C702" i="4"/>
  <c r="R702" i="2"/>
  <c r="R894" i="2"/>
  <c r="R838" i="2"/>
  <c r="R782" i="2"/>
  <c r="C731" i="4"/>
  <c r="R731" i="2"/>
  <c r="C723" i="4"/>
  <c r="R723" i="2"/>
  <c r="C675" i="4"/>
  <c r="R675" i="2"/>
  <c r="C667" i="4"/>
  <c r="R667" i="2"/>
  <c r="C587" i="4"/>
  <c r="R587" i="2"/>
  <c r="C579" i="4"/>
  <c r="R579" i="2"/>
  <c r="C555" i="4"/>
  <c r="R555" i="2"/>
  <c r="C539" i="4"/>
  <c r="R539" i="2"/>
  <c r="C531" i="4"/>
  <c r="R531" i="2"/>
  <c r="C507" i="4"/>
  <c r="R507" i="2"/>
  <c r="C499" i="4"/>
  <c r="R499" i="2"/>
  <c r="C491" i="4"/>
  <c r="R491" i="2"/>
  <c r="C483" i="4"/>
  <c r="R483" i="2"/>
  <c r="C475" i="4"/>
  <c r="R475" i="2"/>
  <c r="C467" i="4"/>
  <c r="R467" i="2"/>
  <c r="C459" i="4"/>
  <c r="R459" i="2"/>
  <c r="C171" i="4"/>
  <c r="R171" i="2"/>
  <c r="C163" i="4"/>
  <c r="R163" i="2"/>
  <c r="R899" i="2"/>
  <c r="R891" i="2"/>
  <c r="R883" i="2"/>
  <c r="R875" i="2"/>
  <c r="R867" i="2"/>
  <c r="R859" i="2"/>
  <c r="R851" i="2"/>
  <c r="R843" i="2"/>
  <c r="R835" i="2"/>
  <c r="R827" i="2"/>
  <c r="R819" i="2"/>
  <c r="R811" i="2"/>
  <c r="R803" i="2"/>
  <c r="R795" i="2"/>
  <c r="R787" i="2"/>
  <c r="R779" i="2"/>
  <c r="R771" i="2"/>
  <c r="R763" i="2"/>
  <c r="R742" i="2"/>
  <c r="R718" i="2"/>
  <c r="R703" i="2"/>
  <c r="R687" i="2"/>
  <c r="R671" i="2"/>
  <c r="R655" i="2"/>
  <c r="R612" i="2"/>
  <c r="R465" i="2"/>
  <c r="R420" i="2"/>
  <c r="R401" i="2"/>
  <c r="R378" i="2"/>
  <c r="R356" i="2"/>
  <c r="R337" i="2"/>
  <c r="R292" i="2"/>
  <c r="R273" i="2"/>
  <c r="R244" i="2"/>
  <c r="R156" i="2"/>
  <c r="C614" i="4"/>
  <c r="R614" i="2"/>
  <c r="C590" i="4"/>
  <c r="R590" i="2"/>
  <c r="R878" i="2"/>
  <c r="R846" i="2"/>
  <c r="R814" i="2"/>
  <c r="R774" i="2"/>
  <c r="C130" i="4"/>
  <c r="R130" i="2"/>
  <c r="C122" i="4"/>
  <c r="R122" i="2"/>
  <c r="C114" i="4"/>
  <c r="R114" i="2"/>
  <c r="R978" i="2"/>
  <c r="R970" i="2"/>
  <c r="R962" i="2"/>
  <c r="R954" i="2"/>
  <c r="R946" i="2"/>
  <c r="R938" i="2"/>
  <c r="R930" i="2"/>
  <c r="R922" i="2"/>
  <c r="R914" i="2"/>
  <c r="R906" i="2"/>
  <c r="R890" i="2"/>
  <c r="R866" i="2"/>
  <c r="R740" i="2"/>
  <c r="R716" i="2"/>
  <c r="R700" i="2"/>
  <c r="R684" i="2"/>
  <c r="R668" i="2"/>
  <c r="R652" i="2"/>
  <c r="R441" i="2"/>
  <c r="R418" i="2"/>
  <c r="R396" i="2"/>
  <c r="R377" i="2"/>
  <c r="R354" i="2"/>
  <c r="R332" i="2"/>
  <c r="R313" i="2"/>
  <c r="R268" i="2"/>
  <c r="R148" i="2"/>
  <c r="R60" i="2"/>
  <c r="C686" i="4"/>
  <c r="R686" i="2"/>
  <c r="C630" i="4"/>
  <c r="R630" i="2"/>
  <c r="C526" i="4"/>
  <c r="R526" i="2"/>
  <c r="C510" i="4"/>
  <c r="R510" i="2"/>
  <c r="C486" i="4"/>
  <c r="R486" i="2"/>
  <c r="R870" i="2"/>
  <c r="R830" i="2"/>
  <c r="R806" i="2"/>
  <c r="R766" i="2"/>
  <c r="C249" i="4"/>
  <c r="R249" i="2"/>
  <c r="C241" i="4"/>
  <c r="R241" i="2"/>
  <c r="C233" i="4"/>
  <c r="R233" i="2"/>
  <c r="C225" i="4"/>
  <c r="R225" i="2"/>
  <c r="C217" i="4"/>
  <c r="R217" i="2"/>
  <c r="C209" i="4"/>
  <c r="R209" i="2"/>
  <c r="C201" i="4"/>
  <c r="R201" i="2"/>
  <c r="C193" i="4"/>
  <c r="R193" i="2"/>
  <c r="C185" i="4"/>
  <c r="R185" i="2"/>
  <c r="C177" i="4"/>
  <c r="R177" i="2"/>
  <c r="C129" i="4"/>
  <c r="R129" i="2"/>
  <c r="C121" i="4"/>
  <c r="R121" i="2"/>
  <c r="C113" i="4"/>
  <c r="R113" i="2"/>
  <c r="C105" i="4"/>
  <c r="R105" i="2"/>
  <c r="C97" i="4"/>
  <c r="R97" i="2"/>
  <c r="C89" i="4"/>
  <c r="R89" i="2"/>
  <c r="C81" i="4"/>
  <c r="R81" i="2"/>
  <c r="C73" i="4"/>
  <c r="R73" i="2"/>
  <c r="C65" i="4"/>
  <c r="R65" i="2"/>
  <c r="C57" i="4"/>
  <c r="R57" i="2"/>
  <c r="C49" i="4"/>
  <c r="R49" i="2"/>
  <c r="C41" i="4"/>
  <c r="R41" i="2"/>
  <c r="C33" i="4"/>
  <c r="R33" i="2"/>
  <c r="C25" i="4"/>
  <c r="R25" i="2"/>
  <c r="C17" i="4"/>
  <c r="R17" i="2"/>
  <c r="R897" i="2"/>
  <c r="R889" i="2"/>
  <c r="R873" i="2"/>
  <c r="R857" i="2"/>
  <c r="R841" i="2"/>
  <c r="R750" i="2"/>
  <c r="R739" i="2"/>
  <c r="R727" i="2"/>
  <c r="R714" i="2"/>
  <c r="R698" i="2"/>
  <c r="R682" i="2"/>
  <c r="R628" i="2"/>
  <c r="R458" i="2"/>
  <c r="R436" i="2"/>
  <c r="R417" i="2"/>
  <c r="R394" i="2"/>
  <c r="R372" i="2"/>
  <c r="R353" i="2"/>
  <c r="R330" i="2"/>
  <c r="R308" i="2"/>
  <c r="R289" i="2"/>
  <c r="R220" i="2"/>
  <c r="R147" i="2"/>
  <c r="I844" i="4"/>
  <c r="C885" i="4"/>
  <c r="C792" i="4"/>
  <c r="C80" i="4"/>
  <c r="C993" i="4"/>
  <c r="I866" i="4"/>
  <c r="C489" i="4"/>
  <c r="I433" i="4"/>
  <c r="I890" i="4"/>
  <c r="C853" i="4"/>
  <c r="C833" i="4"/>
  <c r="C744" i="4"/>
  <c r="C901" i="4"/>
  <c r="C856" i="4"/>
  <c r="C775" i="4"/>
  <c r="I903" i="4"/>
  <c r="C893" i="4"/>
  <c r="C659" i="4"/>
  <c r="C565" i="4"/>
  <c r="C994" i="4"/>
  <c r="C912" i="4"/>
  <c r="I888" i="4"/>
  <c r="I879" i="4"/>
  <c r="C825" i="4"/>
  <c r="C435" i="4"/>
  <c r="C984" i="4"/>
  <c r="C976" i="4"/>
  <c r="C968" i="4"/>
  <c r="C960" i="4"/>
  <c r="C952" i="4"/>
  <c r="C944" i="4"/>
  <c r="C936" i="4"/>
  <c r="C928" i="4"/>
  <c r="C920" i="4"/>
  <c r="C884" i="4"/>
  <c r="I836" i="4"/>
  <c r="C808" i="4"/>
  <c r="I740" i="4"/>
  <c r="I321" i="4"/>
  <c r="C992" i="4"/>
  <c r="I909" i="4"/>
  <c r="C907" i="4"/>
  <c r="C900" i="4"/>
  <c r="I871" i="4"/>
  <c r="C832" i="4"/>
  <c r="I812" i="4"/>
  <c r="C793" i="4"/>
  <c r="C769" i="4"/>
  <c r="I764" i="4"/>
  <c r="C1000" i="4"/>
  <c r="I981" i="4"/>
  <c r="C979" i="4"/>
  <c r="I973" i="4"/>
  <c r="C971" i="4"/>
  <c r="I965" i="4"/>
  <c r="C963" i="4"/>
  <c r="I957" i="4"/>
  <c r="C955" i="4"/>
  <c r="I949" i="4"/>
  <c r="C947" i="4"/>
  <c r="I941" i="4"/>
  <c r="C939" i="4"/>
  <c r="I933" i="4"/>
  <c r="C931" i="4"/>
  <c r="I925" i="4"/>
  <c r="C923" i="4"/>
  <c r="I917" i="4"/>
  <c r="C915" i="4"/>
  <c r="C905" i="4"/>
  <c r="I887" i="4"/>
  <c r="I882" i="4"/>
  <c r="C877" i="4"/>
  <c r="I868" i="4"/>
  <c r="C848" i="4"/>
  <c r="C752" i="4"/>
  <c r="I542" i="4"/>
  <c r="I206" i="4"/>
  <c r="I989" i="4"/>
  <c r="C987" i="4"/>
  <c r="C913" i="4"/>
  <c r="I874" i="4"/>
  <c r="I860" i="4"/>
  <c r="I804" i="4"/>
  <c r="C785" i="4"/>
  <c r="C783" i="4"/>
  <c r="C759" i="4"/>
  <c r="I756" i="4"/>
  <c r="I997" i="4"/>
  <c r="C995" i="4"/>
  <c r="C985" i="4"/>
  <c r="C977" i="4"/>
  <c r="C969" i="4"/>
  <c r="C961" i="4"/>
  <c r="C953" i="4"/>
  <c r="C945" i="4"/>
  <c r="C937" i="4"/>
  <c r="C929" i="4"/>
  <c r="C921" i="4"/>
  <c r="I895" i="4"/>
  <c r="C869" i="4"/>
  <c r="C849" i="4"/>
  <c r="I820" i="4"/>
  <c r="C801" i="4"/>
  <c r="C791" i="4"/>
  <c r="I772" i="4"/>
  <c r="C760" i="4"/>
  <c r="C737" i="4"/>
  <c r="C573" i="4"/>
  <c r="I558" i="4"/>
  <c r="C546" i="4"/>
  <c r="C538" i="4"/>
  <c r="I534" i="4"/>
  <c r="I526" i="4"/>
  <c r="I518" i="4"/>
  <c r="I510" i="4"/>
  <c r="C473" i="4"/>
  <c r="C438" i="4"/>
  <c r="C427" i="4"/>
  <c r="C371" i="4"/>
  <c r="I353" i="4"/>
  <c r="C343" i="4"/>
  <c r="I828" i="4"/>
  <c r="C816" i="4"/>
  <c r="C799" i="4"/>
  <c r="I780" i="4"/>
  <c r="C768" i="4"/>
  <c r="C745" i="4"/>
  <c r="C674" i="4"/>
  <c r="C656" i="4"/>
  <c r="C648" i="4"/>
  <c r="C640" i="4"/>
  <c r="C632" i="4"/>
  <c r="C624" i="4"/>
  <c r="C616" i="4"/>
  <c r="C608" i="4"/>
  <c r="C600" i="4"/>
  <c r="C577" i="4"/>
  <c r="C530" i="4"/>
  <c r="C522" i="4"/>
  <c r="C514" i="4"/>
  <c r="C506" i="4"/>
  <c r="I502" i="4"/>
  <c r="I494" i="4"/>
  <c r="C395" i="4"/>
  <c r="I345" i="4"/>
  <c r="C176" i="4"/>
  <c r="C809" i="4"/>
  <c r="I788" i="4"/>
  <c r="C776" i="4"/>
  <c r="C753" i="4"/>
  <c r="C743" i="4"/>
  <c r="C715" i="4"/>
  <c r="C642" i="4"/>
  <c r="C634" i="4"/>
  <c r="C626" i="4"/>
  <c r="C618" i="4"/>
  <c r="C610" i="4"/>
  <c r="C602" i="4"/>
  <c r="C594" i="4"/>
  <c r="C569" i="4"/>
  <c r="C562" i="4"/>
  <c r="C554" i="4"/>
  <c r="C498" i="4"/>
  <c r="I385" i="4"/>
  <c r="C383" i="4"/>
  <c r="I369" i="4"/>
  <c r="C367" i="4"/>
  <c r="C335" i="4"/>
  <c r="I852" i="4"/>
  <c r="C824" i="4"/>
  <c r="C807" i="4"/>
  <c r="I796" i="4"/>
  <c r="C784" i="4"/>
  <c r="C761" i="4"/>
  <c r="C751" i="4"/>
  <c r="C722" i="4"/>
  <c r="I720" i="4"/>
  <c r="C707" i="4"/>
  <c r="C691" i="4"/>
  <c r="C683" i="4"/>
  <c r="C588" i="4"/>
  <c r="I566" i="4"/>
  <c r="C547" i="4"/>
  <c r="C490" i="4"/>
  <c r="I439" i="4"/>
  <c r="I337" i="4"/>
  <c r="C22" i="4"/>
  <c r="C580" i="4"/>
  <c r="C570" i="4"/>
  <c r="C523" i="4"/>
  <c r="C515" i="4"/>
  <c r="C379" i="4"/>
  <c r="C363" i="4"/>
  <c r="C327" i="4"/>
  <c r="I245" i="4"/>
  <c r="I228" i="4"/>
  <c r="C218" i="4"/>
  <c r="C840" i="4"/>
  <c r="C815" i="4"/>
  <c r="C800" i="4"/>
  <c r="C777" i="4"/>
  <c r="C767" i="4"/>
  <c r="I748" i="4"/>
  <c r="I712" i="4"/>
  <c r="C649" i="4"/>
  <c r="C641" i="4"/>
  <c r="C633" i="4"/>
  <c r="C625" i="4"/>
  <c r="C617" i="4"/>
  <c r="C609" i="4"/>
  <c r="C601" i="4"/>
  <c r="C593" i="4"/>
  <c r="I574" i="4"/>
  <c r="C563" i="4"/>
  <c r="I329" i="4"/>
  <c r="I317" i="4"/>
  <c r="I181" i="4"/>
  <c r="C88" i="4"/>
  <c r="C706" i="4"/>
  <c r="C690" i="4"/>
  <c r="C585" i="4"/>
  <c r="C578" i="4"/>
  <c r="I377" i="4"/>
  <c r="C375" i="4"/>
  <c r="I361" i="4"/>
  <c r="C359" i="4"/>
  <c r="C319" i="4"/>
  <c r="C48" i="4"/>
  <c r="C460" i="4"/>
  <c r="I447" i="4"/>
  <c r="I425" i="4"/>
  <c r="C419" i="4"/>
  <c r="C411" i="4"/>
  <c r="I407" i="4"/>
  <c r="I401" i="4"/>
  <c r="I393" i="4"/>
  <c r="C391" i="4"/>
  <c r="I268" i="4"/>
  <c r="I237" i="4"/>
  <c r="I220" i="4"/>
  <c r="C210" i="4"/>
  <c r="I198" i="4"/>
  <c r="I173" i="4"/>
  <c r="C166" i="4"/>
  <c r="C153" i="4"/>
  <c r="C134" i="4"/>
  <c r="C112" i="4"/>
  <c r="C104" i="4"/>
  <c r="C72" i="4"/>
  <c r="C56" i="4"/>
  <c r="C30" i="4"/>
  <c r="C15" i="4"/>
  <c r="I486" i="4"/>
  <c r="I465" i="4"/>
  <c r="C455" i="4"/>
  <c r="I409" i="4"/>
  <c r="C399" i="4"/>
  <c r="I229" i="4"/>
  <c r="I212" i="4"/>
  <c r="C202" i="4"/>
  <c r="I190" i="4"/>
  <c r="C170" i="4"/>
  <c r="C161" i="4"/>
  <c r="C138" i="4"/>
  <c r="C96" i="4"/>
  <c r="C64" i="4"/>
  <c r="C38" i="4"/>
  <c r="C23" i="4"/>
  <c r="C8" i="4"/>
  <c r="C482" i="4"/>
  <c r="I478" i="4"/>
  <c r="I470" i="4"/>
  <c r="I417" i="4"/>
  <c r="C342" i="4"/>
  <c r="C334" i="4"/>
  <c r="C326" i="4"/>
  <c r="C318" i="4"/>
  <c r="I277" i="4"/>
  <c r="I269" i="4"/>
  <c r="I246" i="4"/>
  <c r="I221" i="4"/>
  <c r="I204" i="4"/>
  <c r="C194" i="4"/>
  <c r="I182" i="4"/>
  <c r="C146" i="4"/>
  <c r="C142" i="4"/>
  <c r="C126" i="4"/>
  <c r="C110" i="4"/>
  <c r="C86" i="4"/>
  <c r="C78" i="4"/>
  <c r="C46" i="4"/>
  <c r="C31" i="4"/>
  <c r="C474" i="4"/>
  <c r="C466" i="4"/>
  <c r="C424" i="4"/>
  <c r="C382" i="4"/>
  <c r="C374" i="4"/>
  <c r="C366" i="4"/>
  <c r="C358" i="4"/>
  <c r="C350" i="4"/>
  <c r="I260" i="4"/>
  <c r="C258" i="4"/>
  <c r="C250" i="4"/>
  <c r="I238" i="4"/>
  <c r="I213" i="4"/>
  <c r="I196" i="4"/>
  <c r="C186" i="4"/>
  <c r="I175" i="4"/>
  <c r="C118" i="4"/>
  <c r="C102" i="4"/>
  <c r="C94" i="4"/>
  <c r="C70" i="4"/>
  <c r="C54" i="4"/>
  <c r="C39" i="4"/>
  <c r="C16" i="4"/>
  <c r="I422" i="4"/>
  <c r="I398" i="4"/>
  <c r="C390" i="4"/>
  <c r="C339" i="4"/>
  <c r="C331" i="4"/>
  <c r="C323" i="4"/>
  <c r="I306" i="4"/>
  <c r="I302" i="4"/>
  <c r="I252" i="4"/>
  <c r="C242" i="4"/>
  <c r="I230" i="4"/>
  <c r="I205" i="4"/>
  <c r="I188" i="4"/>
  <c r="C178" i="4"/>
  <c r="C169" i="4"/>
  <c r="C150" i="4"/>
  <c r="C137" i="4"/>
  <c r="I127" i="4"/>
  <c r="I123" i="4"/>
  <c r="I91" i="4"/>
  <c r="C62" i="4"/>
  <c r="C47" i="4"/>
  <c r="C24" i="4"/>
  <c r="C355" i="4"/>
  <c r="C347" i="4"/>
  <c r="C314" i="4"/>
  <c r="I290" i="4"/>
  <c r="I286" i="4"/>
  <c r="I270" i="4"/>
  <c r="I261" i="4"/>
  <c r="I244" i="4"/>
  <c r="C234" i="4"/>
  <c r="I222" i="4"/>
  <c r="I197" i="4"/>
  <c r="I180" i="4"/>
  <c r="C154" i="4"/>
  <c r="C145" i="4"/>
  <c r="I95" i="4"/>
  <c r="C55" i="4"/>
  <c r="C32" i="4"/>
  <c r="C9" i="4"/>
  <c r="C481" i="4"/>
  <c r="C446" i="4"/>
  <c r="C387" i="4"/>
  <c r="I253" i="4"/>
  <c r="I236" i="4"/>
  <c r="C226" i="4"/>
  <c r="I214" i="4"/>
  <c r="I189" i="4"/>
  <c r="C162" i="4"/>
  <c r="C158" i="4"/>
  <c r="C63" i="4"/>
  <c r="C40" i="4"/>
  <c r="C14" i="4"/>
  <c r="C7" i="4"/>
  <c r="A50" i="14"/>
  <c r="C50" i="14" s="1"/>
  <c r="AO50" i="2"/>
  <c r="A40" i="14"/>
  <c r="K40" i="14" s="1"/>
  <c r="AO40" i="2"/>
  <c r="AO48" i="2"/>
  <c r="A42" i="14"/>
  <c r="AO42" i="2"/>
  <c r="C33" i="14"/>
  <c r="I33" i="14"/>
  <c r="K33" i="14"/>
  <c r="B33" i="14"/>
  <c r="F33" i="14"/>
  <c r="B30" i="14"/>
  <c r="F30" i="14"/>
  <c r="I30" i="14"/>
  <c r="K30" i="14"/>
  <c r="B22" i="14"/>
  <c r="F22" i="14"/>
  <c r="I22" i="14"/>
  <c r="K22" i="14"/>
  <c r="C14" i="14"/>
  <c r="B14" i="14"/>
  <c r="F14" i="14"/>
  <c r="I14" i="14"/>
  <c r="K14" i="14"/>
  <c r="F55" i="14"/>
  <c r="K55" i="14"/>
  <c r="B55" i="14"/>
  <c r="C55" i="14"/>
  <c r="I55" i="14"/>
  <c r="J55" i="14"/>
  <c r="I47" i="14"/>
  <c r="J47" i="14"/>
  <c r="K47" i="14"/>
  <c r="B47" i="14"/>
  <c r="C47" i="14"/>
  <c r="F47" i="14"/>
  <c r="F39" i="14"/>
  <c r="I39" i="14"/>
  <c r="J39" i="14"/>
  <c r="K39" i="14"/>
  <c r="B39" i="14"/>
  <c r="C39" i="14"/>
  <c r="AO52" i="2"/>
  <c r="AO43" i="2"/>
  <c r="AO34" i="2"/>
  <c r="B54" i="14"/>
  <c r="F54" i="14"/>
  <c r="I54" i="14"/>
  <c r="K54" i="14"/>
  <c r="B46" i="14"/>
  <c r="F46" i="14"/>
  <c r="I46" i="14"/>
  <c r="K46" i="14"/>
  <c r="B38" i="14"/>
  <c r="F38" i="14"/>
  <c r="I38" i="14"/>
  <c r="K38" i="14"/>
  <c r="AO47" i="2"/>
  <c r="AO38" i="2"/>
  <c r="K53" i="14"/>
  <c r="C53" i="14"/>
  <c r="F53" i="14"/>
  <c r="J53" i="14"/>
  <c r="K45" i="14"/>
  <c r="C45" i="14"/>
  <c r="F45" i="14"/>
  <c r="J45" i="14"/>
  <c r="J36" i="14"/>
  <c r="B36" i="14"/>
  <c r="C36" i="14"/>
  <c r="F36" i="14"/>
  <c r="I36" i="14"/>
  <c r="K36" i="14"/>
  <c r="AO51" i="2"/>
  <c r="AO33" i="2"/>
  <c r="J52" i="14"/>
  <c r="F52" i="14"/>
  <c r="I52" i="14"/>
  <c r="K52" i="14"/>
  <c r="B52" i="14"/>
  <c r="C52" i="14"/>
  <c r="J44" i="14"/>
  <c r="C44" i="14"/>
  <c r="F44" i="14"/>
  <c r="I44" i="14"/>
  <c r="K44" i="14"/>
  <c r="B44" i="14"/>
  <c r="I35" i="14"/>
  <c r="B35" i="14"/>
  <c r="F35" i="14"/>
  <c r="AO46" i="2"/>
  <c r="I51" i="14"/>
  <c r="B51" i="14"/>
  <c r="F51" i="14"/>
  <c r="I43" i="14"/>
  <c r="B43" i="14"/>
  <c r="F43" i="14"/>
  <c r="K37" i="14"/>
  <c r="J37" i="14"/>
  <c r="C37" i="14"/>
  <c r="F37" i="14"/>
  <c r="C49" i="14"/>
  <c r="K49" i="14"/>
  <c r="B49" i="14"/>
  <c r="F49" i="14"/>
  <c r="I49" i="14"/>
  <c r="C41" i="14"/>
  <c r="I41" i="14"/>
  <c r="K41" i="14"/>
  <c r="B41" i="14"/>
  <c r="F41" i="14"/>
  <c r="AO49" i="2"/>
  <c r="AO44" i="2"/>
  <c r="AO35" i="2"/>
  <c r="I27" i="14"/>
  <c r="B27" i="14"/>
  <c r="F27" i="14"/>
  <c r="I19" i="14"/>
  <c r="B19" i="14"/>
  <c r="F19" i="14"/>
  <c r="I11" i="14"/>
  <c r="B11" i="14"/>
  <c r="F11" i="14"/>
  <c r="AO32" i="2"/>
  <c r="A32" i="14"/>
  <c r="AO24" i="2"/>
  <c r="A24" i="14"/>
  <c r="K24" i="14" s="1"/>
  <c r="AO16" i="2"/>
  <c r="A16" i="14"/>
  <c r="K16" i="14" s="1"/>
  <c r="K29" i="14"/>
  <c r="J29" i="14"/>
  <c r="C29" i="14"/>
  <c r="F29" i="14"/>
  <c r="K21" i="14"/>
  <c r="F21" i="14"/>
  <c r="J21" i="14"/>
  <c r="C21" i="14"/>
  <c r="K13" i="14"/>
  <c r="F13" i="14"/>
  <c r="J13" i="14"/>
  <c r="C13" i="14"/>
  <c r="F31" i="14"/>
  <c r="I31" i="14"/>
  <c r="J31" i="14"/>
  <c r="K31" i="14"/>
  <c r="B31" i="14"/>
  <c r="C31" i="14"/>
  <c r="F23" i="14"/>
  <c r="C23" i="14"/>
  <c r="I23" i="14"/>
  <c r="J23" i="14"/>
  <c r="K23" i="14"/>
  <c r="B23" i="14"/>
  <c r="F15" i="14"/>
  <c r="B15" i="14"/>
  <c r="C15" i="14"/>
  <c r="I15" i="14"/>
  <c r="J15" i="14"/>
  <c r="K15" i="14"/>
  <c r="F7" i="14"/>
  <c r="B7" i="14"/>
  <c r="C7" i="14"/>
  <c r="I7" i="14"/>
  <c r="J7" i="14"/>
  <c r="J28" i="14"/>
  <c r="B28" i="14"/>
  <c r="C28" i="14"/>
  <c r="F28" i="14"/>
  <c r="I28" i="14"/>
  <c r="K28" i="14"/>
  <c r="J20" i="14"/>
  <c r="B20" i="14"/>
  <c r="C20" i="14"/>
  <c r="F20" i="14"/>
  <c r="I20" i="14"/>
  <c r="K20" i="14"/>
  <c r="J12" i="14"/>
  <c r="B12" i="14"/>
  <c r="C12" i="14"/>
  <c r="F12" i="14"/>
  <c r="I12" i="14"/>
  <c r="K12" i="14"/>
  <c r="C25" i="14"/>
  <c r="F25" i="14"/>
  <c r="I25" i="14"/>
  <c r="K25" i="14"/>
  <c r="B25" i="14"/>
  <c r="C17" i="14"/>
  <c r="B17" i="14"/>
  <c r="F17" i="14"/>
  <c r="I17" i="14"/>
  <c r="K17" i="14"/>
  <c r="C9" i="14"/>
  <c r="F9" i="14"/>
  <c r="I9" i="14"/>
  <c r="K9" i="14"/>
  <c r="B9" i="14"/>
  <c r="I1000" i="4"/>
  <c r="C998" i="4"/>
  <c r="I992" i="4"/>
  <c r="C990" i="4"/>
  <c r="I984" i="4"/>
  <c r="C982" i="4"/>
  <c r="I976" i="4"/>
  <c r="C974" i="4"/>
  <c r="I968" i="4"/>
  <c r="C966" i="4"/>
  <c r="I960" i="4"/>
  <c r="C958" i="4"/>
  <c r="I952" i="4"/>
  <c r="C950" i="4"/>
  <c r="I944" i="4"/>
  <c r="C942" i="4"/>
  <c r="I936" i="4"/>
  <c r="C934" i="4"/>
  <c r="I928" i="4"/>
  <c r="C926" i="4"/>
  <c r="I920" i="4"/>
  <c r="C918" i="4"/>
  <c r="J913" i="4"/>
  <c r="I912" i="4"/>
  <c r="C910" i="4"/>
  <c r="J905" i="4"/>
  <c r="I900" i="4"/>
  <c r="C898" i="4"/>
  <c r="J887" i="4"/>
  <c r="J882" i="4"/>
  <c r="C881" i="4"/>
  <c r="C872" i="4"/>
  <c r="J872" i="4"/>
  <c r="F869" i="4"/>
  <c r="J865" i="4"/>
  <c r="J852" i="4"/>
  <c r="C834" i="4"/>
  <c r="I834" i="4"/>
  <c r="J834" i="4"/>
  <c r="C826" i="4"/>
  <c r="I826" i="4"/>
  <c r="J826" i="4"/>
  <c r="C778" i="4"/>
  <c r="F778" i="4"/>
  <c r="I778" i="4"/>
  <c r="J778" i="4"/>
  <c r="I699" i="4"/>
  <c r="J699" i="4"/>
  <c r="C699" i="4"/>
  <c r="F699" i="4"/>
  <c r="C818" i="4"/>
  <c r="F818" i="4"/>
  <c r="I818" i="4"/>
  <c r="J818" i="4"/>
  <c r="F1000" i="4"/>
  <c r="J994" i="4"/>
  <c r="F992" i="4"/>
  <c r="J986" i="4"/>
  <c r="F984" i="4"/>
  <c r="J978" i="4"/>
  <c r="F976" i="4"/>
  <c r="J970" i="4"/>
  <c r="F968" i="4"/>
  <c r="J962" i="4"/>
  <c r="F960" i="4"/>
  <c r="J954" i="4"/>
  <c r="F952" i="4"/>
  <c r="J946" i="4"/>
  <c r="F944" i="4"/>
  <c r="J938" i="4"/>
  <c r="F936" i="4"/>
  <c r="J930" i="4"/>
  <c r="F928" i="4"/>
  <c r="J922" i="4"/>
  <c r="F920" i="4"/>
  <c r="J914" i="4"/>
  <c r="F912" i="4"/>
  <c r="J906" i="4"/>
  <c r="F900" i="4"/>
  <c r="J892" i="4"/>
  <c r="F887" i="4"/>
  <c r="F882" i="4"/>
  <c r="I865" i="4"/>
  <c r="C864" i="4"/>
  <c r="J864" i="4"/>
  <c r="F857" i="4"/>
  <c r="I857" i="4"/>
  <c r="F852" i="4"/>
  <c r="J849" i="4"/>
  <c r="C842" i="4"/>
  <c r="I842" i="4"/>
  <c r="J842" i="4"/>
  <c r="C786" i="4"/>
  <c r="F786" i="4"/>
  <c r="I786" i="4"/>
  <c r="J786" i="4"/>
  <c r="F666" i="4"/>
  <c r="I666" i="4"/>
  <c r="J666" i="4"/>
  <c r="C666" i="4"/>
  <c r="C880" i="4"/>
  <c r="J880" i="4"/>
  <c r="C443" i="4"/>
  <c r="F443" i="4"/>
  <c r="I443" i="4"/>
  <c r="J443" i="4"/>
  <c r="J995" i="4"/>
  <c r="I994" i="4"/>
  <c r="J987" i="4"/>
  <c r="I986" i="4"/>
  <c r="J979" i="4"/>
  <c r="I978" i="4"/>
  <c r="J971" i="4"/>
  <c r="I970" i="4"/>
  <c r="J963" i="4"/>
  <c r="I962" i="4"/>
  <c r="J955" i="4"/>
  <c r="I954" i="4"/>
  <c r="J947" i="4"/>
  <c r="I946" i="4"/>
  <c r="J939" i="4"/>
  <c r="I938" i="4"/>
  <c r="J931" i="4"/>
  <c r="I930" i="4"/>
  <c r="J923" i="4"/>
  <c r="I922" i="4"/>
  <c r="J915" i="4"/>
  <c r="I914" i="4"/>
  <c r="J907" i="4"/>
  <c r="I906" i="4"/>
  <c r="I892" i="4"/>
  <c r="C887" i="4"/>
  <c r="J884" i="4"/>
  <c r="C882" i="4"/>
  <c r="J871" i="4"/>
  <c r="J866" i="4"/>
  <c r="C865" i="4"/>
  <c r="C855" i="4"/>
  <c r="I855" i="4"/>
  <c r="C852" i="4"/>
  <c r="C817" i="4"/>
  <c r="F817" i="4"/>
  <c r="I817" i="4"/>
  <c r="J817" i="4"/>
  <c r="C794" i="4"/>
  <c r="F794" i="4"/>
  <c r="I794" i="4"/>
  <c r="J794" i="4"/>
  <c r="C704" i="4"/>
  <c r="F704" i="4"/>
  <c r="I704" i="4"/>
  <c r="J704" i="4"/>
  <c r="C673" i="4"/>
  <c r="F673" i="4"/>
  <c r="I673" i="4"/>
  <c r="J673" i="4"/>
  <c r="C770" i="4"/>
  <c r="F770" i="4"/>
  <c r="I770" i="4"/>
  <c r="J770" i="4"/>
  <c r="I457" i="4"/>
  <c r="C457" i="4"/>
  <c r="F457" i="4"/>
  <c r="J457" i="4"/>
  <c r="J996" i="4"/>
  <c r="I995" i="4"/>
  <c r="F994" i="4"/>
  <c r="J988" i="4"/>
  <c r="I987" i="4"/>
  <c r="F986" i="4"/>
  <c r="J980" i="4"/>
  <c r="I979" i="4"/>
  <c r="J972" i="4"/>
  <c r="I971" i="4"/>
  <c r="J964" i="4"/>
  <c r="I963" i="4"/>
  <c r="J956" i="4"/>
  <c r="I955" i="4"/>
  <c r="J948" i="4"/>
  <c r="I947" i="4"/>
  <c r="J940" i="4"/>
  <c r="I939" i="4"/>
  <c r="J932" i="4"/>
  <c r="I931" i="4"/>
  <c r="J924" i="4"/>
  <c r="I923" i="4"/>
  <c r="J916" i="4"/>
  <c r="I915" i="4"/>
  <c r="J908" i="4"/>
  <c r="I907" i="4"/>
  <c r="J902" i="4"/>
  <c r="F901" i="4"/>
  <c r="J893" i="4"/>
  <c r="I884" i="4"/>
  <c r="C879" i="4"/>
  <c r="J876" i="4"/>
  <c r="C874" i="4"/>
  <c r="F871" i="4"/>
  <c r="F866" i="4"/>
  <c r="C802" i="4"/>
  <c r="F802" i="4"/>
  <c r="I802" i="4"/>
  <c r="J802" i="4"/>
  <c r="F995" i="4"/>
  <c r="F987" i="4"/>
  <c r="F979" i="4"/>
  <c r="F971" i="4"/>
  <c r="F963" i="4"/>
  <c r="F955" i="4"/>
  <c r="F947" i="4"/>
  <c r="F939" i="4"/>
  <c r="F931" i="4"/>
  <c r="F923" i="4"/>
  <c r="F915" i="4"/>
  <c r="F907" i="4"/>
  <c r="I902" i="4"/>
  <c r="I893" i="4"/>
  <c r="F884" i="4"/>
  <c r="I880" i="4"/>
  <c r="C858" i="4"/>
  <c r="I858" i="4"/>
  <c r="J858" i="4"/>
  <c r="F849" i="4"/>
  <c r="I849" i="4"/>
  <c r="F833" i="4"/>
  <c r="I833" i="4"/>
  <c r="J833" i="4"/>
  <c r="F825" i="4"/>
  <c r="I825" i="4"/>
  <c r="J825" i="4"/>
  <c r="C746" i="4"/>
  <c r="F746" i="4"/>
  <c r="I746" i="4"/>
  <c r="J746" i="4"/>
  <c r="C850" i="4"/>
  <c r="I850" i="4"/>
  <c r="J850" i="4"/>
  <c r="J903" i="4"/>
  <c r="C902" i="4"/>
  <c r="I897" i="4"/>
  <c r="C896" i="4"/>
  <c r="J896" i="4"/>
  <c r="F893" i="4"/>
  <c r="J889" i="4"/>
  <c r="I885" i="4"/>
  <c r="F880" i="4"/>
  <c r="J877" i="4"/>
  <c r="I872" i="4"/>
  <c r="F850" i="4"/>
  <c r="C847" i="4"/>
  <c r="I847" i="4"/>
  <c r="F841" i="4"/>
  <c r="I841" i="4"/>
  <c r="J841" i="4"/>
  <c r="C839" i="4"/>
  <c r="F839" i="4"/>
  <c r="I839" i="4"/>
  <c r="C831" i="4"/>
  <c r="F831" i="4"/>
  <c r="I831" i="4"/>
  <c r="C823" i="4"/>
  <c r="F823" i="4"/>
  <c r="I823" i="4"/>
  <c r="C810" i="4"/>
  <c r="F810" i="4"/>
  <c r="I810" i="4"/>
  <c r="J810" i="4"/>
  <c r="C754" i="4"/>
  <c r="F754" i="4"/>
  <c r="I754" i="4"/>
  <c r="J754" i="4"/>
  <c r="F730" i="4"/>
  <c r="I730" i="4"/>
  <c r="J730" i="4"/>
  <c r="C730" i="4"/>
  <c r="C888" i="4"/>
  <c r="J888" i="4"/>
  <c r="C863" i="4"/>
  <c r="I863" i="4"/>
  <c r="C762" i="4"/>
  <c r="F762" i="4"/>
  <c r="I762" i="4"/>
  <c r="J762" i="4"/>
  <c r="J856" i="4"/>
  <c r="J848" i="4"/>
  <c r="C845" i="4"/>
  <c r="J840" i="4"/>
  <c r="C837" i="4"/>
  <c r="J832" i="4"/>
  <c r="C829" i="4"/>
  <c r="J824" i="4"/>
  <c r="C821" i="4"/>
  <c r="J816" i="4"/>
  <c r="I815" i="4"/>
  <c r="C813" i="4"/>
  <c r="J808" i="4"/>
  <c r="I807" i="4"/>
  <c r="C805" i="4"/>
  <c r="J800" i="4"/>
  <c r="I799" i="4"/>
  <c r="C797" i="4"/>
  <c r="J792" i="4"/>
  <c r="I791" i="4"/>
  <c r="C789" i="4"/>
  <c r="J784" i="4"/>
  <c r="I783" i="4"/>
  <c r="C781" i="4"/>
  <c r="J776" i="4"/>
  <c r="I775" i="4"/>
  <c r="C773" i="4"/>
  <c r="J768" i="4"/>
  <c r="I767" i="4"/>
  <c r="C765" i="4"/>
  <c r="J760" i="4"/>
  <c r="I759" i="4"/>
  <c r="C757" i="4"/>
  <c r="J752" i="4"/>
  <c r="I751" i="4"/>
  <c r="C749" i="4"/>
  <c r="J744" i="4"/>
  <c r="I743" i="4"/>
  <c r="C741" i="4"/>
  <c r="J737" i="4"/>
  <c r="C728" i="4"/>
  <c r="F728" i="4"/>
  <c r="I723" i="4"/>
  <c r="J723" i="4"/>
  <c r="C721" i="4"/>
  <c r="F721" i="4"/>
  <c r="I721" i="4"/>
  <c r="C680" i="4"/>
  <c r="F680" i="4"/>
  <c r="I680" i="4"/>
  <c r="I675" i="4"/>
  <c r="J675" i="4"/>
  <c r="C658" i="4"/>
  <c r="F658" i="4"/>
  <c r="I658" i="4"/>
  <c r="J658" i="4"/>
  <c r="C650" i="4"/>
  <c r="F650" i="4"/>
  <c r="I650" i="4"/>
  <c r="J650" i="4"/>
  <c r="C564" i="4"/>
  <c r="I564" i="4"/>
  <c r="J564" i="4"/>
  <c r="F564" i="4"/>
  <c r="F815" i="4"/>
  <c r="J809" i="4"/>
  <c r="F807" i="4"/>
  <c r="J801" i="4"/>
  <c r="F799" i="4"/>
  <c r="J793" i="4"/>
  <c r="F791" i="4"/>
  <c r="J785" i="4"/>
  <c r="F783" i="4"/>
  <c r="J777" i="4"/>
  <c r="F775" i="4"/>
  <c r="J769" i="4"/>
  <c r="F767" i="4"/>
  <c r="J761" i="4"/>
  <c r="F759" i="4"/>
  <c r="J753" i="4"/>
  <c r="F751" i="4"/>
  <c r="J745" i="4"/>
  <c r="F743" i="4"/>
  <c r="I737" i="4"/>
  <c r="F714" i="4"/>
  <c r="I714" i="4"/>
  <c r="J714" i="4"/>
  <c r="C689" i="4"/>
  <c r="F689" i="4"/>
  <c r="I689" i="4"/>
  <c r="J689" i="4"/>
  <c r="F682" i="4"/>
  <c r="I682" i="4"/>
  <c r="J682" i="4"/>
  <c r="C586" i="4"/>
  <c r="F586" i="4"/>
  <c r="I586" i="4"/>
  <c r="J586" i="4"/>
  <c r="C545" i="4"/>
  <c r="I545" i="4"/>
  <c r="F545" i="4"/>
  <c r="J545" i="4"/>
  <c r="F856" i="4"/>
  <c r="F848" i="4"/>
  <c r="F840" i="4"/>
  <c r="I809" i="4"/>
  <c r="I801" i="4"/>
  <c r="I793" i="4"/>
  <c r="I785" i="4"/>
  <c r="I777" i="4"/>
  <c r="I769" i="4"/>
  <c r="I761" i="4"/>
  <c r="I753" i="4"/>
  <c r="I745" i="4"/>
  <c r="J738" i="4"/>
  <c r="F737" i="4"/>
  <c r="I732" i="4"/>
  <c r="C712" i="4"/>
  <c r="F712" i="4"/>
  <c r="I707" i="4"/>
  <c r="J707" i="4"/>
  <c r="C705" i="4"/>
  <c r="F705" i="4"/>
  <c r="I705" i="4"/>
  <c r="C696" i="4"/>
  <c r="F696" i="4"/>
  <c r="I696" i="4"/>
  <c r="I691" i="4"/>
  <c r="J691" i="4"/>
  <c r="C665" i="4"/>
  <c r="F665" i="4"/>
  <c r="I665" i="4"/>
  <c r="J665" i="4"/>
  <c r="C513" i="4"/>
  <c r="F513" i="4"/>
  <c r="I513" i="4"/>
  <c r="J513" i="4"/>
  <c r="F809" i="4"/>
  <c r="F801" i="4"/>
  <c r="F793" i="4"/>
  <c r="F785" i="4"/>
  <c r="F777" i="4"/>
  <c r="F769" i="4"/>
  <c r="F761" i="4"/>
  <c r="F753" i="4"/>
  <c r="F745" i="4"/>
  <c r="I738" i="4"/>
  <c r="F732" i="4"/>
  <c r="I731" i="4"/>
  <c r="J731" i="4"/>
  <c r="C729" i="4"/>
  <c r="F729" i="4"/>
  <c r="I729" i="4"/>
  <c r="C708" i="4"/>
  <c r="F698" i="4"/>
  <c r="I698" i="4"/>
  <c r="J698" i="4"/>
  <c r="C672" i="4"/>
  <c r="F672" i="4"/>
  <c r="I672" i="4"/>
  <c r="I667" i="4"/>
  <c r="J667" i="4"/>
  <c r="C657" i="4"/>
  <c r="F657" i="4"/>
  <c r="I657" i="4"/>
  <c r="J657" i="4"/>
  <c r="C561" i="4"/>
  <c r="F561" i="4"/>
  <c r="I561" i="4"/>
  <c r="J561" i="4"/>
  <c r="C738" i="4"/>
  <c r="C732" i="4"/>
  <c r="F722" i="4"/>
  <c r="I722" i="4"/>
  <c r="J722" i="4"/>
  <c r="C681" i="4"/>
  <c r="F681" i="4"/>
  <c r="I681" i="4"/>
  <c r="J681" i="4"/>
  <c r="F674" i="4"/>
  <c r="I674" i="4"/>
  <c r="J674" i="4"/>
  <c r="C720" i="4"/>
  <c r="F720" i="4"/>
  <c r="I715" i="4"/>
  <c r="J715" i="4"/>
  <c r="C713" i="4"/>
  <c r="F713" i="4"/>
  <c r="I713" i="4"/>
  <c r="C688" i="4"/>
  <c r="F688" i="4"/>
  <c r="I688" i="4"/>
  <c r="I683" i="4"/>
  <c r="J683" i="4"/>
  <c r="F659" i="4"/>
  <c r="I659" i="4"/>
  <c r="J659" i="4"/>
  <c r="C651" i="4"/>
  <c r="F651" i="4"/>
  <c r="I651" i="4"/>
  <c r="J651" i="4"/>
  <c r="C643" i="4"/>
  <c r="F643" i="4"/>
  <c r="I643" i="4"/>
  <c r="J643" i="4"/>
  <c r="C635" i="4"/>
  <c r="F635" i="4"/>
  <c r="I635" i="4"/>
  <c r="J635" i="4"/>
  <c r="C627" i="4"/>
  <c r="F627" i="4"/>
  <c r="I627" i="4"/>
  <c r="J627" i="4"/>
  <c r="C619" i="4"/>
  <c r="F619" i="4"/>
  <c r="I619" i="4"/>
  <c r="J619" i="4"/>
  <c r="C611" i="4"/>
  <c r="F611" i="4"/>
  <c r="I611" i="4"/>
  <c r="J611" i="4"/>
  <c r="C603" i="4"/>
  <c r="F603" i="4"/>
  <c r="I603" i="4"/>
  <c r="J603" i="4"/>
  <c r="C595" i="4"/>
  <c r="F595" i="4"/>
  <c r="I595" i="4"/>
  <c r="J595" i="4"/>
  <c r="F571" i="4"/>
  <c r="I571" i="4"/>
  <c r="C571" i="4"/>
  <c r="J571" i="4"/>
  <c r="I550" i="4"/>
  <c r="C550" i="4"/>
  <c r="F550" i="4"/>
  <c r="J550" i="4"/>
  <c r="F706" i="4"/>
  <c r="I706" i="4"/>
  <c r="J706" i="4"/>
  <c r="C697" i="4"/>
  <c r="F697" i="4"/>
  <c r="I697" i="4"/>
  <c r="J697" i="4"/>
  <c r="F690" i="4"/>
  <c r="I690" i="4"/>
  <c r="J690" i="4"/>
  <c r="C664" i="4"/>
  <c r="F664" i="4"/>
  <c r="I664" i="4"/>
  <c r="I656" i="4"/>
  <c r="J649" i="4"/>
  <c r="I648" i="4"/>
  <c r="J641" i="4"/>
  <c r="I640" i="4"/>
  <c r="J633" i="4"/>
  <c r="I632" i="4"/>
  <c r="J625" i="4"/>
  <c r="I624" i="4"/>
  <c r="J617" i="4"/>
  <c r="I616" i="4"/>
  <c r="J609" i="4"/>
  <c r="I608" i="4"/>
  <c r="J601" i="4"/>
  <c r="I600" i="4"/>
  <c r="J593" i="4"/>
  <c r="C548" i="4"/>
  <c r="I548" i="4"/>
  <c r="J548" i="4"/>
  <c r="F539" i="4"/>
  <c r="I539" i="4"/>
  <c r="J539" i="4"/>
  <c r="C524" i="4"/>
  <c r="I524" i="4"/>
  <c r="J524" i="4"/>
  <c r="F507" i="4"/>
  <c r="I507" i="4"/>
  <c r="J507" i="4"/>
  <c r="C492" i="4"/>
  <c r="I492" i="4"/>
  <c r="J492" i="4"/>
  <c r="F656" i="4"/>
  <c r="I649" i="4"/>
  <c r="F648" i="4"/>
  <c r="J642" i="4"/>
  <c r="I641" i="4"/>
  <c r="F640" i="4"/>
  <c r="J634" i="4"/>
  <c r="I633" i="4"/>
  <c r="F632" i="4"/>
  <c r="J626" i="4"/>
  <c r="I625" i="4"/>
  <c r="F624" i="4"/>
  <c r="J618" i="4"/>
  <c r="I617" i="4"/>
  <c r="F616" i="4"/>
  <c r="J610" i="4"/>
  <c r="I609" i="4"/>
  <c r="F608" i="4"/>
  <c r="J602" i="4"/>
  <c r="I601" i="4"/>
  <c r="F600" i="4"/>
  <c r="J594" i="4"/>
  <c r="I593" i="4"/>
  <c r="J585" i="4"/>
  <c r="J577" i="4"/>
  <c r="J563" i="4"/>
  <c r="C558" i="4"/>
  <c r="F555" i="4"/>
  <c r="I555" i="4"/>
  <c r="C537" i="4"/>
  <c r="F537" i="4"/>
  <c r="I537" i="4"/>
  <c r="C505" i="4"/>
  <c r="F505" i="4"/>
  <c r="I505" i="4"/>
  <c r="C484" i="4"/>
  <c r="F484" i="4"/>
  <c r="I484" i="4"/>
  <c r="J484" i="4"/>
  <c r="C463" i="4"/>
  <c r="F463" i="4"/>
  <c r="I463" i="4"/>
  <c r="J463" i="4"/>
  <c r="C451" i="4"/>
  <c r="F451" i="4"/>
  <c r="I451" i="4"/>
  <c r="J451" i="4"/>
  <c r="F649" i="4"/>
  <c r="I642" i="4"/>
  <c r="F641" i="4"/>
  <c r="I634" i="4"/>
  <c r="F633" i="4"/>
  <c r="I626" i="4"/>
  <c r="F625" i="4"/>
  <c r="I618" i="4"/>
  <c r="F617" i="4"/>
  <c r="I610" i="4"/>
  <c r="F609" i="4"/>
  <c r="I602" i="4"/>
  <c r="F601" i="4"/>
  <c r="I594" i="4"/>
  <c r="F593" i="4"/>
  <c r="F588" i="4"/>
  <c r="F587" i="4"/>
  <c r="I587" i="4"/>
  <c r="I585" i="4"/>
  <c r="F580" i="4"/>
  <c r="F579" i="4"/>
  <c r="I579" i="4"/>
  <c r="I577" i="4"/>
  <c r="C572" i="4"/>
  <c r="I572" i="4"/>
  <c r="J572" i="4"/>
  <c r="J566" i="4"/>
  <c r="J547" i="4"/>
  <c r="F531" i="4"/>
  <c r="I531" i="4"/>
  <c r="J531" i="4"/>
  <c r="C516" i="4"/>
  <c r="I516" i="4"/>
  <c r="J516" i="4"/>
  <c r="F499" i="4"/>
  <c r="I499" i="4"/>
  <c r="J499" i="4"/>
  <c r="C476" i="4"/>
  <c r="F476" i="4"/>
  <c r="I476" i="4"/>
  <c r="J476" i="4"/>
  <c r="C468" i="4"/>
  <c r="F468" i="4"/>
  <c r="I468" i="4"/>
  <c r="J468" i="4"/>
  <c r="C415" i="4"/>
  <c r="F415" i="4"/>
  <c r="I415" i="4"/>
  <c r="J415" i="4"/>
  <c r="F642" i="4"/>
  <c r="F634" i="4"/>
  <c r="F626" i="4"/>
  <c r="F618" i="4"/>
  <c r="F610" i="4"/>
  <c r="F602" i="4"/>
  <c r="F594" i="4"/>
  <c r="F585" i="4"/>
  <c r="F577" i="4"/>
  <c r="I573" i="4"/>
  <c r="F566" i="4"/>
  <c r="F565" i="4"/>
  <c r="J565" i="4"/>
  <c r="C553" i="4"/>
  <c r="I553" i="4"/>
  <c r="C529" i="4"/>
  <c r="F529" i="4"/>
  <c r="I529" i="4"/>
  <c r="C497" i="4"/>
  <c r="F497" i="4"/>
  <c r="I497" i="4"/>
  <c r="C566" i="4"/>
  <c r="F563" i="4"/>
  <c r="I563" i="4"/>
  <c r="C556" i="4"/>
  <c r="I556" i="4"/>
  <c r="J556" i="4"/>
  <c r="C540" i="4"/>
  <c r="I540" i="4"/>
  <c r="J540" i="4"/>
  <c r="F523" i="4"/>
  <c r="I523" i="4"/>
  <c r="J523" i="4"/>
  <c r="C508" i="4"/>
  <c r="I508" i="4"/>
  <c r="J508" i="4"/>
  <c r="F440" i="4"/>
  <c r="I440" i="4"/>
  <c r="C440" i="4"/>
  <c r="J440" i="4"/>
  <c r="I588" i="4"/>
  <c r="J588" i="4"/>
  <c r="I580" i="4"/>
  <c r="J580" i="4"/>
  <c r="F547" i="4"/>
  <c r="I547" i="4"/>
  <c r="C521" i="4"/>
  <c r="F521" i="4"/>
  <c r="I521" i="4"/>
  <c r="F448" i="4"/>
  <c r="I448" i="4"/>
  <c r="C448" i="4"/>
  <c r="J448" i="4"/>
  <c r="F573" i="4"/>
  <c r="J573" i="4"/>
  <c r="C532" i="4"/>
  <c r="I532" i="4"/>
  <c r="J532" i="4"/>
  <c r="F515" i="4"/>
  <c r="I515" i="4"/>
  <c r="J515" i="4"/>
  <c r="C500" i="4"/>
  <c r="I500" i="4"/>
  <c r="J500" i="4"/>
  <c r="I489" i="4"/>
  <c r="I481" i="4"/>
  <c r="I473" i="4"/>
  <c r="I460" i="4"/>
  <c r="I434" i="4"/>
  <c r="C430" i="4"/>
  <c r="J430" i="4"/>
  <c r="J427" i="4"/>
  <c r="F408" i="4"/>
  <c r="I408" i="4"/>
  <c r="J491" i="4"/>
  <c r="F489" i="4"/>
  <c r="J483" i="4"/>
  <c r="F481" i="4"/>
  <c r="J475" i="4"/>
  <c r="F473" i="4"/>
  <c r="J467" i="4"/>
  <c r="J462" i="4"/>
  <c r="F460" i="4"/>
  <c r="J447" i="4"/>
  <c r="J439" i="4"/>
  <c r="F434" i="4"/>
  <c r="I427" i="4"/>
  <c r="J424" i="4"/>
  <c r="C423" i="4"/>
  <c r="F423" i="4"/>
  <c r="I414" i="4"/>
  <c r="J378" i="4"/>
  <c r="F378" i="4"/>
  <c r="I378" i="4"/>
  <c r="J370" i="4"/>
  <c r="F370" i="4"/>
  <c r="I370" i="4"/>
  <c r="J362" i="4"/>
  <c r="F362" i="4"/>
  <c r="I362" i="4"/>
  <c r="J354" i="4"/>
  <c r="F354" i="4"/>
  <c r="I354" i="4"/>
  <c r="J346" i="4"/>
  <c r="F346" i="4"/>
  <c r="I346" i="4"/>
  <c r="C235" i="4"/>
  <c r="F235" i="4"/>
  <c r="I235" i="4"/>
  <c r="J235" i="4"/>
  <c r="F578" i="4"/>
  <c r="F570" i="4"/>
  <c r="F562" i="4"/>
  <c r="F554" i="4"/>
  <c r="F546" i="4"/>
  <c r="F538" i="4"/>
  <c r="F530" i="4"/>
  <c r="F522" i="4"/>
  <c r="F514" i="4"/>
  <c r="F506" i="4"/>
  <c r="F498" i="4"/>
  <c r="I491" i="4"/>
  <c r="F490" i="4"/>
  <c r="I483" i="4"/>
  <c r="F482" i="4"/>
  <c r="I475" i="4"/>
  <c r="F474" i="4"/>
  <c r="I467" i="4"/>
  <c r="F466" i="4"/>
  <c r="I462" i="4"/>
  <c r="I456" i="4"/>
  <c r="F450" i="4"/>
  <c r="I449" i="4"/>
  <c r="J449" i="4"/>
  <c r="I441" i="4"/>
  <c r="J441" i="4"/>
  <c r="J435" i="4"/>
  <c r="C434" i="4"/>
  <c r="F427" i="4"/>
  <c r="F416" i="4"/>
  <c r="I416" i="4"/>
  <c r="I410" i="4"/>
  <c r="J407" i="4"/>
  <c r="C406" i="4"/>
  <c r="J406" i="4"/>
  <c r="J403" i="4"/>
  <c r="J402" i="4"/>
  <c r="F402" i="4"/>
  <c r="J386" i="4"/>
  <c r="F386" i="4"/>
  <c r="I386" i="4"/>
  <c r="F384" i="4"/>
  <c r="I384" i="4"/>
  <c r="J384" i="4"/>
  <c r="C384" i="4"/>
  <c r="F376" i="4"/>
  <c r="I376" i="4"/>
  <c r="J376" i="4"/>
  <c r="C376" i="4"/>
  <c r="F368" i="4"/>
  <c r="I368" i="4"/>
  <c r="J368" i="4"/>
  <c r="C368" i="4"/>
  <c r="F360" i="4"/>
  <c r="I360" i="4"/>
  <c r="J360" i="4"/>
  <c r="C360" i="4"/>
  <c r="F352" i="4"/>
  <c r="I352" i="4"/>
  <c r="J352" i="4"/>
  <c r="C352" i="4"/>
  <c r="F344" i="4"/>
  <c r="I344" i="4"/>
  <c r="J344" i="4"/>
  <c r="C344" i="4"/>
  <c r="F336" i="4"/>
  <c r="I336" i="4"/>
  <c r="J336" i="4"/>
  <c r="C336" i="4"/>
  <c r="F328" i="4"/>
  <c r="I328" i="4"/>
  <c r="J328" i="4"/>
  <c r="C328" i="4"/>
  <c r="F320" i="4"/>
  <c r="I320" i="4"/>
  <c r="J320" i="4"/>
  <c r="C320" i="4"/>
  <c r="J557" i="4"/>
  <c r="J549" i="4"/>
  <c r="J541" i="4"/>
  <c r="J533" i="4"/>
  <c r="J525" i="4"/>
  <c r="J517" i="4"/>
  <c r="J509" i="4"/>
  <c r="J501" i="4"/>
  <c r="J493" i="4"/>
  <c r="J485" i="4"/>
  <c r="J477" i="4"/>
  <c r="J469" i="4"/>
  <c r="C456" i="4"/>
  <c r="C450" i="4"/>
  <c r="C442" i="4"/>
  <c r="I435" i="4"/>
  <c r="C431" i="4"/>
  <c r="F431" i="4"/>
  <c r="F410" i="4"/>
  <c r="F400" i="4"/>
  <c r="I400" i="4"/>
  <c r="J400" i="4"/>
  <c r="J394" i="4"/>
  <c r="F394" i="4"/>
  <c r="I394" i="4"/>
  <c r="F392" i="4"/>
  <c r="I392" i="4"/>
  <c r="J392" i="4"/>
  <c r="C392" i="4"/>
  <c r="J310" i="4"/>
  <c r="F310" i="4"/>
  <c r="I310" i="4"/>
  <c r="C310" i="4"/>
  <c r="C447" i="4"/>
  <c r="F447" i="4"/>
  <c r="C439" i="4"/>
  <c r="F439" i="4"/>
  <c r="F424" i="4"/>
  <c r="I424" i="4"/>
  <c r="C414" i="4"/>
  <c r="J414" i="4"/>
  <c r="C398" i="4"/>
  <c r="F398" i="4"/>
  <c r="J398" i="4"/>
  <c r="J294" i="4"/>
  <c r="C294" i="4"/>
  <c r="I294" i="4"/>
  <c r="F294" i="4"/>
  <c r="J464" i="4"/>
  <c r="I458" i="4"/>
  <c r="I430" i="4"/>
  <c r="F418" i="4"/>
  <c r="I411" i="4"/>
  <c r="J408" i="4"/>
  <c r="C407" i="4"/>
  <c r="F407" i="4"/>
  <c r="C403" i="4"/>
  <c r="I403" i="4"/>
  <c r="J278" i="4"/>
  <c r="C278" i="4"/>
  <c r="I278" i="4"/>
  <c r="F278" i="4"/>
  <c r="F432" i="4"/>
  <c r="I432" i="4"/>
  <c r="C422" i="4"/>
  <c r="J422" i="4"/>
  <c r="C307" i="4"/>
  <c r="F307" i="4"/>
  <c r="I307" i="4"/>
  <c r="C291" i="4"/>
  <c r="F291" i="4"/>
  <c r="I291" i="4"/>
  <c r="C275" i="4"/>
  <c r="F275" i="4"/>
  <c r="I275" i="4"/>
  <c r="C251" i="4"/>
  <c r="F251" i="4"/>
  <c r="I251" i="4"/>
  <c r="C187" i="4"/>
  <c r="F187" i="4"/>
  <c r="I187" i="4"/>
  <c r="J187" i="4"/>
  <c r="I82" i="4"/>
  <c r="J82" i="4"/>
  <c r="C82" i="4"/>
  <c r="F82" i="4"/>
  <c r="F50" i="4"/>
  <c r="I50" i="4"/>
  <c r="J50" i="4"/>
  <c r="C50" i="4"/>
  <c r="I11" i="4"/>
  <c r="J11" i="4"/>
  <c r="C11" i="4"/>
  <c r="F11" i="4"/>
  <c r="I395" i="4"/>
  <c r="I387" i="4"/>
  <c r="I379" i="4"/>
  <c r="I371" i="4"/>
  <c r="I363" i="4"/>
  <c r="I355" i="4"/>
  <c r="I347" i="4"/>
  <c r="I339" i="4"/>
  <c r="F338" i="4"/>
  <c r="I331" i="4"/>
  <c r="F330" i="4"/>
  <c r="I323" i="4"/>
  <c r="F322" i="4"/>
  <c r="I316" i="4"/>
  <c r="C315" i="4"/>
  <c r="F315" i="4"/>
  <c r="F311" i="4"/>
  <c r="C298" i="4"/>
  <c r="F298" i="4"/>
  <c r="C282" i="4"/>
  <c r="F282" i="4"/>
  <c r="I254" i="4"/>
  <c r="J254" i="4"/>
  <c r="C254" i="4"/>
  <c r="C243" i="4"/>
  <c r="F243" i="4"/>
  <c r="I243" i="4"/>
  <c r="J243" i="4"/>
  <c r="C179" i="4"/>
  <c r="F179" i="4"/>
  <c r="I179" i="4"/>
  <c r="J179" i="4"/>
  <c r="J390" i="4"/>
  <c r="J382" i="4"/>
  <c r="J374" i="4"/>
  <c r="J366" i="4"/>
  <c r="J358" i="4"/>
  <c r="J350" i="4"/>
  <c r="J342" i="4"/>
  <c r="J334" i="4"/>
  <c r="J326" i="4"/>
  <c r="J318" i="4"/>
  <c r="F317" i="4"/>
  <c r="I301" i="4"/>
  <c r="J301" i="4"/>
  <c r="I285" i="4"/>
  <c r="J285" i="4"/>
  <c r="C267" i="4"/>
  <c r="F267" i="4"/>
  <c r="I267" i="4"/>
  <c r="C227" i="4"/>
  <c r="F227" i="4"/>
  <c r="I227" i="4"/>
  <c r="J227" i="4"/>
  <c r="C167" i="4"/>
  <c r="F167" i="4"/>
  <c r="I167" i="4"/>
  <c r="J167" i="4"/>
  <c r="C135" i="4"/>
  <c r="F135" i="4"/>
  <c r="I135" i="4"/>
  <c r="J135" i="4"/>
  <c r="I342" i="4"/>
  <c r="I334" i="4"/>
  <c r="I326" i="4"/>
  <c r="I318" i="4"/>
  <c r="C299" i="4"/>
  <c r="F299" i="4"/>
  <c r="I299" i="4"/>
  <c r="C283" i="4"/>
  <c r="F283" i="4"/>
  <c r="I283" i="4"/>
  <c r="C274" i="4"/>
  <c r="F274" i="4"/>
  <c r="J274" i="4"/>
  <c r="J270" i="4"/>
  <c r="C270" i="4"/>
  <c r="C219" i="4"/>
  <c r="F219" i="4"/>
  <c r="I219" i="4"/>
  <c r="J219" i="4"/>
  <c r="F390" i="4"/>
  <c r="F382" i="4"/>
  <c r="F374" i="4"/>
  <c r="F366" i="4"/>
  <c r="F358" i="4"/>
  <c r="F350" i="4"/>
  <c r="F342" i="4"/>
  <c r="F334" i="4"/>
  <c r="F326" i="4"/>
  <c r="F318" i="4"/>
  <c r="C306" i="4"/>
  <c r="F306" i="4"/>
  <c r="C290" i="4"/>
  <c r="F290" i="4"/>
  <c r="C211" i="4"/>
  <c r="F211" i="4"/>
  <c r="I211" i="4"/>
  <c r="J211" i="4"/>
  <c r="J433" i="4"/>
  <c r="J425" i="4"/>
  <c r="J417" i="4"/>
  <c r="J409" i="4"/>
  <c r="J401" i="4"/>
  <c r="F399" i="4"/>
  <c r="J393" i="4"/>
  <c r="F391" i="4"/>
  <c r="J385" i="4"/>
  <c r="F383" i="4"/>
  <c r="F375" i="4"/>
  <c r="F367" i="4"/>
  <c r="F359" i="4"/>
  <c r="F351" i="4"/>
  <c r="F343" i="4"/>
  <c r="F335" i="4"/>
  <c r="F327" i="4"/>
  <c r="F319" i="4"/>
  <c r="J315" i="4"/>
  <c r="J307" i="4"/>
  <c r="J302" i="4"/>
  <c r="C302" i="4"/>
  <c r="J298" i="4"/>
  <c r="J291" i="4"/>
  <c r="J286" i="4"/>
  <c r="C286" i="4"/>
  <c r="J282" i="4"/>
  <c r="J275" i="4"/>
  <c r="C259" i="4"/>
  <c r="F259" i="4"/>
  <c r="I259" i="4"/>
  <c r="J251" i="4"/>
  <c r="C203" i="4"/>
  <c r="F203" i="4"/>
  <c r="I203" i="4"/>
  <c r="J203" i="4"/>
  <c r="I315" i="4"/>
  <c r="I309" i="4"/>
  <c r="J309" i="4"/>
  <c r="I298" i="4"/>
  <c r="I293" i="4"/>
  <c r="J293" i="4"/>
  <c r="I282" i="4"/>
  <c r="C266" i="4"/>
  <c r="F266" i="4"/>
  <c r="J266" i="4"/>
  <c r="J262" i="4"/>
  <c r="C262" i="4"/>
  <c r="F254" i="4"/>
  <c r="C195" i="4"/>
  <c r="F195" i="4"/>
  <c r="I195" i="4"/>
  <c r="J195" i="4"/>
  <c r="C151" i="4"/>
  <c r="F151" i="4"/>
  <c r="I151" i="4"/>
  <c r="J151" i="4"/>
  <c r="C246" i="4"/>
  <c r="C238" i="4"/>
  <c r="C230" i="4"/>
  <c r="C222" i="4"/>
  <c r="C214" i="4"/>
  <c r="C206" i="4"/>
  <c r="C198" i="4"/>
  <c r="C190" i="4"/>
  <c r="C182" i="4"/>
  <c r="I176" i="4"/>
  <c r="C175" i="4"/>
  <c r="J131" i="4"/>
  <c r="C131" i="4"/>
  <c r="I122" i="4"/>
  <c r="J122" i="4"/>
  <c r="C120" i="4"/>
  <c r="F120" i="4"/>
  <c r="I120" i="4"/>
  <c r="C111" i="4"/>
  <c r="F111" i="4"/>
  <c r="J107" i="4"/>
  <c r="C107" i="4"/>
  <c r="F107" i="4"/>
  <c r="I74" i="4"/>
  <c r="J74" i="4"/>
  <c r="C74" i="4"/>
  <c r="F58" i="4"/>
  <c r="I58" i="4"/>
  <c r="J58" i="4"/>
  <c r="C58" i="4"/>
  <c r="I19" i="4"/>
  <c r="J19" i="4"/>
  <c r="C19" i="4"/>
  <c r="F19" i="4"/>
  <c r="J258" i="4"/>
  <c r="J250" i="4"/>
  <c r="J242" i="4"/>
  <c r="J234" i="4"/>
  <c r="J226" i="4"/>
  <c r="J218" i="4"/>
  <c r="J210" i="4"/>
  <c r="J202" i="4"/>
  <c r="J194" i="4"/>
  <c r="J186" i="4"/>
  <c r="J178" i="4"/>
  <c r="C103" i="4"/>
  <c r="F103" i="4"/>
  <c r="J99" i="4"/>
  <c r="C99" i="4"/>
  <c r="F99" i="4"/>
  <c r="I66" i="4"/>
  <c r="J66" i="4"/>
  <c r="C66" i="4"/>
  <c r="I27" i="4"/>
  <c r="J27" i="4"/>
  <c r="C27" i="4"/>
  <c r="F27" i="4"/>
  <c r="I170" i="4"/>
  <c r="J170" i="4"/>
  <c r="C168" i="4"/>
  <c r="F168" i="4"/>
  <c r="I168" i="4"/>
  <c r="F161" i="4"/>
  <c r="I161" i="4"/>
  <c r="J161" i="4"/>
  <c r="I154" i="4"/>
  <c r="J154" i="4"/>
  <c r="C152" i="4"/>
  <c r="F152" i="4"/>
  <c r="I152" i="4"/>
  <c r="F145" i="4"/>
  <c r="I145" i="4"/>
  <c r="J145" i="4"/>
  <c r="I138" i="4"/>
  <c r="J138" i="4"/>
  <c r="C136" i="4"/>
  <c r="F136" i="4"/>
  <c r="I136" i="4"/>
  <c r="C127" i="4"/>
  <c r="F127" i="4"/>
  <c r="C95" i="4"/>
  <c r="F95" i="4"/>
  <c r="J91" i="4"/>
  <c r="C91" i="4"/>
  <c r="F91" i="4"/>
  <c r="I35" i="4"/>
  <c r="J35" i="4"/>
  <c r="C35" i="4"/>
  <c r="F35" i="4"/>
  <c r="F10" i="4"/>
  <c r="I10" i="4"/>
  <c r="J10" i="4"/>
  <c r="C10" i="4"/>
  <c r="F258" i="4"/>
  <c r="F250" i="4"/>
  <c r="F242" i="4"/>
  <c r="F234" i="4"/>
  <c r="F226" i="4"/>
  <c r="F218" i="4"/>
  <c r="F210" i="4"/>
  <c r="F202" i="4"/>
  <c r="F194" i="4"/>
  <c r="F186" i="4"/>
  <c r="F178" i="4"/>
  <c r="F162" i="4"/>
  <c r="C159" i="4"/>
  <c r="F159" i="4"/>
  <c r="C155" i="4"/>
  <c r="F146" i="4"/>
  <c r="C143" i="4"/>
  <c r="F143" i="4"/>
  <c r="C139" i="4"/>
  <c r="J123" i="4"/>
  <c r="C123" i="4"/>
  <c r="I115" i="4"/>
  <c r="I114" i="4"/>
  <c r="J114" i="4"/>
  <c r="C87" i="4"/>
  <c r="F87" i="4"/>
  <c r="J83" i="4"/>
  <c r="C83" i="4"/>
  <c r="F83" i="4"/>
  <c r="I43" i="4"/>
  <c r="J43" i="4"/>
  <c r="C43" i="4"/>
  <c r="F43" i="4"/>
  <c r="F18" i="4"/>
  <c r="I18" i="4"/>
  <c r="J18" i="4"/>
  <c r="C18" i="4"/>
  <c r="I308" i="4"/>
  <c r="I300" i="4"/>
  <c r="I292" i="4"/>
  <c r="I284" i="4"/>
  <c r="J277" i="4"/>
  <c r="I276" i="4"/>
  <c r="J269" i="4"/>
  <c r="J261" i="4"/>
  <c r="J253" i="4"/>
  <c r="J245" i="4"/>
  <c r="J237" i="4"/>
  <c r="J229" i="4"/>
  <c r="J221" i="4"/>
  <c r="J213" i="4"/>
  <c r="J205" i="4"/>
  <c r="J197" i="4"/>
  <c r="J189" i="4"/>
  <c r="J181" i="4"/>
  <c r="I106" i="4"/>
  <c r="J106" i="4"/>
  <c r="C106" i="4"/>
  <c r="C79" i="4"/>
  <c r="F79" i="4"/>
  <c r="J75" i="4"/>
  <c r="C75" i="4"/>
  <c r="F75" i="4"/>
  <c r="I51" i="4"/>
  <c r="J51" i="4"/>
  <c r="C51" i="4"/>
  <c r="F51" i="4"/>
  <c r="F26" i="4"/>
  <c r="I26" i="4"/>
  <c r="J26" i="4"/>
  <c r="C26" i="4"/>
  <c r="J246" i="4"/>
  <c r="J238" i="4"/>
  <c r="J230" i="4"/>
  <c r="J222" i="4"/>
  <c r="J214" i="4"/>
  <c r="J206" i="4"/>
  <c r="J198" i="4"/>
  <c r="J190" i="4"/>
  <c r="J182" i="4"/>
  <c r="J175" i="4"/>
  <c r="I163" i="4"/>
  <c r="I147" i="4"/>
  <c r="I130" i="4"/>
  <c r="J130" i="4"/>
  <c r="C128" i="4"/>
  <c r="F128" i="4"/>
  <c r="I128" i="4"/>
  <c r="F122" i="4"/>
  <c r="C119" i="4"/>
  <c r="F119" i="4"/>
  <c r="J111" i="4"/>
  <c r="I98" i="4"/>
  <c r="J98" i="4"/>
  <c r="C98" i="4"/>
  <c r="C71" i="4"/>
  <c r="F71" i="4"/>
  <c r="J67" i="4"/>
  <c r="C67" i="4"/>
  <c r="F67" i="4"/>
  <c r="I59" i="4"/>
  <c r="J59" i="4"/>
  <c r="C59" i="4"/>
  <c r="F59" i="4"/>
  <c r="F34" i="4"/>
  <c r="I34" i="4"/>
  <c r="J34" i="4"/>
  <c r="C34" i="4"/>
  <c r="F169" i="4"/>
  <c r="I169" i="4"/>
  <c r="J169" i="4"/>
  <c r="I162" i="4"/>
  <c r="J162" i="4"/>
  <c r="C160" i="4"/>
  <c r="F160" i="4"/>
  <c r="I160" i="4"/>
  <c r="F153" i="4"/>
  <c r="I153" i="4"/>
  <c r="J153" i="4"/>
  <c r="I146" i="4"/>
  <c r="J146" i="4"/>
  <c r="C144" i="4"/>
  <c r="F144" i="4"/>
  <c r="I144" i="4"/>
  <c r="F137" i="4"/>
  <c r="I137" i="4"/>
  <c r="J137" i="4"/>
  <c r="J115" i="4"/>
  <c r="C115" i="4"/>
  <c r="I90" i="4"/>
  <c r="J90" i="4"/>
  <c r="C90" i="4"/>
  <c r="F42" i="4"/>
  <c r="I42" i="4"/>
  <c r="J42" i="4"/>
  <c r="C42" i="4"/>
  <c r="J129" i="4"/>
  <c r="J121" i="4"/>
  <c r="J113" i="4"/>
  <c r="I112" i="4"/>
  <c r="J105" i="4"/>
  <c r="I104" i="4"/>
  <c r="J97" i="4"/>
  <c r="I96" i="4"/>
  <c r="J89" i="4"/>
  <c r="I88" i="4"/>
  <c r="J81" i="4"/>
  <c r="I80" i="4"/>
  <c r="J73" i="4"/>
  <c r="I72" i="4"/>
  <c r="J65" i="4"/>
  <c r="I64" i="4"/>
  <c r="F63" i="4"/>
  <c r="J57" i="4"/>
  <c r="I56" i="4"/>
  <c r="F55" i="4"/>
  <c r="J49" i="4"/>
  <c r="I48" i="4"/>
  <c r="F47" i="4"/>
  <c r="J41" i="4"/>
  <c r="I40" i="4"/>
  <c r="F39" i="4"/>
  <c r="J33" i="4"/>
  <c r="I32" i="4"/>
  <c r="F31" i="4"/>
  <c r="J25" i="4"/>
  <c r="I24" i="4"/>
  <c r="F23" i="4"/>
  <c r="J17" i="4"/>
  <c r="I16" i="4"/>
  <c r="F15" i="4"/>
  <c r="J9" i="4"/>
  <c r="I8" i="4"/>
  <c r="F7" i="4"/>
  <c r="I129" i="4"/>
  <c r="I121" i="4"/>
  <c r="I113" i="4"/>
  <c r="F112" i="4"/>
  <c r="I105" i="4"/>
  <c r="F104" i="4"/>
  <c r="I97" i="4"/>
  <c r="F96" i="4"/>
  <c r="I89" i="4"/>
  <c r="F88" i="4"/>
  <c r="I81" i="4"/>
  <c r="F80" i="4"/>
  <c r="I73" i="4"/>
  <c r="F72" i="4"/>
  <c r="I65" i="4"/>
  <c r="F64" i="4"/>
  <c r="I57" i="4"/>
  <c r="F56" i="4"/>
  <c r="I49" i="4"/>
  <c r="F48" i="4"/>
  <c r="I41" i="4"/>
  <c r="F40" i="4"/>
  <c r="I33" i="4"/>
  <c r="F32" i="4"/>
  <c r="I25" i="4"/>
  <c r="F24" i="4"/>
  <c r="I17" i="4"/>
  <c r="F16" i="4"/>
  <c r="I9" i="4"/>
  <c r="F8" i="4"/>
  <c r="F9" i="4"/>
  <c r="B8" i="14"/>
  <c r="C8" i="14"/>
  <c r="F8" i="14"/>
  <c r="I8" i="14"/>
  <c r="J8" i="14"/>
  <c r="K8" i="14"/>
  <c r="F42" i="14"/>
  <c r="I42" i="14"/>
  <c r="J42" i="14"/>
  <c r="K42" i="14"/>
  <c r="B42" i="14"/>
  <c r="C42" i="14"/>
  <c r="B32" i="14"/>
  <c r="C32" i="14"/>
  <c r="F32" i="14"/>
  <c r="I32" i="14"/>
  <c r="J32" i="14"/>
  <c r="K32" i="14"/>
  <c r="F18" i="14"/>
  <c r="I18" i="14"/>
  <c r="J18" i="14"/>
  <c r="K18" i="14"/>
  <c r="B18" i="14"/>
  <c r="C18" i="14"/>
  <c r="F26" i="14"/>
  <c r="I26" i="14"/>
  <c r="J26" i="14"/>
  <c r="K26" i="14"/>
  <c r="B26" i="14"/>
  <c r="C26" i="14"/>
  <c r="F34" i="14"/>
  <c r="I34" i="14"/>
  <c r="J34" i="14"/>
  <c r="K34" i="14"/>
  <c r="B34" i="14"/>
  <c r="C24" i="14"/>
  <c r="F24" i="14"/>
  <c r="I24" i="14"/>
  <c r="B16" i="14"/>
  <c r="C16" i="14"/>
  <c r="J16" i="14"/>
  <c r="F10" i="14"/>
  <c r="I10" i="14"/>
  <c r="J10" i="14"/>
  <c r="K10" i="14"/>
  <c r="B10" i="14"/>
  <c r="B48" i="14"/>
  <c r="C48" i="14"/>
  <c r="F48" i="14"/>
  <c r="I48" i="14"/>
  <c r="J48" i="14"/>
  <c r="F50" i="14"/>
  <c r="I50" i="14"/>
  <c r="J50" i="14"/>
  <c r="K50" i="14"/>
  <c r="B50" i="14"/>
  <c r="B40" i="14"/>
  <c r="C40" i="14"/>
  <c r="F40" i="14"/>
  <c r="I40" i="14"/>
  <c r="J40" i="14"/>
  <c r="J54" i="14"/>
  <c r="I53" i="14"/>
  <c r="C51" i="14"/>
  <c r="J46" i="14"/>
  <c r="I45" i="14"/>
  <c r="C43" i="14"/>
  <c r="J38" i="14"/>
  <c r="I37" i="14"/>
  <c r="C35" i="14"/>
  <c r="J30" i="14"/>
  <c r="I29" i="14"/>
  <c r="C27" i="14"/>
  <c r="J22" i="14"/>
  <c r="I21" i="14"/>
  <c r="C19" i="14"/>
  <c r="J14" i="14"/>
  <c r="I13" i="14"/>
  <c r="C11" i="14"/>
  <c r="K7" i="14"/>
  <c r="C54" i="14"/>
  <c r="B53" i="14"/>
  <c r="J49" i="14"/>
  <c r="C46" i="14"/>
  <c r="B45" i="14"/>
  <c r="J41" i="14"/>
  <c r="C38" i="14"/>
  <c r="B37" i="14"/>
  <c r="J33" i="14"/>
  <c r="C30" i="14"/>
  <c r="B29" i="14"/>
  <c r="J25" i="14"/>
  <c r="C22" i="14"/>
  <c r="B21" i="14"/>
  <c r="J17" i="14"/>
  <c r="B13" i="14"/>
  <c r="J9" i="14"/>
  <c r="K51" i="14"/>
  <c r="K43" i="14"/>
  <c r="K35" i="14"/>
  <c r="K27" i="14"/>
  <c r="K19" i="14"/>
  <c r="K11" i="14"/>
  <c r="J51" i="14"/>
  <c r="J43" i="14"/>
  <c r="J35" i="14"/>
  <c r="J27" i="14"/>
  <c r="J19" i="14"/>
  <c r="J11" i="14"/>
  <c r="AO29" i="2"/>
  <c r="AO25" i="2"/>
  <c r="AO13" i="2"/>
  <c r="AO17" i="2"/>
  <c r="AO21" i="2"/>
  <c r="AO55" i="2"/>
  <c r="AO37" i="2"/>
  <c r="T12" i="8"/>
  <c r="S12" i="8"/>
  <c r="R4" i="2"/>
  <c r="S4" i="2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AE4" i="2" s="1"/>
  <c r="AF4" i="2" s="1"/>
  <c r="AG4" i="2" s="1"/>
  <c r="I16" i="14" l="1"/>
  <c r="B24" i="14"/>
  <c r="F16" i="14"/>
  <c r="J24" i="14"/>
  <c r="AF6" i="2"/>
  <c r="AE6" i="2"/>
  <c r="R6" i="2" s="1"/>
  <c r="R12" i="8"/>
  <c r="U12" i="8" s="1"/>
  <c r="V12" i="8" s="1"/>
  <c r="W12" i="8" s="1"/>
  <c r="X12" i="8" s="1"/>
  <c r="Y12" i="8" s="1"/>
  <c r="Z12" i="8" s="1"/>
  <c r="AA12" i="8" s="1"/>
  <c r="AB12" i="8" s="1"/>
  <c r="AC12" i="8" s="1"/>
  <c r="AD12" i="8" s="1"/>
  <c r="AE12" i="8" s="1"/>
  <c r="AF12" i="8" s="1"/>
  <c r="AG12" i="8" s="1"/>
  <c r="AH12" i="8" s="1"/>
  <c r="Q12" i="8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AN7" i="2"/>
  <c r="AN8" i="2"/>
  <c r="AN9" i="2"/>
  <c r="AN10" i="2"/>
  <c r="AN11" i="2"/>
  <c r="AG6" i="2"/>
  <c r="D4" i="2"/>
  <c r="E4" i="2" s="1"/>
  <c r="F4" i="2" s="1"/>
  <c r="G4" i="2" s="1"/>
  <c r="H4" i="2" s="1"/>
  <c r="I4" i="2" s="1"/>
  <c r="J4" i="2" s="1"/>
  <c r="K4" i="2" s="1"/>
  <c r="L4" i="2" s="1"/>
  <c r="M4" i="2" s="1"/>
  <c r="O4" i="2" s="1"/>
  <c r="P4" i="2" s="1"/>
  <c r="Q4" i="2" s="1"/>
  <c r="AI4" i="2" s="1"/>
  <c r="C4" i="2"/>
  <c r="A998" i="14" l="1"/>
  <c r="AO998" i="2"/>
  <c r="A950" i="14"/>
  <c r="AO950" i="2"/>
  <c r="A902" i="14"/>
  <c r="AO902" i="2"/>
  <c r="A846" i="14"/>
  <c r="AO846" i="2"/>
  <c r="A806" i="14"/>
  <c r="AO806" i="2"/>
  <c r="A758" i="14"/>
  <c r="AO758" i="2"/>
  <c r="A710" i="14"/>
  <c r="AO710" i="2"/>
  <c r="A662" i="14"/>
  <c r="AO662" i="2"/>
  <c r="A614" i="14"/>
  <c r="AO614" i="2"/>
  <c r="A566" i="14"/>
  <c r="AO566" i="2"/>
  <c r="A542" i="14"/>
  <c r="AO542" i="2"/>
  <c r="A494" i="14"/>
  <c r="AO494" i="2"/>
  <c r="A470" i="14"/>
  <c r="AO470" i="2"/>
  <c r="A446" i="14"/>
  <c r="AO446" i="2"/>
  <c r="A422" i="14"/>
  <c r="AO422" i="2"/>
  <c r="A398" i="14"/>
  <c r="AO398" i="2"/>
  <c r="A374" i="14"/>
  <c r="AO374" i="2"/>
  <c r="A350" i="14"/>
  <c r="AO350" i="2"/>
  <c r="A318" i="14"/>
  <c r="AO318" i="2"/>
  <c r="A997" i="14"/>
  <c r="AO997" i="2"/>
  <c r="A973" i="14"/>
  <c r="AO973" i="2"/>
  <c r="A949" i="14"/>
  <c r="AO949" i="2"/>
  <c r="A925" i="14"/>
  <c r="AO925" i="2"/>
  <c r="A901" i="14"/>
  <c r="AO901" i="2"/>
  <c r="A877" i="14"/>
  <c r="AO877" i="2"/>
  <c r="A853" i="14"/>
  <c r="AO853" i="2"/>
  <c r="A996" i="14"/>
  <c r="AO996" i="2"/>
  <c r="A980" i="14"/>
  <c r="AO980" i="2"/>
  <c r="A964" i="14"/>
  <c r="AO964" i="2"/>
  <c r="A948" i="14"/>
  <c r="AO948" i="2"/>
  <c r="A932" i="14"/>
  <c r="AO932" i="2"/>
  <c r="A924" i="14"/>
  <c r="AO924" i="2"/>
  <c r="A908" i="14"/>
  <c r="AO908" i="2"/>
  <c r="A892" i="14"/>
  <c r="AO892" i="2"/>
  <c r="A876" i="14"/>
  <c r="AO876" i="2"/>
  <c r="A860" i="14"/>
  <c r="AO860" i="2"/>
  <c r="A844" i="14"/>
  <c r="AO844" i="2"/>
  <c r="A828" i="14"/>
  <c r="AO828" i="2"/>
  <c r="A820" i="14"/>
  <c r="AO820" i="2"/>
  <c r="A804" i="14"/>
  <c r="AO804" i="2"/>
  <c r="A788" i="14"/>
  <c r="AO788" i="2"/>
  <c r="A772" i="14"/>
  <c r="AO772" i="2"/>
  <c r="A756" i="14"/>
  <c r="AO756" i="2"/>
  <c r="A740" i="14"/>
  <c r="AO740" i="2"/>
  <c r="A724" i="14"/>
  <c r="AO724" i="2"/>
  <c r="A708" i="14"/>
  <c r="AO708" i="2"/>
  <c r="A692" i="14"/>
  <c r="AO692" i="2"/>
  <c r="A668" i="14"/>
  <c r="AO668" i="2"/>
  <c r="A995" i="14"/>
  <c r="AO995" i="2"/>
  <c r="A987" i="14"/>
  <c r="AO987" i="2"/>
  <c r="A979" i="14"/>
  <c r="AO979" i="2"/>
  <c r="A971" i="14"/>
  <c r="AO971" i="2"/>
  <c r="A963" i="14"/>
  <c r="AO963" i="2"/>
  <c r="A955" i="14"/>
  <c r="AO955" i="2"/>
  <c r="A947" i="14"/>
  <c r="AO947" i="2"/>
  <c r="A939" i="14"/>
  <c r="AO939" i="2"/>
  <c r="A931" i="14"/>
  <c r="AO931" i="2"/>
  <c r="A923" i="14"/>
  <c r="AO923" i="2"/>
  <c r="A915" i="14"/>
  <c r="AO915" i="2"/>
  <c r="A907" i="14"/>
  <c r="AO907" i="2"/>
  <c r="A899" i="14"/>
  <c r="AO899" i="2"/>
  <c r="A891" i="14"/>
  <c r="AO891" i="2"/>
  <c r="A883" i="14"/>
  <c r="AO883" i="2"/>
  <c r="A875" i="14"/>
  <c r="AO875" i="2"/>
  <c r="A867" i="14"/>
  <c r="AO867" i="2"/>
  <c r="A859" i="14"/>
  <c r="AO859" i="2"/>
  <c r="A851" i="14"/>
  <c r="AO851" i="2"/>
  <c r="A843" i="14"/>
  <c r="AO843" i="2"/>
  <c r="A835" i="14"/>
  <c r="AO835" i="2"/>
  <c r="A827" i="14"/>
  <c r="AO827" i="2"/>
  <c r="A819" i="14"/>
  <c r="AO819" i="2"/>
  <c r="A811" i="14"/>
  <c r="AO811" i="2"/>
  <c r="A803" i="14"/>
  <c r="AO803" i="2"/>
  <c r="A795" i="14"/>
  <c r="AO795" i="2"/>
  <c r="A787" i="14"/>
  <c r="AO787" i="2"/>
  <c r="A779" i="14"/>
  <c r="AO779" i="2"/>
  <c r="A771" i="14"/>
  <c r="AO771" i="2"/>
  <c r="A763" i="14"/>
  <c r="AO763" i="2"/>
  <c r="A755" i="14"/>
  <c r="AO755" i="2"/>
  <c r="A747" i="14"/>
  <c r="AO747" i="2"/>
  <c r="A739" i="14"/>
  <c r="AO739" i="2"/>
  <c r="A731" i="14"/>
  <c r="AO731" i="2"/>
  <c r="A723" i="14"/>
  <c r="AO723" i="2"/>
  <c r="A715" i="14"/>
  <c r="AO715" i="2"/>
  <c r="A707" i="14"/>
  <c r="AO707" i="2"/>
  <c r="A699" i="14"/>
  <c r="AO699" i="2"/>
  <c r="A691" i="14"/>
  <c r="AO691" i="2"/>
  <c r="A683" i="14"/>
  <c r="AO683" i="2"/>
  <c r="A675" i="14"/>
  <c r="AO675" i="2"/>
  <c r="A667" i="14"/>
  <c r="AO667" i="2"/>
  <c r="A659" i="14"/>
  <c r="AO659" i="2"/>
  <c r="A651" i="14"/>
  <c r="AO651" i="2"/>
  <c r="A643" i="14"/>
  <c r="AO643" i="2"/>
  <c r="A635" i="14"/>
  <c r="AO635" i="2"/>
  <c r="A627" i="14"/>
  <c r="AO627" i="2"/>
  <c r="A619" i="14"/>
  <c r="AO619" i="2"/>
  <c r="A611" i="14"/>
  <c r="AO611" i="2"/>
  <c r="A603" i="14"/>
  <c r="AO603" i="2"/>
  <c r="A595" i="14"/>
  <c r="AO595" i="2"/>
  <c r="A587" i="14"/>
  <c r="AO587" i="2"/>
  <c r="A579" i="14"/>
  <c r="AO579" i="2"/>
  <c r="A571" i="14"/>
  <c r="AO571" i="2"/>
  <c r="A563" i="14"/>
  <c r="AO563" i="2"/>
  <c r="A555" i="14"/>
  <c r="AO555" i="2"/>
  <c r="A547" i="14"/>
  <c r="AO547" i="2"/>
  <c r="A539" i="14"/>
  <c r="AO539" i="2"/>
  <c r="A531" i="14"/>
  <c r="AO531" i="2"/>
  <c r="A523" i="14"/>
  <c r="AO523" i="2"/>
  <c r="A515" i="14"/>
  <c r="AO515" i="2"/>
  <c r="A507" i="14"/>
  <c r="AO507" i="2"/>
  <c r="A499" i="14"/>
  <c r="AO499" i="2"/>
  <c r="A491" i="14"/>
  <c r="AO491" i="2"/>
  <c r="A483" i="14"/>
  <c r="AO483" i="2"/>
  <c r="A475" i="14"/>
  <c r="AO475" i="2"/>
  <c r="A467" i="14"/>
  <c r="AO467" i="2"/>
  <c r="A459" i="14"/>
  <c r="AO459" i="2"/>
  <c r="A451" i="14"/>
  <c r="AO451" i="2"/>
  <c r="A443" i="14"/>
  <c r="AO443" i="2"/>
  <c r="A435" i="14"/>
  <c r="AO435" i="2"/>
  <c r="A427" i="14"/>
  <c r="AO427" i="2"/>
  <c r="A419" i="14"/>
  <c r="AO419" i="2"/>
  <c r="A411" i="14"/>
  <c r="AO411" i="2"/>
  <c r="A403" i="14"/>
  <c r="AO403" i="2"/>
  <c r="A395" i="14"/>
  <c r="AO395" i="2"/>
  <c r="A387" i="14"/>
  <c r="AO387" i="2"/>
  <c r="A379" i="14"/>
  <c r="AO379" i="2"/>
  <c r="A371" i="14"/>
  <c r="AO371" i="2"/>
  <c r="A363" i="14"/>
  <c r="AO363" i="2"/>
  <c r="A355" i="14"/>
  <c r="AO355" i="2"/>
  <c r="A347" i="14"/>
  <c r="AO347" i="2"/>
  <c r="A339" i="14"/>
  <c r="AO339" i="2"/>
  <c r="A331" i="14"/>
  <c r="AO331" i="2"/>
  <c r="A323" i="14"/>
  <c r="AO323" i="2"/>
  <c r="A315" i="14"/>
  <c r="AO315" i="2"/>
  <c r="A307" i="14"/>
  <c r="AO307" i="2"/>
  <c r="A299" i="14"/>
  <c r="AO299" i="2"/>
  <c r="A291" i="14"/>
  <c r="AO291" i="2"/>
  <c r="A283" i="14"/>
  <c r="AO283" i="2"/>
  <c r="A275" i="14"/>
  <c r="AO275" i="2"/>
  <c r="A267" i="14"/>
  <c r="AO267" i="2"/>
  <c r="A259" i="14"/>
  <c r="AO259" i="2"/>
  <c r="A251" i="14"/>
  <c r="AO251" i="2"/>
  <c r="A243" i="14"/>
  <c r="AO243" i="2"/>
  <c r="A235" i="14"/>
  <c r="AO235" i="2"/>
  <c r="A227" i="14"/>
  <c r="AO227" i="2"/>
  <c r="A219" i="14"/>
  <c r="AO219" i="2"/>
  <c r="A211" i="14"/>
  <c r="AO211" i="2"/>
  <c r="A203" i="14"/>
  <c r="AO203" i="2"/>
  <c r="A195" i="14"/>
  <c r="AO195" i="2"/>
  <c r="A187" i="14"/>
  <c r="AO187" i="2"/>
  <c r="A179" i="14"/>
  <c r="AO179" i="2"/>
  <c r="A171" i="14"/>
  <c r="AO171" i="2"/>
  <c r="A163" i="14"/>
  <c r="AO163" i="2"/>
  <c r="A155" i="14"/>
  <c r="AO155" i="2"/>
  <c r="A147" i="14"/>
  <c r="AO147" i="2"/>
  <c r="A139" i="14"/>
  <c r="AO139" i="2"/>
  <c r="A131" i="14"/>
  <c r="AO131" i="2"/>
  <c r="A123" i="14"/>
  <c r="AO123" i="2"/>
  <c r="A115" i="14"/>
  <c r="AO115" i="2"/>
  <c r="A107" i="14"/>
  <c r="AO107" i="2"/>
  <c r="A99" i="14"/>
  <c r="AO99" i="2"/>
  <c r="A91" i="14"/>
  <c r="AO91" i="2"/>
  <c r="A83" i="14"/>
  <c r="AO83" i="2"/>
  <c r="A75" i="14"/>
  <c r="AO75" i="2"/>
  <c r="A67" i="14"/>
  <c r="AO67" i="2"/>
  <c r="A59" i="14"/>
  <c r="AO59" i="2"/>
  <c r="A802" i="14"/>
  <c r="AO802" i="2"/>
  <c r="A770" i="14"/>
  <c r="AO770" i="2"/>
  <c r="A762" i="14"/>
  <c r="AO762" i="2"/>
  <c r="A754" i="14"/>
  <c r="AO754" i="2"/>
  <c r="A746" i="14"/>
  <c r="AO746" i="2"/>
  <c r="A738" i="14"/>
  <c r="AO738" i="2"/>
  <c r="A730" i="14"/>
  <c r="AO730" i="2"/>
  <c r="A722" i="14"/>
  <c r="AO722" i="2"/>
  <c r="A714" i="14"/>
  <c r="AO714" i="2"/>
  <c r="A706" i="14"/>
  <c r="AO706" i="2"/>
  <c r="A698" i="14"/>
  <c r="AO698" i="2"/>
  <c r="A690" i="14"/>
  <c r="AO690" i="2"/>
  <c r="A682" i="14"/>
  <c r="AO682" i="2"/>
  <c r="A674" i="14"/>
  <c r="AO674" i="2"/>
  <c r="A666" i="14"/>
  <c r="AO666" i="2"/>
  <c r="A658" i="14"/>
  <c r="AO658" i="2"/>
  <c r="A650" i="14"/>
  <c r="AO650" i="2"/>
  <c r="A642" i="14"/>
  <c r="AO642" i="2"/>
  <c r="A634" i="14"/>
  <c r="AO634" i="2"/>
  <c r="A626" i="14"/>
  <c r="AO626" i="2"/>
  <c r="A618" i="14"/>
  <c r="AO618" i="2"/>
  <c r="A610" i="14"/>
  <c r="AO610" i="2"/>
  <c r="A602" i="14"/>
  <c r="AO602" i="2"/>
  <c r="A594" i="14"/>
  <c r="AO594" i="2"/>
  <c r="A586" i="14"/>
  <c r="AO586" i="2"/>
  <c r="A578" i="14"/>
  <c r="AO578" i="2"/>
  <c r="A570" i="14"/>
  <c r="AO570" i="2"/>
  <c r="A562" i="14"/>
  <c r="AO562" i="2"/>
  <c r="A554" i="14"/>
  <c r="AO554" i="2"/>
  <c r="A546" i="14"/>
  <c r="AO546" i="2"/>
  <c r="A538" i="14"/>
  <c r="AO538" i="2"/>
  <c r="A530" i="14"/>
  <c r="AO530" i="2"/>
  <c r="A522" i="14"/>
  <c r="AO522" i="2"/>
  <c r="A514" i="14"/>
  <c r="AO514" i="2"/>
  <c r="A506" i="14"/>
  <c r="AO506" i="2"/>
  <c r="A498" i="14"/>
  <c r="AO498" i="2"/>
  <c r="A490" i="14"/>
  <c r="AO490" i="2"/>
  <c r="A482" i="14"/>
  <c r="AO482" i="2"/>
  <c r="A474" i="14"/>
  <c r="AO474" i="2"/>
  <c r="A466" i="14"/>
  <c r="AO466" i="2"/>
  <c r="A458" i="14"/>
  <c r="AO458" i="2"/>
  <c r="A450" i="14"/>
  <c r="AO450" i="2"/>
  <c r="A442" i="14"/>
  <c r="AO442" i="2"/>
  <c r="A434" i="14"/>
  <c r="AO434" i="2"/>
  <c r="A426" i="14"/>
  <c r="AO426" i="2"/>
  <c r="A418" i="14"/>
  <c r="AO418" i="2"/>
  <c r="A410" i="14"/>
  <c r="AO410" i="2"/>
  <c r="A402" i="14"/>
  <c r="AO402" i="2"/>
  <c r="A394" i="14"/>
  <c r="AO394" i="2"/>
  <c r="A386" i="14"/>
  <c r="AO386" i="2"/>
  <c r="A378" i="14"/>
  <c r="AO378" i="2"/>
  <c r="A370" i="14"/>
  <c r="AO370" i="2"/>
  <c r="A362" i="14"/>
  <c r="AO362" i="2"/>
  <c r="A354" i="14"/>
  <c r="AO354" i="2"/>
  <c r="A346" i="14"/>
  <c r="AO346" i="2"/>
  <c r="A338" i="14"/>
  <c r="AO338" i="2"/>
  <c r="A330" i="14"/>
  <c r="AO330" i="2"/>
  <c r="A322" i="14"/>
  <c r="AO322" i="2"/>
  <c r="A314" i="14"/>
  <c r="AO314" i="2"/>
  <c r="A306" i="14"/>
  <c r="AO306" i="2"/>
  <c r="A298" i="14"/>
  <c r="AO298" i="2"/>
  <c r="A290" i="14"/>
  <c r="AO290" i="2"/>
  <c r="A282" i="14"/>
  <c r="AO282" i="2"/>
  <c r="A274" i="14"/>
  <c r="AO274" i="2"/>
  <c r="A266" i="14"/>
  <c r="AO266" i="2"/>
  <c r="A258" i="14"/>
  <c r="AO258" i="2"/>
  <c r="A250" i="14"/>
  <c r="AO250" i="2"/>
  <c r="A242" i="14"/>
  <c r="AO242" i="2"/>
  <c r="A234" i="14"/>
  <c r="AO234" i="2"/>
  <c r="A226" i="14"/>
  <c r="AO226" i="2"/>
  <c r="A218" i="14"/>
  <c r="AO218" i="2"/>
  <c r="A210" i="14"/>
  <c r="AO210" i="2"/>
  <c r="A202" i="14"/>
  <c r="AO202" i="2"/>
  <c r="A194" i="14"/>
  <c r="AO194" i="2"/>
  <c r="A186" i="14"/>
  <c r="AO186" i="2"/>
  <c r="A178" i="14"/>
  <c r="AO178" i="2"/>
  <c r="A170" i="14"/>
  <c r="AO170" i="2"/>
  <c r="A162" i="14"/>
  <c r="AO162" i="2"/>
  <c r="A154" i="14"/>
  <c r="AO154" i="2"/>
  <c r="A146" i="14"/>
  <c r="AO146" i="2"/>
  <c r="A138" i="14"/>
  <c r="AO138" i="2"/>
  <c r="A130" i="14"/>
  <c r="AO130" i="2"/>
  <c r="A122" i="14"/>
  <c r="AO122" i="2"/>
  <c r="A114" i="14"/>
  <c r="AO114" i="2"/>
  <c r="A106" i="14"/>
  <c r="AO106" i="2"/>
  <c r="A98" i="14"/>
  <c r="AO98" i="2"/>
  <c r="A90" i="14"/>
  <c r="AO90" i="2"/>
  <c r="A82" i="14"/>
  <c r="AO82" i="2"/>
  <c r="A74" i="14"/>
  <c r="AO74" i="2"/>
  <c r="A66" i="14"/>
  <c r="AO66" i="2"/>
  <c r="A58" i="14"/>
  <c r="AO58" i="2"/>
  <c r="A982" i="14"/>
  <c r="AO982" i="2"/>
  <c r="A942" i="14"/>
  <c r="AO942" i="2"/>
  <c r="A894" i="14"/>
  <c r="AO894" i="2"/>
  <c r="A862" i="14"/>
  <c r="AO862" i="2"/>
  <c r="A814" i="14"/>
  <c r="AO814" i="2"/>
  <c r="A766" i="14"/>
  <c r="AO766" i="2"/>
  <c r="A718" i="14"/>
  <c r="AO718" i="2"/>
  <c r="A670" i="14"/>
  <c r="AO670" i="2"/>
  <c r="A622" i="14"/>
  <c r="AO622" i="2"/>
  <c r="A574" i="14"/>
  <c r="AO574" i="2"/>
  <c r="A502" i="14"/>
  <c r="AO502" i="2"/>
  <c r="A978" i="14"/>
  <c r="AO978" i="2"/>
  <c r="A954" i="14"/>
  <c r="AO954" i="2"/>
  <c r="A930" i="14"/>
  <c r="AO930" i="2"/>
  <c r="A906" i="14"/>
  <c r="AO906" i="2"/>
  <c r="A882" i="14"/>
  <c r="AO882" i="2"/>
  <c r="A858" i="14"/>
  <c r="AO858" i="2"/>
  <c r="A834" i="14"/>
  <c r="AO834" i="2"/>
  <c r="A810" i="14"/>
  <c r="AO810" i="2"/>
  <c r="A778" i="14"/>
  <c r="AO778" i="2"/>
  <c r="A977" i="14"/>
  <c r="AO977" i="2"/>
  <c r="A953" i="14"/>
  <c r="AO953" i="2"/>
  <c r="A921" i="14"/>
  <c r="AO921" i="2"/>
  <c r="A897" i="14"/>
  <c r="AO897" i="2"/>
  <c r="A873" i="14"/>
  <c r="AO873" i="2"/>
  <c r="A857" i="14"/>
  <c r="AO857" i="2"/>
  <c r="A841" i="14"/>
  <c r="AO841" i="2"/>
  <c r="A833" i="14"/>
  <c r="AO833" i="2"/>
  <c r="A825" i="14"/>
  <c r="AO825" i="2"/>
  <c r="A817" i="14"/>
  <c r="AO817" i="2"/>
  <c r="A809" i="14"/>
  <c r="AO809" i="2"/>
  <c r="A801" i="14"/>
  <c r="AO801" i="2"/>
  <c r="A793" i="14"/>
  <c r="AO793" i="2"/>
  <c r="A785" i="14"/>
  <c r="AO785" i="2"/>
  <c r="A777" i="14"/>
  <c r="AO777" i="2"/>
  <c r="A769" i="14"/>
  <c r="AO769" i="2"/>
  <c r="A761" i="14"/>
  <c r="AO761" i="2"/>
  <c r="A753" i="14"/>
  <c r="AO753" i="2"/>
  <c r="A745" i="14"/>
  <c r="AO745" i="2"/>
  <c r="A737" i="14"/>
  <c r="AO737" i="2"/>
  <c r="A729" i="14"/>
  <c r="AO729" i="2"/>
  <c r="A721" i="14"/>
  <c r="AO721" i="2"/>
  <c r="A713" i="14"/>
  <c r="AO713" i="2"/>
  <c r="A705" i="14"/>
  <c r="AO705" i="2"/>
  <c r="A697" i="14"/>
  <c r="AO697" i="2"/>
  <c r="A689" i="14"/>
  <c r="AO689" i="2"/>
  <c r="A681" i="14"/>
  <c r="AO681" i="2"/>
  <c r="A673" i="14"/>
  <c r="AO673" i="2"/>
  <c r="A665" i="14"/>
  <c r="AO665" i="2"/>
  <c r="A657" i="14"/>
  <c r="AO657" i="2"/>
  <c r="A649" i="14"/>
  <c r="AO649" i="2"/>
  <c r="A641" i="14"/>
  <c r="AO641" i="2"/>
  <c r="A633" i="14"/>
  <c r="AO633" i="2"/>
  <c r="A625" i="14"/>
  <c r="AO625" i="2"/>
  <c r="A617" i="14"/>
  <c r="AO617" i="2"/>
  <c r="A609" i="14"/>
  <c r="AO609" i="2"/>
  <c r="A601" i="14"/>
  <c r="AO601" i="2"/>
  <c r="A593" i="14"/>
  <c r="AO593" i="2"/>
  <c r="A585" i="14"/>
  <c r="AO585" i="2"/>
  <c r="A577" i="14"/>
  <c r="AO577" i="2"/>
  <c r="A569" i="14"/>
  <c r="AO569" i="2"/>
  <c r="A561" i="14"/>
  <c r="AO561" i="2"/>
  <c r="A553" i="14"/>
  <c r="AO553" i="2"/>
  <c r="A545" i="14"/>
  <c r="AO545" i="2"/>
  <c r="A537" i="14"/>
  <c r="AO537" i="2"/>
  <c r="A529" i="14"/>
  <c r="AO529" i="2"/>
  <c r="A521" i="14"/>
  <c r="AO521" i="2"/>
  <c r="A513" i="14"/>
  <c r="AO513" i="2"/>
  <c r="A505" i="14"/>
  <c r="AO505" i="2"/>
  <c r="A497" i="14"/>
  <c r="AO497" i="2"/>
  <c r="A489" i="14"/>
  <c r="AO489" i="2"/>
  <c r="A481" i="14"/>
  <c r="AO481" i="2"/>
  <c r="A473" i="14"/>
  <c r="AO473" i="2"/>
  <c r="A465" i="14"/>
  <c r="AO465" i="2"/>
  <c r="A457" i="14"/>
  <c r="AO457" i="2"/>
  <c r="A449" i="14"/>
  <c r="AO449" i="2"/>
  <c r="A441" i="14"/>
  <c r="AO441" i="2"/>
  <c r="A433" i="14"/>
  <c r="AO433" i="2"/>
  <c r="A425" i="14"/>
  <c r="AO425" i="2"/>
  <c r="A417" i="14"/>
  <c r="AO417" i="2"/>
  <c r="A409" i="14"/>
  <c r="AO409" i="2"/>
  <c r="A401" i="14"/>
  <c r="AO401" i="2"/>
  <c r="A393" i="14"/>
  <c r="AO393" i="2"/>
  <c r="A385" i="14"/>
  <c r="AO385" i="2"/>
  <c r="A377" i="14"/>
  <c r="AO377" i="2"/>
  <c r="A369" i="14"/>
  <c r="AO369" i="2"/>
  <c r="A361" i="14"/>
  <c r="AO361" i="2"/>
  <c r="A353" i="14"/>
  <c r="AO353" i="2"/>
  <c r="A345" i="14"/>
  <c r="AO345" i="2"/>
  <c r="A337" i="14"/>
  <c r="AO337" i="2"/>
  <c r="A329" i="14"/>
  <c r="AO329" i="2"/>
  <c r="A321" i="14"/>
  <c r="AO321" i="2"/>
  <c r="A313" i="14"/>
  <c r="AO313" i="2"/>
  <c r="A305" i="14"/>
  <c r="AO305" i="2"/>
  <c r="A297" i="14"/>
  <c r="AO297" i="2"/>
  <c r="A289" i="14"/>
  <c r="AO289" i="2"/>
  <c r="A281" i="14"/>
  <c r="AO281" i="2"/>
  <c r="A273" i="14"/>
  <c r="AO273" i="2"/>
  <c r="A265" i="14"/>
  <c r="AO265" i="2"/>
  <c r="A257" i="14"/>
  <c r="AO257" i="2"/>
  <c r="A249" i="14"/>
  <c r="AO249" i="2"/>
  <c r="A241" i="14"/>
  <c r="AO241" i="2"/>
  <c r="A233" i="14"/>
  <c r="AO233" i="2"/>
  <c r="A225" i="14"/>
  <c r="AO225" i="2"/>
  <c r="A217" i="14"/>
  <c r="AO217" i="2"/>
  <c r="A209" i="14"/>
  <c r="AO209" i="2"/>
  <c r="A201" i="14"/>
  <c r="AO201" i="2"/>
  <c r="A193" i="14"/>
  <c r="AO193" i="2"/>
  <c r="A185" i="14"/>
  <c r="AO185" i="2"/>
  <c r="A177" i="14"/>
  <c r="AO177" i="2"/>
  <c r="A169" i="14"/>
  <c r="AO169" i="2"/>
  <c r="A161" i="14"/>
  <c r="AO161" i="2"/>
  <c r="A153" i="14"/>
  <c r="AO153" i="2"/>
  <c r="A145" i="14"/>
  <c r="AO145" i="2"/>
  <c r="A137" i="14"/>
  <c r="AO137" i="2"/>
  <c r="A129" i="14"/>
  <c r="AO129" i="2"/>
  <c r="A121" i="14"/>
  <c r="AO121" i="2"/>
  <c r="A113" i="14"/>
  <c r="AO113" i="2"/>
  <c r="A105" i="14"/>
  <c r="AO105" i="2"/>
  <c r="A97" i="14"/>
  <c r="AO97" i="2"/>
  <c r="A89" i="14"/>
  <c r="AO89" i="2"/>
  <c r="A81" i="14"/>
  <c r="AO81" i="2"/>
  <c r="A73" i="14"/>
  <c r="AO73" i="2"/>
  <c r="A65" i="14"/>
  <c r="AO65" i="2"/>
  <c r="A57" i="14"/>
  <c r="AO57" i="2"/>
  <c r="A974" i="14"/>
  <c r="AO974" i="2"/>
  <c r="A926" i="14"/>
  <c r="AO926" i="2"/>
  <c r="A870" i="14"/>
  <c r="AO870" i="2"/>
  <c r="A830" i="14"/>
  <c r="AO830" i="2"/>
  <c r="A774" i="14"/>
  <c r="AO774" i="2"/>
  <c r="A734" i="14"/>
  <c r="AO734" i="2"/>
  <c r="A686" i="14"/>
  <c r="AO686" i="2"/>
  <c r="A638" i="14"/>
  <c r="AO638" i="2"/>
  <c r="A598" i="14"/>
  <c r="AO598" i="2"/>
  <c r="A526" i="14"/>
  <c r="AO526" i="2"/>
  <c r="A994" i="14"/>
  <c r="AO994" i="2"/>
  <c r="A970" i="14"/>
  <c r="AO970" i="2"/>
  <c r="A946" i="14"/>
  <c r="AO946" i="2"/>
  <c r="A922" i="14"/>
  <c r="AO922" i="2"/>
  <c r="A898" i="14"/>
  <c r="AO898" i="2"/>
  <c r="A874" i="14"/>
  <c r="AO874" i="2"/>
  <c r="A850" i="14"/>
  <c r="AO850" i="2"/>
  <c r="A826" i="14"/>
  <c r="AO826" i="2"/>
  <c r="A794" i="14"/>
  <c r="AO794" i="2"/>
  <c r="A993" i="14"/>
  <c r="AO993" i="2"/>
  <c r="A969" i="14"/>
  <c r="AO969" i="2"/>
  <c r="A945" i="14"/>
  <c r="AO945" i="2"/>
  <c r="A929" i="14"/>
  <c r="AO929" i="2"/>
  <c r="A905" i="14"/>
  <c r="AO905" i="2"/>
  <c r="A881" i="14"/>
  <c r="AO881" i="2"/>
  <c r="A849" i="14"/>
  <c r="AO849" i="2"/>
  <c r="A992" i="14"/>
  <c r="AO992" i="2"/>
  <c r="A976" i="14"/>
  <c r="AO976" i="2"/>
  <c r="A960" i="14"/>
  <c r="AO960" i="2"/>
  <c r="A944" i="14"/>
  <c r="AO944" i="2"/>
  <c r="A928" i="14"/>
  <c r="AO928" i="2"/>
  <c r="A912" i="14"/>
  <c r="AO912" i="2"/>
  <c r="A896" i="14"/>
  <c r="AO896" i="2"/>
  <c r="A880" i="14"/>
  <c r="AO880" i="2"/>
  <c r="A864" i="14"/>
  <c r="AO864" i="2"/>
  <c r="A848" i="14"/>
  <c r="AO848" i="2"/>
  <c r="A832" i="14"/>
  <c r="AO832" i="2"/>
  <c r="A816" i="14"/>
  <c r="AO816" i="2"/>
  <c r="A800" i="14"/>
  <c r="AO800" i="2"/>
  <c r="A784" i="14"/>
  <c r="AO784" i="2"/>
  <c r="A768" i="14"/>
  <c r="AO768" i="2"/>
  <c r="A752" i="14"/>
  <c r="AO752" i="2"/>
  <c r="A736" i="14"/>
  <c r="AO736" i="2"/>
  <c r="A720" i="14"/>
  <c r="AO720" i="2"/>
  <c r="A704" i="14"/>
  <c r="AO704" i="2"/>
  <c r="A688" i="14"/>
  <c r="AO688" i="2"/>
  <c r="A680" i="14"/>
  <c r="AO680" i="2"/>
  <c r="A664" i="14"/>
  <c r="AO664" i="2"/>
  <c r="A656" i="14"/>
  <c r="AO656" i="2"/>
  <c r="A648" i="14"/>
  <c r="AO648" i="2"/>
  <c r="A640" i="14"/>
  <c r="AO640" i="2"/>
  <c r="A632" i="14"/>
  <c r="AO632" i="2"/>
  <c r="A624" i="14"/>
  <c r="AO624" i="2"/>
  <c r="A616" i="14"/>
  <c r="AO616" i="2"/>
  <c r="A608" i="14"/>
  <c r="AO608" i="2"/>
  <c r="A600" i="14"/>
  <c r="AO600" i="2"/>
  <c r="A592" i="14"/>
  <c r="AO592" i="2"/>
  <c r="A584" i="14"/>
  <c r="AO584" i="2"/>
  <c r="A576" i="14"/>
  <c r="AO576" i="2"/>
  <c r="A568" i="14"/>
  <c r="AO568" i="2"/>
  <c r="A560" i="14"/>
  <c r="AO560" i="2"/>
  <c r="A552" i="14"/>
  <c r="AO552" i="2"/>
  <c r="A544" i="14"/>
  <c r="AO544" i="2"/>
  <c r="A536" i="14"/>
  <c r="AO536" i="2"/>
  <c r="A528" i="14"/>
  <c r="AO528" i="2"/>
  <c r="A520" i="14"/>
  <c r="AO520" i="2"/>
  <c r="A512" i="14"/>
  <c r="AO512" i="2"/>
  <c r="A504" i="14"/>
  <c r="AO504" i="2"/>
  <c r="A496" i="14"/>
  <c r="AO496" i="2"/>
  <c r="A488" i="14"/>
  <c r="AO488" i="2"/>
  <c r="A480" i="14"/>
  <c r="AO480" i="2"/>
  <c r="A472" i="14"/>
  <c r="AO472" i="2"/>
  <c r="A464" i="14"/>
  <c r="AO464" i="2"/>
  <c r="A456" i="14"/>
  <c r="AO456" i="2"/>
  <c r="A448" i="14"/>
  <c r="AO448" i="2"/>
  <c r="A440" i="14"/>
  <c r="AO440" i="2"/>
  <c r="A432" i="14"/>
  <c r="AO432" i="2"/>
  <c r="A424" i="14"/>
  <c r="AO424" i="2"/>
  <c r="A416" i="14"/>
  <c r="AO416" i="2"/>
  <c r="A408" i="14"/>
  <c r="AO408" i="2"/>
  <c r="A400" i="14"/>
  <c r="AO400" i="2"/>
  <c r="A392" i="14"/>
  <c r="AO392" i="2"/>
  <c r="A384" i="14"/>
  <c r="AO384" i="2"/>
  <c r="A376" i="14"/>
  <c r="AO376" i="2"/>
  <c r="A368" i="14"/>
  <c r="AO368" i="2"/>
  <c r="A360" i="14"/>
  <c r="AO360" i="2"/>
  <c r="A352" i="14"/>
  <c r="AO352" i="2"/>
  <c r="A344" i="14"/>
  <c r="AO344" i="2"/>
  <c r="A336" i="14"/>
  <c r="AO336" i="2"/>
  <c r="A328" i="14"/>
  <c r="AO328" i="2"/>
  <c r="A320" i="14"/>
  <c r="AO320" i="2"/>
  <c r="A312" i="14"/>
  <c r="AO312" i="2"/>
  <c r="A304" i="14"/>
  <c r="AO304" i="2"/>
  <c r="A296" i="14"/>
  <c r="AO296" i="2"/>
  <c r="A288" i="14"/>
  <c r="AO288" i="2"/>
  <c r="A280" i="14"/>
  <c r="AO280" i="2"/>
  <c r="A272" i="14"/>
  <c r="AO272" i="2"/>
  <c r="A264" i="14"/>
  <c r="AO264" i="2"/>
  <c r="A256" i="14"/>
  <c r="AO256" i="2"/>
  <c r="A248" i="14"/>
  <c r="AO248" i="2"/>
  <c r="A240" i="14"/>
  <c r="AO240" i="2"/>
  <c r="A232" i="14"/>
  <c r="AO232" i="2"/>
  <c r="A224" i="14"/>
  <c r="AO224" i="2"/>
  <c r="A216" i="14"/>
  <c r="AO216" i="2"/>
  <c r="A208" i="14"/>
  <c r="AO208" i="2"/>
  <c r="A200" i="14"/>
  <c r="AO200" i="2"/>
  <c r="A192" i="14"/>
  <c r="AO192" i="2"/>
  <c r="A184" i="14"/>
  <c r="AO184" i="2"/>
  <c r="A176" i="14"/>
  <c r="AO176" i="2"/>
  <c r="A168" i="14"/>
  <c r="AO168" i="2"/>
  <c r="A160" i="14"/>
  <c r="AO160" i="2"/>
  <c r="A152" i="14"/>
  <c r="AO152" i="2"/>
  <c r="A144" i="14"/>
  <c r="AO144" i="2"/>
  <c r="A136" i="14"/>
  <c r="AO136" i="2"/>
  <c r="A128" i="14"/>
  <c r="AO128" i="2"/>
  <c r="A120" i="14"/>
  <c r="AO120" i="2"/>
  <c r="A112" i="14"/>
  <c r="AO112" i="2"/>
  <c r="A104" i="14"/>
  <c r="AO104" i="2"/>
  <c r="A96" i="14"/>
  <c r="AO96" i="2"/>
  <c r="A88" i="14"/>
  <c r="AO88" i="2"/>
  <c r="A80" i="14"/>
  <c r="AO80" i="2"/>
  <c r="A72" i="14"/>
  <c r="AO72" i="2"/>
  <c r="A64" i="14"/>
  <c r="AO64" i="2"/>
  <c r="A56" i="14"/>
  <c r="AO56" i="2"/>
  <c r="A958" i="14"/>
  <c r="AO958" i="2"/>
  <c r="A910" i="14"/>
  <c r="AO910" i="2"/>
  <c r="A854" i="14"/>
  <c r="AO854" i="2"/>
  <c r="A798" i="14"/>
  <c r="AO798" i="2"/>
  <c r="A750" i="14"/>
  <c r="AO750" i="2"/>
  <c r="A702" i="14"/>
  <c r="AO702" i="2"/>
  <c r="A646" i="14"/>
  <c r="AO646" i="2"/>
  <c r="A582" i="14"/>
  <c r="AO582" i="2"/>
  <c r="A510" i="14"/>
  <c r="AO510" i="2"/>
  <c r="A986" i="14"/>
  <c r="AO986" i="2"/>
  <c r="A962" i="14"/>
  <c r="AO962" i="2"/>
  <c r="A938" i="14"/>
  <c r="AO938" i="2"/>
  <c r="A914" i="14"/>
  <c r="AO914" i="2"/>
  <c r="A890" i="14"/>
  <c r="AO890" i="2"/>
  <c r="A866" i="14"/>
  <c r="AO866" i="2"/>
  <c r="A842" i="14"/>
  <c r="AO842" i="2"/>
  <c r="A818" i="14"/>
  <c r="AO818" i="2"/>
  <c r="A786" i="14"/>
  <c r="AO786" i="2"/>
  <c r="A985" i="14"/>
  <c r="AO985" i="2"/>
  <c r="A961" i="14"/>
  <c r="AO961" i="2"/>
  <c r="A937" i="14"/>
  <c r="AO937" i="2"/>
  <c r="A913" i="14"/>
  <c r="AO913" i="2"/>
  <c r="A889" i="14"/>
  <c r="AO889" i="2"/>
  <c r="A865" i="14"/>
  <c r="AO865" i="2"/>
  <c r="A1000" i="14"/>
  <c r="AO1000" i="2"/>
  <c r="A984" i="14"/>
  <c r="AO984" i="2"/>
  <c r="A968" i="14"/>
  <c r="AO968" i="2"/>
  <c r="A952" i="14"/>
  <c r="AO952" i="2"/>
  <c r="A936" i="14"/>
  <c r="AO936" i="2"/>
  <c r="A920" i="14"/>
  <c r="AO920" i="2"/>
  <c r="A904" i="14"/>
  <c r="AO904" i="2"/>
  <c r="A888" i="14"/>
  <c r="AO888" i="2"/>
  <c r="A872" i="14"/>
  <c r="AO872" i="2"/>
  <c r="A856" i="14"/>
  <c r="AO856" i="2"/>
  <c r="A840" i="14"/>
  <c r="AO840" i="2"/>
  <c r="A824" i="14"/>
  <c r="AO824" i="2"/>
  <c r="A808" i="14"/>
  <c r="AO808" i="2"/>
  <c r="A792" i="14"/>
  <c r="AO792" i="2"/>
  <c r="A776" i="14"/>
  <c r="AO776" i="2"/>
  <c r="A760" i="14"/>
  <c r="AO760" i="2"/>
  <c r="A744" i="14"/>
  <c r="AO744" i="2"/>
  <c r="A728" i="14"/>
  <c r="AO728" i="2"/>
  <c r="A712" i="14"/>
  <c r="AO712" i="2"/>
  <c r="A696" i="14"/>
  <c r="AO696" i="2"/>
  <c r="A672" i="14"/>
  <c r="AO672" i="2"/>
  <c r="A999" i="14"/>
  <c r="AO999" i="2"/>
  <c r="A991" i="14"/>
  <c r="AO991" i="2"/>
  <c r="A983" i="14"/>
  <c r="AO983" i="2"/>
  <c r="A975" i="14"/>
  <c r="AO975" i="2"/>
  <c r="A967" i="14"/>
  <c r="AO967" i="2"/>
  <c r="A959" i="14"/>
  <c r="AO959" i="2"/>
  <c r="A951" i="14"/>
  <c r="AO951" i="2"/>
  <c r="A943" i="14"/>
  <c r="AO943" i="2"/>
  <c r="A935" i="14"/>
  <c r="AO935" i="2"/>
  <c r="A927" i="14"/>
  <c r="AO927" i="2"/>
  <c r="A919" i="14"/>
  <c r="AO919" i="2"/>
  <c r="A911" i="14"/>
  <c r="AO911" i="2"/>
  <c r="A903" i="14"/>
  <c r="AO903" i="2"/>
  <c r="A895" i="14"/>
  <c r="AO895" i="2"/>
  <c r="A887" i="14"/>
  <c r="AO887" i="2"/>
  <c r="A879" i="14"/>
  <c r="AO879" i="2"/>
  <c r="A871" i="14"/>
  <c r="AO871" i="2"/>
  <c r="A863" i="14"/>
  <c r="AO863" i="2"/>
  <c r="A855" i="14"/>
  <c r="AO855" i="2"/>
  <c r="A847" i="14"/>
  <c r="AO847" i="2"/>
  <c r="A839" i="14"/>
  <c r="AO839" i="2"/>
  <c r="A831" i="14"/>
  <c r="AO831" i="2"/>
  <c r="A823" i="14"/>
  <c r="AO823" i="2"/>
  <c r="A815" i="14"/>
  <c r="AO815" i="2"/>
  <c r="A807" i="14"/>
  <c r="AO807" i="2"/>
  <c r="A799" i="14"/>
  <c r="AO799" i="2"/>
  <c r="A791" i="14"/>
  <c r="AO791" i="2"/>
  <c r="A783" i="14"/>
  <c r="AO783" i="2"/>
  <c r="A775" i="14"/>
  <c r="AO775" i="2"/>
  <c r="A767" i="14"/>
  <c r="AO767" i="2"/>
  <c r="A759" i="14"/>
  <c r="AO759" i="2"/>
  <c r="A751" i="14"/>
  <c r="AO751" i="2"/>
  <c r="A743" i="14"/>
  <c r="AO743" i="2"/>
  <c r="A735" i="14"/>
  <c r="AO735" i="2"/>
  <c r="A727" i="14"/>
  <c r="AO727" i="2"/>
  <c r="A719" i="14"/>
  <c r="AO719" i="2"/>
  <c r="A711" i="14"/>
  <c r="AO711" i="2"/>
  <c r="A703" i="14"/>
  <c r="AO703" i="2"/>
  <c r="A695" i="14"/>
  <c r="AO695" i="2"/>
  <c r="A687" i="14"/>
  <c r="AO687" i="2"/>
  <c r="A679" i="14"/>
  <c r="AO679" i="2"/>
  <c r="A671" i="14"/>
  <c r="AO671" i="2"/>
  <c r="A663" i="14"/>
  <c r="AO663" i="2"/>
  <c r="A655" i="14"/>
  <c r="AO655" i="2"/>
  <c r="A647" i="14"/>
  <c r="AO647" i="2"/>
  <c r="A639" i="14"/>
  <c r="AO639" i="2"/>
  <c r="A631" i="14"/>
  <c r="AO631" i="2"/>
  <c r="A623" i="14"/>
  <c r="AO623" i="2"/>
  <c r="A615" i="14"/>
  <c r="AO615" i="2"/>
  <c r="A607" i="14"/>
  <c r="AO607" i="2"/>
  <c r="A599" i="14"/>
  <c r="AO599" i="2"/>
  <c r="A591" i="14"/>
  <c r="AO591" i="2"/>
  <c r="A583" i="14"/>
  <c r="AO583" i="2"/>
  <c r="A575" i="14"/>
  <c r="AO575" i="2"/>
  <c r="A567" i="14"/>
  <c r="AO567" i="2"/>
  <c r="A559" i="14"/>
  <c r="AO559" i="2"/>
  <c r="A551" i="14"/>
  <c r="AO551" i="2"/>
  <c r="A543" i="14"/>
  <c r="AO543" i="2"/>
  <c r="A535" i="14"/>
  <c r="AO535" i="2"/>
  <c r="A527" i="14"/>
  <c r="AO527" i="2"/>
  <c r="A519" i="14"/>
  <c r="AO519" i="2"/>
  <c r="A511" i="14"/>
  <c r="AO511" i="2"/>
  <c r="A503" i="14"/>
  <c r="AO503" i="2"/>
  <c r="A495" i="14"/>
  <c r="AO495" i="2"/>
  <c r="A487" i="14"/>
  <c r="AO487" i="2"/>
  <c r="A479" i="14"/>
  <c r="AO479" i="2"/>
  <c r="A471" i="14"/>
  <c r="AO471" i="2"/>
  <c r="A463" i="14"/>
  <c r="AO463" i="2"/>
  <c r="A455" i="14"/>
  <c r="AO455" i="2"/>
  <c r="A447" i="14"/>
  <c r="AO447" i="2"/>
  <c r="A439" i="14"/>
  <c r="AO439" i="2"/>
  <c r="A431" i="14"/>
  <c r="AO431" i="2"/>
  <c r="A423" i="14"/>
  <c r="AO423" i="2"/>
  <c r="A415" i="14"/>
  <c r="AO415" i="2"/>
  <c r="A407" i="14"/>
  <c r="AO407" i="2"/>
  <c r="A399" i="14"/>
  <c r="AO399" i="2"/>
  <c r="A391" i="14"/>
  <c r="AO391" i="2"/>
  <c r="A383" i="14"/>
  <c r="AO383" i="2"/>
  <c r="A375" i="14"/>
  <c r="AO375" i="2"/>
  <c r="A367" i="14"/>
  <c r="AO367" i="2"/>
  <c r="A359" i="14"/>
  <c r="AO359" i="2"/>
  <c r="A351" i="14"/>
  <c r="AO351" i="2"/>
  <c r="A343" i="14"/>
  <c r="AO343" i="2"/>
  <c r="A335" i="14"/>
  <c r="AO335" i="2"/>
  <c r="A327" i="14"/>
  <c r="AO327" i="2"/>
  <c r="A319" i="14"/>
  <c r="AO319" i="2"/>
  <c r="A311" i="14"/>
  <c r="AO311" i="2"/>
  <c r="A303" i="14"/>
  <c r="AO303" i="2"/>
  <c r="A295" i="14"/>
  <c r="AO295" i="2"/>
  <c r="A287" i="14"/>
  <c r="AO287" i="2"/>
  <c r="A279" i="14"/>
  <c r="AO279" i="2"/>
  <c r="A271" i="14"/>
  <c r="AO271" i="2"/>
  <c r="A263" i="14"/>
  <c r="AO263" i="2"/>
  <c r="A255" i="14"/>
  <c r="AO255" i="2"/>
  <c r="A247" i="14"/>
  <c r="AO247" i="2"/>
  <c r="A239" i="14"/>
  <c r="AO239" i="2"/>
  <c r="A231" i="14"/>
  <c r="AO231" i="2"/>
  <c r="A223" i="14"/>
  <c r="AO223" i="2"/>
  <c r="A215" i="14"/>
  <c r="AO215" i="2"/>
  <c r="A207" i="14"/>
  <c r="AO207" i="2"/>
  <c r="A199" i="14"/>
  <c r="AO199" i="2"/>
  <c r="A191" i="14"/>
  <c r="AO191" i="2"/>
  <c r="A183" i="14"/>
  <c r="AO183" i="2"/>
  <c r="A175" i="14"/>
  <c r="AO175" i="2"/>
  <c r="A167" i="14"/>
  <c r="AO167" i="2"/>
  <c r="A159" i="14"/>
  <c r="AO159" i="2"/>
  <c r="A151" i="14"/>
  <c r="AO151" i="2"/>
  <c r="A143" i="14"/>
  <c r="AO143" i="2"/>
  <c r="A135" i="14"/>
  <c r="AO135" i="2"/>
  <c r="A127" i="14"/>
  <c r="AO127" i="2"/>
  <c r="A119" i="14"/>
  <c r="AO119" i="2"/>
  <c r="A111" i="14"/>
  <c r="AO111" i="2"/>
  <c r="A103" i="14"/>
  <c r="AO103" i="2"/>
  <c r="A95" i="14"/>
  <c r="AO95" i="2"/>
  <c r="A87" i="14"/>
  <c r="AO87" i="2"/>
  <c r="A79" i="14"/>
  <c r="AO79" i="2"/>
  <c r="A71" i="14"/>
  <c r="AO71" i="2"/>
  <c r="A63" i="14"/>
  <c r="AO63" i="2"/>
  <c r="A302" i="14"/>
  <c r="AO302" i="2"/>
  <c r="A294" i="14"/>
  <c r="AO294" i="2"/>
  <c r="A286" i="14"/>
  <c r="AO286" i="2"/>
  <c r="A278" i="14"/>
  <c r="AO278" i="2"/>
  <c r="A270" i="14"/>
  <c r="AO270" i="2"/>
  <c r="A262" i="14"/>
  <c r="AO262" i="2"/>
  <c r="A254" i="14"/>
  <c r="AO254" i="2"/>
  <c r="A246" i="14"/>
  <c r="AO246" i="2"/>
  <c r="A238" i="14"/>
  <c r="AO238" i="2"/>
  <c r="A230" i="14"/>
  <c r="AO230" i="2"/>
  <c r="A222" i="14"/>
  <c r="AO222" i="2"/>
  <c r="A214" i="14"/>
  <c r="AO214" i="2"/>
  <c r="A206" i="14"/>
  <c r="AO206" i="2"/>
  <c r="A198" i="14"/>
  <c r="AO198" i="2"/>
  <c r="A190" i="14"/>
  <c r="AO190" i="2"/>
  <c r="A182" i="14"/>
  <c r="AO182" i="2"/>
  <c r="A174" i="14"/>
  <c r="AO174" i="2"/>
  <c r="A166" i="14"/>
  <c r="AO166" i="2"/>
  <c r="A158" i="14"/>
  <c r="AO158" i="2"/>
  <c r="A150" i="14"/>
  <c r="AO150" i="2"/>
  <c r="A142" i="14"/>
  <c r="AO142" i="2"/>
  <c r="A134" i="14"/>
  <c r="AO134" i="2"/>
  <c r="A126" i="14"/>
  <c r="AO126" i="2"/>
  <c r="A118" i="14"/>
  <c r="AO118" i="2"/>
  <c r="A110" i="14"/>
  <c r="AO110" i="2"/>
  <c r="A102" i="14"/>
  <c r="AO102" i="2"/>
  <c r="A94" i="14"/>
  <c r="AO94" i="2"/>
  <c r="A86" i="14"/>
  <c r="AO86" i="2"/>
  <c r="A78" i="14"/>
  <c r="AO78" i="2"/>
  <c r="A70" i="14"/>
  <c r="AO70" i="2"/>
  <c r="A62" i="14"/>
  <c r="AO62" i="2"/>
  <c r="A990" i="14"/>
  <c r="AO990" i="2"/>
  <c r="A934" i="14"/>
  <c r="AO934" i="2"/>
  <c r="A886" i="14"/>
  <c r="AO886" i="2"/>
  <c r="A838" i="14"/>
  <c r="AO838" i="2"/>
  <c r="A790" i="14"/>
  <c r="AO790" i="2"/>
  <c r="A742" i="14"/>
  <c r="AO742" i="2"/>
  <c r="A694" i="14"/>
  <c r="AO694" i="2"/>
  <c r="A654" i="14"/>
  <c r="AO654" i="2"/>
  <c r="A606" i="14"/>
  <c r="AO606" i="2"/>
  <c r="A558" i="14"/>
  <c r="AO558" i="2"/>
  <c r="A534" i="14"/>
  <c r="AO534" i="2"/>
  <c r="A486" i="14"/>
  <c r="AO486" i="2"/>
  <c r="A454" i="14"/>
  <c r="AO454" i="2"/>
  <c r="A430" i="14"/>
  <c r="AO430" i="2"/>
  <c r="A406" i="14"/>
  <c r="AO406" i="2"/>
  <c r="A382" i="14"/>
  <c r="AO382" i="2"/>
  <c r="A358" i="14"/>
  <c r="AO358" i="2"/>
  <c r="A334" i="14"/>
  <c r="AO334" i="2"/>
  <c r="A326" i="14"/>
  <c r="AO326" i="2"/>
  <c r="A989" i="14"/>
  <c r="AO989" i="2"/>
  <c r="A957" i="14"/>
  <c r="AO957" i="2"/>
  <c r="A933" i="14"/>
  <c r="AO933" i="2"/>
  <c r="A909" i="14"/>
  <c r="AO909" i="2"/>
  <c r="A885" i="14"/>
  <c r="AO885" i="2"/>
  <c r="A869" i="14"/>
  <c r="AO869" i="2"/>
  <c r="A845" i="14"/>
  <c r="AO845" i="2"/>
  <c r="A837" i="14"/>
  <c r="AO837" i="2"/>
  <c r="A829" i="14"/>
  <c r="AO829" i="2"/>
  <c r="A821" i="14"/>
  <c r="AO821" i="2"/>
  <c r="A813" i="14"/>
  <c r="AO813" i="2"/>
  <c r="A805" i="14"/>
  <c r="AO805" i="2"/>
  <c r="A797" i="14"/>
  <c r="AO797" i="2"/>
  <c r="A789" i="14"/>
  <c r="AO789" i="2"/>
  <c r="A781" i="14"/>
  <c r="AO781" i="2"/>
  <c r="A773" i="14"/>
  <c r="AO773" i="2"/>
  <c r="A765" i="14"/>
  <c r="AO765" i="2"/>
  <c r="A757" i="14"/>
  <c r="AO757" i="2"/>
  <c r="A749" i="14"/>
  <c r="AO749" i="2"/>
  <c r="A741" i="14"/>
  <c r="AO741" i="2"/>
  <c r="A733" i="14"/>
  <c r="AO733" i="2"/>
  <c r="A725" i="14"/>
  <c r="AO725" i="2"/>
  <c r="A717" i="14"/>
  <c r="AO717" i="2"/>
  <c r="A709" i="14"/>
  <c r="AO709" i="2"/>
  <c r="A701" i="14"/>
  <c r="AO701" i="2"/>
  <c r="A693" i="14"/>
  <c r="AO693" i="2"/>
  <c r="A685" i="14"/>
  <c r="AO685" i="2"/>
  <c r="A677" i="14"/>
  <c r="AO677" i="2"/>
  <c r="A669" i="14"/>
  <c r="AO669" i="2"/>
  <c r="A661" i="14"/>
  <c r="AO661" i="2"/>
  <c r="A653" i="14"/>
  <c r="AO653" i="2"/>
  <c r="A645" i="14"/>
  <c r="AO645" i="2"/>
  <c r="A637" i="14"/>
  <c r="AO637" i="2"/>
  <c r="A629" i="14"/>
  <c r="AO629" i="2"/>
  <c r="A621" i="14"/>
  <c r="AO621" i="2"/>
  <c r="A613" i="14"/>
  <c r="AO613" i="2"/>
  <c r="A605" i="14"/>
  <c r="AO605" i="2"/>
  <c r="A597" i="14"/>
  <c r="AO597" i="2"/>
  <c r="A589" i="14"/>
  <c r="AO589" i="2"/>
  <c r="A581" i="14"/>
  <c r="AO581" i="2"/>
  <c r="A573" i="14"/>
  <c r="AO573" i="2"/>
  <c r="A565" i="14"/>
  <c r="AO565" i="2"/>
  <c r="A557" i="14"/>
  <c r="AO557" i="2"/>
  <c r="A549" i="14"/>
  <c r="AO549" i="2"/>
  <c r="A541" i="14"/>
  <c r="AO541" i="2"/>
  <c r="A533" i="14"/>
  <c r="AO533" i="2"/>
  <c r="A525" i="14"/>
  <c r="AO525" i="2"/>
  <c r="A517" i="14"/>
  <c r="AO517" i="2"/>
  <c r="A509" i="14"/>
  <c r="AO509" i="2"/>
  <c r="A501" i="14"/>
  <c r="AO501" i="2"/>
  <c r="A493" i="14"/>
  <c r="AO493" i="2"/>
  <c r="A485" i="14"/>
  <c r="AO485" i="2"/>
  <c r="A477" i="14"/>
  <c r="AO477" i="2"/>
  <c r="A469" i="14"/>
  <c r="AO469" i="2"/>
  <c r="A461" i="14"/>
  <c r="AO461" i="2"/>
  <c r="A453" i="14"/>
  <c r="AO453" i="2"/>
  <c r="A445" i="14"/>
  <c r="AO445" i="2"/>
  <c r="A437" i="14"/>
  <c r="AO437" i="2"/>
  <c r="A429" i="14"/>
  <c r="AO429" i="2"/>
  <c r="A421" i="14"/>
  <c r="AO421" i="2"/>
  <c r="A413" i="14"/>
  <c r="AO413" i="2"/>
  <c r="A405" i="14"/>
  <c r="AO405" i="2"/>
  <c r="A397" i="14"/>
  <c r="AO397" i="2"/>
  <c r="A389" i="14"/>
  <c r="AO389" i="2"/>
  <c r="A381" i="14"/>
  <c r="AO381" i="2"/>
  <c r="A373" i="14"/>
  <c r="AO373" i="2"/>
  <c r="A365" i="14"/>
  <c r="AO365" i="2"/>
  <c r="A357" i="14"/>
  <c r="AO357" i="2"/>
  <c r="A349" i="14"/>
  <c r="AO349" i="2"/>
  <c r="A341" i="14"/>
  <c r="AO341" i="2"/>
  <c r="A333" i="14"/>
  <c r="AO333" i="2"/>
  <c r="A325" i="14"/>
  <c r="AO325" i="2"/>
  <c r="A317" i="14"/>
  <c r="AO317" i="2"/>
  <c r="A309" i="14"/>
  <c r="AO309" i="2"/>
  <c r="A301" i="14"/>
  <c r="AO301" i="2"/>
  <c r="A293" i="14"/>
  <c r="AO293" i="2"/>
  <c r="A285" i="14"/>
  <c r="AO285" i="2"/>
  <c r="A277" i="14"/>
  <c r="AO277" i="2"/>
  <c r="A269" i="14"/>
  <c r="AO269" i="2"/>
  <c r="A261" i="14"/>
  <c r="AO261" i="2"/>
  <c r="A253" i="14"/>
  <c r="AO253" i="2"/>
  <c r="A245" i="14"/>
  <c r="AO245" i="2"/>
  <c r="A237" i="14"/>
  <c r="AO237" i="2"/>
  <c r="A229" i="14"/>
  <c r="AO229" i="2"/>
  <c r="A221" i="14"/>
  <c r="AO221" i="2"/>
  <c r="A213" i="14"/>
  <c r="AO213" i="2"/>
  <c r="A205" i="14"/>
  <c r="AO205" i="2"/>
  <c r="A197" i="14"/>
  <c r="AO197" i="2"/>
  <c r="A189" i="14"/>
  <c r="AO189" i="2"/>
  <c r="A181" i="14"/>
  <c r="AO181" i="2"/>
  <c r="A173" i="14"/>
  <c r="AO173" i="2"/>
  <c r="A165" i="14"/>
  <c r="AO165" i="2"/>
  <c r="A157" i="14"/>
  <c r="AO157" i="2"/>
  <c r="A149" i="14"/>
  <c r="AO149" i="2"/>
  <c r="A141" i="14"/>
  <c r="AO141" i="2"/>
  <c r="A133" i="14"/>
  <c r="AO133" i="2"/>
  <c r="A125" i="14"/>
  <c r="AO125" i="2"/>
  <c r="A117" i="14"/>
  <c r="AO117" i="2"/>
  <c r="A109" i="14"/>
  <c r="AO109" i="2"/>
  <c r="A101" i="14"/>
  <c r="AO101" i="2"/>
  <c r="A93" i="14"/>
  <c r="AO93" i="2"/>
  <c r="A85" i="14"/>
  <c r="AO85" i="2"/>
  <c r="A77" i="14"/>
  <c r="AO77" i="2"/>
  <c r="A69" i="14"/>
  <c r="AO69" i="2"/>
  <c r="A61" i="14"/>
  <c r="AO61" i="2"/>
  <c r="A966" i="14"/>
  <c r="AO966" i="2"/>
  <c r="A918" i="14"/>
  <c r="AO918" i="2"/>
  <c r="A878" i="14"/>
  <c r="AO878" i="2"/>
  <c r="A822" i="14"/>
  <c r="AO822" i="2"/>
  <c r="A782" i="14"/>
  <c r="AO782" i="2"/>
  <c r="A726" i="14"/>
  <c r="AO726" i="2"/>
  <c r="A678" i="14"/>
  <c r="AO678" i="2"/>
  <c r="A630" i="14"/>
  <c r="AO630" i="2"/>
  <c r="A590" i="14"/>
  <c r="AO590" i="2"/>
  <c r="A550" i="14"/>
  <c r="AO550" i="2"/>
  <c r="A518" i="14"/>
  <c r="AO518" i="2"/>
  <c r="A478" i="14"/>
  <c r="AO478" i="2"/>
  <c r="A462" i="14"/>
  <c r="AO462" i="2"/>
  <c r="A438" i="14"/>
  <c r="AO438" i="2"/>
  <c r="A414" i="14"/>
  <c r="AO414" i="2"/>
  <c r="A390" i="14"/>
  <c r="AO390" i="2"/>
  <c r="A366" i="14"/>
  <c r="AO366" i="2"/>
  <c r="A342" i="14"/>
  <c r="AO342" i="2"/>
  <c r="A310" i="14"/>
  <c r="AO310" i="2"/>
  <c r="A981" i="14"/>
  <c r="AO981" i="2"/>
  <c r="A965" i="14"/>
  <c r="AO965" i="2"/>
  <c r="A941" i="14"/>
  <c r="AO941" i="2"/>
  <c r="A917" i="14"/>
  <c r="AO917" i="2"/>
  <c r="A893" i="14"/>
  <c r="AO893" i="2"/>
  <c r="A861" i="14"/>
  <c r="AO861" i="2"/>
  <c r="A988" i="14"/>
  <c r="AO988" i="2"/>
  <c r="A972" i="14"/>
  <c r="AO972" i="2"/>
  <c r="A956" i="14"/>
  <c r="AO956" i="2"/>
  <c r="A940" i="14"/>
  <c r="AO940" i="2"/>
  <c r="A916" i="14"/>
  <c r="AO916" i="2"/>
  <c r="A900" i="14"/>
  <c r="AO900" i="2"/>
  <c r="A884" i="14"/>
  <c r="AO884" i="2"/>
  <c r="A868" i="14"/>
  <c r="AO868" i="2"/>
  <c r="A852" i="14"/>
  <c r="AO852" i="2"/>
  <c r="A836" i="14"/>
  <c r="AO836" i="2"/>
  <c r="A812" i="14"/>
  <c r="AO812" i="2"/>
  <c r="A796" i="14"/>
  <c r="AO796" i="2"/>
  <c r="A780" i="14"/>
  <c r="AO780" i="2"/>
  <c r="A764" i="14"/>
  <c r="AO764" i="2"/>
  <c r="A748" i="14"/>
  <c r="AO748" i="2"/>
  <c r="A732" i="14"/>
  <c r="AO732" i="2"/>
  <c r="A716" i="14"/>
  <c r="AO716" i="2"/>
  <c r="A700" i="14"/>
  <c r="AO700" i="2"/>
  <c r="A684" i="14"/>
  <c r="AO684" i="2"/>
  <c r="A676" i="14"/>
  <c r="AO676" i="2"/>
  <c r="A660" i="14"/>
  <c r="AO660" i="2"/>
  <c r="A652" i="14"/>
  <c r="AO652" i="2"/>
  <c r="A644" i="14"/>
  <c r="AO644" i="2"/>
  <c r="A636" i="14"/>
  <c r="AO636" i="2"/>
  <c r="A628" i="14"/>
  <c r="AO628" i="2"/>
  <c r="A620" i="14"/>
  <c r="AO620" i="2"/>
  <c r="A612" i="14"/>
  <c r="AO612" i="2"/>
  <c r="A604" i="14"/>
  <c r="AO604" i="2"/>
  <c r="A596" i="14"/>
  <c r="AO596" i="2"/>
  <c r="A588" i="14"/>
  <c r="AO588" i="2"/>
  <c r="A580" i="14"/>
  <c r="AO580" i="2"/>
  <c r="A572" i="14"/>
  <c r="AO572" i="2"/>
  <c r="A564" i="14"/>
  <c r="AO564" i="2"/>
  <c r="A556" i="14"/>
  <c r="AO556" i="2"/>
  <c r="A548" i="14"/>
  <c r="AO548" i="2"/>
  <c r="A540" i="14"/>
  <c r="AO540" i="2"/>
  <c r="A532" i="14"/>
  <c r="AO532" i="2"/>
  <c r="A524" i="14"/>
  <c r="AO524" i="2"/>
  <c r="A516" i="14"/>
  <c r="AO516" i="2"/>
  <c r="A508" i="14"/>
  <c r="AO508" i="2"/>
  <c r="A500" i="14"/>
  <c r="AO500" i="2"/>
  <c r="A492" i="14"/>
  <c r="AO492" i="2"/>
  <c r="A484" i="14"/>
  <c r="AO484" i="2"/>
  <c r="A476" i="14"/>
  <c r="AO476" i="2"/>
  <c r="A468" i="14"/>
  <c r="AO468" i="2"/>
  <c r="A460" i="14"/>
  <c r="AO460" i="2"/>
  <c r="A452" i="14"/>
  <c r="AO452" i="2"/>
  <c r="A444" i="14"/>
  <c r="AO444" i="2"/>
  <c r="A436" i="14"/>
  <c r="AO436" i="2"/>
  <c r="A428" i="14"/>
  <c r="AO428" i="2"/>
  <c r="A420" i="14"/>
  <c r="AO420" i="2"/>
  <c r="A412" i="14"/>
  <c r="AO412" i="2"/>
  <c r="A404" i="14"/>
  <c r="AO404" i="2"/>
  <c r="A396" i="14"/>
  <c r="AO396" i="2"/>
  <c r="A388" i="14"/>
  <c r="AO388" i="2"/>
  <c r="A380" i="14"/>
  <c r="AO380" i="2"/>
  <c r="A372" i="14"/>
  <c r="AO372" i="2"/>
  <c r="A364" i="14"/>
  <c r="AO364" i="2"/>
  <c r="A356" i="14"/>
  <c r="AO356" i="2"/>
  <c r="A348" i="14"/>
  <c r="AO348" i="2"/>
  <c r="A340" i="14"/>
  <c r="AO340" i="2"/>
  <c r="A332" i="14"/>
  <c r="AO332" i="2"/>
  <c r="A324" i="14"/>
  <c r="AO324" i="2"/>
  <c r="A316" i="14"/>
  <c r="AO316" i="2"/>
  <c r="A308" i="14"/>
  <c r="AO308" i="2"/>
  <c r="A300" i="14"/>
  <c r="AO300" i="2"/>
  <c r="A292" i="14"/>
  <c r="AO292" i="2"/>
  <c r="A284" i="14"/>
  <c r="AO284" i="2"/>
  <c r="A276" i="14"/>
  <c r="AO276" i="2"/>
  <c r="A268" i="14"/>
  <c r="AO268" i="2"/>
  <c r="A260" i="14"/>
  <c r="AO260" i="2"/>
  <c r="A252" i="14"/>
  <c r="AO252" i="2"/>
  <c r="A244" i="14"/>
  <c r="AO244" i="2"/>
  <c r="A236" i="14"/>
  <c r="AO236" i="2"/>
  <c r="A228" i="14"/>
  <c r="AO228" i="2"/>
  <c r="A220" i="14"/>
  <c r="AO220" i="2"/>
  <c r="A212" i="14"/>
  <c r="AO212" i="2"/>
  <c r="A204" i="14"/>
  <c r="AO204" i="2"/>
  <c r="A196" i="14"/>
  <c r="AO196" i="2"/>
  <c r="A188" i="14"/>
  <c r="AO188" i="2"/>
  <c r="A180" i="14"/>
  <c r="AO180" i="2"/>
  <c r="A172" i="14"/>
  <c r="AO172" i="2"/>
  <c r="A164" i="14"/>
  <c r="AO164" i="2"/>
  <c r="A156" i="14"/>
  <c r="AO156" i="2"/>
  <c r="A148" i="14"/>
  <c r="AO148" i="2"/>
  <c r="A140" i="14"/>
  <c r="AO140" i="2"/>
  <c r="A132" i="14"/>
  <c r="AO132" i="2"/>
  <c r="A124" i="14"/>
  <c r="AO124" i="2"/>
  <c r="A116" i="14"/>
  <c r="AO116" i="2"/>
  <c r="A108" i="14"/>
  <c r="AO108" i="2"/>
  <c r="A100" i="14"/>
  <c r="AO100" i="2"/>
  <c r="A92" i="14"/>
  <c r="AO92" i="2"/>
  <c r="A84" i="14"/>
  <c r="AO84" i="2"/>
  <c r="A76" i="14"/>
  <c r="AO76" i="2"/>
  <c r="A68" i="14"/>
  <c r="AO68" i="2"/>
  <c r="A60" i="14"/>
  <c r="AO60" i="2"/>
  <c r="AO10" i="2"/>
  <c r="AO11" i="2"/>
  <c r="AO8" i="2"/>
  <c r="AO7" i="2"/>
  <c r="AO9" i="2"/>
  <c r="AN6" i="2"/>
  <c r="A6" i="14"/>
  <c r="B116" i="14" l="1"/>
  <c r="C116" i="14"/>
  <c r="F116" i="14"/>
  <c r="I116" i="14"/>
  <c r="J116" i="14"/>
  <c r="K116" i="14"/>
  <c r="C372" i="14"/>
  <c r="B372" i="14"/>
  <c r="F372" i="14"/>
  <c r="K372" i="14"/>
  <c r="J372" i="14"/>
  <c r="I372" i="14"/>
  <c r="B660" i="14"/>
  <c r="C660" i="14"/>
  <c r="J660" i="14"/>
  <c r="I660" i="14"/>
  <c r="K660" i="14"/>
  <c r="F660" i="14"/>
  <c r="B92" i="14"/>
  <c r="C92" i="14"/>
  <c r="F92" i="14"/>
  <c r="I92" i="14"/>
  <c r="J92" i="14"/>
  <c r="K92" i="14"/>
  <c r="B124" i="14"/>
  <c r="C124" i="14"/>
  <c r="F124" i="14"/>
  <c r="I124" i="14"/>
  <c r="J124" i="14"/>
  <c r="K124" i="14"/>
  <c r="J188" i="14"/>
  <c r="K188" i="14"/>
  <c r="I188" i="14"/>
  <c r="C188" i="14"/>
  <c r="F188" i="14"/>
  <c r="B188" i="14"/>
  <c r="B220" i="14"/>
  <c r="C220" i="14"/>
  <c r="F220" i="14"/>
  <c r="K220" i="14"/>
  <c r="J220" i="14"/>
  <c r="I220" i="14"/>
  <c r="C284" i="14"/>
  <c r="J284" i="14"/>
  <c r="I284" i="14"/>
  <c r="K284" i="14"/>
  <c r="B284" i="14"/>
  <c r="F284" i="14"/>
  <c r="J316" i="14"/>
  <c r="C316" i="14"/>
  <c r="I316" i="14"/>
  <c r="K316" i="14"/>
  <c r="B316" i="14"/>
  <c r="F316" i="14"/>
  <c r="C380" i="14"/>
  <c r="I380" i="14"/>
  <c r="J380" i="14"/>
  <c r="B380" i="14"/>
  <c r="K380" i="14"/>
  <c r="F380" i="14"/>
  <c r="C412" i="14"/>
  <c r="J412" i="14"/>
  <c r="B412" i="14"/>
  <c r="I412" i="14"/>
  <c r="F412" i="14"/>
  <c r="K412" i="14"/>
  <c r="J476" i="14"/>
  <c r="F476" i="14"/>
  <c r="C476" i="14"/>
  <c r="I476" i="14"/>
  <c r="K476" i="14"/>
  <c r="B476" i="14"/>
  <c r="J508" i="14"/>
  <c r="F508" i="14"/>
  <c r="I508" i="14"/>
  <c r="B508" i="14"/>
  <c r="K508" i="14"/>
  <c r="C508" i="14"/>
  <c r="F572" i="14"/>
  <c r="J572" i="14"/>
  <c r="B572" i="14"/>
  <c r="C572" i="14"/>
  <c r="K572" i="14"/>
  <c r="I572" i="14"/>
  <c r="B636" i="14"/>
  <c r="C636" i="14"/>
  <c r="J636" i="14"/>
  <c r="I636" i="14"/>
  <c r="K636" i="14"/>
  <c r="F636" i="14"/>
  <c r="B732" i="14"/>
  <c r="C732" i="14"/>
  <c r="J732" i="14"/>
  <c r="K732" i="14"/>
  <c r="I732" i="14"/>
  <c r="F732" i="14"/>
  <c r="I868" i="14"/>
  <c r="B868" i="14"/>
  <c r="F868" i="14"/>
  <c r="C868" i="14"/>
  <c r="K868" i="14"/>
  <c r="J868" i="14"/>
  <c r="I940" i="14"/>
  <c r="B940" i="14"/>
  <c r="C940" i="14"/>
  <c r="F940" i="14"/>
  <c r="J940" i="14"/>
  <c r="K940" i="14"/>
  <c r="J965" i="14"/>
  <c r="C965" i="14"/>
  <c r="F965" i="14"/>
  <c r="I965" i="14"/>
  <c r="K965" i="14"/>
  <c r="B965" i="14"/>
  <c r="K462" i="14"/>
  <c r="F462" i="14"/>
  <c r="J462" i="14"/>
  <c r="I462" i="14"/>
  <c r="B462" i="14"/>
  <c r="C462" i="14"/>
  <c r="I782" i="14"/>
  <c r="F782" i="14"/>
  <c r="J782" i="14"/>
  <c r="B782" i="14"/>
  <c r="K782" i="14"/>
  <c r="C782" i="14"/>
  <c r="I966" i="14"/>
  <c r="J966" i="14"/>
  <c r="K966" i="14"/>
  <c r="B966" i="14"/>
  <c r="C966" i="14"/>
  <c r="F966" i="14"/>
  <c r="F117" i="14"/>
  <c r="J117" i="14"/>
  <c r="K117" i="14"/>
  <c r="C117" i="14"/>
  <c r="B117" i="14"/>
  <c r="I117" i="14"/>
  <c r="B181" i="14"/>
  <c r="C181" i="14"/>
  <c r="F181" i="14"/>
  <c r="I181" i="14"/>
  <c r="J181" i="14"/>
  <c r="K181" i="14"/>
  <c r="C213" i="14"/>
  <c r="F213" i="14"/>
  <c r="I213" i="14"/>
  <c r="B213" i="14"/>
  <c r="K213" i="14"/>
  <c r="J213" i="14"/>
  <c r="I277" i="14"/>
  <c r="B277" i="14"/>
  <c r="C277" i="14"/>
  <c r="F277" i="14"/>
  <c r="K277" i="14"/>
  <c r="J277" i="14"/>
  <c r="I309" i="14"/>
  <c r="B309" i="14"/>
  <c r="F309" i="14"/>
  <c r="C309" i="14"/>
  <c r="J309" i="14"/>
  <c r="K309" i="14"/>
  <c r="I373" i="14"/>
  <c r="B373" i="14"/>
  <c r="F373" i="14"/>
  <c r="J373" i="14"/>
  <c r="K373" i="14"/>
  <c r="C373" i="14"/>
  <c r="I405" i="14"/>
  <c r="C405" i="14"/>
  <c r="J405" i="14"/>
  <c r="B405" i="14"/>
  <c r="K405" i="14"/>
  <c r="F405" i="14"/>
  <c r="K469" i="14"/>
  <c r="F469" i="14"/>
  <c r="I469" i="14"/>
  <c r="J469" i="14"/>
  <c r="C469" i="14"/>
  <c r="B469" i="14"/>
  <c r="K501" i="14"/>
  <c r="C501" i="14"/>
  <c r="F501" i="14"/>
  <c r="J501" i="14"/>
  <c r="B501" i="14"/>
  <c r="I501" i="14"/>
  <c r="I565" i="14"/>
  <c r="B565" i="14"/>
  <c r="F565" i="14"/>
  <c r="K565" i="14"/>
  <c r="J565" i="14"/>
  <c r="C565" i="14"/>
  <c r="F597" i="14"/>
  <c r="J597" i="14"/>
  <c r="C597" i="14"/>
  <c r="B597" i="14"/>
  <c r="K597" i="14"/>
  <c r="I597" i="14"/>
  <c r="F661" i="14"/>
  <c r="I661" i="14"/>
  <c r="K661" i="14"/>
  <c r="C661" i="14"/>
  <c r="B661" i="14"/>
  <c r="J661" i="14"/>
  <c r="I693" i="14"/>
  <c r="J693" i="14"/>
  <c r="B693" i="14"/>
  <c r="F693" i="14"/>
  <c r="C693" i="14"/>
  <c r="K693" i="14"/>
  <c r="I757" i="14"/>
  <c r="J757" i="14"/>
  <c r="B757" i="14"/>
  <c r="C757" i="14"/>
  <c r="K757" i="14"/>
  <c r="F757" i="14"/>
  <c r="I789" i="14"/>
  <c r="B789" i="14"/>
  <c r="C789" i="14"/>
  <c r="K789" i="14"/>
  <c r="F789" i="14"/>
  <c r="J789" i="14"/>
  <c r="J869" i="14"/>
  <c r="I869" i="14"/>
  <c r="C869" i="14"/>
  <c r="F869" i="14"/>
  <c r="K869" i="14"/>
  <c r="B869" i="14"/>
  <c r="J957" i="14"/>
  <c r="C957" i="14"/>
  <c r="F957" i="14"/>
  <c r="I957" i="14"/>
  <c r="B957" i="14"/>
  <c r="K957" i="14"/>
  <c r="I454" i="14"/>
  <c r="J454" i="14"/>
  <c r="K454" i="14"/>
  <c r="B454" i="14"/>
  <c r="C454" i="14"/>
  <c r="F454" i="14"/>
  <c r="C606" i="14"/>
  <c r="B606" i="14"/>
  <c r="J606" i="14"/>
  <c r="K606" i="14"/>
  <c r="F606" i="14"/>
  <c r="I606" i="14"/>
  <c r="I990" i="14"/>
  <c r="J990" i="14"/>
  <c r="K990" i="14"/>
  <c r="B990" i="14"/>
  <c r="C990" i="14"/>
  <c r="F990" i="14"/>
  <c r="B86" i="14"/>
  <c r="F86" i="14"/>
  <c r="I86" i="14"/>
  <c r="K86" i="14"/>
  <c r="C86" i="14"/>
  <c r="J86" i="14"/>
  <c r="C150" i="14"/>
  <c r="F150" i="14"/>
  <c r="J150" i="14"/>
  <c r="K150" i="14"/>
  <c r="B150" i="14"/>
  <c r="I150" i="14"/>
  <c r="K182" i="14"/>
  <c r="J182" i="14"/>
  <c r="C182" i="14"/>
  <c r="B182" i="14"/>
  <c r="F182" i="14"/>
  <c r="I182" i="14"/>
  <c r="J246" i="14"/>
  <c r="B246" i="14"/>
  <c r="C246" i="14"/>
  <c r="F246" i="14"/>
  <c r="I246" i="14"/>
  <c r="K246" i="14"/>
  <c r="F63" i="14"/>
  <c r="B63" i="14"/>
  <c r="C63" i="14"/>
  <c r="I63" i="14"/>
  <c r="J63" i="14"/>
  <c r="K63" i="14"/>
  <c r="F95" i="14"/>
  <c r="B95" i="14"/>
  <c r="C95" i="14"/>
  <c r="I95" i="14"/>
  <c r="J95" i="14"/>
  <c r="K95" i="14"/>
  <c r="C159" i="14"/>
  <c r="B159" i="14"/>
  <c r="K159" i="14"/>
  <c r="J159" i="14"/>
  <c r="I159" i="14"/>
  <c r="F159" i="14"/>
  <c r="B191" i="14"/>
  <c r="K191" i="14"/>
  <c r="C191" i="14"/>
  <c r="F191" i="14"/>
  <c r="I191" i="14"/>
  <c r="J191" i="14"/>
  <c r="F255" i="14"/>
  <c r="J255" i="14"/>
  <c r="K255" i="14"/>
  <c r="B255" i="14"/>
  <c r="C255" i="14"/>
  <c r="I255" i="14"/>
  <c r="J319" i="14"/>
  <c r="F319" i="14"/>
  <c r="B319" i="14"/>
  <c r="K319" i="14"/>
  <c r="C319" i="14"/>
  <c r="I319" i="14"/>
  <c r="F351" i="14"/>
  <c r="I351" i="14"/>
  <c r="J351" i="14"/>
  <c r="K351" i="14"/>
  <c r="B351" i="14"/>
  <c r="C351" i="14"/>
  <c r="B415" i="14"/>
  <c r="J415" i="14"/>
  <c r="K415" i="14"/>
  <c r="F415" i="14"/>
  <c r="I415" i="14"/>
  <c r="C415" i="14"/>
  <c r="F447" i="14"/>
  <c r="J447" i="14"/>
  <c r="K447" i="14"/>
  <c r="B447" i="14"/>
  <c r="C447" i="14"/>
  <c r="I447" i="14"/>
  <c r="F511" i="14"/>
  <c r="I511" i="14"/>
  <c r="B511" i="14"/>
  <c r="K511" i="14"/>
  <c r="J511" i="14"/>
  <c r="C511" i="14"/>
  <c r="C575" i="14"/>
  <c r="K575" i="14"/>
  <c r="B575" i="14"/>
  <c r="F575" i="14"/>
  <c r="J575" i="14"/>
  <c r="I575" i="14"/>
  <c r="C639" i="14"/>
  <c r="B639" i="14"/>
  <c r="J639" i="14"/>
  <c r="K639" i="14"/>
  <c r="F639" i="14"/>
  <c r="I639" i="14"/>
  <c r="C671" i="14"/>
  <c r="B671" i="14"/>
  <c r="J671" i="14"/>
  <c r="K671" i="14"/>
  <c r="F671" i="14"/>
  <c r="I671" i="14"/>
  <c r="C735" i="14"/>
  <c r="J735" i="14"/>
  <c r="B735" i="14"/>
  <c r="K735" i="14"/>
  <c r="F735" i="14"/>
  <c r="I735" i="14"/>
  <c r="B799" i="14"/>
  <c r="I799" i="14"/>
  <c r="J799" i="14"/>
  <c r="C799" i="14"/>
  <c r="K799" i="14"/>
  <c r="F799" i="14"/>
  <c r="B863" i="14"/>
  <c r="C863" i="14"/>
  <c r="J863" i="14"/>
  <c r="K863" i="14"/>
  <c r="F863" i="14"/>
  <c r="I863" i="14"/>
  <c r="J927" i="14"/>
  <c r="K927" i="14"/>
  <c r="B927" i="14"/>
  <c r="C927" i="14"/>
  <c r="F927" i="14"/>
  <c r="I927" i="14"/>
  <c r="C776" i="14"/>
  <c r="I776" i="14"/>
  <c r="B776" i="14"/>
  <c r="F776" i="14"/>
  <c r="K776" i="14"/>
  <c r="J776" i="14"/>
  <c r="C416" i="14"/>
  <c r="B416" i="14"/>
  <c r="F416" i="14"/>
  <c r="I416" i="14"/>
  <c r="K416" i="14"/>
  <c r="J416" i="14"/>
  <c r="C244" i="14"/>
  <c r="K244" i="14"/>
  <c r="J244" i="14"/>
  <c r="F244" i="14"/>
  <c r="I244" i="14"/>
  <c r="B244" i="14"/>
  <c r="I436" i="14"/>
  <c r="B436" i="14"/>
  <c r="C436" i="14"/>
  <c r="J436" i="14"/>
  <c r="F436" i="14"/>
  <c r="K436" i="14"/>
  <c r="C564" i="14"/>
  <c r="J564" i="14"/>
  <c r="F564" i="14"/>
  <c r="I564" i="14"/>
  <c r="K564" i="14"/>
  <c r="B564" i="14"/>
  <c r="C164" i="14"/>
  <c r="B164" i="14"/>
  <c r="K164" i="14"/>
  <c r="F164" i="14"/>
  <c r="J164" i="14"/>
  <c r="I164" i="14"/>
  <c r="C292" i="14"/>
  <c r="J292" i="14"/>
  <c r="K292" i="14"/>
  <c r="I292" i="14"/>
  <c r="B292" i="14"/>
  <c r="F292" i="14"/>
  <c r="B420" i="14"/>
  <c r="J420" i="14"/>
  <c r="I420" i="14"/>
  <c r="C420" i="14"/>
  <c r="F420" i="14"/>
  <c r="K420" i="14"/>
  <c r="C548" i="14"/>
  <c r="K548" i="14"/>
  <c r="F548" i="14"/>
  <c r="I548" i="14"/>
  <c r="B548" i="14"/>
  <c r="J548" i="14"/>
  <c r="B644" i="14"/>
  <c r="C644" i="14"/>
  <c r="I644" i="14"/>
  <c r="K644" i="14"/>
  <c r="J644" i="14"/>
  <c r="F644" i="14"/>
  <c r="B812" i="14"/>
  <c r="C812" i="14"/>
  <c r="I812" i="14"/>
  <c r="J812" i="14"/>
  <c r="F812" i="14"/>
  <c r="K812" i="14"/>
  <c r="I956" i="14"/>
  <c r="B956" i="14"/>
  <c r="C956" i="14"/>
  <c r="F956" i="14"/>
  <c r="J956" i="14"/>
  <c r="K956" i="14"/>
  <c r="I390" i="14"/>
  <c r="J390" i="14"/>
  <c r="K390" i="14"/>
  <c r="F390" i="14"/>
  <c r="B390" i="14"/>
  <c r="C390" i="14"/>
  <c r="F478" i="14"/>
  <c r="J478" i="14"/>
  <c r="K478" i="14"/>
  <c r="I478" i="14"/>
  <c r="B478" i="14"/>
  <c r="C478" i="14"/>
  <c r="K630" i="14"/>
  <c r="I630" i="14"/>
  <c r="B630" i="14"/>
  <c r="J630" i="14"/>
  <c r="C630" i="14"/>
  <c r="F630" i="14"/>
  <c r="B822" i="14"/>
  <c r="F822" i="14"/>
  <c r="J822" i="14"/>
  <c r="I822" i="14"/>
  <c r="C822" i="14"/>
  <c r="K822" i="14"/>
  <c r="K61" i="14"/>
  <c r="C61" i="14"/>
  <c r="F61" i="14"/>
  <c r="J61" i="14"/>
  <c r="I61" i="14"/>
  <c r="B61" i="14"/>
  <c r="B125" i="14"/>
  <c r="C125" i="14"/>
  <c r="F125" i="14"/>
  <c r="I125" i="14"/>
  <c r="J125" i="14"/>
  <c r="K125" i="14"/>
  <c r="K189" i="14"/>
  <c r="B189" i="14"/>
  <c r="F189" i="14"/>
  <c r="C189" i="14"/>
  <c r="I189" i="14"/>
  <c r="J189" i="14"/>
  <c r="C221" i="14"/>
  <c r="F221" i="14"/>
  <c r="I221" i="14"/>
  <c r="J221" i="14"/>
  <c r="B221" i="14"/>
  <c r="K221" i="14"/>
  <c r="I253" i="14"/>
  <c r="F253" i="14"/>
  <c r="J253" i="14"/>
  <c r="K253" i="14"/>
  <c r="B253" i="14"/>
  <c r="C253" i="14"/>
  <c r="I285" i="14"/>
  <c r="K285" i="14"/>
  <c r="B285" i="14"/>
  <c r="F285" i="14"/>
  <c r="C285" i="14"/>
  <c r="J285" i="14"/>
  <c r="I317" i="14"/>
  <c r="B317" i="14"/>
  <c r="J317" i="14"/>
  <c r="K317" i="14"/>
  <c r="C317" i="14"/>
  <c r="F317" i="14"/>
  <c r="I349" i="14"/>
  <c r="B349" i="14"/>
  <c r="K349" i="14"/>
  <c r="F349" i="14"/>
  <c r="J349" i="14"/>
  <c r="C349" i="14"/>
  <c r="I381" i="14"/>
  <c r="K381" i="14"/>
  <c r="B381" i="14"/>
  <c r="F381" i="14"/>
  <c r="J381" i="14"/>
  <c r="C381" i="14"/>
  <c r="I413" i="14"/>
  <c r="K413" i="14"/>
  <c r="F413" i="14"/>
  <c r="J413" i="14"/>
  <c r="C413" i="14"/>
  <c r="B413" i="14"/>
  <c r="K445" i="14"/>
  <c r="I445" i="14"/>
  <c r="C445" i="14"/>
  <c r="F445" i="14"/>
  <c r="J445" i="14"/>
  <c r="B445" i="14"/>
  <c r="K477" i="14"/>
  <c r="F477" i="14"/>
  <c r="I477" i="14"/>
  <c r="C477" i="14"/>
  <c r="J477" i="14"/>
  <c r="B477" i="14"/>
  <c r="K509" i="14"/>
  <c r="J509" i="14"/>
  <c r="B509" i="14"/>
  <c r="C509" i="14"/>
  <c r="F509" i="14"/>
  <c r="I509" i="14"/>
  <c r="C541" i="14"/>
  <c r="F541" i="14"/>
  <c r="I541" i="14"/>
  <c r="K541" i="14"/>
  <c r="B541" i="14"/>
  <c r="J541" i="14"/>
  <c r="I573" i="14"/>
  <c r="B573" i="14"/>
  <c r="F573" i="14"/>
  <c r="C573" i="14"/>
  <c r="K573" i="14"/>
  <c r="J573" i="14"/>
  <c r="B605" i="14"/>
  <c r="F605" i="14"/>
  <c r="K605" i="14"/>
  <c r="I605" i="14"/>
  <c r="J605" i="14"/>
  <c r="C605" i="14"/>
  <c r="F637" i="14"/>
  <c r="I637" i="14"/>
  <c r="K637" i="14"/>
  <c r="C637" i="14"/>
  <c r="J637" i="14"/>
  <c r="B637" i="14"/>
  <c r="I669" i="14"/>
  <c r="J669" i="14"/>
  <c r="B669" i="14"/>
  <c r="F669" i="14"/>
  <c r="K669" i="14"/>
  <c r="C669" i="14"/>
  <c r="F701" i="14"/>
  <c r="I701" i="14"/>
  <c r="K701" i="14"/>
  <c r="C701" i="14"/>
  <c r="J701" i="14"/>
  <c r="B701" i="14"/>
  <c r="F733" i="14"/>
  <c r="I733" i="14"/>
  <c r="K733" i="14"/>
  <c r="C733" i="14"/>
  <c r="J733" i="14"/>
  <c r="B733" i="14"/>
  <c r="K765" i="14"/>
  <c r="B765" i="14"/>
  <c r="J765" i="14"/>
  <c r="I765" i="14"/>
  <c r="C765" i="14"/>
  <c r="F765" i="14"/>
  <c r="B797" i="14"/>
  <c r="C797" i="14"/>
  <c r="J797" i="14"/>
  <c r="F797" i="14"/>
  <c r="I797" i="14"/>
  <c r="K797" i="14"/>
  <c r="B829" i="14"/>
  <c r="I829" i="14"/>
  <c r="K829" i="14"/>
  <c r="C829" i="14"/>
  <c r="F829" i="14"/>
  <c r="J829" i="14"/>
  <c r="J885" i="14"/>
  <c r="I885" i="14"/>
  <c r="C885" i="14"/>
  <c r="F885" i="14"/>
  <c r="B885" i="14"/>
  <c r="K885" i="14"/>
  <c r="J989" i="14"/>
  <c r="C989" i="14"/>
  <c r="F989" i="14"/>
  <c r="I989" i="14"/>
  <c r="B989" i="14"/>
  <c r="K989" i="14"/>
  <c r="B382" i="14"/>
  <c r="C382" i="14"/>
  <c r="K382" i="14"/>
  <c r="J382" i="14"/>
  <c r="F382" i="14"/>
  <c r="I382" i="14"/>
  <c r="F486" i="14"/>
  <c r="J486" i="14"/>
  <c r="K486" i="14"/>
  <c r="I486" i="14"/>
  <c r="C486" i="14"/>
  <c r="B486" i="14"/>
  <c r="K654" i="14"/>
  <c r="C654" i="14"/>
  <c r="I654" i="14"/>
  <c r="J654" i="14"/>
  <c r="F654" i="14"/>
  <c r="B654" i="14"/>
  <c r="B838" i="14"/>
  <c r="F838" i="14"/>
  <c r="K838" i="14"/>
  <c r="C838" i="14"/>
  <c r="I838" i="14"/>
  <c r="J838" i="14"/>
  <c r="B62" i="14"/>
  <c r="I62" i="14"/>
  <c r="K62" i="14"/>
  <c r="F62" i="14"/>
  <c r="C62" i="14"/>
  <c r="J62" i="14"/>
  <c r="B94" i="14"/>
  <c r="F94" i="14"/>
  <c r="I94" i="14"/>
  <c r="K94" i="14"/>
  <c r="C94" i="14"/>
  <c r="J94" i="14"/>
  <c r="K126" i="14"/>
  <c r="J126" i="14"/>
  <c r="B126" i="14"/>
  <c r="I126" i="14"/>
  <c r="C126" i="14"/>
  <c r="F126" i="14"/>
  <c r="K158" i="14"/>
  <c r="B158" i="14"/>
  <c r="C158" i="14"/>
  <c r="J158" i="14"/>
  <c r="I158" i="14"/>
  <c r="F158" i="14"/>
  <c r="J190" i="14"/>
  <c r="K190" i="14"/>
  <c r="B190" i="14"/>
  <c r="C190" i="14"/>
  <c r="I190" i="14"/>
  <c r="F190" i="14"/>
  <c r="B222" i="14"/>
  <c r="I222" i="14"/>
  <c r="K222" i="14"/>
  <c r="C222" i="14"/>
  <c r="F222" i="14"/>
  <c r="J222" i="14"/>
  <c r="J254" i="14"/>
  <c r="K254" i="14"/>
  <c r="B254" i="14"/>
  <c r="F254" i="14"/>
  <c r="C254" i="14"/>
  <c r="I254" i="14"/>
  <c r="J286" i="14"/>
  <c r="B286" i="14"/>
  <c r="K286" i="14"/>
  <c r="C286" i="14"/>
  <c r="F286" i="14"/>
  <c r="I286" i="14"/>
  <c r="F71" i="14"/>
  <c r="B71" i="14"/>
  <c r="C71" i="14"/>
  <c r="I71" i="14"/>
  <c r="J71" i="14"/>
  <c r="K71" i="14"/>
  <c r="C103" i="14"/>
  <c r="B103" i="14"/>
  <c r="I103" i="14"/>
  <c r="J103" i="14"/>
  <c r="F103" i="14"/>
  <c r="K103" i="14"/>
  <c r="C135" i="14"/>
  <c r="B135" i="14"/>
  <c r="K135" i="14"/>
  <c r="F135" i="14"/>
  <c r="I135" i="14"/>
  <c r="J135" i="14"/>
  <c r="C167" i="14"/>
  <c r="K167" i="14"/>
  <c r="B167" i="14"/>
  <c r="F167" i="14"/>
  <c r="J167" i="14"/>
  <c r="I167" i="14"/>
  <c r="K199" i="14"/>
  <c r="B199" i="14"/>
  <c r="I199" i="14"/>
  <c r="F199" i="14"/>
  <c r="C199" i="14"/>
  <c r="J199" i="14"/>
  <c r="F231" i="14"/>
  <c r="J231" i="14"/>
  <c r="C231" i="14"/>
  <c r="K231" i="14"/>
  <c r="B231" i="14"/>
  <c r="I231" i="14"/>
  <c r="F263" i="14"/>
  <c r="J263" i="14"/>
  <c r="C263" i="14"/>
  <c r="B263" i="14"/>
  <c r="I263" i="14"/>
  <c r="K263" i="14"/>
  <c r="J295" i="14"/>
  <c r="F295" i="14"/>
  <c r="C295" i="14"/>
  <c r="K295" i="14"/>
  <c r="B295" i="14"/>
  <c r="I295" i="14"/>
  <c r="B327" i="14"/>
  <c r="I327" i="14"/>
  <c r="F327" i="14"/>
  <c r="J327" i="14"/>
  <c r="K327" i="14"/>
  <c r="C327" i="14"/>
  <c r="J359" i="14"/>
  <c r="F359" i="14"/>
  <c r="C359" i="14"/>
  <c r="I359" i="14"/>
  <c r="B359" i="14"/>
  <c r="K359" i="14"/>
  <c r="C391" i="14"/>
  <c r="F391" i="14"/>
  <c r="J391" i="14"/>
  <c r="B391" i="14"/>
  <c r="K391" i="14"/>
  <c r="I391" i="14"/>
  <c r="F423" i="14"/>
  <c r="I423" i="14"/>
  <c r="C423" i="14"/>
  <c r="K423" i="14"/>
  <c r="B423" i="14"/>
  <c r="J423" i="14"/>
  <c r="I455" i="14"/>
  <c r="C455" i="14"/>
  <c r="F455" i="14"/>
  <c r="K455" i="14"/>
  <c r="B455" i="14"/>
  <c r="J455" i="14"/>
  <c r="J487" i="14"/>
  <c r="K487" i="14"/>
  <c r="B487" i="14"/>
  <c r="C487" i="14"/>
  <c r="I487" i="14"/>
  <c r="F487" i="14"/>
  <c r="K519" i="14"/>
  <c r="C519" i="14"/>
  <c r="J519" i="14"/>
  <c r="B519" i="14"/>
  <c r="F519" i="14"/>
  <c r="I519" i="14"/>
  <c r="K551" i="14"/>
  <c r="B551" i="14"/>
  <c r="C551" i="14"/>
  <c r="F551" i="14"/>
  <c r="I551" i="14"/>
  <c r="J551" i="14"/>
  <c r="K583" i="14"/>
  <c r="B583" i="14"/>
  <c r="C583" i="14"/>
  <c r="F583" i="14"/>
  <c r="I583" i="14"/>
  <c r="J583" i="14"/>
  <c r="F615" i="14"/>
  <c r="I615" i="14"/>
  <c r="K615" i="14"/>
  <c r="B615" i="14"/>
  <c r="C615" i="14"/>
  <c r="J615" i="14"/>
  <c r="C647" i="14"/>
  <c r="B647" i="14"/>
  <c r="J647" i="14"/>
  <c r="F647" i="14"/>
  <c r="I647" i="14"/>
  <c r="K647" i="14"/>
  <c r="C679" i="14"/>
  <c r="B679" i="14"/>
  <c r="J679" i="14"/>
  <c r="K679" i="14"/>
  <c r="I679" i="14"/>
  <c r="F679" i="14"/>
  <c r="C711" i="14"/>
  <c r="B711" i="14"/>
  <c r="J711" i="14"/>
  <c r="F711" i="14"/>
  <c r="K711" i="14"/>
  <c r="I711" i="14"/>
  <c r="C743" i="14"/>
  <c r="J743" i="14"/>
  <c r="B743" i="14"/>
  <c r="K743" i="14"/>
  <c r="I743" i="14"/>
  <c r="F743" i="14"/>
  <c r="B775" i="14"/>
  <c r="C775" i="14"/>
  <c r="I775" i="14"/>
  <c r="J775" i="14"/>
  <c r="F775" i="14"/>
  <c r="K775" i="14"/>
  <c r="J807" i="14"/>
  <c r="K807" i="14"/>
  <c r="B807" i="14"/>
  <c r="F807" i="14"/>
  <c r="C807" i="14"/>
  <c r="I807" i="14"/>
  <c r="B839" i="14"/>
  <c r="C839" i="14"/>
  <c r="I839" i="14"/>
  <c r="F839" i="14"/>
  <c r="J839" i="14"/>
  <c r="K839" i="14"/>
  <c r="B871" i="14"/>
  <c r="C871" i="14"/>
  <c r="I871" i="14"/>
  <c r="F871" i="14"/>
  <c r="J871" i="14"/>
  <c r="K871" i="14"/>
  <c r="C903" i="14"/>
  <c r="F903" i="14"/>
  <c r="I903" i="14"/>
  <c r="J903" i="14"/>
  <c r="K903" i="14"/>
  <c r="B903" i="14"/>
  <c r="J935" i="14"/>
  <c r="K935" i="14"/>
  <c r="B935" i="14"/>
  <c r="C935" i="14"/>
  <c r="F935" i="14"/>
  <c r="I935" i="14"/>
  <c r="J967" i="14"/>
  <c r="K967" i="14"/>
  <c r="B967" i="14"/>
  <c r="C967" i="14"/>
  <c r="F967" i="14"/>
  <c r="I967" i="14"/>
  <c r="J999" i="14"/>
  <c r="K999" i="14"/>
  <c r="B999" i="14"/>
  <c r="C999" i="14"/>
  <c r="F999" i="14"/>
  <c r="I999" i="14"/>
  <c r="C728" i="14"/>
  <c r="I728" i="14"/>
  <c r="K728" i="14"/>
  <c r="B728" i="14"/>
  <c r="J728" i="14"/>
  <c r="F728" i="14"/>
  <c r="B792" i="14"/>
  <c r="F792" i="14"/>
  <c r="C792" i="14"/>
  <c r="K792" i="14"/>
  <c r="I792" i="14"/>
  <c r="J792" i="14"/>
  <c r="B856" i="14"/>
  <c r="F856" i="14"/>
  <c r="I856" i="14"/>
  <c r="J856" i="14"/>
  <c r="K856" i="14"/>
  <c r="C856" i="14"/>
  <c r="B920" i="14"/>
  <c r="J920" i="14"/>
  <c r="F920" i="14"/>
  <c r="I920" i="14"/>
  <c r="K920" i="14"/>
  <c r="C920" i="14"/>
  <c r="B984" i="14"/>
  <c r="F984" i="14"/>
  <c r="I984" i="14"/>
  <c r="J984" i="14"/>
  <c r="K984" i="14"/>
  <c r="C984" i="14"/>
  <c r="B913" i="14"/>
  <c r="I913" i="14"/>
  <c r="J913" i="14"/>
  <c r="F913" i="14"/>
  <c r="C913" i="14"/>
  <c r="K913" i="14"/>
  <c r="J786" i="14"/>
  <c r="B786" i="14"/>
  <c r="F786" i="14"/>
  <c r="I786" i="14"/>
  <c r="C786" i="14"/>
  <c r="K786" i="14"/>
  <c r="C890" i="14"/>
  <c r="B890" i="14"/>
  <c r="J890" i="14"/>
  <c r="F890" i="14"/>
  <c r="K890" i="14"/>
  <c r="I890" i="14"/>
  <c r="C986" i="14"/>
  <c r="B986" i="14"/>
  <c r="J986" i="14"/>
  <c r="F986" i="14"/>
  <c r="K986" i="14"/>
  <c r="I986" i="14"/>
  <c r="K702" i="14"/>
  <c r="F702" i="14"/>
  <c r="J702" i="14"/>
  <c r="B702" i="14"/>
  <c r="C702" i="14"/>
  <c r="I702" i="14"/>
  <c r="B910" i="14"/>
  <c r="K910" i="14"/>
  <c r="C910" i="14"/>
  <c r="F910" i="14"/>
  <c r="I910" i="14"/>
  <c r="J910" i="14"/>
  <c r="K72" i="14"/>
  <c r="I72" i="14"/>
  <c r="F72" i="14"/>
  <c r="C72" i="14"/>
  <c r="B72" i="14"/>
  <c r="J72" i="14"/>
  <c r="K104" i="14"/>
  <c r="J104" i="14"/>
  <c r="F104" i="14"/>
  <c r="I104" i="14"/>
  <c r="B104" i="14"/>
  <c r="C104" i="14"/>
  <c r="C136" i="14"/>
  <c r="F136" i="14"/>
  <c r="K136" i="14"/>
  <c r="B136" i="14"/>
  <c r="I136" i="14"/>
  <c r="J136" i="14"/>
  <c r="C168" i="14"/>
  <c r="F168" i="14"/>
  <c r="I168" i="14"/>
  <c r="B168" i="14"/>
  <c r="J168" i="14"/>
  <c r="K168" i="14"/>
  <c r="B200" i="14"/>
  <c r="C200" i="14"/>
  <c r="I200" i="14"/>
  <c r="F200" i="14"/>
  <c r="J200" i="14"/>
  <c r="K200" i="14"/>
  <c r="C232" i="14"/>
  <c r="B232" i="14"/>
  <c r="I232" i="14"/>
  <c r="K232" i="14"/>
  <c r="J232" i="14"/>
  <c r="F232" i="14"/>
  <c r="C264" i="14"/>
  <c r="K264" i="14"/>
  <c r="B264" i="14"/>
  <c r="I264" i="14"/>
  <c r="F264" i="14"/>
  <c r="J264" i="14"/>
  <c r="C296" i="14"/>
  <c r="B296" i="14"/>
  <c r="I296" i="14"/>
  <c r="K296" i="14"/>
  <c r="F296" i="14"/>
  <c r="J296" i="14"/>
  <c r="B328" i="14"/>
  <c r="F328" i="14"/>
  <c r="I328" i="14"/>
  <c r="C328" i="14"/>
  <c r="K328" i="14"/>
  <c r="J328" i="14"/>
  <c r="B360" i="14"/>
  <c r="J360" i="14"/>
  <c r="C360" i="14"/>
  <c r="I360" i="14"/>
  <c r="K360" i="14"/>
  <c r="F360" i="14"/>
  <c r="B392" i="14"/>
  <c r="I392" i="14"/>
  <c r="K392" i="14"/>
  <c r="C392" i="14"/>
  <c r="F392" i="14"/>
  <c r="J392" i="14"/>
  <c r="C424" i="14"/>
  <c r="K424" i="14"/>
  <c r="F424" i="14"/>
  <c r="J424" i="14"/>
  <c r="I424" i="14"/>
  <c r="B424" i="14"/>
  <c r="C456" i="14"/>
  <c r="J456" i="14"/>
  <c r="K456" i="14"/>
  <c r="B456" i="14"/>
  <c r="F456" i="14"/>
  <c r="I456" i="14"/>
  <c r="J488" i="14"/>
  <c r="C488" i="14"/>
  <c r="K488" i="14"/>
  <c r="B488" i="14"/>
  <c r="F488" i="14"/>
  <c r="I488" i="14"/>
  <c r="I520" i="14"/>
  <c r="C520" i="14"/>
  <c r="J520" i="14"/>
  <c r="K520" i="14"/>
  <c r="F520" i="14"/>
  <c r="B520" i="14"/>
  <c r="B552" i="14"/>
  <c r="F552" i="14"/>
  <c r="K552" i="14"/>
  <c r="C552" i="14"/>
  <c r="I552" i="14"/>
  <c r="J552" i="14"/>
  <c r="B584" i="14"/>
  <c r="F584" i="14"/>
  <c r="K584" i="14"/>
  <c r="C584" i="14"/>
  <c r="J584" i="14"/>
  <c r="I584" i="14"/>
  <c r="B616" i="14"/>
  <c r="J616" i="14"/>
  <c r="K616" i="14"/>
  <c r="F616" i="14"/>
  <c r="I616" i="14"/>
  <c r="C616" i="14"/>
  <c r="C648" i="14"/>
  <c r="J648" i="14"/>
  <c r="B648" i="14"/>
  <c r="K648" i="14"/>
  <c r="F648" i="14"/>
  <c r="I648" i="14"/>
  <c r="C688" i="14"/>
  <c r="I688" i="14"/>
  <c r="J688" i="14"/>
  <c r="F688" i="14"/>
  <c r="B688" i="14"/>
  <c r="K688" i="14"/>
  <c r="C752" i="14"/>
  <c r="B752" i="14"/>
  <c r="K752" i="14"/>
  <c r="F752" i="14"/>
  <c r="I752" i="14"/>
  <c r="J752" i="14"/>
  <c r="F816" i="14"/>
  <c r="C816" i="14"/>
  <c r="K816" i="14"/>
  <c r="B816" i="14"/>
  <c r="I816" i="14"/>
  <c r="J816" i="14"/>
  <c r="B880" i="14"/>
  <c r="F880" i="14"/>
  <c r="I880" i="14"/>
  <c r="J880" i="14"/>
  <c r="K880" i="14"/>
  <c r="C880" i="14"/>
  <c r="B944" i="14"/>
  <c r="F944" i="14"/>
  <c r="I944" i="14"/>
  <c r="J944" i="14"/>
  <c r="K944" i="14"/>
  <c r="C944" i="14"/>
  <c r="B849" i="14"/>
  <c r="I849" i="14"/>
  <c r="J849" i="14"/>
  <c r="K849" i="14"/>
  <c r="C849" i="14"/>
  <c r="F849" i="14"/>
  <c r="B945" i="14"/>
  <c r="I945" i="14"/>
  <c r="C945" i="14"/>
  <c r="K945" i="14"/>
  <c r="F945" i="14"/>
  <c r="J945" i="14"/>
  <c r="J826" i="14"/>
  <c r="F826" i="14"/>
  <c r="I826" i="14"/>
  <c r="C826" i="14"/>
  <c r="K826" i="14"/>
  <c r="B826" i="14"/>
  <c r="C922" i="14"/>
  <c r="B922" i="14"/>
  <c r="J922" i="14"/>
  <c r="F922" i="14"/>
  <c r="I922" i="14"/>
  <c r="K922" i="14"/>
  <c r="J526" i="14"/>
  <c r="B526" i="14"/>
  <c r="C526" i="14"/>
  <c r="K526" i="14"/>
  <c r="F526" i="14"/>
  <c r="I526" i="14"/>
  <c r="K734" i="14"/>
  <c r="C734" i="14"/>
  <c r="I734" i="14"/>
  <c r="J734" i="14"/>
  <c r="F734" i="14"/>
  <c r="B734" i="14"/>
  <c r="I926" i="14"/>
  <c r="J926" i="14"/>
  <c r="K926" i="14"/>
  <c r="B926" i="14"/>
  <c r="C926" i="14"/>
  <c r="F926" i="14"/>
  <c r="J73" i="14"/>
  <c r="B73" i="14"/>
  <c r="C73" i="14"/>
  <c r="F73" i="14"/>
  <c r="I73" i="14"/>
  <c r="K73" i="14"/>
  <c r="J105" i="14"/>
  <c r="C105" i="14"/>
  <c r="F105" i="14"/>
  <c r="I105" i="14"/>
  <c r="K105" i="14"/>
  <c r="B105" i="14"/>
  <c r="I137" i="14"/>
  <c r="B137" i="14"/>
  <c r="F137" i="14"/>
  <c r="K137" i="14"/>
  <c r="J137" i="14"/>
  <c r="C137" i="14"/>
  <c r="I169" i="14"/>
  <c r="F169" i="14"/>
  <c r="B169" i="14"/>
  <c r="J169" i="14"/>
  <c r="K169" i="14"/>
  <c r="C169" i="14"/>
  <c r="B201" i="14"/>
  <c r="F201" i="14"/>
  <c r="J201" i="14"/>
  <c r="K201" i="14"/>
  <c r="I201" i="14"/>
  <c r="C201" i="14"/>
  <c r="J233" i="14"/>
  <c r="K233" i="14"/>
  <c r="C233" i="14"/>
  <c r="F233" i="14"/>
  <c r="B233" i="14"/>
  <c r="I233" i="14"/>
  <c r="B265" i="14"/>
  <c r="I265" i="14"/>
  <c r="J265" i="14"/>
  <c r="C265" i="14"/>
  <c r="F265" i="14"/>
  <c r="K265" i="14"/>
  <c r="F297" i="14"/>
  <c r="K297" i="14"/>
  <c r="B297" i="14"/>
  <c r="I297" i="14"/>
  <c r="J297" i="14"/>
  <c r="C297" i="14"/>
  <c r="C329" i="14"/>
  <c r="J329" i="14"/>
  <c r="B329" i="14"/>
  <c r="F329" i="14"/>
  <c r="I329" i="14"/>
  <c r="K329" i="14"/>
  <c r="F361" i="14"/>
  <c r="K361" i="14"/>
  <c r="B361" i="14"/>
  <c r="I361" i="14"/>
  <c r="J361" i="14"/>
  <c r="C361" i="14"/>
  <c r="F393" i="14"/>
  <c r="B393" i="14"/>
  <c r="C393" i="14"/>
  <c r="K393" i="14"/>
  <c r="I393" i="14"/>
  <c r="J393" i="14"/>
  <c r="F425" i="14"/>
  <c r="K425" i="14"/>
  <c r="C425" i="14"/>
  <c r="B425" i="14"/>
  <c r="I425" i="14"/>
  <c r="J425" i="14"/>
  <c r="F457" i="14"/>
  <c r="B457" i="14"/>
  <c r="I457" i="14"/>
  <c r="C457" i="14"/>
  <c r="K457" i="14"/>
  <c r="J457" i="14"/>
  <c r="B489" i="14"/>
  <c r="K489" i="14"/>
  <c r="C489" i="14"/>
  <c r="F489" i="14"/>
  <c r="I489" i="14"/>
  <c r="J489" i="14"/>
  <c r="C521" i="14"/>
  <c r="J521" i="14"/>
  <c r="K521" i="14"/>
  <c r="B521" i="14"/>
  <c r="F521" i="14"/>
  <c r="I521" i="14"/>
  <c r="B553" i="14"/>
  <c r="F553" i="14"/>
  <c r="I553" i="14"/>
  <c r="K553" i="14"/>
  <c r="J553" i="14"/>
  <c r="C553" i="14"/>
  <c r="B585" i="14"/>
  <c r="F585" i="14"/>
  <c r="I585" i="14"/>
  <c r="K585" i="14"/>
  <c r="J585" i="14"/>
  <c r="C585" i="14"/>
  <c r="F617" i="14"/>
  <c r="I617" i="14"/>
  <c r="J617" i="14"/>
  <c r="K617" i="14"/>
  <c r="B617" i="14"/>
  <c r="C617" i="14"/>
  <c r="I649" i="14"/>
  <c r="C649" i="14"/>
  <c r="B649" i="14"/>
  <c r="J649" i="14"/>
  <c r="F649" i="14"/>
  <c r="K649" i="14"/>
  <c r="I681" i="14"/>
  <c r="B681" i="14"/>
  <c r="F681" i="14"/>
  <c r="C681" i="14"/>
  <c r="J681" i="14"/>
  <c r="K681" i="14"/>
  <c r="I713" i="14"/>
  <c r="C713" i="14"/>
  <c r="B713" i="14"/>
  <c r="F713" i="14"/>
  <c r="J713" i="14"/>
  <c r="K713" i="14"/>
  <c r="I745" i="14"/>
  <c r="F745" i="14"/>
  <c r="B745" i="14"/>
  <c r="C745" i="14"/>
  <c r="J745" i="14"/>
  <c r="K745" i="14"/>
  <c r="I777" i="14"/>
  <c r="B777" i="14"/>
  <c r="J777" i="14"/>
  <c r="C777" i="14"/>
  <c r="F777" i="14"/>
  <c r="K777" i="14"/>
  <c r="B809" i="14"/>
  <c r="C809" i="14"/>
  <c r="F809" i="14"/>
  <c r="K809" i="14"/>
  <c r="I809" i="14"/>
  <c r="J809" i="14"/>
  <c r="B841" i="14"/>
  <c r="J841" i="14"/>
  <c r="K841" i="14"/>
  <c r="F841" i="14"/>
  <c r="C841" i="14"/>
  <c r="I841" i="14"/>
  <c r="B921" i="14"/>
  <c r="J921" i="14"/>
  <c r="F921" i="14"/>
  <c r="C921" i="14"/>
  <c r="K921" i="14"/>
  <c r="I921" i="14"/>
  <c r="J810" i="14"/>
  <c r="B810" i="14"/>
  <c r="C810" i="14"/>
  <c r="F810" i="14"/>
  <c r="K810" i="14"/>
  <c r="I810" i="14"/>
  <c r="C906" i="14"/>
  <c r="B906" i="14"/>
  <c r="F906" i="14"/>
  <c r="I906" i="14"/>
  <c r="J906" i="14"/>
  <c r="K906" i="14"/>
  <c r="K502" i="14"/>
  <c r="F502" i="14"/>
  <c r="J502" i="14"/>
  <c r="I502" i="14"/>
  <c r="B502" i="14"/>
  <c r="C502" i="14"/>
  <c r="K718" i="14"/>
  <c r="C718" i="14"/>
  <c r="I718" i="14"/>
  <c r="J718" i="14"/>
  <c r="B718" i="14"/>
  <c r="F718" i="14"/>
  <c r="B894" i="14"/>
  <c r="I894" i="14"/>
  <c r="C894" i="14"/>
  <c r="F894" i="14"/>
  <c r="J894" i="14"/>
  <c r="K894" i="14"/>
  <c r="C66" i="14"/>
  <c r="K66" i="14"/>
  <c r="J66" i="14"/>
  <c r="I66" i="14"/>
  <c r="B66" i="14"/>
  <c r="F66" i="14"/>
  <c r="C98" i="14"/>
  <c r="K98" i="14"/>
  <c r="J98" i="14"/>
  <c r="B98" i="14"/>
  <c r="F98" i="14"/>
  <c r="I98" i="14"/>
  <c r="J130" i="14"/>
  <c r="B130" i="14"/>
  <c r="C130" i="14"/>
  <c r="F130" i="14"/>
  <c r="I130" i="14"/>
  <c r="K130" i="14"/>
  <c r="J162" i="14"/>
  <c r="B162" i="14"/>
  <c r="C162" i="14"/>
  <c r="I162" i="14"/>
  <c r="F162" i="14"/>
  <c r="K162" i="14"/>
  <c r="J194" i="14"/>
  <c r="B194" i="14"/>
  <c r="C194" i="14"/>
  <c r="F194" i="14"/>
  <c r="I194" i="14"/>
  <c r="K194" i="14"/>
  <c r="F226" i="14"/>
  <c r="K226" i="14"/>
  <c r="J226" i="14"/>
  <c r="B226" i="14"/>
  <c r="C226" i="14"/>
  <c r="I226" i="14"/>
  <c r="F258" i="14"/>
  <c r="K258" i="14"/>
  <c r="J258" i="14"/>
  <c r="C258" i="14"/>
  <c r="I258" i="14"/>
  <c r="B258" i="14"/>
  <c r="F290" i="14"/>
  <c r="K290" i="14"/>
  <c r="J290" i="14"/>
  <c r="B290" i="14"/>
  <c r="C290" i="14"/>
  <c r="I290" i="14"/>
  <c r="C322" i="14"/>
  <c r="I322" i="14"/>
  <c r="B322" i="14"/>
  <c r="J322" i="14"/>
  <c r="K322" i="14"/>
  <c r="F322" i="14"/>
  <c r="C354" i="14"/>
  <c r="F354" i="14"/>
  <c r="K354" i="14"/>
  <c r="J354" i="14"/>
  <c r="B354" i="14"/>
  <c r="I354" i="14"/>
  <c r="C386" i="14"/>
  <c r="I386" i="14"/>
  <c r="B386" i="14"/>
  <c r="J386" i="14"/>
  <c r="F386" i="14"/>
  <c r="K386" i="14"/>
  <c r="C418" i="14"/>
  <c r="K418" i="14"/>
  <c r="F418" i="14"/>
  <c r="J418" i="14"/>
  <c r="I418" i="14"/>
  <c r="B418" i="14"/>
  <c r="F450" i="14"/>
  <c r="I450" i="14"/>
  <c r="B450" i="14"/>
  <c r="C450" i="14"/>
  <c r="J450" i="14"/>
  <c r="K450" i="14"/>
  <c r="C482" i="14"/>
  <c r="B482" i="14"/>
  <c r="I482" i="14"/>
  <c r="F482" i="14"/>
  <c r="K482" i="14"/>
  <c r="J482" i="14"/>
  <c r="B514" i="14"/>
  <c r="K514" i="14"/>
  <c r="I514" i="14"/>
  <c r="C514" i="14"/>
  <c r="F514" i="14"/>
  <c r="J514" i="14"/>
  <c r="K546" i="14"/>
  <c r="B546" i="14"/>
  <c r="C546" i="14"/>
  <c r="F546" i="14"/>
  <c r="I546" i="14"/>
  <c r="J546" i="14"/>
  <c r="K578" i="14"/>
  <c r="F578" i="14"/>
  <c r="B578" i="14"/>
  <c r="C578" i="14"/>
  <c r="J578" i="14"/>
  <c r="I578" i="14"/>
  <c r="I610" i="14"/>
  <c r="K610" i="14"/>
  <c r="J610" i="14"/>
  <c r="B610" i="14"/>
  <c r="C610" i="14"/>
  <c r="F610" i="14"/>
  <c r="J642" i="14"/>
  <c r="I642" i="14"/>
  <c r="C642" i="14"/>
  <c r="B642" i="14"/>
  <c r="F642" i="14"/>
  <c r="K642" i="14"/>
  <c r="J674" i="14"/>
  <c r="C674" i="14"/>
  <c r="I674" i="14"/>
  <c r="B674" i="14"/>
  <c r="K674" i="14"/>
  <c r="F674" i="14"/>
  <c r="J706" i="14"/>
  <c r="I706" i="14"/>
  <c r="C706" i="14"/>
  <c r="B706" i="14"/>
  <c r="F706" i="14"/>
  <c r="K706" i="14"/>
  <c r="J738" i="14"/>
  <c r="C738" i="14"/>
  <c r="I738" i="14"/>
  <c r="B738" i="14"/>
  <c r="K738" i="14"/>
  <c r="F738" i="14"/>
  <c r="C770" i="14"/>
  <c r="F770" i="14"/>
  <c r="K770" i="14"/>
  <c r="B770" i="14"/>
  <c r="J770" i="14"/>
  <c r="I770" i="14"/>
  <c r="I75" i="14"/>
  <c r="F75" i="14"/>
  <c r="B75" i="14"/>
  <c r="C75" i="14"/>
  <c r="J75" i="14"/>
  <c r="K75" i="14"/>
  <c r="F107" i="14"/>
  <c r="J107" i="14"/>
  <c r="B107" i="14"/>
  <c r="C107" i="14"/>
  <c r="K107" i="14"/>
  <c r="I107" i="14"/>
  <c r="K139" i="14"/>
  <c r="I139" i="14"/>
  <c r="J139" i="14"/>
  <c r="C139" i="14"/>
  <c r="F139" i="14"/>
  <c r="B139" i="14"/>
  <c r="K171" i="14"/>
  <c r="F171" i="14"/>
  <c r="I171" i="14"/>
  <c r="J171" i="14"/>
  <c r="C171" i="14"/>
  <c r="B171" i="14"/>
  <c r="K203" i="14"/>
  <c r="J203" i="14"/>
  <c r="C203" i="14"/>
  <c r="F203" i="14"/>
  <c r="I203" i="14"/>
  <c r="B203" i="14"/>
  <c r="C235" i="14"/>
  <c r="F235" i="14"/>
  <c r="I235" i="14"/>
  <c r="B235" i="14"/>
  <c r="K235" i="14"/>
  <c r="J235" i="14"/>
  <c r="C267" i="14"/>
  <c r="B267" i="14"/>
  <c r="F267" i="14"/>
  <c r="I267" i="14"/>
  <c r="K267" i="14"/>
  <c r="J267" i="14"/>
  <c r="C299" i="14"/>
  <c r="I299" i="14"/>
  <c r="B299" i="14"/>
  <c r="F299" i="14"/>
  <c r="K299" i="14"/>
  <c r="J299" i="14"/>
  <c r="C331" i="14"/>
  <c r="B331" i="14"/>
  <c r="I331" i="14"/>
  <c r="F331" i="14"/>
  <c r="K331" i="14"/>
  <c r="J331" i="14"/>
  <c r="C363" i="14"/>
  <c r="K363" i="14"/>
  <c r="B363" i="14"/>
  <c r="F363" i="14"/>
  <c r="I363" i="14"/>
  <c r="J363" i="14"/>
  <c r="B395" i="14"/>
  <c r="I395" i="14"/>
  <c r="C395" i="14"/>
  <c r="J395" i="14"/>
  <c r="K395" i="14"/>
  <c r="F395" i="14"/>
  <c r="B427" i="14"/>
  <c r="F427" i="14"/>
  <c r="I427" i="14"/>
  <c r="K427" i="14"/>
  <c r="J427" i="14"/>
  <c r="C427" i="14"/>
  <c r="I459" i="14"/>
  <c r="J459" i="14"/>
  <c r="B459" i="14"/>
  <c r="C459" i="14"/>
  <c r="F459" i="14"/>
  <c r="K459" i="14"/>
  <c r="B491" i="14"/>
  <c r="F491" i="14"/>
  <c r="J491" i="14"/>
  <c r="I491" i="14"/>
  <c r="C491" i="14"/>
  <c r="K491" i="14"/>
  <c r="C523" i="14"/>
  <c r="F523" i="14"/>
  <c r="B523" i="14"/>
  <c r="I523" i="14"/>
  <c r="J523" i="14"/>
  <c r="K523" i="14"/>
  <c r="C555" i="14"/>
  <c r="K555" i="14"/>
  <c r="B555" i="14"/>
  <c r="J555" i="14"/>
  <c r="I555" i="14"/>
  <c r="F555" i="14"/>
  <c r="C587" i="14"/>
  <c r="K587" i="14"/>
  <c r="B587" i="14"/>
  <c r="J587" i="14"/>
  <c r="I587" i="14"/>
  <c r="F587" i="14"/>
  <c r="I619" i="14"/>
  <c r="C619" i="14"/>
  <c r="J619" i="14"/>
  <c r="F619" i="14"/>
  <c r="K619" i="14"/>
  <c r="B619" i="14"/>
  <c r="K651" i="14"/>
  <c r="C651" i="14"/>
  <c r="F651" i="14"/>
  <c r="I651" i="14"/>
  <c r="J651" i="14"/>
  <c r="B651" i="14"/>
  <c r="K683" i="14"/>
  <c r="B683" i="14"/>
  <c r="C683" i="14"/>
  <c r="F683" i="14"/>
  <c r="I683" i="14"/>
  <c r="J683" i="14"/>
  <c r="K715" i="14"/>
  <c r="C715" i="14"/>
  <c r="F715" i="14"/>
  <c r="I715" i="14"/>
  <c r="J715" i="14"/>
  <c r="B715" i="14"/>
  <c r="K747" i="14"/>
  <c r="B747" i="14"/>
  <c r="C747" i="14"/>
  <c r="F747" i="14"/>
  <c r="I747" i="14"/>
  <c r="J747" i="14"/>
  <c r="K779" i="14"/>
  <c r="C779" i="14"/>
  <c r="F779" i="14"/>
  <c r="I779" i="14"/>
  <c r="J779" i="14"/>
  <c r="B779" i="14"/>
  <c r="K811" i="14"/>
  <c r="F811" i="14"/>
  <c r="I811" i="14"/>
  <c r="J811" i="14"/>
  <c r="B811" i="14"/>
  <c r="C811" i="14"/>
  <c r="F843" i="14"/>
  <c r="C843" i="14"/>
  <c r="B843" i="14"/>
  <c r="J843" i="14"/>
  <c r="K843" i="14"/>
  <c r="I843" i="14"/>
  <c r="F875" i="14"/>
  <c r="C875" i="14"/>
  <c r="I875" i="14"/>
  <c r="J875" i="14"/>
  <c r="B875" i="14"/>
  <c r="K875" i="14"/>
  <c r="F907" i="14"/>
  <c r="C907" i="14"/>
  <c r="B907" i="14"/>
  <c r="J907" i="14"/>
  <c r="K907" i="14"/>
  <c r="I907" i="14"/>
  <c r="F939" i="14"/>
  <c r="C939" i="14"/>
  <c r="I939" i="14"/>
  <c r="B939" i="14"/>
  <c r="J939" i="14"/>
  <c r="K939" i="14"/>
  <c r="F971" i="14"/>
  <c r="C971" i="14"/>
  <c r="B971" i="14"/>
  <c r="J971" i="14"/>
  <c r="K971" i="14"/>
  <c r="I971" i="14"/>
  <c r="B668" i="14"/>
  <c r="C668" i="14"/>
  <c r="I668" i="14"/>
  <c r="K668" i="14"/>
  <c r="J668" i="14"/>
  <c r="F668" i="14"/>
  <c r="B740" i="14"/>
  <c r="I740" i="14"/>
  <c r="C740" i="14"/>
  <c r="J740" i="14"/>
  <c r="K740" i="14"/>
  <c r="F740" i="14"/>
  <c r="B804" i="14"/>
  <c r="F804" i="14"/>
  <c r="I804" i="14"/>
  <c r="J804" i="14"/>
  <c r="K804" i="14"/>
  <c r="C804" i="14"/>
  <c r="I860" i="14"/>
  <c r="B860" i="14"/>
  <c r="C860" i="14"/>
  <c r="F860" i="14"/>
  <c r="J860" i="14"/>
  <c r="K860" i="14"/>
  <c r="I924" i="14"/>
  <c r="B924" i="14"/>
  <c r="C924" i="14"/>
  <c r="F924" i="14"/>
  <c r="J924" i="14"/>
  <c r="K924" i="14"/>
  <c r="I980" i="14"/>
  <c r="B980" i="14"/>
  <c r="C980" i="14"/>
  <c r="F980" i="14"/>
  <c r="K980" i="14"/>
  <c r="J980" i="14"/>
  <c r="J901" i="14"/>
  <c r="I901" i="14"/>
  <c r="C901" i="14"/>
  <c r="F901" i="14"/>
  <c r="K901" i="14"/>
  <c r="B901" i="14"/>
  <c r="J997" i="14"/>
  <c r="C997" i="14"/>
  <c r="F997" i="14"/>
  <c r="I997" i="14"/>
  <c r="K997" i="14"/>
  <c r="B997" i="14"/>
  <c r="I398" i="14"/>
  <c r="J398" i="14"/>
  <c r="K398" i="14"/>
  <c r="F398" i="14"/>
  <c r="C398" i="14"/>
  <c r="B398" i="14"/>
  <c r="J494" i="14"/>
  <c r="F494" i="14"/>
  <c r="I494" i="14"/>
  <c r="K494" i="14"/>
  <c r="C494" i="14"/>
  <c r="B494" i="14"/>
  <c r="K662" i="14"/>
  <c r="F662" i="14"/>
  <c r="J662" i="14"/>
  <c r="C662" i="14"/>
  <c r="I662" i="14"/>
  <c r="B662" i="14"/>
  <c r="B846" i="14"/>
  <c r="I846" i="14"/>
  <c r="C846" i="14"/>
  <c r="F846" i="14"/>
  <c r="J846" i="14"/>
  <c r="K846" i="14"/>
  <c r="B180" i="14"/>
  <c r="C180" i="14"/>
  <c r="F180" i="14"/>
  <c r="I180" i="14"/>
  <c r="K180" i="14"/>
  <c r="J180" i="14"/>
  <c r="B404" i="14"/>
  <c r="C404" i="14"/>
  <c r="I404" i="14"/>
  <c r="J404" i="14"/>
  <c r="F404" i="14"/>
  <c r="K404" i="14"/>
  <c r="J500" i="14"/>
  <c r="B500" i="14"/>
  <c r="I500" i="14"/>
  <c r="F500" i="14"/>
  <c r="C500" i="14"/>
  <c r="K500" i="14"/>
  <c r="K68" i="14"/>
  <c r="B68" i="14"/>
  <c r="C68" i="14"/>
  <c r="F68" i="14"/>
  <c r="I68" i="14"/>
  <c r="J68" i="14"/>
  <c r="K132" i="14"/>
  <c r="B132" i="14"/>
  <c r="C132" i="14"/>
  <c r="F132" i="14"/>
  <c r="I132" i="14"/>
  <c r="J132" i="14"/>
  <c r="C228" i="14"/>
  <c r="J228" i="14"/>
  <c r="K228" i="14"/>
  <c r="B228" i="14"/>
  <c r="I228" i="14"/>
  <c r="F228" i="14"/>
  <c r="C356" i="14"/>
  <c r="I356" i="14"/>
  <c r="J356" i="14"/>
  <c r="K356" i="14"/>
  <c r="B356" i="14"/>
  <c r="F356" i="14"/>
  <c r="J452" i="14"/>
  <c r="C452" i="14"/>
  <c r="K452" i="14"/>
  <c r="B452" i="14"/>
  <c r="F452" i="14"/>
  <c r="I452" i="14"/>
  <c r="J516" i="14"/>
  <c r="B516" i="14"/>
  <c r="C516" i="14"/>
  <c r="I516" i="14"/>
  <c r="F516" i="14"/>
  <c r="K516" i="14"/>
  <c r="B612" i="14"/>
  <c r="C612" i="14"/>
  <c r="K612" i="14"/>
  <c r="F612" i="14"/>
  <c r="I612" i="14"/>
  <c r="J612" i="14"/>
  <c r="B748" i="14"/>
  <c r="C748" i="14"/>
  <c r="J748" i="14"/>
  <c r="I748" i="14"/>
  <c r="K748" i="14"/>
  <c r="F748" i="14"/>
  <c r="J893" i="14"/>
  <c r="I893" i="14"/>
  <c r="C893" i="14"/>
  <c r="F893" i="14"/>
  <c r="B893" i="14"/>
  <c r="K893" i="14"/>
  <c r="K93" i="14"/>
  <c r="C93" i="14"/>
  <c r="F93" i="14"/>
  <c r="J93" i="14"/>
  <c r="I93" i="14"/>
  <c r="B93" i="14"/>
  <c r="K148" i="14"/>
  <c r="B148" i="14"/>
  <c r="C148" i="14"/>
  <c r="F148" i="14"/>
  <c r="I148" i="14"/>
  <c r="J148" i="14"/>
  <c r="C308" i="14"/>
  <c r="J308" i="14"/>
  <c r="I308" i="14"/>
  <c r="K308" i="14"/>
  <c r="F308" i="14"/>
  <c r="B308" i="14"/>
  <c r="K532" i="14"/>
  <c r="C532" i="14"/>
  <c r="J532" i="14"/>
  <c r="F532" i="14"/>
  <c r="I532" i="14"/>
  <c r="B532" i="14"/>
  <c r="B100" i="14"/>
  <c r="C100" i="14"/>
  <c r="F100" i="14"/>
  <c r="I100" i="14"/>
  <c r="J100" i="14"/>
  <c r="K100" i="14"/>
  <c r="F196" i="14"/>
  <c r="I196" i="14"/>
  <c r="J196" i="14"/>
  <c r="B196" i="14"/>
  <c r="K196" i="14"/>
  <c r="C196" i="14"/>
  <c r="C260" i="14"/>
  <c r="K260" i="14"/>
  <c r="F260" i="14"/>
  <c r="I260" i="14"/>
  <c r="J260" i="14"/>
  <c r="B260" i="14"/>
  <c r="J324" i="14"/>
  <c r="F324" i="14"/>
  <c r="K324" i="14"/>
  <c r="I324" i="14"/>
  <c r="C324" i="14"/>
  <c r="B324" i="14"/>
  <c r="C388" i="14"/>
  <c r="I388" i="14"/>
  <c r="J388" i="14"/>
  <c r="B388" i="14"/>
  <c r="K388" i="14"/>
  <c r="F388" i="14"/>
  <c r="J484" i="14"/>
  <c r="F484" i="14"/>
  <c r="I484" i="14"/>
  <c r="B484" i="14"/>
  <c r="K484" i="14"/>
  <c r="C484" i="14"/>
  <c r="C580" i="14"/>
  <c r="I580" i="14"/>
  <c r="K580" i="14"/>
  <c r="B580" i="14"/>
  <c r="J580" i="14"/>
  <c r="F580" i="14"/>
  <c r="B684" i="14"/>
  <c r="C684" i="14"/>
  <c r="J684" i="14"/>
  <c r="I684" i="14"/>
  <c r="K684" i="14"/>
  <c r="F684" i="14"/>
  <c r="I884" i="14"/>
  <c r="B884" i="14"/>
  <c r="C884" i="14"/>
  <c r="F884" i="14"/>
  <c r="K884" i="14"/>
  <c r="J884" i="14"/>
  <c r="J981" i="14"/>
  <c r="C981" i="14"/>
  <c r="F981" i="14"/>
  <c r="I981" i="14"/>
  <c r="K981" i="14"/>
  <c r="B981" i="14"/>
  <c r="C157" i="14"/>
  <c r="F157" i="14"/>
  <c r="J157" i="14"/>
  <c r="B157" i="14"/>
  <c r="I157" i="14"/>
  <c r="K157" i="14"/>
  <c r="B76" i="14"/>
  <c r="C76" i="14"/>
  <c r="F76" i="14"/>
  <c r="I76" i="14"/>
  <c r="J76" i="14"/>
  <c r="K76" i="14"/>
  <c r="K108" i="14"/>
  <c r="B108" i="14"/>
  <c r="C108" i="14"/>
  <c r="F108" i="14"/>
  <c r="I108" i="14"/>
  <c r="J108" i="14"/>
  <c r="K140" i="14"/>
  <c r="B140" i="14"/>
  <c r="C140" i="14"/>
  <c r="F140" i="14"/>
  <c r="I140" i="14"/>
  <c r="J140" i="14"/>
  <c r="J172" i="14"/>
  <c r="B172" i="14"/>
  <c r="K172" i="14"/>
  <c r="I172" i="14"/>
  <c r="F172" i="14"/>
  <c r="C172" i="14"/>
  <c r="B204" i="14"/>
  <c r="C204" i="14"/>
  <c r="F204" i="14"/>
  <c r="J204" i="14"/>
  <c r="K204" i="14"/>
  <c r="I204" i="14"/>
  <c r="C236" i="14"/>
  <c r="J236" i="14"/>
  <c r="I236" i="14"/>
  <c r="F236" i="14"/>
  <c r="K236" i="14"/>
  <c r="B236" i="14"/>
  <c r="J268" i="14"/>
  <c r="C268" i="14"/>
  <c r="I268" i="14"/>
  <c r="F268" i="14"/>
  <c r="B268" i="14"/>
  <c r="K268" i="14"/>
  <c r="C300" i="14"/>
  <c r="J300" i="14"/>
  <c r="I300" i="14"/>
  <c r="K300" i="14"/>
  <c r="B300" i="14"/>
  <c r="F300" i="14"/>
  <c r="C332" i="14"/>
  <c r="J332" i="14"/>
  <c r="I332" i="14"/>
  <c r="F332" i="14"/>
  <c r="K332" i="14"/>
  <c r="B332" i="14"/>
  <c r="C364" i="14"/>
  <c r="F364" i="14"/>
  <c r="J364" i="14"/>
  <c r="K364" i="14"/>
  <c r="I364" i="14"/>
  <c r="B364" i="14"/>
  <c r="B396" i="14"/>
  <c r="I396" i="14"/>
  <c r="C396" i="14"/>
  <c r="J396" i="14"/>
  <c r="F396" i="14"/>
  <c r="K396" i="14"/>
  <c r="J428" i="14"/>
  <c r="K428" i="14"/>
  <c r="B428" i="14"/>
  <c r="F428" i="14"/>
  <c r="I428" i="14"/>
  <c r="C428" i="14"/>
  <c r="J460" i="14"/>
  <c r="C460" i="14"/>
  <c r="F460" i="14"/>
  <c r="K460" i="14"/>
  <c r="I460" i="14"/>
  <c r="B460" i="14"/>
  <c r="J492" i="14"/>
  <c r="F492" i="14"/>
  <c r="I492" i="14"/>
  <c r="B492" i="14"/>
  <c r="C492" i="14"/>
  <c r="K492" i="14"/>
  <c r="J524" i="14"/>
  <c r="B524" i="14"/>
  <c r="C524" i="14"/>
  <c r="I524" i="14"/>
  <c r="F524" i="14"/>
  <c r="K524" i="14"/>
  <c r="C556" i="14"/>
  <c r="J556" i="14"/>
  <c r="F556" i="14"/>
  <c r="K556" i="14"/>
  <c r="B556" i="14"/>
  <c r="I556" i="14"/>
  <c r="F588" i="14"/>
  <c r="J588" i="14"/>
  <c r="K588" i="14"/>
  <c r="I588" i="14"/>
  <c r="B588" i="14"/>
  <c r="C588" i="14"/>
  <c r="B620" i="14"/>
  <c r="I620" i="14"/>
  <c r="K620" i="14"/>
  <c r="J620" i="14"/>
  <c r="F620" i="14"/>
  <c r="C620" i="14"/>
  <c r="B652" i="14"/>
  <c r="C652" i="14"/>
  <c r="I652" i="14"/>
  <c r="K652" i="14"/>
  <c r="J652" i="14"/>
  <c r="F652" i="14"/>
  <c r="B700" i="14"/>
  <c r="C700" i="14"/>
  <c r="J700" i="14"/>
  <c r="I700" i="14"/>
  <c r="K700" i="14"/>
  <c r="F700" i="14"/>
  <c r="B764" i="14"/>
  <c r="K764" i="14"/>
  <c r="I764" i="14"/>
  <c r="C764" i="14"/>
  <c r="F764" i="14"/>
  <c r="J764" i="14"/>
  <c r="I836" i="14"/>
  <c r="B836" i="14"/>
  <c r="F836" i="14"/>
  <c r="C836" i="14"/>
  <c r="J836" i="14"/>
  <c r="K836" i="14"/>
  <c r="I900" i="14"/>
  <c r="B900" i="14"/>
  <c r="C900" i="14"/>
  <c r="F900" i="14"/>
  <c r="J900" i="14"/>
  <c r="K900" i="14"/>
  <c r="I972" i="14"/>
  <c r="B972" i="14"/>
  <c r="C972" i="14"/>
  <c r="F972" i="14"/>
  <c r="J972" i="14"/>
  <c r="K972" i="14"/>
  <c r="J917" i="14"/>
  <c r="C917" i="14"/>
  <c r="F917" i="14"/>
  <c r="I917" i="14"/>
  <c r="K917" i="14"/>
  <c r="B917" i="14"/>
  <c r="J310" i="14"/>
  <c r="C310" i="14"/>
  <c r="F310" i="14"/>
  <c r="K310" i="14"/>
  <c r="B310" i="14"/>
  <c r="I310" i="14"/>
  <c r="B414" i="14"/>
  <c r="C414" i="14"/>
  <c r="F414" i="14"/>
  <c r="K414" i="14"/>
  <c r="I414" i="14"/>
  <c r="J414" i="14"/>
  <c r="B518" i="14"/>
  <c r="J518" i="14"/>
  <c r="C518" i="14"/>
  <c r="F518" i="14"/>
  <c r="K518" i="14"/>
  <c r="I518" i="14"/>
  <c r="C678" i="14"/>
  <c r="F678" i="14"/>
  <c r="K678" i="14"/>
  <c r="B678" i="14"/>
  <c r="I678" i="14"/>
  <c r="J678" i="14"/>
  <c r="B878" i="14"/>
  <c r="I878" i="14"/>
  <c r="K878" i="14"/>
  <c r="C878" i="14"/>
  <c r="F878" i="14"/>
  <c r="J878" i="14"/>
  <c r="K69" i="14"/>
  <c r="C69" i="14"/>
  <c r="F69" i="14"/>
  <c r="J69" i="14"/>
  <c r="I69" i="14"/>
  <c r="B69" i="14"/>
  <c r="K101" i="14"/>
  <c r="C101" i="14"/>
  <c r="F101" i="14"/>
  <c r="J101" i="14"/>
  <c r="I101" i="14"/>
  <c r="B101" i="14"/>
  <c r="B133" i="14"/>
  <c r="C133" i="14"/>
  <c r="F133" i="14"/>
  <c r="I133" i="14"/>
  <c r="J133" i="14"/>
  <c r="K133" i="14"/>
  <c r="B165" i="14"/>
  <c r="F165" i="14"/>
  <c r="I165" i="14"/>
  <c r="J165" i="14"/>
  <c r="K165" i="14"/>
  <c r="C165" i="14"/>
  <c r="I197" i="14"/>
  <c r="J197" i="14"/>
  <c r="K197" i="14"/>
  <c r="C197" i="14"/>
  <c r="F197" i="14"/>
  <c r="B197" i="14"/>
  <c r="I229" i="14"/>
  <c r="B229" i="14"/>
  <c r="C229" i="14"/>
  <c r="J229" i="14"/>
  <c r="K229" i="14"/>
  <c r="F229" i="14"/>
  <c r="I261" i="14"/>
  <c r="C261" i="14"/>
  <c r="F261" i="14"/>
  <c r="J261" i="14"/>
  <c r="B261" i="14"/>
  <c r="K261" i="14"/>
  <c r="I293" i="14"/>
  <c r="B293" i="14"/>
  <c r="C293" i="14"/>
  <c r="K293" i="14"/>
  <c r="J293" i="14"/>
  <c r="F293" i="14"/>
  <c r="I325" i="14"/>
  <c r="K325" i="14"/>
  <c r="B325" i="14"/>
  <c r="C325" i="14"/>
  <c r="F325" i="14"/>
  <c r="J325" i="14"/>
  <c r="I357" i="14"/>
  <c r="B357" i="14"/>
  <c r="K357" i="14"/>
  <c r="F357" i="14"/>
  <c r="J357" i="14"/>
  <c r="C357" i="14"/>
  <c r="B389" i="14"/>
  <c r="F389" i="14"/>
  <c r="K389" i="14"/>
  <c r="I389" i="14"/>
  <c r="C389" i="14"/>
  <c r="J389" i="14"/>
  <c r="K421" i="14"/>
  <c r="B421" i="14"/>
  <c r="I421" i="14"/>
  <c r="C421" i="14"/>
  <c r="J421" i="14"/>
  <c r="F421" i="14"/>
  <c r="K453" i="14"/>
  <c r="J453" i="14"/>
  <c r="C453" i="14"/>
  <c r="I453" i="14"/>
  <c r="F453" i="14"/>
  <c r="B453" i="14"/>
  <c r="K485" i="14"/>
  <c r="C485" i="14"/>
  <c r="F485" i="14"/>
  <c r="J485" i="14"/>
  <c r="I485" i="14"/>
  <c r="B485" i="14"/>
  <c r="K517" i="14"/>
  <c r="J517" i="14"/>
  <c r="B517" i="14"/>
  <c r="C517" i="14"/>
  <c r="I517" i="14"/>
  <c r="F517" i="14"/>
  <c r="I549" i="14"/>
  <c r="B549" i="14"/>
  <c r="F549" i="14"/>
  <c r="J549" i="14"/>
  <c r="C549" i="14"/>
  <c r="K549" i="14"/>
  <c r="I581" i="14"/>
  <c r="B581" i="14"/>
  <c r="F581" i="14"/>
  <c r="J581" i="14"/>
  <c r="C581" i="14"/>
  <c r="K581" i="14"/>
  <c r="C613" i="14"/>
  <c r="F613" i="14"/>
  <c r="I613" i="14"/>
  <c r="B613" i="14"/>
  <c r="K613" i="14"/>
  <c r="J613" i="14"/>
  <c r="I645" i="14"/>
  <c r="J645" i="14"/>
  <c r="B645" i="14"/>
  <c r="C645" i="14"/>
  <c r="F645" i="14"/>
  <c r="K645" i="14"/>
  <c r="F677" i="14"/>
  <c r="I677" i="14"/>
  <c r="K677" i="14"/>
  <c r="B677" i="14"/>
  <c r="C677" i="14"/>
  <c r="J677" i="14"/>
  <c r="I709" i="14"/>
  <c r="J709" i="14"/>
  <c r="B709" i="14"/>
  <c r="F709" i="14"/>
  <c r="C709" i="14"/>
  <c r="K709" i="14"/>
  <c r="C741" i="14"/>
  <c r="F741" i="14"/>
  <c r="J741" i="14"/>
  <c r="B741" i="14"/>
  <c r="K741" i="14"/>
  <c r="I741" i="14"/>
  <c r="K773" i="14"/>
  <c r="B773" i="14"/>
  <c r="C773" i="14"/>
  <c r="F773" i="14"/>
  <c r="J773" i="14"/>
  <c r="I773" i="14"/>
  <c r="I805" i="14"/>
  <c r="J805" i="14"/>
  <c r="K805" i="14"/>
  <c r="F805" i="14"/>
  <c r="B805" i="14"/>
  <c r="C805" i="14"/>
  <c r="J837" i="14"/>
  <c r="I837" i="14"/>
  <c r="C837" i="14"/>
  <c r="F837" i="14"/>
  <c r="K837" i="14"/>
  <c r="B837" i="14"/>
  <c r="J909" i="14"/>
  <c r="I909" i="14"/>
  <c r="C909" i="14"/>
  <c r="F909" i="14"/>
  <c r="B909" i="14"/>
  <c r="K909" i="14"/>
  <c r="J326" i="14"/>
  <c r="C326" i="14"/>
  <c r="I326" i="14"/>
  <c r="K326" i="14"/>
  <c r="F326" i="14"/>
  <c r="B326" i="14"/>
  <c r="K406" i="14"/>
  <c r="I406" i="14"/>
  <c r="B406" i="14"/>
  <c r="C406" i="14"/>
  <c r="F406" i="14"/>
  <c r="J406" i="14"/>
  <c r="B534" i="14"/>
  <c r="I534" i="14"/>
  <c r="J534" i="14"/>
  <c r="C534" i="14"/>
  <c r="F534" i="14"/>
  <c r="K534" i="14"/>
  <c r="K694" i="14"/>
  <c r="C694" i="14"/>
  <c r="F694" i="14"/>
  <c r="B694" i="14"/>
  <c r="I694" i="14"/>
  <c r="J694" i="14"/>
  <c r="B886" i="14"/>
  <c r="I886" i="14"/>
  <c r="J886" i="14"/>
  <c r="K886" i="14"/>
  <c r="C886" i="14"/>
  <c r="F886" i="14"/>
  <c r="B70" i="14"/>
  <c r="K70" i="14"/>
  <c r="F70" i="14"/>
  <c r="I70" i="14"/>
  <c r="C70" i="14"/>
  <c r="J70" i="14"/>
  <c r="B102" i="14"/>
  <c r="F102" i="14"/>
  <c r="I102" i="14"/>
  <c r="K102" i="14"/>
  <c r="J102" i="14"/>
  <c r="C102" i="14"/>
  <c r="C134" i="14"/>
  <c r="I134" i="14"/>
  <c r="J134" i="14"/>
  <c r="F134" i="14"/>
  <c r="B134" i="14"/>
  <c r="K134" i="14"/>
  <c r="K166" i="14"/>
  <c r="C166" i="14"/>
  <c r="F166" i="14"/>
  <c r="J166" i="14"/>
  <c r="B166" i="14"/>
  <c r="I166" i="14"/>
  <c r="K198" i="14"/>
  <c r="B198" i="14"/>
  <c r="J198" i="14"/>
  <c r="C198" i="14"/>
  <c r="F198" i="14"/>
  <c r="I198" i="14"/>
  <c r="J230" i="14"/>
  <c r="C230" i="14"/>
  <c r="F230" i="14"/>
  <c r="I230" i="14"/>
  <c r="B230" i="14"/>
  <c r="K230" i="14"/>
  <c r="J262" i="14"/>
  <c r="I262" i="14"/>
  <c r="K262" i="14"/>
  <c r="F262" i="14"/>
  <c r="B262" i="14"/>
  <c r="C262" i="14"/>
  <c r="J294" i="14"/>
  <c r="B294" i="14"/>
  <c r="C294" i="14"/>
  <c r="I294" i="14"/>
  <c r="F294" i="14"/>
  <c r="K294" i="14"/>
  <c r="F79" i="14"/>
  <c r="B79" i="14"/>
  <c r="C79" i="14"/>
  <c r="I79" i="14"/>
  <c r="J79" i="14"/>
  <c r="K79" i="14"/>
  <c r="C111" i="14"/>
  <c r="K111" i="14"/>
  <c r="I111" i="14"/>
  <c r="F111" i="14"/>
  <c r="J111" i="14"/>
  <c r="B111" i="14"/>
  <c r="C143" i="14"/>
  <c r="B143" i="14"/>
  <c r="K143" i="14"/>
  <c r="J143" i="14"/>
  <c r="I143" i="14"/>
  <c r="F143" i="14"/>
  <c r="C175" i="14"/>
  <c r="K175" i="14"/>
  <c r="B175" i="14"/>
  <c r="J175" i="14"/>
  <c r="I175" i="14"/>
  <c r="F175" i="14"/>
  <c r="K207" i="14"/>
  <c r="I207" i="14"/>
  <c r="C207" i="14"/>
  <c r="F207" i="14"/>
  <c r="J207" i="14"/>
  <c r="B207" i="14"/>
  <c r="J239" i="14"/>
  <c r="F239" i="14"/>
  <c r="K239" i="14"/>
  <c r="I239" i="14"/>
  <c r="C239" i="14"/>
  <c r="B239" i="14"/>
  <c r="J271" i="14"/>
  <c r="F271" i="14"/>
  <c r="K271" i="14"/>
  <c r="B271" i="14"/>
  <c r="C271" i="14"/>
  <c r="I271" i="14"/>
  <c r="F303" i="14"/>
  <c r="J303" i="14"/>
  <c r="K303" i="14"/>
  <c r="C303" i="14"/>
  <c r="I303" i="14"/>
  <c r="B303" i="14"/>
  <c r="F335" i="14"/>
  <c r="J335" i="14"/>
  <c r="I335" i="14"/>
  <c r="K335" i="14"/>
  <c r="C335" i="14"/>
  <c r="B335" i="14"/>
  <c r="F367" i="14"/>
  <c r="J367" i="14"/>
  <c r="K367" i="14"/>
  <c r="C367" i="14"/>
  <c r="I367" i="14"/>
  <c r="B367" i="14"/>
  <c r="J399" i="14"/>
  <c r="C399" i="14"/>
  <c r="F399" i="14"/>
  <c r="K399" i="14"/>
  <c r="B399" i="14"/>
  <c r="I399" i="14"/>
  <c r="C431" i="14"/>
  <c r="I431" i="14"/>
  <c r="B431" i="14"/>
  <c r="K431" i="14"/>
  <c r="F431" i="14"/>
  <c r="J431" i="14"/>
  <c r="I463" i="14"/>
  <c r="J463" i="14"/>
  <c r="B463" i="14"/>
  <c r="C463" i="14"/>
  <c r="F463" i="14"/>
  <c r="K463" i="14"/>
  <c r="C495" i="14"/>
  <c r="F495" i="14"/>
  <c r="K495" i="14"/>
  <c r="I495" i="14"/>
  <c r="J495" i="14"/>
  <c r="B495" i="14"/>
  <c r="B527" i="14"/>
  <c r="C527" i="14"/>
  <c r="I527" i="14"/>
  <c r="K527" i="14"/>
  <c r="J527" i="14"/>
  <c r="F527" i="14"/>
  <c r="C559" i="14"/>
  <c r="K559" i="14"/>
  <c r="B559" i="14"/>
  <c r="F559" i="14"/>
  <c r="J559" i="14"/>
  <c r="I559" i="14"/>
  <c r="B591" i="14"/>
  <c r="C591" i="14"/>
  <c r="I591" i="14"/>
  <c r="F591" i="14"/>
  <c r="J591" i="14"/>
  <c r="K591" i="14"/>
  <c r="C623" i="14"/>
  <c r="B623" i="14"/>
  <c r="K623" i="14"/>
  <c r="F623" i="14"/>
  <c r="J623" i="14"/>
  <c r="I623" i="14"/>
  <c r="C655" i="14"/>
  <c r="B655" i="14"/>
  <c r="J655" i="14"/>
  <c r="K655" i="14"/>
  <c r="I655" i="14"/>
  <c r="F655" i="14"/>
  <c r="C687" i="14"/>
  <c r="B687" i="14"/>
  <c r="J687" i="14"/>
  <c r="F687" i="14"/>
  <c r="I687" i="14"/>
  <c r="K687" i="14"/>
  <c r="C719" i="14"/>
  <c r="J719" i="14"/>
  <c r="B719" i="14"/>
  <c r="K719" i="14"/>
  <c r="I719" i="14"/>
  <c r="F719" i="14"/>
  <c r="C751" i="14"/>
  <c r="B751" i="14"/>
  <c r="J751" i="14"/>
  <c r="K751" i="14"/>
  <c r="F751" i="14"/>
  <c r="I751" i="14"/>
  <c r="J783" i="14"/>
  <c r="F783" i="14"/>
  <c r="B783" i="14"/>
  <c r="K783" i="14"/>
  <c r="I783" i="14"/>
  <c r="C783" i="14"/>
  <c r="B815" i="14"/>
  <c r="J815" i="14"/>
  <c r="K815" i="14"/>
  <c r="I815" i="14"/>
  <c r="F815" i="14"/>
  <c r="C815" i="14"/>
  <c r="B847" i="14"/>
  <c r="C847" i="14"/>
  <c r="F847" i="14"/>
  <c r="K847" i="14"/>
  <c r="I847" i="14"/>
  <c r="J847" i="14"/>
  <c r="B879" i="14"/>
  <c r="C879" i="14"/>
  <c r="F879" i="14"/>
  <c r="I879" i="14"/>
  <c r="J879" i="14"/>
  <c r="K879" i="14"/>
  <c r="C911" i="14"/>
  <c r="J911" i="14"/>
  <c r="K911" i="14"/>
  <c r="B911" i="14"/>
  <c r="F911" i="14"/>
  <c r="I911" i="14"/>
  <c r="J943" i="14"/>
  <c r="K943" i="14"/>
  <c r="B943" i="14"/>
  <c r="C943" i="14"/>
  <c r="F943" i="14"/>
  <c r="I943" i="14"/>
  <c r="J975" i="14"/>
  <c r="K975" i="14"/>
  <c r="B975" i="14"/>
  <c r="C975" i="14"/>
  <c r="F975" i="14"/>
  <c r="I975" i="14"/>
  <c r="C672" i="14"/>
  <c r="F672" i="14"/>
  <c r="J672" i="14"/>
  <c r="B672" i="14"/>
  <c r="K672" i="14"/>
  <c r="I672" i="14"/>
  <c r="C744" i="14"/>
  <c r="K744" i="14"/>
  <c r="B744" i="14"/>
  <c r="F744" i="14"/>
  <c r="I744" i="14"/>
  <c r="J744" i="14"/>
  <c r="B808" i="14"/>
  <c r="I808" i="14"/>
  <c r="K808" i="14"/>
  <c r="J808" i="14"/>
  <c r="F808" i="14"/>
  <c r="C808" i="14"/>
  <c r="B872" i="14"/>
  <c r="F872" i="14"/>
  <c r="I872" i="14"/>
  <c r="J872" i="14"/>
  <c r="K872" i="14"/>
  <c r="C872" i="14"/>
  <c r="B936" i="14"/>
  <c r="F936" i="14"/>
  <c r="I936" i="14"/>
  <c r="J936" i="14"/>
  <c r="K936" i="14"/>
  <c r="C936" i="14"/>
  <c r="B1000" i="14"/>
  <c r="F1000" i="14"/>
  <c r="I1000" i="14"/>
  <c r="J1000" i="14"/>
  <c r="K1000" i="14"/>
  <c r="C1000" i="14"/>
  <c r="B937" i="14"/>
  <c r="F937" i="14"/>
  <c r="J937" i="14"/>
  <c r="I937" i="14"/>
  <c r="K937" i="14"/>
  <c r="C937" i="14"/>
  <c r="J818" i="14"/>
  <c r="B818" i="14"/>
  <c r="K818" i="14"/>
  <c r="F818" i="14"/>
  <c r="C818" i="14"/>
  <c r="I818" i="14"/>
  <c r="C914" i="14"/>
  <c r="B914" i="14"/>
  <c r="K914" i="14"/>
  <c r="F914" i="14"/>
  <c r="J914" i="14"/>
  <c r="I914" i="14"/>
  <c r="J510" i="14"/>
  <c r="K510" i="14"/>
  <c r="F510" i="14"/>
  <c r="I510" i="14"/>
  <c r="B510" i="14"/>
  <c r="C510" i="14"/>
  <c r="I750" i="14"/>
  <c r="K750" i="14"/>
  <c r="J750" i="14"/>
  <c r="B750" i="14"/>
  <c r="C750" i="14"/>
  <c r="F750" i="14"/>
  <c r="I958" i="14"/>
  <c r="J958" i="14"/>
  <c r="K958" i="14"/>
  <c r="B958" i="14"/>
  <c r="C958" i="14"/>
  <c r="F958" i="14"/>
  <c r="K80" i="14"/>
  <c r="C80" i="14"/>
  <c r="J80" i="14"/>
  <c r="B80" i="14"/>
  <c r="F80" i="14"/>
  <c r="I80" i="14"/>
  <c r="I112" i="14"/>
  <c r="J112" i="14"/>
  <c r="K112" i="14"/>
  <c r="C112" i="14"/>
  <c r="F112" i="14"/>
  <c r="B112" i="14"/>
  <c r="C144" i="14"/>
  <c r="I144" i="14"/>
  <c r="F144" i="14"/>
  <c r="J144" i="14"/>
  <c r="B144" i="14"/>
  <c r="K144" i="14"/>
  <c r="C176" i="14"/>
  <c r="I176" i="14"/>
  <c r="J176" i="14"/>
  <c r="K176" i="14"/>
  <c r="B176" i="14"/>
  <c r="F176" i="14"/>
  <c r="B208" i="14"/>
  <c r="C208" i="14"/>
  <c r="J208" i="14"/>
  <c r="K208" i="14"/>
  <c r="F208" i="14"/>
  <c r="I208" i="14"/>
  <c r="C240" i="14"/>
  <c r="B240" i="14"/>
  <c r="I240" i="14"/>
  <c r="K240" i="14"/>
  <c r="F240" i="14"/>
  <c r="J240" i="14"/>
  <c r="C272" i="14"/>
  <c r="B272" i="14"/>
  <c r="I272" i="14"/>
  <c r="K272" i="14"/>
  <c r="F272" i="14"/>
  <c r="J272" i="14"/>
  <c r="J304" i="14"/>
  <c r="I304" i="14"/>
  <c r="K304" i="14"/>
  <c r="C304" i="14"/>
  <c r="F304" i="14"/>
  <c r="B304" i="14"/>
  <c r="B336" i="14"/>
  <c r="K336" i="14"/>
  <c r="C336" i="14"/>
  <c r="F336" i="14"/>
  <c r="I336" i="14"/>
  <c r="J336" i="14"/>
  <c r="K368" i="14"/>
  <c r="B368" i="14"/>
  <c r="I368" i="14"/>
  <c r="J368" i="14"/>
  <c r="C368" i="14"/>
  <c r="F368" i="14"/>
  <c r="C400" i="14"/>
  <c r="F400" i="14"/>
  <c r="I400" i="14"/>
  <c r="J400" i="14"/>
  <c r="K400" i="14"/>
  <c r="B400" i="14"/>
  <c r="B432" i="14"/>
  <c r="F432" i="14"/>
  <c r="K432" i="14"/>
  <c r="C432" i="14"/>
  <c r="I432" i="14"/>
  <c r="J432" i="14"/>
  <c r="C464" i="14"/>
  <c r="J464" i="14"/>
  <c r="K464" i="14"/>
  <c r="F464" i="14"/>
  <c r="I464" i="14"/>
  <c r="B464" i="14"/>
  <c r="J496" i="14"/>
  <c r="C496" i="14"/>
  <c r="B496" i="14"/>
  <c r="F496" i="14"/>
  <c r="K496" i="14"/>
  <c r="I496" i="14"/>
  <c r="F528" i="14"/>
  <c r="K528" i="14"/>
  <c r="B528" i="14"/>
  <c r="I528" i="14"/>
  <c r="C528" i="14"/>
  <c r="J528" i="14"/>
  <c r="B560" i="14"/>
  <c r="C560" i="14"/>
  <c r="I560" i="14"/>
  <c r="F560" i="14"/>
  <c r="J560" i="14"/>
  <c r="K560" i="14"/>
  <c r="B592" i="14"/>
  <c r="F592" i="14"/>
  <c r="I592" i="14"/>
  <c r="K592" i="14"/>
  <c r="C592" i="14"/>
  <c r="J592" i="14"/>
  <c r="C624" i="14"/>
  <c r="K624" i="14"/>
  <c r="F624" i="14"/>
  <c r="I624" i="14"/>
  <c r="J624" i="14"/>
  <c r="B624" i="14"/>
  <c r="C656" i="14"/>
  <c r="F656" i="14"/>
  <c r="J656" i="14"/>
  <c r="B656" i="14"/>
  <c r="K656" i="14"/>
  <c r="I656" i="14"/>
  <c r="J704" i="14"/>
  <c r="B704" i="14"/>
  <c r="F704" i="14"/>
  <c r="K704" i="14"/>
  <c r="C704" i="14"/>
  <c r="I704" i="14"/>
  <c r="C768" i="14"/>
  <c r="I768" i="14"/>
  <c r="K768" i="14"/>
  <c r="B768" i="14"/>
  <c r="F768" i="14"/>
  <c r="J768" i="14"/>
  <c r="F832" i="14"/>
  <c r="C832" i="14"/>
  <c r="I832" i="14"/>
  <c r="J832" i="14"/>
  <c r="K832" i="14"/>
  <c r="B832" i="14"/>
  <c r="B896" i="14"/>
  <c r="F896" i="14"/>
  <c r="I896" i="14"/>
  <c r="J896" i="14"/>
  <c r="K896" i="14"/>
  <c r="C896" i="14"/>
  <c r="B960" i="14"/>
  <c r="F960" i="14"/>
  <c r="I960" i="14"/>
  <c r="J960" i="14"/>
  <c r="K960" i="14"/>
  <c r="C960" i="14"/>
  <c r="B881" i="14"/>
  <c r="I881" i="14"/>
  <c r="C881" i="14"/>
  <c r="K881" i="14"/>
  <c r="F881" i="14"/>
  <c r="J881" i="14"/>
  <c r="B969" i="14"/>
  <c r="J969" i="14"/>
  <c r="F969" i="14"/>
  <c r="K969" i="14"/>
  <c r="C969" i="14"/>
  <c r="I969" i="14"/>
  <c r="C850" i="14"/>
  <c r="B850" i="14"/>
  <c r="K850" i="14"/>
  <c r="F850" i="14"/>
  <c r="J850" i="14"/>
  <c r="I850" i="14"/>
  <c r="C946" i="14"/>
  <c r="B946" i="14"/>
  <c r="K946" i="14"/>
  <c r="I946" i="14"/>
  <c r="J946" i="14"/>
  <c r="F946" i="14"/>
  <c r="C598" i="14"/>
  <c r="I598" i="14"/>
  <c r="B598" i="14"/>
  <c r="K598" i="14"/>
  <c r="J598" i="14"/>
  <c r="F598" i="14"/>
  <c r="I774" i="14"/>
  <c r="C774" i="14"/>
  <c r="K774" i="14"/>
  <c r="B774" i="14"/>
  <c r="J774" i="14"/>
  <c r="F774" i="14"/>
  <c r="I974" i="14"/>
  <c r="J974" i="14"/>
  <c r="K974" i="14"/>
  <c r="B974" i="14"/>
  <c r="C974" i="14"/>
  <c r="F974" i="14"/>
  <c r="J81" i="14"/>
  <c r="C81" i="14"/>
  <c r="F81" i="14"/>
  <c r="I81" i="14"/>
  <c r="K81" i="14"/>
  <c r="B81" i="14"/>
  <c r="J113" i="14"/>
  <c r="B113" i="14"/>
  <c r="C113" i="14"/>
  <c r="F113" i="14"/>
  <c r="I113" i="14"/>
  <c r="K113" i="14"/>
  <c r="I145" i="14"/>
  <c r="B145" i="14"/>
  <c r="F145" i="14"/>
  <c r="C145" i="14"/>
  <c r="J145" i="14"/>
  <c r="K145" i="14"/>
  <c r="F177" i="14"/>
  <c r="B177" i="14"/>
  <c r="I177" i="14"/>
  <c r="C177" i="14"/>
  <c r="K177" i="14"/>
  <c r="J177" i="14"/>
  <c r="K209" i="14"/>
  <c r="B209" i="14"/>
  <c r="C209" i="14"/>
  <c r="F209" i="14"/>
  <c r="I209" i="14"/>
  <c r="J209" i="14"/>
  <c r="F241" i="14"/>
  <c r="I241" i="14"/>
  <c r="J241" i="14"/>
  <c r="B241" i="14"/>
  <c r="C241" i="14"/>
  <c r="K241" i="14"/>
  <c r="J273" i="14"/>
  <c r="K273" i="14"/>
  <c r="B273" i="14"/>
  <c r="F273" i="14"/>
  <c r="I273" i="14"/>
  <c r="C273" i="14"/>
  <c r="B305" i="14"/>
  <c r="C305" i="14"/>
  <c r="I305" i="14"/>
  <c r="J305" i="14"/>
  <c r="K305" i="14"/>
  <c r="F305" i="14"/>
  <c r="I337" i="14"/>
  <c r="J337" i="14"/>
  <c r="B337" i="14"/>
  <c r="C337" i="14"/>
  <c r="F337" i="14"/>
  <c r="K337" i="14"/>
  <c r="F369" i="14"/>
  <c r="J369" i="14"/>
  <c r="K369" i="14"/>
  <c r="B369" i="14"/>
  <c r="C369" i="14"/>
  <c r="I369" i="14"/>
  <c r="F401" i="14"/>
  <c r="J401" i="14"/>
  <c r="K401" i="14"/>
  <c r="B401" i="14"/>
  <c r="I401" i="14"/>
  <c r="C401" i="14"/>
  <c r="F433" i="14"/>
  <c r="C433" i="14"/>
  <c r="B433" i="14"/>
  <c r="J433" i="14"/>
  <c r="K433" i="14"/>
  <c r="I433" i="14"/>
  <c r="F465" i="14"/>
  <c r="K465" i="14"/>
  <c r="B465" i="14"/>
  <c r="C465" i="14"/>
  <c r="I465" i="14"/>
  <c r="J465" i="14"/>
  <c r="F497" i="14"/>
  <c r="K497" i="14"/>
  <c r="B497" i="14"/>
  <c r="J497" i="14"/>
  <c r="C497" i="14"/>
  <c r="I497" i="14"/>
  <c r="C529" i="14"/>
  <c r="B529" i="14"/>
  <c r="F529" i="14"/>
  <c r="J529" i="14"/>
  <c r="I529" i="14"/>
  <c r="K529" i="14"/>
  <c r="B561" i="14"/>
  <c r="I561" i="14"/>
  <c r="J561" i="14"/>
  <c r="F561" i="14"/>
  <c r="K561" i="14"/>
  <c r="C561" i="14"/>
  <c r="B593" i="14"/>
  <c r="K593" i="14"/>
  <c r="F593" i="14"/>
  <c r="I593" i="14"/>
  <c r="J593" i="14"/>
  <c r="C593" i="14"/>
  <c r="I625" i="14"/>
  <c r="C625" i="14"/>
  <c r="F625" i="14"/>
  <c r="J625" i="14"/>
  <c r="B625" i="14"/>
  <c r="K625" i="14"/>
  <c r="I657" i="14"/>
  <c r="B657" i="14"/>
  <c r="F657" i="14"/>
  <c r="J657" i="14"/>
  <c r="C657" i="14"/>
  <c r="K657" i="14"/>
  <c r="I689" i="14"/>
  <c r="C689" i="14"/>
  <c r="B689" i="14"/>
  <c r="J689" i="14"/>
  <c r="F689" i="14"/>
  <c r="K689" i="14"/>
  <c r="I721" i="14"/>
  <c r="B721" i="14"/>
  <c r="F721" i="14"/>
  <c r="J721" i="14"/>
  <c r="C721" i="14"/>
  <c r="K721" i="14"/>
  <c r="I753" i="14"/>
  <c r="C753" i="14"/>
  <c r="F753" i="14"/>
  <c r="J753" i="14"/>
  <c r="B753" i="14"/>
  <c r="K753" i="14"/>
  <c r="B785" i="14"/>
  <c r="K785" i="14"/>
  <c r="F785" i="14"/>
  <c r="J785" i="14"/>
  <c r="C785" i="14"/>
  <c r="I785" i="14"/>
  <c r="I817" i="14"/>
  <c r="J817" i="14"/>
  <c r="C817" i="14"/>
  <c r="F817" i="14"/>
  <c r="B817" i="14"/>
  <c r="K817" i="14"/>
  <c r="B857" i="14"/>
  <c r="J857" i="14"/>
  <c r="F857" i="14"/>
  <c r="I857" i="14"/>
  <c r="K857" i="14"/>
  <c r="C857" i="14"/>
  <c r="B953" i="14"/>
  <c r="K953" i="14"/>
  <c r="I953" i="14"/>
  <c r="C953" i="14"/>
  <c r="J953" i="14"/>
  <c r="F953" i="14"/>
  <c r="C834" i="14"/>
  <c r="B834" i="14"/>
  <c r="I834" i="14"/>
  <c r="K834" i="14"/>
  <c r="J834" i="14"/>
  <c r="F834" i="14"/>
  <c r="C930" i="14"/>
  <c r="B930" i="14"/>
  <c r="I930" i="14"/>
  <c r="J930" i="14"/>
  <c r="F930" i="14"/>
  <c r="K930" i="14"/>
  <c r="J574" i="14"/>
  <c r="I574" i="14"/>
  <c r="B574" i="14"/>
  <c r="C574" i="14"/>
  <c r="F574" i="14"/>
  <c r="K574" i="14"/>
  <c r="I766" i="14"/>
  <c r="C766" i="14"/>
  <c r="K766" i="14"/>
  <c r="F766" i="14"/>
  <c r="B766" i="14"/>
  <c r="J766" i="14"/>
  <c r="I942" i="14"/>
  <c r="J942" i="14"/>
  <c r="K942" i="14"/>
  <c r="B942" i="14"/>
  <c r="C942" i="14"/>
  <c r="F942" i="14"/>
  <c r="C74" i="14"/>
  <c r="F74" i="14"/>
  <c r="K74" i="14"/>
  <c r="B74" i="14"/>
  <c r="I74" i="14"/>
  <c r="J74" i="14"/>
  <c r="I106" i="14"/>
  <c r="B106" i="14"/>
  <c r="K106" i="14"/>
  <c r="F106" i="14"/>
  <c r="J106" i="14"/>
  <c r="C106" i="14"/>
  <c r="J138" i="14"/>
  <c r="B138" i="14"/>
  <c r="C138" i="14"/>
  <c r="F138" i="14"/>
  <c r="I138" i="14"/>
  <c r="K138" i="14"/>
  <c r="J170" i="14"/>
  <c r="C170" i="14"/>
  <c r="F170" i="14"/>
  <c r="I170" i="14"/>
  <c r="B170" i="14"/>
  <c r="K170" i="14"/>
  <c r="J202" i="14"/>
  <c r="C202" i="14"/>
  <c r="F202" i="14"/>
  <c r="I202" i="14"/>
  <c r="B202" i="14"/>
  <c r="K202" i="14"/>
  <c r="F234" i="14"/>
  <c r="I234" i="14"/>
  <c r="B234" i="14"/>
  <c r="J234" i="14"/>
  <c r="K234" i="14"/>
  <c r="C234" i="14"/>
  <c r="F266" i="14"/>
  <c r="J266" i="14"/>
  <c r="K266" i="14"/>
  <c r="B266" i="14"/>
  <c r="I266" i="14"/>
  <c r="C266" i="14"/>
  <c r="F298" i="14"/>
  <c r="B298" i="14"/>
  <c r="K298" i="14"/>
  <c r="I298" i="14"/>
  <c r="J298" i="14"/>
  <c r="C298" i="14"/>
  <c r="C330" i="14"/>
  <c r="K330" i="14"/>
  <c r="F330" i="14"/>
  <c r="B330" i="14"/>
  <c r="J330" i="14"/>
  <c r="I330" i="14"/>
  <c r="K362" i="14"/>
  <c r="F362" i="14"/>
  <c r="C362" i="14"/>
  <c r="B362" i="14"/>
  <c r="J362" i="14"/>
  <c r="I362" i="14"/>
  <c r="C394" i="14"/>
  <c r="K394" i="14"/>
  <c r="J394" i="14"/>
  <c r="F394" i="14"/>
  <c r="I394" i="14"/>
  <c r="B394" i="14"/>
  <c r="C426" i="14"/>
  <c r="F426" i="14"/>
  <c r="K426" i="14"/>
  <c r="I426" i="14"/>
  <c r="B426" i="14"/>
  <c r="J426" i="14"/>
  <c r="B458" i="14"/>
  <c r="C458" i="14"/>
  <c r="I458" i="14"/>
  <c r="K458" i="14"/>
  <c r="F458" i="14"/>
  <c r="J458" i="14"/>
  <c r="C490" i="14"/>
  <c r="B490" i="14"/>
  <c r="I490" i="14"/>
  <c r="K490" i="14"/>
  <c r="J490" i="14"/>
  <c r="F490" i="14"/>
  <c r="C522" i="14"/>
  <c r="K522" i="14"/>
  <c r="F522" i="14"/>
  <c r="B522" i="14"/>
  <c r="I522" i="14"/>
  <c r="J522" i="14"/>
  <c r="B554" i="14"/>
  <c r="F554" i="14"/>
  <c r="I554" i="14"/>
  <c r="C554" i="14"/>
  <c r="J554" i="14"/>
  <c r="K554" i="14"/>
  <c r="K586" i="14"/>
  <c r="F586" i="14"/>
  <c r="B586" i="14"/>
  <c r="C586" i="14"/>
  <c r="J586" i="14"/>
  <c r="I586" i="14"/>
  <c r="C618" i="14"/>
  <c r="I618" i="14"/>
  <c r="K618" i="14"/>
  <c r="B618" i="14"/>
  <c r="J618" i="14"/>
  <c r="F618" i="14"/>
  <c r="J650" i="14"/>
  <c r="I650" i="14"/>
  <c r="C650" i="14"/>
  <c r="F650" i="14"/>
  <c r="B650" i="14"/>
  <c r="K650" i="14"/>
  <c r="J682" i="14"/>
  <c r="C682" i="14"/>
  <c r="I682" i="14"/>
  <c r="F682" i="14"/>
  <c r="K682" i="14"/>
  <c r="B682" i="14"/>
  <c r="J714" i="14"/>
  <c r="I714" i="14"/>
  <c r="C714" i="14"/>
  <c r="F714" i="14"/>
  <c r="B714" i="14"/>
  <c r="K714" i="14"/>
  <c r="C746" i="14"/>
  <c r="I746" i="14"/>
  <c r="K746" i="14"/>
  <c r="F746" i="14"/>
  <c r="J746" i="14"/>
  <c r="B746" i="14"/>
  <c r="J802" i="14"/>
  <c r="C802" i="14"/>
  <c r="B802" i="14"/>
  <c r="K802" i="14"/>
  <c r="I802" i="14"/>
  <c r="F802" i="14"/>
  <c r="I83" i="14"/>
  <c r="B83" i="14"/>
  <c r="F83" i="14"/>
  <c r="J83" i="14"/>
  <c r="C83" i="14"/>
  <c r="K83" i="14"/>
  <c r="C115" i="14"/>
  <c r="B115" i="14"/>
  <c r="F115" i="14"/>
  <c r="I115" i="14"/>
  <c r="J115" i="14"/>
  <c r="K115" i="14"/>
  <c r="K147" i="14"/>
  <c r="I147" i="14"/>
  <c r="C147" i="14"/>
  <c r="F147" i="14"/>
  <c r="J147" i="14"/>
  <c r="B147" i="14"/>
  <c r="K179" i="14"/>
  <c r="F179" i="14"/>
  <c r="I179" i="14"/>
  <c r="J179" i="14"/>
  <c r="C179" i="14"/>
  <c r="B179" i="14"/>
  <c r="J211" i="14"/>
  <c r="F211" i="14"/>
  <c r="K211" i="14"/>
  <c r="B211" i="14"/>
  <c r="I211" i="14"/>
  <c r="C211" i="14"/>
  <c r="C243" i="14"/>
  <c r="F243" i="14"/>
  <c r="I243" i="14"/>
  <c r="B243" i="14"/>
  <c r="J243" i="14"/>
  <c r="K243" i="14"/>
  <c r="C275" i="14"/>
  <c r="B275" i="14"/>
  <c r="I275" i="14"/>
  <c r="F275" i="14"/>
  <c r="J275" i="14"/>
  <c r="K275" i="14"/>
  <c r="C307" i="14"/>
  <c r="F307" i="14"/>
  <c r="I307" i="14"/>
  <c r="B307" i="14"/>
  <c r="J307" i="14"/>
  <c r="K307" i="14"/>
  <c r="C339" i="14"/>
  <c r="F339" i="14"/>
  <c r="I339" i="14"/>
  <c r="B339" i="14"/>
  <c r="K339" i="14"/>
  <c r="J339" i="14"/>
  <c r="C371" i="14"/>
  <c r="K371" i="14"/>
  <c r="B371" i="14"/>
  <c r="I371" i="14"/>
  <c r="F371" i="14"/>
  <c r="J371" i="14"/>
  <c r="K403" i="14"/>
  <c r="B403" i="14"/>
  <c r="F403" i="14"/>
  <c r="I403" i="14"/>
  <c r="J403" i="14"/>
  <c r="C403" i="14"/>
  <c r="K435" i="14"/>
  <c r="J435" i="14"/>
  <c r="B435" i="14"/>
  <c r="C435" i="14"/>
  <c r="F435" i="14"/>
  <c r="I435" i="14"/>
  <c r="B467" i="14"/>
  <c r="J467" i="14"/>
  <c r="C467" i="14"/>
  <c r="F467" i="14"/>
  <c r="K467" i="14"/>
  <c r="I467" i="14"/>
  <c r="B499" i="14"/>
  <c r="F499" i="14"/>
  <c r="J499" i="14"/>
  <c r="C499" i="14"/>
  <c r="I499" i="14"/>
  <c r="K499" i="14"/>
  <c r="C531" i="14"/>
  <c r="K531" i="14"/>
  <c r="I531" i="14"/>
  <c r="B531" i="14"/>
  <c r="J531" i="14"/>
  <c r="F531" i="14"/>
  <c r="C563" i="14"/>
  <c r="K563" i="14"/>
  <c r="B563" i="14"/>
  <c r="J563" i="14"/>
  <c r="I563" i="14"/>
  <c r="F563" i="14"/>
  <c r="C595" i="14"/>
  <c r="K595" i="14"/>
  <c r="B595" i="14"/>
  <c r="J595" i="14"/>
  <c r="F595" i="14"/>
  <c r="I595" i="14"/>
  <c r="K627" i="14"/>
  <c r="J627" i="14"/>
  <c r="F627" i="14"/>
  <c r="I627" i="14"/>
  <c r="B627" i="14"/>
  <c r="C627" i="14"/>
  <c r="K659" i="14"/>
  <c r="B659" i="14"/>
  <c r="I659" i="14"/>
  <c r="J659" i="14"/>
  <c r="C659" i="14"/>
  <c r="F659" i="14"/>
  <c r="K691" i="14"/>
  <c r="C691" i="14"/>
  <c r="J691" i="14"/>
  <c r="B691" i="14"/>
  <c r="F691" i="14"/>
  <c r="I691" i="14"/>
  <c r="K723" i="14"/>
  <c r="B723" i="14"/>
  <c r="C723" i="14"/>
  <c r="F723" i="14"/>
  <c r="I723" i="14"/>
  <c r="J723" i="14"/>
  <c r="K755" i="14"/>
  <c r="C755" i="14"/>
  <c r="B755" i="14"/>
  <c r="J755" i="14"/>
  <c r="F755" i="14"/>
  <c r="I755" i="14"/>
  <c r="K787" i="14"/>
  <c r="F787" i="14"/>
  <c r="I787" i="14"/>
  <c r="J787" i="14"/>
  <c r="B787" i="14"/>
  <c r="C787" i="14"/>
  <c r="K819" i="14"/>
  <c r="B819" i="14"/>
  <c r="J819" i="14"/>
  <c r="C819" i="14"/>
  <c r="I819" i="14"/>
  <c r="F819" i="14"/>
  <c r="F851" i="14"/>
  <c r="C851" i="14"/>
  <c r="K851" i="14"/>
  <c r="I851" i="14"/>
  <c r="J851" i="14"/>
  <c r="B851" i="14"/>
  <c r="F883" i="14"/>
  <c r="C883" i="14"/>
  <c r="I883" i="14"/>
  <c r="B883" i="14"/>
  <c r="K883" i="14"/>
  <c r="J883" i="14"/>
  <c r="F915" i="14"/>
  <c r="C915" i="14"/>
  <c r="K915" i="14"/>
  <c r="I915" i="14"/>
  <c r="J915" i="14"/>
  <c r="B915" i="14"/>
  <c r="F947" i="14"/>
  <c r="C947" i="14"/>
  <c r="I947" i="14"/>
  <c r="B947" i="14"/>
  <c r="J947" i="14"/>
  <c r="K947" i="14"/>
  <c r="F979" i="14"/>
  <c r="C979" i="14"/>
  <c r="K979" i="14"/>
  <c r="I979" i="14"/>
  <c r="J979" i="14"/>
  <c r="B979" i="14"/>
  <c r="B692" i="14"/>
  <c r="C692" i="14"/>
  <c r="I692" i="14"/>
  <c r="K692" i="14"/>
  <c r="J692" i="14"/>
  <c r="F692" i="14"/>
  <c r="B756" i="14"/>
  <c r="C756" i="14"/>
  <c r="I756" i="14"/>
  <c r="K756" i="14"/>
  <c r="J756" i="14"/>
  <c r="F756" i="14"/>
  <c r="F820" i="14"/>
  <c r="C820" i="14"/>
  <c r="K820" i="14"/>
  <c r="I820" i="14"/>
  <c r="J820" i="14"/>
  <c r="B820" i="14"/>
  <c r="I876" i="14"/>
  <c r="B876" i="14"/>
  <c r="C876" i="14"/>
  <c r="F876" i="14"/>
  <c r="J876" i="14"/>
  <c r="K876" i="14"/>
  <c r="I932" i="14"/>
  <c r="B932" i="14"/>
  <c r="C932" i="14"/>
  <c r="F932" i="14"/>
  <c r="K932" i="14"/>
  <c r="J932" i="14"/>
  <c r="I996" i="14"/>
  <c r="B996" i="14"/>
  <c r="C996" i="14"/>
  <c r="F996" i="14"/>
  <c r="K996" i="14"/>
  <c r="J996" i="14"/>
  <c r="J925" i="14"/>
  <c r="C925" i="14"/>
  <c r="F925" i="14"/>
  <c r="I925" i="14"/>
  <c r="B925" i="14"/>
  <c r="K925" i="14"/>
  <c r="J318" i="14"/>
  <c r="B318" i="14"/>
  <c r="F318" i="14"/>
  <c r="C318" i="14"/>
  <c r="I318" i="14"/>
  <c r="K318" i="14"/>
  <c r="B422" i="14"/>
  <c r="C422" i="14"/>
  <c r="J422" i="14"/>
  <c r="F422" i="14"/>
  <c r="I422" i="14"/>
  <c r="K422" i="14"/>
  <c r="J542" i="14"/>
  <c r="I542" i="14"/>
  <c r="C542" i="14"/>
  <c r="F542" i="14"/>
  <c r="B542" i="14"/>
  <c r="K542" i="14"/>
  <c r="K710" i="14"/>
  <c r="C710" i="14"/>
  <c r="F710" i="14"/>
  <c r="B710" i="14"/>
  <c r="I710" i="14"/>
  <c r="J710" i="14"/>
  <c r="B902" i="14"/>
  <c r="K902" i="14"/>
  <c r="C902" i="14"/>
  <c r="F902" i="14"/>
  <c r="I902" i="14"/>
  <c r="J902" i="14"/>
  <c r="B212" i="14"/>
  <c r="C212" i="14"/>
  <c r="F212" i="14"/>
  <c r="J212" i="14"/>
  <c r="K212" i="14"/>
  <c r="I212" i="14"/>
  <c r="J468" i="14"/>
  <c r="B468" i="14"/>
  <c r="F468" i="14"/>
  <c r="I468" i="14"/>
  <c r="K468" i="14"/>
  <c r="C468" i="14"/>
  <c r="B628" i="14"/>
  <c r="I628" i="14"/>
  <c r="C628" i="14"/>
  <c r="J628" i="14"/>
  <c r="K628" i="14"/>
  <c r="F628" i="14"/>
  <c r="B780" i="14"/>
  <c r="C780" i="14"/>
  <c r="F780" i="14"/>
  <c r="J780" i="14"/>
  <c r="I780" i="14"/>
  <c r="K780" i="14"/>
  <c r="I852" i="14"/>
  <c r="B852" i="14"/>
  <c r="C852" i="14"/>
  <c r="F852" i="14"/>
  <c r="K852" i="14"/>
  <c r="J852" i="14"/>
  <c r="I916" i="14"/>
  <c r="B916" i="14"/>
  <c r="C916" i="14"/>
  <c r="F916" i="14"/>
  <c r="K916" i="14"/>
  <c r="J916" i="14"/>
  <c r="I988" i="14"/>
  <c r="B988" i="14"/>
  <c r="C988" i="14"/>
  <c r="F988" i="14"/>
  <c r="K988" i="14"/>
  <c r="J988" i="14"/>
  <c r="J941" i="14"/>
  <c r="C941" i="14"/>
  <c r="F941" i="14"/>
  <c r="I941" i="14"/>
  <c r="B941" i="14"/>
  <c r="K941" i="14"/>
  <c r="J342" i="14"/>
  <c r="B342" i="14"/>
  <c r="F342" i="14"/>
  <c r="I342" i="14"/>
  <c r="K342" i="14"/>
  <c r="C342" i="14"/>
  <c r="B438" i="14"/>
  <c r="J438" i="14"/>
  <c r="I438" i="14"/>
  <c r="K438" i="14"/>
  <c r="F438" i="14"/>
  <c r="C438" i="14"/>
  <c r="J550" i="14"/>
  <c r="C550" i="14"/>
  <c r="I550" i="14"/>
  <c r="B550" i="14"/>
  <c r="K550" i="14"/>
  <c r="F550" i="14"/>
  <c r="K726" i="14"/>
  <c r="C726" i="14"/>
  <c r="I726" i="14"/>
  <c r="J726" i="14"/>
  <c r="F726" i="14"/>
  <c r="B726" i="14"/>
  <c r="B918" i="14"/>
  <c r="C918" i="14"/>
  <c r="F918" i="14"/>
  <c r="I918" i="14"/>
  <c r="J918" i="14"/>
  <c r="K918" i="14"/>
  <c r="K77" i="14"/>
  <c r="C77" i="14"/>
  <c r="F77" i="14"/>
  <c r="J77" i="14"/>
  <c r="B77" i="14"/>
  <c r="I77" i="14"/>
  <c r="B109" i="14"/>
  <c r="C109" i="14"/>
  <c r="F109" i="14"/>
  <c r="J109" i="14"/>
  <c r="K109" i="14"/>
  <c r="I109" i="14"/>
  <c r="B141" i="14"/>
  <c r="C141" i="14"/>
  <c r="F141" i="14"/>
  <c r="I141" i="14"/>
  <c r="J141" i="14"/>
  <c r="K141" i="14"/>
  <c r="K173" i="14"/>
  <c r="B173" i="14"/>
  <c r="C173" i="14"/>
  <c r="F173" i="14"/>
  <c r="I173" i="14"/>
  <c r="J173" i="14"/>
  <c r="B205" i="14"/>
  <c r="C205" i="14"/>
  <c r="F205" i="14"/>
  <c r="K205" i="14"/>
  <c r="J205" i="14"/>
  <c r="I205" i="14"/>
  <c r="I237" i="14"/>
  <c r="B237" i="14"/>
  <c r="F237" i="14"/>
  <c r="J237" i="14"/>
  <c r="C237" i="14"/>
  <c r="K237" i="14"/>
  <c r="I269" i="14"/>
  <c r="B269" i="14"/>
  <c r="C269" i="14"/>
  <c r="F269" i="14"/>
  <c r="J269" i="14"/>
  <c r="K269" i="14"/>
  <c r="I301" i="14"/>
  <c r="J301" i="14"/>
  <c r="B301" i="14"/>
  <c r="F301" i="14"/>
  <c r="C301" i="14"/>
  <c r="K301" i="14"/>
  <c r="I333" i="14"/>
  <c r="J333" i="14"/>
  <c r="K333" i="14"/>
  <c r="C333" i="14"/>
  <c r="F333" i="14"/>
  <c r="B333" i="14"/>
  <c r="I365" i="14"/>
  <c r="B365" i="14"/>
  <c r="F365" i="14"/>
  <c r="J365" i="14"/>
  <c r="K365" i="14"/>
  <c r="C365" i="14"/>
  <c r="I397" i="14"/>
  <c r="C397" i="14"/>
  <c r="F397" i="14"/>
  <c r="J397" i="14"/>
  <c r="K397" i="14"/>
  <c r="B397" i="14"/>
  <c r="I429" i="14"/>
  <c r="K429" i="14"/>
  <c r="F429" i="14"/>
  <c r="B429" i="14"/>
  <c r="C429" i="14"/>
  <c r="J429" i="14"/>
  <c r="K461" i="14"/>
  <c r="C461" i="14"/>
  <c r="F461" i="14"/>
  <c r="I461" i="14"/>
  <c r="J461" i="14"/>
  <c r="B461" i="14"/>
  <c r="K493" i="14"/>
  <c r="J493" i="14"/>
  <c r="B493" i="14"/>
  <c r="C493" i="14"/>
  <c r="F493" i="14"/>
  <c r="I493" i="14"/>
  <c r="K525" i="14"/>
  <c r="B525" i="14"/>
  <c r="C525" i="14"/>
  <c r="F525" i="14"/>
  <c r="I525" i="14"/>
  <c r="J525" i="14"/>
  <c r="I557" i="14"/>
  <c r="B557" i="14"/>
  <c r="F557" i="14"/>
  <c r="C557" i="14"/>
  <c r="K557" i="14"/>
  <c r="J557" i="14"/>
  <c r="B589" i="14"/>
  <c r="K589" i="14"/>
  <c r="F589" i="14"/>
  <c r="I589" i="14"/>
  <c r="J589" i="14"/>
  <c r="C589" i="14"/>
  <c r="B621" i="14"/>
  <c r="C621" i="14"/>
  <c r="I621" i="14"/>
  <c r="F621" i="14"/>
  <c r="J621" i="14"/>
  <c r="K621" i="14"/>
  <c r="I653" i="14"/>
  <c r="J653" i="14"/>
  <c r="B653" i="14"/>
  <c r="F653" i="14"/>
  <c r="K653" i="14"/>
  <c r="C653" i="14"/>
  <c r="F685" i="14"/>
  <c r="I685" i="14"/>
  <c r="K685" i="14"/>
  <c r="C685" i="14"/>
  <c r="J685" i="14"/>
  <c r="B685" i="14"/>
  <c r="I717" i="14"/>
  <c r="J717" i="14"/>
  <c r="F717" i="14"/>
  <c r="K717" i="14"/>
  <c r="B717" i="14"/>
  <c r="C717" i="14"/>
  <c r="F749" i="14"/>
  <c r="I749" i="14"/>
  <c r="K749" i="14"/>
  <c r="C749" i="14"/>
  <c r="J749" i="14"/>
  <c r="B749" i="14"/>
  <c r="F781" i="14"/>
  <c r="I781" i="14"/>
  <c r="K781" i="14"/>
  <c r="C781" i="14"/>
  <c r="J781" i="14"/>
  <c r="B781" i="14"/>
  <c r="F813" i="14"/>
  <c r="I813" i="14"/>
  <c r="J813" i="14"/>
  <c r="C813" i="14"/>
  <c r="K813" i="14"/>
  <c r="B813" i="14"/>
  <c r="J845" i="14"/>
  <c r="I845" i="14"/>
  <c r="C845" i="14"/>
  <c r="F845" i="14"/>
  <c r="B845" i="14"/>
  <c r="K845" i="14"/>
  <c r="J933" i="14"/>
  <c r="C933" i="14"/>
  <c r="F933" i="14"/>
  <c r="I933" i="14"/>
  <c r="K933" i="14"/>
  <c r="B933" i="14"/>
  <c r="J334" i="14"/>
  <c r="B334" i="14"/>
  <c r="F334" i="14"/>
  <c r="C334" i="14"/>
  <c r="I334" i="14"/>
  <c r="K334" i="14"/>
  <c r="F430" i="14"/>
  <c r="C430" i="14"/>
  <c r="I430" i="14"/>
  <c r="J430" i="14"/>
  <c r="B430" i="14"/>
  <c r="K430" i="14"/>
  <c r="J558" i="14"/>
  <c r="I558" i="14"/>
  <c r="B558" i="14"/>
  <c r="C558" i="14"/>
  <c r="K558" i="14"/>
  <c r="F558" i="14"/>
  <c r="B742" i="14"/>
  <c r="F742" i="14"/>
  <c r="J742" i="14"/>
  <c r="K742" i="14"/>
  <c r="C742" i="14"/>
  <c r="I742" i="14"/>
  <c r="I934" i="14"/>
  <c r="J934" i="14"/>
  <c r="K934" i="14"/>
  <c r="B934" i="14"/>
  <c r="C934" i="14"/>
  <c r="F934" i="14"/>
  <c r="B78" i="14"/>
  <c r="F78" i="14"/>
  <c r="I78" i="14"/>
  <c r="K78" i="14"/>
  <c r="C78" i="14"/>
  <c r="J78" i="14"/>
  <c r="F110" i="14"/>
  <c r="I110" i="14"/>
  <c r="K110" i="14"/>
  <c r="B110" i="14"/>
  <c r="C110" i="14"/>
  <c r="J110" i="14"/>
  <c r="K142" i="14"/>
  <c r="B142" i="14"/>
  <c r="I142" i="14"/>
  <c r="J142" i="14"/>
  <c r="C142" i="14"/>
  <c r="F142" i="14"/>
  <c r="K174" i="14"/>
  <c r="J174" i="14"/>
  <c r="B174" i="14"/>
  <c r="I174" i="14"/>
  <c r="C174" i="14"/>
  <c r="F174" i="14"/>
  <c r="K206" i="14"/>
  <c r="C206" i="14"/>
  <c r="F206" i="14"/>
  <c r="B206" i="14"/>
  <c r="I206" i="14"/>
  <c r="J206" i="14"/>
  <c r="J238" i="14"/>
  <c r="B238" i="14"/>
  <c r="C238" i="14"/>
  <c r="F238" i="14"/>
  <c r="I238" i="14"/>
  <c r="K238" i="14"/>
  <c r="J270" i="14"/>
  <c r="C270" i="14"/>
  <c r="F270" i="14"/>
  <c r="I270" i="14"/>
  <c r="B270" i="14"/>
  <c r="K270" i="14"/>
  <c r="J302" i="14"/>
  <c r="F302" i="14"/>
  <c r="I302" i="14"/>
  <c r="B302" i="14"/>
  <c r="C302" i="14"/>
  <c r="K302" i="14"/>
  <c r="F87" i="14"/>
  <c r="B87" i="14"/>
  <c r="C87" i="14"/>
  <c r="I87" i="14"/>
  <c r="J87" i="14"/>
  <c r="K87" i="14"/>
  <c r="F119" i="14"/>
  <c r="J119" i="14"/>
  <c r="K119" i="14"/>
  <c r="C119" i="14"/>
  <c r="I119" i="14"/>
  <c r="B119" i="14"/>
  <c r="C151" i="14"/>
  <c r="K151" i="14"/>
  <c r="B151" i="14"/>
  <c r="I151" i="14"/>
  <c r="F151" i="14"/>
  <c r="J151" i="14"/>
  <c r="B183" i="14"/>
  <c r="I183" i="14"/>
  <c r="J183" i="14"/>
  <c r="F183" i="14"/>
  <c r="K183" i="14"/>
  <c r="C183" i="14"/>
  <c r="B215" i="14"/>
  <c r="J215" i="14"/>
  <c r="I215" i="14"/>
  <c r="C215" i="14"/>
  <c r="F215" i="14"/>
  <c r="K215" i="14"/>
  <c r="F247" i="14"/>
  <c r="J247" i="14"/>
  <c r="C247" i="14"/>
  <c r="K247" i="14"/>
  <c r="I247" i="14"/>
  <c r="B247" i="14"/>
  <c r="F279" i="14"/>
  <c r="J279" i="14"/>
  <c r="C279" i="14"/>
  <c r="B279" i="14"/>
  <c r="I279" i="14"/>
  <c r="K279" i="14"/>
  <c r="F311" i="14"/>
  <c r="J311" i="14"/>
  <c r="B311" i="14"/>
  <c r="K311" i="14"/>
  <c r="I311" i="14"/>
  <c r="C311" i="14"/>
  <c r="F343" i="14"/>
  <c r="B343" i="14"/>
  <c r="K343" i="14"/>
  <c r="I343" i="14"/>
  <c r="C343" i="14"/>
  <c r="J343" i="14"/>
  <c r="C375" i="14"/>
  <c r="F375" i="14"/>
  <c r="K375" i="14"/>
  <c r="B375" i="14"/>
  <c r="I375" i="14"/>
  <c r="J375" i="14"/>
  <c r="C407" i="14"/>
  <c r="F407" i="14"/>
  <c r="J407" i="14"/>
  <c r="I407" i="14"/>
  <c r="K407" i="14"/>
  <c r="B407" i="14"/>
  <c r="F439" i="14"/>
  <c r="K439" i="14"/>
  <c r="I439" i="14"/>
  <c r="J439" i="14"/>
  <c r="B439" i="14"/>
  <c r="C439" i="14"/>
  <c r="B471" i="14"/>
  <c r="F471" i="14"/>
  <c r="I471" i="14"/>
  <c r="K471" i="14"/>
  <c r="C471" i="14"/>
  <c r="J471" i="14"/>
  <c r="F503" i="14"/>
  <c r="K503" i="14"/>
  <c r="C503" i="14"/>
  <c r="I503" i="14"/>
  <c r="J503" i="14"/>
  <c r="B503" i="14"/>
  <c r="C535" i="14"/>
  <c r="K535" i="14"/>
  <c r="I535" i="14"/>
  <c r="J535" i="14"/>
  <c r="F535" i="14"/>
  <c r="B535" i="14"/>
  <c r="K567" i="14"/>
  <c r="B567" i="14"/>
  <c r="C567" i="14"/>
  <c r="F567" i="14"/>
  <c r="I567" i="14"/>
  <c r="J567" i="14"/>
  <c r="K599" i="14"/>
  <c r="B599" i="14"/>
  <c r="C599" i="14"/>
  <c r="F599" i="14"/>
  <c r="I599" i="14"/>
  <c r="J599" i="14"/>
  <c r="C631" i="14"/>
  <c r="B631" i="14"/>
  <c r="K631" i="14"/>
  <c r="F631" i="14"/>
  <c r="J631" i="14"/>
  <c r="I631" i="14"/>
  <c r="C663" i="14"/>
  <c r="B663" i="14"/>
  <c r="J663" i="14"/>
  <c r="K663" i="14"/>
  <c r="I663" i="14"/>
  <c r="F663" i="14"/>
  <c r="C695" i="14"/>
  <c r="B695" i="14"/>
  <c r="J695" i="14"/>
  <c r="K695" i="14"/>
  <c r="F695" i="14"/>
  <c r="I695" i="14"/>
  <c r="C727" i="14"/>
  <c r="B727" i="14"/>
  <c r="J727" i="14"/>
  <c r="K727" i="14"/>
  <c r="F727" i="14"/>
  <c r="I727" i="14"/>
  <c r="B759" i="14"/>
  <c r="K759" i="14"/>
  <c r="J759" i="14"/>
  <c r="C759" i="14"/>
  <c r="F759" i="14"/>
  <c r="I759" i="14"/>
  <c r="B791" i="14"/>
  <c r="K791" i="14"/>
  <c r="F791" i="14"/>
  <c r="J791" i="14"/>
  <c r="C791" i="14"/>
  <c r="I791" i="14"/>
  <c r="C823" i="14"/>
  <c r="I823" i="14"/>
  <c r="J823" i="14"/>
  <c r="K823" i="14"/>
  <c r="B823" i="14"/>
  <c r="F823" i="14"/>
  <c r="B855" i="14"/>
  <c r="C855" i="14"/>
  <c r="I855" i="14"/>
  <c r="F855" i="14"/>
  <c r="J855" i="14"/>
  <c r="K855" i="14"/>
  <c r="B887" i="14"/>
  <c r="C887" i="14"/>
  <c r="I887" i="14"/>
  <c r="F887" i="14"/>
  <c r="J887" i="14"/>
  <c r="K887" i="14"/>
  <c r="C919" i="14"/>
  <c r="I919" i="14"/>
  <c r="J919" i="14"/>
  <c r="K919" i="14"/>
  <c r="B919" i="14"/>
  <c r="F919" i="14"/>
  <c r="J951" i="14"/>
  <c r="K951" i="14"/>
  <c r="B951" i="14"/>
  <c r="C951" i="14"/>
  <c r="F951" i="14"/>
  <c r="I951" i="14"/>
  <c r="J983" i="14"/>
  <c r="K983" i="14"/>
  <c r="B983" i="14"/>
  <c r="C983" i="14"/>
  <c r="F983" i="14"/>
  <c r="I983" i="14"/>
  <c r="C696" i="14"/>
  <c r="J696" i="14"/>
  <c r="B696" i="14"/>
  <c r="F696" i="14"/>
  <c r="I696" i="14"/>
  <c r="K696" i="14"/>
  <c r="C760" i="14"/>
  <c r="K760" i="14"/>
  <c r="B760" i="14"/>
  <c r="I760" i="14"/>
  <c r="J760" i="14"/>
  <c r="F760" i="14"/>
  <c r="F824" i="14"/>
  <c r="B824" i="14"/>
  <c r="J824" i="14"/>
  <c r="C824" i="14"/>
  <c r="I824" i="14"/>
  <c r="K824" i="14"/>
  <c r="B888" i="14"/>
  <c r="F888" i="14"/>
  <c r="I888" i="14"/>
  <c r="J888" i="14"/>
  <c r="K888" i="14"/>
  <c r="C888" i="14"/>
  <c r="B952" i="14"/>
  <c r="F952" i="14"/>
  <c r="I952" i="14"/>
  <c r="J952" i="14"/>
  <c r="K952" i="14"/>
  <c r="C952" i="14"/>
  <c r="B865" i="14"/>
  <c r="C865" i="14"/>
  <c r="F865" i="14"/>
  <c r="K865" i="14"/>
  <c r="I865" i="14"/>
  <c r="J865" i="14"/>
  <c r="B961" i="14"/>
  <c r="K961" i="14"/>
  <c r="C961" i="14"/>
  <c r="I961" i="14"/>
  <c r="J961" i="14"/>
  <c r="F961" i="14"/>
  <c r="C842" i="14"/>
  <c r="B842" i="14"/>
  <c r="F842" i="14"/>
  <c r="I842" i="14"/>
  <c r="J842" i="14"/>
  <c r="K842" i="14"/>
  <c r="C938" i="14"/>
  <c r="B938" i="14"/>
  <c r="J938" i="14"/>
  <c r="K938" i="14"/>
  <c r="F938" i="14"/>
  <c r="I938" i="14"/>
  <c r="J582" i="14"/>
  <c r="C582" i="14"/>
  <c r="I582" i="14"/>
  <c r="B582" i="14"/>
  <c r="F582" i="14"/>
  <c r="K582" i="14"/>
  <c r="C798" i="14"/>
  <c r="I798" i="14"/>
  <c r="J798" i="14"/>
  <c r="K798" i="14"/>
  <c r="B798" i="14"/>
  <c r="F798" i="14"/>
  <c r="K56" i="14"/>
  <c r="J56" i="14"/>
  <c r="B56" i="14"/>
  <c r="C56" i="14"/>
  <c r="F56" i="14"/>
  <c r="I56" i="14"/>
  <c r="K88" i="14"/>
  <c r="F88" i="14"/>
  <c r="C88" i="14"/>
  <c r="I88" i="14"/>
  <c r="J88" i="14"/>
  <c r="B88" i="14"/>
  <c r="I120" i="14"/>
  <c r="C120" i="14"/>
  <c r="F120" i="14"/>
  <c r="J120" i="14"/>
  <c r="K120" i="14"/>
  <c r="B120" i="14"/>
  <c r="K152" i="14"/>
  <c r="I152" i="14"/>
  <c r="J152" i="14"/>
  <c r="C152" i="14"/>
  <c r="F152" i="14"/>
  <c r="B152" i="14"/>
  <c r="C184" i="14"/>
  <c r="B184" i="14"/>
  <c r="I184" i="14"/>
  <c r="J184" i="14"/>
  <c r="F184" i="14"/>
  <c r="K184" i="14"/>
  <c r="C216" i="14"/>
  <c r="K216" i="14"/>
  <c r="B216" i="14"/>
  <c r="J216" i="14"/>
  <c r="F216" i="14"/>
  <c r="I216" i="14"/>
  <c r="C248" i="14"/>
  <c r="B248" i="14"/>
  <c r="K248" i="14"/>
  <c r="I248" i="14"/>
  <c r="J248" i="14"/>
  <c r="F248" i="14"/>
  <c r="C280" i="14"/>
  <c r="B280" i="14"/>
  <c r="I280" i="14"/>
  <c r="K280" i="14"/>
  <c r="F280" i="14"/>
  <c r="J280" i="14"/>
  <c r="I312" i="14"/>
  <c r="B312" i="14"/>
  <c r="C312" i="14"/>
  <c r="K312" i="14"/>
  <c r="F312" i="14"/>
  <c r="J312" i="14"/>
  <c r="I344" i="14"/>
  <c r="B344" i="14"/>
  <c r="K344" i="14"/>
  <c r="J344" i="14"/>
  <c r="F344" i="14"/>
  <c r="C344" i="14"/>
  <c r="B376" i="14"/>
  <c r="J376" i="14"/>
  <c r="K376" i="14"/>
  <c r="F376" i="14"/>
  <c r="C376" i="14"/>
  <c r="I376" i="14"/>
  <c r="B408" i="14"/>
  <c r="I408" i="14"/>
  <c r="J408" i="14"/>
  <c r="F408" i="14"/>
  <c r="C408" i="14"/>
  <c r="K408" i="14"/>
  <c r="C440" i="14"/>
  <c r="B440" i="14"/>
  <c r="F440" i="14"/>
  <c r="I440" i="14"/>
  <c r="K440" i="14"/>
  <c r="J440" i="14"/>
  <c r="J472" i="14"/>
  <c r="C472" i="14"/>
  <c r="K472" i="14"/>
  <c r="B472" i="14"/>
  <c r="F472" i="14"/>
  <c r="I472" i="14"/>
  <c r="C504" i="14"/>
  <c r="I504" i="14"/>
  <c r="B504" i="14"/>
  <c r="K504" i="14"/>
  <c r="F504" i="14"/>
  <c r="J504" i="14"/>
  <c r="K536" i="14"/>
  <c r="C536" i="14"/>
  <c r="B536" i="14"/>
  <c r="F536" i="14"/>
  <c r="I536" i="14"/>
  <c r="J536" i="14"/>
  <c r="B568" i="14"/>
  <c r="F568" i="14"/>
  <c r="K568" i="14"/>
  <c r="C568" i="14"/>
  <c r="J568" i="14"/>
  <c r="I568" i="14"/>
  <c r="C600" i="14"/>
  <c r="J600" i="14"/>
  <c r="K600" i="14"/>
  <c r="B600" i="14"/>
  <c r="I600" i="14"/>
  <c r="F600" i="14"/>
  <c r="C632" i="14"/>
  <c r="F632" i="14"/>
  <c r="J632" i="14"/>
  <c r="B632" i="14"/>
  <c r="K632" i="14"/>
  <c r="I632" i="14"/>
  <c r="C664" i="14"/>
  <c r="I664" i="14"/>
  <c r="J664" i="14"/>
  <c r="F664" i="14"/>
  <c r="K664" i="14"/>
  <c r="B664" i="14"/>
  <c r="C720" i="14"/>
  <c r="J720" i="14"/>
  <c r="B720" i="14"/>
  <c r="I720" i="14"/>
  <c r="K720" i="14"/>
  <c r="F720" i="14"/>
  <c r="C784" i="14"/>
  <c r="K784" i="14"/>
  <c r="B784" i="14"/>
  <c r="I784" i="14"/>
  <c r="J784" i="14"/>
  <c r="F784" i="14"/>
  <c r="B848" i="14"/>
  <c r="F848" i="14"/>
  <c r="I848" i="14"/>
  <c r="J848" i="14"/>
  <c r="K848" i="14"/>
  <c r="C848" i="14"/>
  <c r="B912" i="14"/>
  <c r="J912" i="14"/>
  <c r="F912" i="14"/>
  <c r="I912" i="14"/>
  <c r="K912" i="14"/>
  <c r="C912" i="14"/>
  <c r="B976" i="14"/>
  <c r="F976" i="14"/>
  <c r="I976" i="14"/>
  <c r="J976" i="14"/>
  <c r="K976" i="14"/>
  <c r="C976" i="14"/>
  <c r="B905" i="14"/>
  <c r="J905" i="14"/>
  <c r="F905" i="14"/>
  <c r="K905" i="14"/>
  <c r="C905" i="14"/>
  <c r="I905" i="14"/>
  <c r="B993" i="14"/>
  <c r="K993" i="14"/>
  <c r="C993" i="14"/>
  <c r="F993" i="14"/>
  <c r="J993" i="14"/>
  <c r="I993" i="14"/>
  <c r="C874" i="14"/>
  <c r="B874" i="14"/>
  <c r="J874" i="14"/>
  <c r="K874" i="14"/>
  <c r="I874" i="14"/>
  <c r="F874" i="14"/>
  <c r="C970" i="14"/>
  <c r="B970" i="14"/>
  <c r="F970" i="14"/>
  <c r="I970" i="14"/>
  <c r="K970" i="14"/>
  <c r="J970" i="14"/>
  <c r="K638" i="14"/>
  <c r="B638" i="14"/>
  <c r="F638" i="14"/>
  <c r="J638" i="14"/>
  <c r="I638" i="14"/>
  <c r="C638" i="14"/>
  <c r="B830" i="14"/>
  <c r="F830" i="14"/>
  <c r="K830" i="14"/>
  <c r="C830" i="14"/>
  <c r="J830" i="14"/>
  <c r="I830" i="14"/>
  <c r="C57" i="14"/>
  <c r="B57" i="14"/>
  <c r="F57" i="14"/>
  <c r="I57" i="14"/>
  <c r="K57" i="14"/>
  <c r="J57" i="14"/>
  <c r="J89" i="14"/>
  <c r="C89" i="14"/>
  <c r="F89" i="14"/>
  <c r="I89" i="14"/>
  <c r="K89" i="14"/>
  <c r="B89" i="14"/>
  <c r="J121" i="14"/>
  <c r="B121" i="14"/>
  <c r="I121" i="14"/>
  <c r="K121" i="14"/>
  <c r="F121" i="14"/>
  <c r="C121" i="14"/>
  <c r="I153" i="14"/>
  <c r="B153" i="14"/>
  <c r="F153" i="14"/>
  <c r="K153" i="14"/>
  <c r="C153" i="14"/>
  <c r="J153" i="14"/>
  <c r="F185" i="14"/>
  <c r="B185" i="14"/>
  <c r="C185" i="14"/>
  <c r="I185" i="14"/>
  <c r="K185" i="14"/>
  <c r="J185" i="14"/>
  <c r="B217" i="14"/>
  <c r="F217" i="14"/>
  <c r="K217" i="14"/>
  <c r="C217" i="14"/>
  <c r="I217" i="14"/>
  <c r="J217" i="14"/>
  <c r="C249" i="14"/>
  <c r="F249" i="14"/>
  <c r="I249" i="14"/>
  <c r="B249" i="14"/>
  <c r="J249" i="14"/>
  <c r="K249" i="14"/>
  <c r="I281" i="14"/>
  <c r="J281" i="14"/>
  <c r="K281" i="14"/>
  <c r="B281" i="14"/>
  <c r="C281" i="14"/>
  <c r="F281" i="14"/>
  <c r="C313" i="14"/>
  <c r="K313" i="14"/>
  <c r="B313" i="14"/>
  <c r="F313" i="14"/>
  <c r="J313" i="14"/>
  <c r="I313" i="14"/>
  <c r="F345" i="14"/>
  <c r="I345" i="14"/>
  <c r="K345" i="14"/>
  <c r="J345" i="14"/>
  <c r="B345" i="14"/>
  <c r="C345" i="14"/>
  <c r="F377" i="14"/>
  <c r="B377" i="14"/>
  <c r="C377" i="14"/>
  <c r="K377" i="14"/>
  <c r="I377" i="14"/>
  <c r="J377" i="14"/>
  <c r="F409" i="14"/>
  <c r="C409" i="14"/>
  <c r="I409" i="14"/>
  <c r="J409" i="14"/>
  <c r="K409" i="14"/>
  <c r="B409" i="14"/>
  <c r="F441" i="14"/>
  <c r="K441" i="14"/>
  <c r="I441" i="14"/>
  <c r="J441" i="14"/>
  <c r="C441" i="14"/>
  <c r="B441" i="14"/>
  <c r="B473" i="14"/>
  <c r="F473" i="14"/>
  <c r="K473" i="14"/>
  <c r="J473" i="14"/>
  <c r="I473" i="14"/>
  <c r="C473" i="14"/>
  <c r="F505" i="14"/>
  <c r="K505" i="14"/>
  <c r="B505" i="14"/>
  <c r="C505" i="14"/>
  <c r="I505" i="14"/>
  <c r="J505" i="14"/>
  <c r="F537" i="14"/>
  <c r="I537" i="14"/>
  <c r="C537" i="14"/>
  <c r="J537" i="14"/>
  <c r="K537" i="14"/>
  <c r="B537" i="14"/>
  <c r="B569" i="14"/>
  <c r="F569" i="14"/>
  <c r="I569" i="14"/>
  <c r="K569" i="14"/>
  <c r="J569" i="14"/>
  <c r="C569" i="14"/>
  <c r="B601" i="14"/>
  <c r="F601" i="14"/>
  <c r="J601" i="14"/>
  <c r="I601" i="14"/>
  <c r="K601" i="14"/>
  <c r="C601" i="14"/>
  <c r="I633" i="14"/>
  <c r="B633" i="14"/>
  <c r="C633" i="14"/>
  <c r="F633" i="14"/>
  <c r="J633" i="14"/>
  <c r="K633" i="14"/>
  <c r="I665" i="14"/>
  <c r="C665" i="14"/>
  <c r="B665" i="14"/>
  <c r="F665" i="14"/>
  <c r="J665" i="14"/>
  <c r="K665" i="14"/>
  <c r="I697" i="14"/>
  <c r="B697" i="14"/>
  <c r="C697" i="14"/>
  <c r="F697" i="14"/>
  <c r="J697" i="14"/>
  <c r="K697" i="14"/>
  <c r="I729" i="14"/>
  <c r="B729" i="14"/>
  <c r="C729" i="14"/>
  <c r="F729" i="14"/>
  <c r="J729" i="14"/>
  <c r="K729" i="14"/>
  <c r="I761" i="14"/>
  <c r="B761" i="14"/>
  <c r="F761" i="14"/>
  <c r="C761" i="14"/>
  <c r="J761" i="14"/>
  <c r="K761" i="14"/>
  <c r="C793" i="14"/>
  <c r="B793" i="14"/>
  <c r="F793" i="14"/>
  <c r="J793" i="14"/>
  <c r="K793" i="14"/>
  <c r="I793" i="14"/>
  <c r="I825" i="14"/>
  <c r="C825" i="14"/>
  <c r="K825" i="14"/>
  <c r="B825" i="14"/>
  <c r="J825" i="14"/>
  <c r="F825" i="14"/>
  <c r="B873" i="14"/>
  <c r="K873" i="14"/>
  <c r="F873" i="14"/>
  <c r="J873" i="14"/>
  <c r="I873" i="14"/>
  <c r="C873" i="14"/>
  <c r="B977" i="14"/>
  <c r="K977" i="14"/>
  <c r="I977" i="14"/>
  <c r="J977" i="14"/>
  <c r="F977" i="14"/>
  <c r="C977" i="14"/>
  <c r="C858" i="14"/>
  <c r="B858" i="14"/>
  <c r="J858" i="14"/>
  <c r="F858" i="14"/>
  <c r="K858" i="14"/>
  <c r="I858" i="14"/>
  <c r="C954" i="14"/>
  <c r="B954" i="14"/>
  <c r="J954" i="14"/>
  <c r="F954" i="14"/>
  <c r="K954" i="14"/>
  <c r="I954" i="14"/>
  <c r="K622" i="14"/>
  <c r="B622" i="14"/>
  <c r="F622" i="14"/>
  <c r="I622" i="14"/>
  <c r="C622" i="14"/>
  <c r="J622" i="14"/>
  <c r="C814" i="14"/>
  <c r="J814" i="14"/>
  <c r="I814" i="14"/>
  <c r="K814" i="14"/>
  <c r="F814" i="14"/>
  <c r="B814" i="14"/>
  <c r="I982" i="14"/>
  <c r="J982" i="14"/>
  <c r="K982" i="14"/>
  <c r="B982" i="14"/>
  <c r="C982" i="14"/>
  <c r="F982" i="14"/>
  <c r="C82" i="14"/>
  <c r="I82" i="14"/>
  <c r="J82" i="14"/>
  <c r="B82" i="14"/>
  <c r="K82" i="14"/>
  <c r="F82" i="14"/>
  <c r="C114" i="14"/>
  <c r="K114" i="14"/>
  <c r="I114" i="14"/>
  <c r="B114" i="14"/>
  <c r="F114" i="14"/>
  <c r="J114" i="14"/>
  <c r="J146" i="14"/>
  <c r="B146" i="14"/>
  <c r="C146" i="14"/>
  <c r="F146" i="14"/>
  <c r="I146" i="14"/>
  <c r="K146" i="14"/>
  <c r="J178" i="14"/>
  <c r="C178" i="14"/>
  <c r="F178" i="14"/>
  <c r="I178" i="14"/>
  <c r="B178" i="14"/>
  <c r="K178" i="14"/>
  <c r="J210" i="14"/>
  <c r="B210" i="14"/>
  <c r="C210" i="14"/>
  <c r="F210" i="14"/>
  <c r="I210" i="14"/>
  <c r="K210" i="14"/>
  <c r="F242" i="14"/>
  <c r="K242" i="14"/>
  <c r="J242" i="14"/>
  <c r="B242" i="14"/>
  <c r="I242" i="14"/>
  <c r="C242" i="14"/>
  <c r="F274" i="14"/>
  <c r="K274" i="14"/>
  <c r="J274" i="14"/>
  <c r="C274" i="14"/>
  <c r="I274" i="14"/>
  <c r="B274" i="14"/>
  <c r="C306" i="14"/>
  <c r="K306" i="14"/>
  <c r="F306" i="14"/>
  <c r="J306" i="14"/>
  <c r="I306" i="14"/>
  <c r="B306" i="14"/>
  <c r="C338" i="14"/>
  <c r="F338" i="14"/>
  <c r="K338" i="14"/>
  <c r="B338" i="14"/>
  <c r="I338" i="14"/>
  <c r="J338" i="14"/>
  <c r="C370" i="14"/>
  <c r="F370" i="14"/>
  <c r="I370" i="14"/>
  <c r="J370" i="14"/>
  <c r="K370" i="14"/>
  <c r="B370" i="14"/>
  <c r="C402" i="14"/>
  <c r="J402" i="14"/>
  <c r="B402" i="14"/>
  <c r="F402" i="14"/>
  <c r="K402" i="14"/>
  <c r="I402" i="14"/>
  <c r="C434" i="14"/>
  <c r="F434" i="14"/>
  <c r="K434" i="14"/>
  <c r="J434" i="14"/>
  <c r="B434" i="14"/>
  <c r="I434" i="14"/>
  <c r="C466" i="14"/>
  <c r="I466" i="14"/>
  <c r="B466" i="14"/>
  <c r="F466" i="14"/>
  <c r="J466" i="14"/>
  <c r="K466" i="14"/>
  <c r="C498" i="14"/>
  <c r="K498" i="14"/>
  <c r="F498" i="14"/>
  <c r="J498" i="14"/>
  <c r="I498" i="14"/>
  <c r="B498" i="14"/>
  <c r="F530" i="14"/>
  <c r="J530" i="14"/>
  <c r="B530" i="14"/>
  <c r="C530" i="14"/>
  <c r="K530" i="14"/>
  <c r="I530" i="14"/>
  <c r="K562" i="14"/>
  <c r="F562" i="14"/>
  <c r="J562" i="14"/>
  <c r="C562" i="14"/>
  <c r="I562" i="14"/>
  <c r="B562" i="14"/>
  <c r="J594" i="14"/>
  <c r="K594" i="14"/>
  <c r="I594" i="14"/>
  <c r="F594" i="14"/>
  <c r="B594" i="14"/>
  <c r="C594" i="14"/>
  <c r="J626" i="14"/>
  <c r="C626" i="14"/>
  <c r="I626" i="14"/>
  <c r="K626" i="14"/>
  <c r="F626" i="14"/>
  <c r="B626" i="14"/>
  <c r="J658" i="14"/>
  <c r="C658" i="14"/>
  <c r="I658" i="14"/>
  <c r="B658" i="14"/>
  <c r="K658" i="14"/>
  <c r="F658" i="14"/>
  <c r="J690" i="14"/>
  <c r="I690" i="14"/>
  <c r="C690" i="14"/>
  <c r="K690" i="14"/>
  <c r="B690" i="14"/>
  <c r="F690" i="14"/>
  <c r="J722" i="14"/>
  <c r="C722" i="14"/>
  <c r="I722" i="14"/>
  <c r="B722" i="14"/>
  <c r="F722" i="14"/>
  <c r="K722" i="14"/>
  <c r="C754" i="14"/>
  <c r="K754" i="14"/>
  <c r="F754" i="14"/>
  <c r="B754" i="14"/>
  <c r="I754" i="14"/>
  <c r="J754" i="14"/>
  <c r="I59" i="14"/>
  <c r="B59" i="14"/>
  <c r="F59" i="14"/>
  <c r="J59" i="14"/>
  <c r="C59" i="14"/>
  <c r="K59" i="14"/>
  <c r="I91" i="14"/>
  <c r="F91" i="14"/>
  <c r="B91" i="14"/>
  <c r="K91" i="14"/>
  <c r="J91" i="14"/>
  <c r="C91" i="14"/>
  <c r="K123" i="14"/>
  <c r="J123" i="14"/>
  <c r="C123" i="14"/>
  <c r="F123" i="14"/>
  <c r="I123" i="14"/>
  <c r="B123" i="14"/>
  <c r="K155" i="14"/>
  <c r="I155" i="14"/>
  <c r="C155" i="14"/>
  <c r="F155" i="14"/>
  <c r="J155" i="14"/>
  <c r="B155" i="14"/>
  <c r="K187" i="14"/>
  <c r="F187" i="14"/>
  <c r="I187" i="14"/>
  <c r="J187" i="14"/>
  <c r="C187" i="14"/>
  <c r="B187" i="14"/>
  <c r="K219" i="14"/>
  <c r="B219" i="14"/>
  <c r="C219" i="14"/>
  <c r="I219" i="14"/>
  <c r="J219" i="14"/>
  <c r="F219" i="14"/>
  <c r="C251" i="14"/>
  <c r="F251" i="14"/>
  <c r="I251" i="14"/>
  <c r="B251" i="14"/>
  <c r="K251" i="14"/>
  <c r="J251" i="14"/>
  <c r="C283" i="14"/>
  <c r="F283" i="14"/>
  <c r="I283" i="14"/>
  <c r="B283" i="14"/>
  <c r="J283" i="14"/>
  <c r="K283" i="14"/>
  <c r="C315" i="14"/>
  <c r="B315" i="14"/>
  <c r="F315" i="14"/>
  <c r="I315" i="14"/>
  <c r="J315" i="14"/>
  <c r="K315" i="14"/>
  <c r="C347" i="14"/>
  <c r="I347" i="14"/>
  <c r="F347" i="14"/>
  <c r="B347" i="14"/>
  <c r="J347" i="14"/>
  <c r="K347" i="14"/>
  <c r="C379" i="14"/>
  <c r="F379" i="14"/>
  <c r="I379" i="14"/>
  <c r="K379" i="14"/>
  <c r="B379" i="14"/>
  <c r="J379" i="14"/>
  <c r="B411" i="14"/>
  <c r="F411" i="14"/>
  <c r="K411" i="14"/>
  <c r="I411" i="14"/>
  <c r="C411" i="14"/>
  <c r="J411" i="14"/>
  <c r="I443" i="14"/>
  <c r="B443" i="14"/>
  <c r="F443" i="14"/>
  <c r="J443" i="14"/>
  <c r="K443" i="14"/>
  <c r="C443" i="14"/>
  <c r="B475" i="14"/>
  <c r="J475" i="14"/>
  <c r="C475" i="14"/>
  <c r="F475" i="14"/>
  <c r="I475" i="14"/>
  <c r="K475" i="14"/>
  <c r="B507" i="14"/>
  <c r="J507" i="14"/>
  <c r="F507" i="14"/>
  <c r="C507" i="14"/>
  <c r="K507" i="14"/>
  <c r="I507" i="14"/>
  <c r="I539" i="14"/>
  <c r="C539" i="14"/>
  <c r="F539" i="14"/>
  <c r="K539" i="14"/>
  <c r="J539" i="14"/>
  <c r="B539" i="14"/>
  <c r="C571" i="14"/>
  <c r="K571" i="14"/>
  <c r="B571" i="14"/>
  <c r="J571" i="14"/>
  <c r="F571" i="14"/>
  <c r="I571" i="14"/>
  <c r="C603" i="14"/>
  <c r="J603" i="14"/>
  <c r="K603" i="14"/>
  <c r="B603" i="14"/>
  <c r="I603" i="14"/>
  <c r="F603" i="14"/>
  <c r="K635" i="14"/>
  <c r="B635" i="14"/>
  <c r="C635" i="14"/>
  <c r="F635" i="14"/>
  <c r="I635" i="14"/>
  <c r="J635" i="14"/>
  <c r="K667" i="14"/>
  <c r="C667" i="14"/>
  <c r="F667" i="14"/>
  <c r="I667" i="14"/>
  <c r="J667" i="14"/>
  <c r="B667" i="14"/>
  <c r="K699" i="14"/>
  <c r="B699" i="14"/>
  <c r="C699" i="14"/>
  <c r="F699" i="14"/>
  <c r="I699" i="14"/>
  <c r="J699" i="14"/>
  <c r="K731" i="14"/>
  <c r="B731" i="14"/>
  <c r="C731" i="14"/>
  <c r="F731" i="14"/>
  <c r="I731" i="14"/>
  <c r="J731" i="14"/>
  <c r="K763" i="14"/>
  <c r="J763" i="14"/>
  <c r="B763" i="14"/>
  <c r="C763" i="14"/>
  <c r="F763" i="14"/>
  <c r="I763" i="14"/>
  <c r="K795" i="14"/>
  <c r="B795" i="14"/>
  <c r="C795" i="14"/>
  <c r="F795" i="14"/>
  <c r="I795" i="14"/>
  <c r="J795" i="14"/>
  <c r="K827" i="14"/>
  <c r="C827" i="14"/>
  <c r="F827" i="14"/>
  <c r="I827" i="14"/>
  <c r="J827" i="14"/>
  <c r="B827" i="14"/>
  <c r="F859" i="14"/>
  <c r="C859" i="14"/>
  <c r="B859" i="14"/>
  <c r="J859" i="14"/>
  <c r="I859" i="14"/>
  <c r="K859" i="14"/>
  <c r="F891" i="14"/>
  <c r="C891" i="14"/>
  <c r="B891" i="14"/>
  <c r="J891" i="14"/>
  <c r="I891" i="14"/>
  <c r="K891" i="14"/>
  <c r="F923" i="14"/>
  <c r="C923" i="14"/>
  <c r="B923" i="14"/>
  <c r="J923" i="14"/>
  <c r="K923" i="14"/>
  <c r="I923" i="14"/>
  <c r="F955" i="14"/>
  <c r="C955" i="14"/>
  <c r="B955" i="14"/>
  <c r="J955" i="14"/>
  <c r="K955" i="14"/>
  <c r="I955" i="14"/>
  <c r="F987" i="14"/>
  <c r="C987" i="14"/>
  <c r="B987" i="14"/>
  <c r="J987" i="14"/>
  <c r="I987" i="14"/>
  <c r="K987" i="14"/>
  <c r="B708" i="14"/>
  <c r="C708" i="14"/>
  <c r="I708" i="14"/>
  <c r="K708" i="14"/>
  <c r="J708" i="14"/>
  <c r="F708" i="14"/>
  <c r="C772" i="14"/>
  <c r="K772" i="14"/>
  <c r="F772" i="14"/>
  <c r="J772" i="14"/>
  <c r="I772" i="14"/>
  <c r="B772" i="14"/>
  <c r="B828" i="14"/>
  <c r="K828" i="14"/>
  <c r="C828" i="14"/>
  <c r="J828" i="14"/>
  <c r="I828" i="14"/>
  <c r="F828" i="14"/>
  <c r="I892" i="14"/>
  <c r="B892" i="14"/>
  <c r="C892" i="14"/>
  <c r="F892" i="14"/>
  <c r="J892" i="14"/>
  <c r="K892" i="14"/>
  <c r="I948" i="14"/>
  <c r="B948" i="14"/>
  <c r="C948" i="14"/>
  <c r="F948" i="14"/>
  <c r="K948" i="14"/>
  <c r="J948" i="14"/>
  <c r="J853" i="14"/>
  <c r="I853" i="14"/>
  <c r="C853" i="14"/>
  <c r="F853" i="14"/>
  <c r="K853" i="14"/>
  <c r="B853" i="14"/>
  <c r="J949" i="14"/>
  <c r="C949" i="14"/>
  <c r="F949" i="14"/>
  <c r="I949" i="14"/>
  <c r="K949" i="14"/>
  <c r="B949" i="14"/>
  <c r="J350" i="14"/>
  <c r="B350" i="14"/>
  <c r="C350" i="14"/>
  <c r="I350" i="14"/>
  <c r="F350" i="14"/>
  <c r="K350" i="14"/>
  <c r="K446" i="14"/>
  <c r="C446" i="14"/>
  <c r="B446" i="14"/>
  <c r="F446" i="14"/>
  <c r="J446" i="14"/>
  <c r="I446" i="14"/>
  <c r="J566" i="14"/>
  <c r="C566" i="14"/>
  <c r="I566" i="14"/>
  <c r="B566" i="14"/>
  <c r="K566" i="14"/>
  <c r="F566" i="14"/>
  <c r="I758" i="14"/>
  <c r="K758" i="14"/>
  <c r="B758" i="14"/>
  <c r="F758" i="14"/>
  <c r="J758" i="14"/>
  <c r="C758" i="14"/>
  <c r="I950" i="14"/>
  <c r="J950" i="14"/>
  <c r="K950" i="14"/>
  <c r="B950" i="14"/>
  <c r="C950" i="14"/>
  <c r="F950" i="14"/>
  <c r="C276" i="14"/>
  <c r="K276" i="14"/>
  <c r="F276" i="14"/>
  <c r="B276" i="14"/>
  <c r="J276" i="14"/>
  <c r="I276" i="14"/>
  <c r="K596" i="14"/>
  <c r="C596" i="14"/>
  <c r="J596" i="14"/>
  <c r="F596" i="14"/>
  <c r="I596" i="14"/>
  <c r="B596" i="14"/>
  <c r="B84" i="14"/>
  <c r="C84" i="14"/>
  <c r="F84" i="14"/>
  <c r="I84" i="14"/>
  <c r="J84" i="14"/>
  <c r="K84" i="14"/>
  <c r="C340" i="14"/>
  <c r="I340" i="14"/>
  <c r="J340" i="14"/>
  <c r="F340" i="14"/>
  <c r="K340" i="14"/>
  <c r="B340" i="14"/>
  <c r="B716" i="14"/>
  <c r="C716" i="14"/>
  <c r="I716" i="14"/>
  <c r="K716" i="14"/>
  <c r="J716" i="14"/>
  <c r="F716" i="14"/>
  <c r="J60" i="14"/>
  <c r="K60" i="14"/>
  <c r="B60" i="14"/>
  <c r="C60" i="14"/>
  <c r="F60" i="14"/>
  <c r="I60" i="14"/>
  <c r="K156" i="14"/>
  <c r="B156" i="14"/>
  <c r="C156" i="14"/>
  <c r="I156" i="14"/>
  <c r="F156" i="14"/>
  <c r="J156" i="14"/>
  <c r="C252" i="14"/>
  <c r="J252" i="14"/>
  <c r="I252" i="14"/>
  <c r="F252" i="14"/>
  <c r="K252" i="14"/>
  <c r="B252" i="14"/>
  <c r="K348" i="14"/>
  <c r="J348" i="14"/>
  <c r="I348" i="14"/>
  <c r="F348" i="14"/>
  <c r="C348" i="14"/>
  <c r="B348" i="14"/>
  <c r="K444" i="14"/>
  <c r="J444" i="14"/>
  <c r="B444" i="14"/>
  <c r="C444" i="14"/>
  <c r="F444" i="14"/>
  <c r="I444" i="14"/>
  <c r="J540" i="14"/>
  <c r="F540" i="14"/>
  <c r="B540" i="14"/>
  <c r="K540" i="14"/>
  <c r="C540" i="14"/>
  <c r="I540" i="14"/>
  <c r="J604" i="14"/>
  <c r="C604" i="14"/>
  <c r="K604" i="14"/>
  <c r="F604" i="14"/>
  <c r="I604" i="14"/>
  <c r="B604" i="14"/>
  <c r="B676" i="14"/>
  <c r="C676" i="14"/>
  <c r="J676" i="14"/>
  <c r="I676" i="14"/>
  <c r="K676" i="14"/>
  <c r="F676" i="14"/>
  <c r="B796" i="14"/>
  <c r="C796" i="14"/>
  <c r="F796" i="14"/>
  <c r="I796" i="14"/>
  <c r="J796" i="14"/>
  <c r="K796" i="14"/>
  <c r="J861" i="14"/>
  <c r="I861" i="14"/>
  <c r="C861" i="14"/>
  <c r="F861" i="14"/>
  <c r="B861" i="14"/>
  <c r="K861" i="14"/>
  <c r="J366" i="14"/>
  <c r="B366" i="14"/>
  <c r="I366" i="14"/>
  <c r="K366" i="14"/>
  <c r="C366" i="14"/>
  <c r="F366" i="14"/>
  <c r="J590" i="14"/>
  <c r="B590" i="14"/>
  <c r="C590" i="14"/>
  <c r="I590" i="14"/>
  <c r="F590" i="14"/>
  <c r="K590" i="14"/>
  <c r="K85" i="14"/>
  <c r="C85" i="14"/>
  <c r="F85" i="14"/>
  <c r="J85" i="14"/>
  <c r="I85" i="14"/>
  <c r="B85" i="14"/>
  <c r="C149" i="14"/>
  <c r="F149" i="14"/>
  <c r="I149" i="14"/>
  <c r="J149" i="14"/>
  <c r="B149" i="14"/>
  <c r="K149" i="14"/>
  <c r="I245" i="14"/>
  <c r="K245" i="14"/>
  <c r="B245" i="14"/>
  <c r="C245" i="14"/>
  <c r="J245" i="14"/>
  <c r="F245" i="14"/>
  <c r="I341" i="14"/>
  <c r="J341" i="14"/>
  <c r="K341" i="14"/>
  <c r="B341" i="14"/>
  <c r="F341" i="14"/>
  <c r="C341" i="14"/>
  <c r="I437" i="14"/>
  <c r="K437" i="14"/>
  <c r="B437" i="14"/>
  <c r="J437" i="14"/>
  <c r="F437" i="14"/>
  <c r="C437" i="14"/>
  <c r="K533" i="14"/>
  <c r="B533" i="14"/>
  <c r="C533" i="14"/>
  <c r="I533" i="14"/>
  <c r="J533" i="14"/>
  <c r="F533" i="14"/>
  <c r="C629" i="14"/>
  <c r="F629" i="14"/>
  <c r="J629" i="14"/>
  <c r="K629" i="14"/>
  <c r="B629" i="14"/>
  <c r="I629" i="14"/>
  <c r="F725" i="14"/>
  <c r="I725" i="14"/>
  <c r="K725" i="14"/>
  <c r="J725" i="14"/>
  <c r="B725" i="14"/>
  <c r="C725" i="14"/>
  <c r="K821" i="14"/>
  <c r="B821" i="14"/>
  <c r="C821" i="14"/>
  <c r="J821" i="14"/>
  <c r="F821" i="14"/>
  <c r="I821" i="14"/>
  <c r="J358" i="14"/>
  <c r="B358" i="14"/>
  <c r="F358" i="14"/>
  <c r="K358" i="14"/>
  <c r="I358" i="14"/>
  <c r="C358" i="14"/>
  <c r="C790" i="14"/>
  <c r="I790" i="14"/>
  <c r="J790" i="14"/>
  <c r="F790" i="14"/>
  <c r="K790" i="14"/>
  <c r="B790" i="14"/>
  <c r="F118" i="14"/>
  <c r="K118" i="14"/>
  <c r="I118" i="14"/>
  <c r="C118" i="14"/>
  <c r="J118" i="14"/>
  <c r="B118" i="14"/>
  <c r="K214" i="14"/>
  <c r="J214" i="14"/>
  <c r="F214" i="14"/>
  <c r="I214" i="14"/>
  <c r="C214" i="14"/>
  <c r="B214" i="14"/>
  <c r="J278" i="14"/>
  <c r="B278" i="14"/>
  <c r="C278" i="14"/>
  <c r="F278" i="14"/>
  <c r="I278" i="14"/>
  <c r="K278" i="14"/>
  <c r="C127" i="14"/>
  <c r="B127" i="14"/>
  <c r="K127" i="14"/>
  <c r="F127" i="14"/>
  <c r="J127" i="14"/>
  <c r="I127" i="14"/>
  <c r="F223" i="14"/>
  <c r="J223" i="14"/>
  <c r="K223" i="14"/>
  <c r="B223" i="14"/>
  <c r="I223" i="14"/>
  <c r="C223" i="14"/>
  <c r="F287" i="14"/>
  <c r="J287" i="14"/>
  <c r="K287" i="14"/>
  <c r="B287" i="14"/>
  <c r="I287" i="14"/>
  <c r="C287" i="14"/>
  <c r="F383" i="14"/>
  <c r="J383" i="14"/>
  <c r="C383" i="14"/>
  <c r="K383" i="14"/>
  <c r="B383" i="14"/>
  <c r="I383" i="14"/>
  <c r="J479" i="14"/>
  <c r="F479" i="14"/>
  <c r="I479" i="14"/>
  <c r="B479" i="14"/>
  <c r="C479" i="14"/>
  <c r="K479" i="14"/>
  <c r="C543" i="14"/>
  <c r="K543" i="14"/>
  <c r="B543" i="14"/>
  <c r="F543" i="14"/>
  <c r="J543" i="14"/>
  <c r="I543" i="14"/>
  <c r="B607" i="14"/>
  <c r="C607" i="14"/>
  <c r="I607" i="14"/>
  <c r="F607" i="14"/>
  <c r="J607" i="14"/>
  <c r="K607" i="14"/>
  <c r="C703" i="14"/>
  <c r="B703" i="14"/>
  <c r="J703" i="14"/>
  <c r="K703" i="14"/>
  <c r="I703" i="14"/>
  <c r="F703" i="14"/>
  <c r="J767" i="14"/>
  <c r="B767" i="14"/>
  <c r="C767" i="14"/>
  <c r="F767" i="14"/>
  <c r="I767" i="14"/>
  <c r="K767" i="14"/>
  <c r="C831" i="14"/>
  <c r="F831" i="14"/>
  <c r="I831" i="14"/>
  <c r="J831" i="14"/>
  <c r="B831" i="14"/>
  <c r="K831" i="14"/>
  <c r="B895" i="14"/>
  <c r="C895" i="14"/>
  <c r="F895" i="14"/>
  <c r="I895" i="14"/>
  <c r="J895" i="14"/>
  <c r="K895" i="14"/>
  <c r="J959" i="14"/>
  <c r="K959" i="14"/>
  <c r="B959" i="14"/>
  <c r="C959" i="14"/>
  <c r="F959" i="14"/>
  <c r="I959" i="14"/>
  <c r="J991" i="14"/>
  <c r="K991" i="14"/>
  <c r="B991" i="14"/>
  <c r="C991" i="14"/>
  <c r="F991" i="14"/>
  <c r="I991" i="14"/>
  <c r="C712" i="14"/>
  <c r="F712" i="14"/>
  <c r="J712" i="14"/>
  <c r="K712" i="14"/>
  <c r="I712" i="14"/>
  <c r="B712" i="14"/>
  <c r="B840" i="14"/>
  <c r="F840" i="14"/>
  <c r="I840" i="14"/>
  <c r="J840" i="14"/>
  <c r="K840" i="14"/>
  <c r="C840" i="14"/>
  <c r="B904" i="14"/>
  <c r="F904" i="14"/>
  <c r="J904" i="14"/>
  <c r="K904" i="14"/>
  <c r="I904" i="14"/>
  <c r="C904" i="14"/>
  <c r="B968" i="14"/>
  <c r="F968" i="14"/>
  <c r="I968" i="14"/>
  <c r="J968" i="14"/>
  <c r="K968" i="14"/>
  <c r="C968" i="14"/>
  <c r="B889" i="14"/>
  <c r="I889" i="14"/>
  <c r="C889" i="14"/>
  <c r="K889" i="14"/>
  <c r="F889" i="14"/>
  <c r="J889" i="14"/>
  <c r="B985" i="14"/>
  <c r="J985" i="14"/>
  <c r="F985" i="14"/>
  <c r="K985" i="14"/>
  <c r="C985" i="14"/>
  <c r="I985" i="14"/>
  <c r="C866" i="14"/>
  <c r="B866" i="14"/>
  <c r="I866" i="14"/>
  <c r="J866" i="14"/>
  <c r="F866" i="14"/>
  <c r="K866" i="14"/>
  <c r="C962" i="14"/>
  <c r="B962" i="14"/>
  <c r="I962" i="14"/>
  <c r="K962" i="14"/>
  <c r="J962" i="14"/>
  <c r="F962" i="14"/>
  <c r="K646" i="14"/>
  <c r="I646" i="14"/>
  <c r="B646" i="14"/>
  <c r="C646" i="14"/>
  <c r="F646" i="14"/>
  <c r="J646" i="14"/>
  <c r="B854" i="14"/>
  <c r="C854" i="14"/>
  <c r="F854" i="14"/>
  <c r="I854" i="14"/>
  <c r="J854" i="14"/>
  <c r="K854" i="14"/>
  <c r="K64" i="14"/>
  <c r="C64" i="14"/>
  <c r="F64" i="14"/>
  <c r="J64" i="14"/>
  <c r="I64" i="14"/>
  <c r="B64" i="14"/>
  <c r="K96" i="14"/>
  <c r="C96" i="14"/>
  <c r="F96" i="14"/>
  <c r="I96" i="14"/>
  <c r="J96" i="14"/>
  <c r="B96" i="14"/>
  <c r="C128" i="14"/>
  <c r="F128" i="14"/>
  <c r="K128" i="14"/>
  <c r="B128" i="14"/>
  <c r="J128" i="14"/>
  <c r="I128" i="14"/>
  <c r="C160" i="14"/>
  <c r="J160" i="14"/>
  <c r="I160" i="14"/>
  <c r="F160" i="14"/>
  <c r="K160" i="14"/>
  <c r="B160" i="14"/>
  <c r="B192" i="14"/>
  <c r="I192" i="14"/>
  <c r="J192" i="14"/>
  <c r="K192" i="14"/>
  <c r="F192" i="14"/>
  <c r="C192" i="14"/>
  <c r="C224" i="14"/>
  <c r="K224" i="14"/>
  <c r="B224" i="14"/>
  <c r="I224" i="14"/>
  <c r="F224" i="14"/>
  <c r="J224" i="14"/>
  <c r="C256" i="14"/>
  <c r="I256" i="14"/>
  <c r="K256" i="14"/>
  <c r="B256" i="14"/>
  <c r="J256" i="14"/>
  <c r="F256" i="14"/>
  <c r="C288" i="14"/>
  <c r="B288" i="14"/>
  <c r="I288" i="14"/>
  <c r="K288" i="14"/>
  <c r="F288" i="14"/>
  <c r="J288" i="14"/>
  <c r="I320" i="14"/>
  <c r="K320" i="14"/>
  <c r="B320" i="14"/>
  <c r="C320" i="14"/>
  <c r="J320" i="14"/>
  <c r="F320" i="14"/>
  <c r="B352" i="14"/>
  <c r="C352" i="14"/>
  <c r="F352" i="14"/>
  <c r="J352" i="14"/>
  <c r="I352" i="14"/>
  <c r="K352" i="14"/>
  <c r="F384" i="14"/>
  <c r="K384" i="14"/>
  <c r="C384" i="14"/>
  <c r="B384" i="14"/>
  <c r="I384" i="14"/>
  <c r="J384" i="14"/>
  <c r="C448" i="14"/>
  <c r="K448" i="14"/>
  <c r="B448" i="14"/>
  <c r="F448" i="14"/>
  <c r="J448" i="14"/>
  <c r="I448" i="14"/>
  <c r="J480" i="14"/>
  <c r="C480" i="14"/>
  <c r="K480" i="14"/>
  <c r="F480" i="14"/>
  <c r="B480" i="14"/>
  <c r="I480" i="14"/>
  <c r="J512" i="14"/>
  <c r="B512" i="14"/>
  <c r="K512" i="14"/>
  <c r="F512" i="14"/>
  <c r="C512" i="14"/>
  <c r="I512" i="14"/>
  <c r="B544" i="14"/>
  <c r="C544" i="14"/>
  <c r="I544" i="14"/>
  <c r="F544" i="14"/>
  <c r="J544" i="14"/>
  <c r="K544" i="14"/>
  <c r="B576" i="14"/>
  <c r="C576" i="14"/>
  <c r="I576" i="14"/>
  <c r="F576" i="14"/>
  <c r="J576" i="14"/>
  <c r="K576" i="14"/>
  <c r="C608" i="14"/>
  <c r="F608" i="14"/>
  <c r="J608" i="14"/>
  <c r="B608" i="14"/>
  <c r="I608" i="14"/>
  <c r="K608" i="14"/>
  <c r="F640" i="14"/>
  <c r="J640" i="14"/>
  <c r="B640" i="14"/>
  <c r="K640" i="14"/>
  <c r="C640" i="14"/>
  <c r="I640" i="14"/>
  <c r="C680" i="14"/>
  <c r="B680" i="14"/>
  <c r="F680" i="14"/>
  <c r="I680" i="14"/>
  <c r="J680" i="14"/>
  <c r="K680" i="14"/>
  <c r="C736" i="14"/>
  <c r="J736" i="14"/>
  <c r="B736" i="14"/>
  <c r="F736" i="14"/>
  <c r="I736" i="14"/>
  <c r="K736" i="14"/>
  <c r="C800" i="14"/>
  <c r="I800" i="14"/>
  <c r="K800" i="14"/>
  <c r="B800" i="14"/>
  <c r="F800" i="14"/>
  <c r="J800" i="14"/>
  <c r="B864" i="14"/>
  <c r="F864" i="14"/>
  <c r="I864" i="14"/>
  <c r="J864" i="14"/>
  <c r="K864" i="14"/>
  <c r="C864" i="14"/>
  <c r="B928" i="14"/>
  <c r="F928" i="14"/>
  <c r="I928" i="14"/>
  <c r="J928" i="14"/>
  <c r="K928" i="14"/>
  <c r="C928" i="14"/>
  <c r="B992" i="14"/>
  <c r="F992" i="14"/>
  <c r="I992" i="14"/>
  <c r="J992" i="14"/>
  <c r="K992" i="14"/>
  <c r="C992" i="14"/>
  <c r="B929" i="14"/>
  <c r="C929" i="14"/>
  <c r="F929" i="14"/>
  <c r="J929" i="14"/>
  <c r="K929" i="14"/>
  <c r="I929" i="14"/>
  <c r="J794" i="14"/>
  <c r="I794" i="14"/>
  <c r="F794" i="14"/>
  <c r="K794" i="14"/>
  <c r="C794" i="14"/>
  <c r="B794" i="14"/>
  <c r="C898" i="14"/>
  <c r="B898" i="14"/>
  <c r="I898" i="14"/>
  <c r="K898" i="14"/>
  <c r="F898" i="14"/>
  <c r="J898" i="14"/>
  <c r="C994" i="14"/>
  <c r="B994" i="14"/>
  <c r="I994" i="14"/>
  <c r="J994" i="14"/>
  <c r="F994" i="14"/>
  <c r="K994" i="14"/>
  <c r="K686" i="14"/>
  <c r="B686" i="14"/>
  <c r="F686" i="14"/>
  <c r="J686" i="14"/>
  <c r="I686" i="14"/>
  <c r="C686" i="14"/>
  <c r="B870" i="14"/>
  <c r="C870" i="14"/>
  <c r="F870" i="14"/>
  <c r="I870" i="14"/>
  <c r="J870" i="14"/>
  <c r="K870" i="14"/>
  <c r="C65" i="14"/>
  <c r="B65" i="14"/>
  <c r="F65" i="14"/>
  <c r="I65" i="14"/>
  <c r="K65" i="14"/>
  <c r="J65" i="14"/>
  <c r="J97" i="14"/>
  <c r="B97" i="14"/>
  <c r="C97" i="14"/>
  <c r="F97" i="14"/>
  <c r="I97" i="14"/>
  <c r="K97" i="14"/>
  <c r="I129" i="14"/>
  <c r="B129" i="14"/>
  <c r="F129" i="14"/>
  <c r="C129" i="14"/>
  <c r="K129" i="14"/>
  <c r="J129" i="14"/>
  <c r="I161" i="14"/>
  <c r="B161" i="14"/>
  <c r="F161" i="14"/>
  <c r="K161" i="14"/>
  <c r="J161" i="14"/>
  <c r="C161" i="14"/>
  <c r="C193" i="14"/>
  <c r="B193" i="14"/>
  <c r="J193" i="14"/>
  <c r="F193" i="14"/>
  <c r="I193" i="14"/>
  <c r="K193" i="14"/>
  <c r="B225" i="14"/>
  <c r="J225" i="14"/>
  <c r="K225" i="14"/>
  <c r="C225" i="14"/>
  <c r="F225" i="14"/>
  <c r="I225" i="14"/>
  <c r="B257" i="14"/>
  <c r="C257" i="14"/>
  <c r="I257" i="14"/>
  <c r="F257" i="14"/>
  <c r="J257" i="14"/>
  <c r="K257" i="14"/>
  <c r="I289" i="14"/>
  <c r="C289" i="14"/>
  <c r="F289" i="14"/>
  <c r="K289" i="14"/>
  <c r="J289" i="14"/>
  <c r="B289" i="14"/>
  <c r="F321" i="14"/>
  <c r="I321" i="14"/>
  <c r="K321" i="14"/>
  <c r="B321" i="14"/>
  <c r="J321" i="14"/>
  <c r="C321" i="14"/>
  <c r="B353" i="14"/>
  <c r="F353" i="14"/>
  <c r="I353" i="14"/>
  <c r="J353" i="14"/>
  <c r="K353" i="14"/>
  <c r="C353" i="14"/>
  <c r="F385" i="14"/>
  <c r="K385" i="14"/>
  <c r="C385" i="14"/>
  <c r="B385" i="14"/>
  <c r="I385" i="14"/>
  <c r="J385" i="14"/>
  <c r="F417" i="14"/>
  <c r="J417" i="14"/>
  <c r="K417" i="14"/>
  <c r="B417" i="14"/>
  <c r="C417" i="14"/>
  <c r="I417" i="14"/>
  <c r="F449" i="14"/>
  <c r="B449" i="14"/>
  <c r="K449" i="14"/>
  <c r="J449" i="14"/>
  <c r="C449" i="14"/>
  <c r="I449" i="14"/>
  <c r="B481" i="14"/>
  <c r="K481" i="14"/>
  <c r="I481" i="14"/>
  <c r="J481" i="14"/>
  <c r="F481" i="14"/>
  <c r="C481" i="14"/>
  <c r="F513" i="14"/>
  <c r="B513" i="14"/>
  <c r="J513" i="14"/>
  <c r="C513" i="14"/>
  <c r="I513" i="14"/>
  <c r="K513" i="14"/>
  <c r="B545" i="14"/>
  <c r="I545" i="14"/>
  <c r="J545" i="14"/>
  <c r="F545" i="14"/>
  <c r="K545" i="14"/>
  <c r="C545" i="14"/>
  <c r="B577" i="14"/>
  <c r="I577" i="14"/>
  <c r="J577" i="14"/>
  <c r="F577" i="14"/>
  <c r="K577" i="14"/>
  <c r="C577" i="14"/>
  <c r="B609" i="14"/>
  <c r="J609" i="14"/>
  <c r="K609" i="14"/>
  <c r="F609" i="14"/>
  <c r="I609" i="14"/>
  <c r="C609" i="14"/>
  <c r="I641" i="14"/>
  <c r="C641" i="14"/>
  <c r="B641" i="14"/>
  <c r="J641" i="14"/>
  <c r="F641" i="14"/>
  <c r="K641" i="14"/>
  <c r="I673" i="14"/>
  <c r="B673" i="14"/>
  <c r="F673" i="14"/>
  <c r="J673" i="14"/>
  <c r="C673" i="14"/>
  <c r="K673" i="14"/>
  <c r="I705" i="14"/>
  <c r="C705" i="14"/>
  <c r="J705" i="14"/>
  <c r="B705" i="14"/>
  <c r="F705" i="14"/>
  <c r="K705" i="14"/>
  <c r="I737" i="14"/>
  <c r="C737" i="14"/>
  <c r="F737" i="14"/>
  <c r="J737" i="14"/>
  <c r="B737" i="14"/>
  <c r="K737" i="14"/>
  <c r="I769" i="14"/>
  <c r="C769" i="14"/>
  <c r="F769" i="14"/>
  <c r="J769" i="14"/>
  <c r="B769" i="14"/>
  <c r="K769" i="14"/>
  <c r="B801" i="14"/>
  <c r="J801" i="14"/>
  <c r="F801" i="14"/>
  <c r="K801" i="14"/>
  <c r="I801" i="14"/>
  <c r="C801" i="14"/>
  <c r="B833" i="14"/>
  <c r="C833" i="14"/>
  <c r="I833" i="14"/>
  <c r="J833" i="14"/>
  <c r="F833" i="14"/>
  <c r="K833" i="14"/>
  <c r="B897" i="14"/>
  <c r="C897" i="14"/>
  <c r="K897" i="14"/>
  <c r="I897" i="14"/>
  <c r="J897" i="14"/>
  <c r="F897" i="14"/>
  <c r="J778" i="14"/>
  <c r="B778" i="14"/>
  <c r="K778" i="14"/>
  <c r="C778" i="14"/>
  <c r="I778" i="14"/>
  <c r="F778" i="14"/>
  <c r="C882" i="14"/>
  <c r="B882" i="14"/>
  <c r="K882" i="14"/>
  <c r="I882" i="14"/>
  <c r="J882" i="14"/>
  <c r="F882" i="14"/>
  <c r="C978" i="14"/>
  <c r="B978" i="14"/>
  <c r="K978" i="14"/>
  <c r="F978" i="14"/>
  <c r="J978" i="14"/>
  <c r="I978" i="14"/>
  <c r="K670" i="14"/>
  <c r="C670" i="14"/>
  <c r="F670" i="14"/>
  <c r="B670" i="14"/>
  <c r="I670" i="14"/>
  <c r="J670" i="14"/>
  <c r="B862" i="14"/>
  <c r="I862" i="14"/>
  <c r="C862" i="14"/>
  <c r="F862" i="14"/>
  <c r="J862" i="14"/>
  <c r="K862" i="14"/>
  <c r="C58" i="14"/>
  <c r="I58" i="14"/>
  <c r="J58" i="14"/>
  <c r="F58" i="14"/>
  <c r="K58" i="14"/>
  <c r="B58" i="14"/>
  <c r="C90" i="14"/>
  <c r="J90" i="14"/>
  <c r="K90" i="14"/>
  <c r="F90" i="14"/>
  <c r="I90" i="14"/>
  <c r="B90" i="14"/>
  <c r="K122" i="14"/>
  <c r="B122" i="14"/>
  <c r="F122" i="14"/>
  <c r="C122" i="14"/>
  <c r="J122" i="14"/>
  <c r="I122" i="14"/>
  <c r="J154" i="14"/>
  <c r="F154" i="14"/>
  <c r="I154" i="14"/>
  <c r="B154" i="14"/>
  <c r="C154" i="14"/>
  <c r="K154" i="14"/>
  <c r="J186" i="14"/>
  <c r="B186" i="14"/>
  <c r="F186" i="14"/>
  <c r="I186" i="14"/>
  <c r="C186" i="14"/>
  <c r="K186" i="14"/>
  <c r="I218" i="14"/>
  <c r="F218" i="14"/>
  <c r="B218" i="14"/>
  <c r="C218" i="14"/>
  <c r="J218" i="14"/>
  <c r="K218" i="14"/>
  <c r="C250" i="14"/>
  <c r="J250" i="14"/>
  <c r="K250" i="14"/>
  <c r="I250" i="14"/>
  <c r="F250" i="14"/>
  <c r="B250" i="14"/>
  <c r="B282" i="14"/>
  <c r="J282" i="14"/>
  <c r="K282" i="14"/>
  <c r="C282" i="14"/>
  <c r="I282" i="14"/>
  <c r="F282" i="14"/>
  <c r="K314" i="14"/>
  <c r="C314" i="14"/>
  <c r="F314" i="14"/>
  <c r="J314" i="14"/>
  <c r="B314" i="14"/>
  <c r="I314" i="14"/>
  <c r="F346" i="14"/>
  <c r="B346" i="14"/>
  <c r="I346" i="14"/>
  <c r="C346" i="14"/>
  <c r="K346" i="14"/>
  <c r="J346" i="14"/>
  <c r="F378" i="14"/>
  <c r="K378" i="14"/>
  <c r="C378" i="14"/>
  <c r="J378" i="14"/>
  <c r="B378" i="14"/>
  <c r="I378" i="14"/>
  <c r="K410" i="14"/>
  <c r="C410" i="14"/>
  <c r="F410" i="14"/>
  <c r="J410" i="14"/>
  <c r="B410" i="14"/>
  <c r="I410" i="14"/>
  <c r="I442" i="14"/>
  <c r="F442" i="14"/>
  <c r="B442" i="14"/>
  <c r="C442" i="14"/>
  <c r="J442" i="14"/>
  <c r="K442" i="14"/>
  <c r="I474" i="14"/>
  <c r="B474" i="14"/>
  <c r="C474" i="14"/>
  <c r="K474" i="14"/>
  <c r="F474" i="14"/>
  <c r="J474" i="14"/>
  <c r="B506" i="14"/>
  <c r="J506" i="14"/>
  <c r="C506" i="14"/>
  <c r="K506" i="14"/>
  <c r="F506" i="14"/>
  <c r="I506" i="14"/>
  <c r="F538" i="14"/>
  <c r="B538" i="14"/>
  <c r="C538" i="14"/>
  <c r="J538" i="14"/>
  <c r="I538" i="14"/>
  <c r="K538" i="14"/>
  <c r="J570" i="14"/>
  <c r="B570" i="14"/>
  <c r="C570" i="14"/>
  <c r="F570" i="14"/>
  <c r="K570" i="14"/>
  <c r="I570" i="14"/>
  <c r="I602" i="14"/>
  <c r="K602" i="14"/>
  <c r="B602" i="14"/>
  <c r="F602" i="14"/>
  <c r="J602" i="14"/>
  <c r="C602" i="14"/>
  <c r="J634" i="14"/>
  <c r="C634" i="14"/>
  <c r="I634" i="14"/>
  <c r="B634" i="14"/>
  <c r="F634" i="14"/>
  <c r="K634" i="14"/>
  <c r="J666" i="14"/>
  <c r="I666" i="14"/>
  <c r="C666" i="14"/>
  <c r="F666" i="14"/>
  <c r="K666" i="14"/>
  <c r="B666" i="14"/>
  <c r="J698" i="14"/>
  <c r="C698" i="14"/>
  <c r="I698" i="14"/>
  <c r="B698" i="14"/>
  <c r="F698" i="14"/>
  <c r="K698" i="14"/>
  <c r="J730" i="14"/>
  <c r="C730" i="14"/>
  <c r="I730" i="14"/>
  <c r="F730" i="14"/>
  <c r="K730" i="14"/>
  <c r="B730" i="14"/>
  <c r="C762" i="14"/>
  <c r="F762" i="14"/>
  <c r="I762" i="14"/>
  <c r="K762" i="14"/>
  <c r="J762" i="14"/>
  <c r="B762" i="14"/>
  <c r="I67" i="14"/>
  <c r="B67" i="14"/>
  <c r="F67" i="14"/>
  <c r="C67" i="14"/>
  <c r="K67" i="14"/>
  <c r="J67" i="14"/>
  <c r="B99" i="14"/>
  <c r="K99" i="14"/>
  <c r="F99" i="14"/>
  <c r="J99" i="14"/>
  <c r="I99" i="14"/>
  <c r="C99" i="14"/>
  <c r="K131" i="14"/>
  <c r="I131" i="14"/>
  <c r="J131" i="14"/>
  <c r="C131" i="14"/>
  <c r="F131" i="14"/>
  <c r="B131" i="14"/>
  <c r="K163" i="14"/>
  <c r="J163" i="14"/>
  <c r="F163" i="14"/>
  <c r="I163" i="14"/>
  <c r="C163" i="14"/>
  <c r="B163" i="14"/>
  <c r="K195" i="14"/>
  <c r="C195" i="14"/>
  <c r="F195" i="14"/>
  <c r="I195" i="14"/>
  <c r="J195" i="14"/>
  <c r="B195" i="14"/>
  <c r="C227" i="14"/>
  <c r="B227" i="14"/>
  <c r="I227" i="14"/>
  <c r="F227" i="14"/>
  <c r="K227" i="14"/>
  <c r="J227" i="14"/>
  <c r="C259" i="14"/>
  <c r="B259" i="14"/>
  <c r="I259" i="14"/>
  <c r="F259" i="14"/>
  <c r="J259" i="14"/>
  <c r="K259" i="14"/>
  <c r="C291" i="14"/>
  <c r="I291" i="14"/>
  <c r="F291" i="14"/>
  <c r="B291" i="14"/>
  <c r="J291" i="14"/>
  <c r="K291" i="14"/>
  <c r="C323" i="14"/>
  <c r="F323" i="14"/>
  <c r="I323" i="14"/>
  <c r="B323" i="14"/>
  <c r="K323" i="14"/>
  <c r="J323" i="14"/>
  <c r="C355" i="14"/>
  <c r="F355" i="14"/>
  <c r="B355" i="14"/>
  <c r="I355" i="14"/>
  <c r="K355" i="14"/>
  <c r="J355" i="14"/>
  <c r="C387" i="14"/>
  <c r="F387" i="14"/>
  <c r="K387" i="14"/>
  <c r="B387" i="14"/>
  <c r="I387" i="14"/>
  <c r="J387" i="14"/>
  <c r="B419" i="14"/>
  <c r="F419" i="14"/>
  <c r="K419" i="14"/>
  <c r="I419" i="14"/>
  <c r="C419" i="14"/>
  <c r="J419" i="14"/>
  <c r="I451" i="14"/>
  <c r="F451" i="14"/>
  <c r="B451" i="14"/>
  <c r="J451" i="14"/>
  <c r="C451" i="14"/>
  <c r="K451" i="14"/>
  <c r="B483" i="14"/>
  <c r="F483" i="14"/>
  <c r="J483" i="14"/>
  <c r="I483" i="14"/>
  <c r="K483" i="14"/>
  <c r="C483" i="14"/>
  <c r="B515" i="14"/>
  <c r="F515" i="14"/>
  <c r="C515" i="14"/>
  <c r="I515" i="14"/>
  <c r="K515" i="14"/>
  <c r="J515" i="14"/>
  <c r="C547" i="14"/>
  <c r="K547" i="14"/>
  <c r="B547" i="14"/>
  <c r="J547" i="14"/>
  <c r="I547" i="14"/>
  <c r="F547" i="14"/>
  <c r="C579" i="14"/>
  <c r="K579" i="14"/>
  <c r="B579" i="14"/>
  <c r="J579" i="14"/>
  <c r="I579" i="14"/>
  <c r="F579" i="14"/>
  <c r="J611" i="14"/>
  <c r="K611" i="14"/>
  <c r="B611" i="14"/>
  <c r="C611" i="14"/>
  <c r="F611" i="14"/>
  <c r="I611" i="14"/>
  <c r="K643" i="14"/>
  <c r="C643" i="14"/>
  <c r="J643" i="14"/>
  <c r="F643" i="14"/>
  <c r="B643" i="14"/>
  <c r="I643" i="14"/>
  <c r="K675" i="14"/>
  <c r="B675" i="14"/>
  <c r="I675" i="14"/>
  <c r="C675" i="14"/>
  <c r="J675" i="14"/>
  <c r="F675" i="14"/>
  <c r="K707" i="14"/>
  <c r="C707" i="14"/>
  <c r="B707" i="14"/>
  <c r="I707" i="14"/>
  <c r="J707" i="14"/>
  <c r="F707" i="14"/>
  <c r="K739" i="14"/>
  <c r="J739" i="14"/>
  <c r="B739" i="14"/>
  <c r="I739" i="14"/>
  <c r="C739" i="14"/>
  <c r="F739" i="14"/>
  <c r="K771" i="14"/>
  <c r="B771" i="14"/>
  <c r="J771" i="14"/>
  <c r="F771" i="14"/>
  <c r="C771" i="14"/>
  <c r="I771" i="14"/>
  <c r="K803" i="14"/>
  <c r="B803" i="14"/>
  <c r="C803" i="14"/>
  <c r="I803" i="14"/>
  <c r="F803" i="14"/>
  <c r="J803" i="14"/>
  <c r="F835" i="14"/>
  <c r="C835" i="14"/>
  <c r="K835" i="14"/>
  <c r="B835" i="14"/>
  <c r="I835" i="14"/>
  <c r="J835" i="14"/>
  <c r="F867" i="14"/>
  <c r="C867" i="14"/>
  <c r="I867" i="14"/>
  <c r="K867" i="14"/>
  <c r="J867" i="14"/>
  <c r="B867" i="14"/>
  <c r="F899" i="14"/>
  <c r="C899" i="14"/>
  <c r="K899" i="14"/>
  <c r="B899" i="14"/>
  <c r="J899" i="14"/>
  <c r="I899" i="14"/>
  <c r="F931" i="14"/>
  <c r="C931" i="14"/>
  <c r="I931" i="14"/>
  <c r="K931" i="14"/>
  <c r="J931" i="14"/>
  <c r="B931" i="14"/>
  <c r="F963" i="14"/>
  <c r="C963" i="14"/>
  <c r="K963" i="14"/>
  <c r="B963" i="14"/>
  <c r="I963" i="14"/>
  <c r="J963" i="14"/>
  <c r="F995" i="14"/>
  <c r="C995" i="14"/>
  <c r="I995" i="14"/>
  <c r="K995" i="14"/>
  <c r="J995" i="14"/>
  <c r="B995" i="14"/>
  <c r="B724" i="14"/>
  <c r="C724" i="14"/>
  <c r="J724" i="14"/>
  <c r="I724" i="14"/>
  <c r="K724" i="14"/>
  <c r="F724" i="14"/>
  <c r="B788" i="14"/>
  <c r="J788" i="14"/>
  <c r="I788" i="14"/>
  <c r="F788" i="14"/>
  <c r="K788" i="14"/>
  <c r="C788" i="14"/>
  <c r="I844" i="14"/>
  <c r="B844" i="14"/>
  <c r="C844" i="14"/>
  <c r="F844" i="14"/>
  <c r="J844" i="14"/>
  <c r="K844" i="14"/>
  <c r="I908" i="14"/>
  <c r="B908" i="14"/>
  <c r="C908" i="14"/>
  <c r="F908" i="14"/>
  <c r="J908" i="14"/>
  <c r="K908" i="14"/>
  <c r="I964" i="14"/>
  <c r="B964" i="14"/>
  <c r="C964" i="14"/>
  <c r="F964" i="14"/>
  <c r="J964" i="14"/>
  <c r="K964" i="14"/>
  <c r="J877" i="14"/>
  <c r="I877" i="14"/>
  <c r="C877" i="14"/>
  <c r="F877" i="14"/>
  <c r="B877" i="14"/>
  <c r="K877" i="14"/>
  <c r="J973" i="14"/>
  <c r="C973" i="14"/>
  <c r="F973" i="14"/>
  <c r="I973" i="14"/>
  <c r="K973" i="14"/>
  <c r="B973" i="14"/>
  <c r="B374" i="14"/>
  <c r="C374" i="14"/>
  <c r="F374" i="14"/>
  <c r="J374" i="14"/>
  <c r="K374" i="14"/>
  <c r="I374" i="14"/>
  <c r="F470" i="14"/>
  <c r="I470" i="14"/>
  <c r="J470" i="14"/>
  <c r="K470" i="14"/>
  <c r="B470" i="14"/>
  <c r="C470" i="14"/>
  <c r="C614" i="14"/>
  <c r="K614" i="14"/>
  <c r="I614" i="14"/>
  <c r="J614" i="14"/>
  <c r="F614" i="14"/>
  <c r="B614" i="14"/>
  <c r="C806" i="14"/>
  <c r="B806" i="14"/>
  <c r="J806" i="14"/>
  <c r="K806" i="14"/>
  <c r="I806" i="14"/>
  <c r="F806" i="14"/>
  <c r="I998" i="14"/>
  <c r="J998" i="14"/>
  <c r="K998" i="14"/>
  <c r="B998" i="14"/>
  <c r="C998" i="14"/>
  <c r="F998" i="14"/>
  <c r="K6" i="14"/>
  <c r="J6" i="14"/>
  <c r="F6" i="14"/>
  <c r="I6" i="14"/>
  <c r="C6" i="14"/>
  <c r="B6" i="14"/>
  <c r="AO6" i="2"/>
  <c r="AA66" i="6" l="1"/>
  <c r="Y6" i="2" l="1"/>
  <c r="F116" i="6" l="1"/>
  <c r="G116" i="6"/>
  <c r="F117" i="6"/>
  <c r="G117" i="6"/>
  <c r="F118" i="6"/>
  <c r="G118" i="6"/>
  <c r="F119" i="6"/>
  <c r="G119" i="6"/>
  <c r="F120" i="6"/>
  <c r="G120" i="6"/>
  <c r="F121" i="6"/>
  <c r="G121" i="6"/>
  <c r="F122" i="6"/>
  <c r="G122" i="6"/>
  <c r="F123" i="6"/>
  <c r="G123" i="6"/>
  <c r="F124" i="6"/>
  <c r="G124" i="6"/>
  <c r="F125" i="6"/>
  <c r="G125" i="6"/>
  <c r="F126" i="6"/>
  <c r="G126" i="6"/>
  <c r="F127" i="6"/>
  <c r="G127" i="6"/>
  <c r="F128" i="6"/>
  <c r="G128" i="6"/>
  <c r="F129" i="6"/>
  <c r="G129" i="6"/>
  <c r="F130" i="6"/>
  <c r="G130" i="6"/>
  <c r="F131" i="6"/>
  <c r="G131" i="6"/>
  <c r="F132" i="6"/>
  <c r="G132" i="6"/>
  <c r="G115" i="6"/>
  <c r="F115" i="6"/>
  <c r="F97" i="6"/>
  <c r="G97" i="6"/>
  <c r="F98" i="6"/>
  <c r="G98" i="6"/>
  <c r="F99" i="6"/>
  <c r="G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G109" i="6"/>
  <c r="F110" i="6"/>
  <c r="G110" i="6"/>
  <c r="F111" i="6"/>
  <c r="G111" i="6"/>
  <c r="F112" i="6"/>
  <c r="G112" i="6"/>
  <c r="F113" i="6"/>
  <c r="G113" i="6"/>
  <c r="G96" i="6"/>
  <c r="F96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G77" i="6"/>
  <c r="F77" i="6"/>
  <c r="Y143" i="6" l="1"/>
  <c r="Z143" i="6"/>
  <c r="AC143" i="6"/>
  <c r="AC139" i="6"/>
  <c r="AB138" i="6"/>
  <c r="AC134" i="6"/>
  <c r="V75" i="6"/>
  <c r="V132" i="6" s="1"/>
  <c r="W75" i="6"/>
  <c r="W113" i="6" s="1"/>
  <c r="X75" i="6"/>
  <c r="Y75" i="6"/>
  <c r="Y113" i="6" s="1"/>
  <c r="Z75" i="6"/>
  <c r="Z132" i="6" s="1"/>
  <c r="W74" i="6"/>
  <c r="W131" i="6" s="1"/>
  <c r="X74" i="6"/>
  <c r="Y74" i="6"/>
  <c r="Z74" i="6"/>
  <c r="Z131" i="6" s="1"/>
  <c r="AA74" i="6"/>
  <c r="AA112" i="6" s="1"/>
  <c r="AB74" i="6"/>
  <c r="AB112" i="6" s="1"/>
  <c r="V74" i="6"/>
  <c r="V131" i="6" s="1"/>
  <c r="AA73" i="6"/>
  <c r="AA75" i="6" s="1"/>
  <c r="AB73" i="6"/>
  <c r="AB130" i="6" s="1"/>
  <c r="AC73" i="6"/>
  <c r="AC92" i="6" s="1"/>
  <c r="Z92" i="6"/>
  <c r="AC72" i="6"/>
  <c r="AC129" i="6" s="1"/>
  <c r="AB129" i="6"/>
  <c r="AA129" i="6"/>
  <c r="Z129" i="6"/>
  <c r="AC71" i="6"/>
  <c r="AC109" i="6" s="1"/>
  <c r="AA128" i="6"/>
  <c r="AC70" i="6"/>
  <c r="AC89" i="6" s="1"/>
  <c r="AA127" i="6"/>
  <c r="AC69" i="6"/>
  <c r="AC126" i="6" s="1"/>
  <c r="Z88" i="6"/>
  <c r="AA126" i="6"/>
  <c r="AB126" i="6"/>
  <c r="AC68" i="6"/>
  <c r="AC87" i="6" s="1"/>
  <c r="AB87" i="6"/>
  <c r="Z67" i="6"/>
  <c r="Z86" i="6" s="1"/>
  <c r="AA67" i="6"/>
  <c r="AA124" i="6" s="1"/>
  <c r="AB67" i="6"/>
  <c r="AB124" i="6" s="1"/>
  <c r="AC67" i="6"/>
  <c r="AC105" i="6" s="1"/>
  <c r="Z66" i="6"/>
  <c r="Z104" i="6" s="1"/>
  <c r="AA104" i="6"/>
  <c r="AB66" i="6"/>
  <c r="AB123" i="6" s="1"/>
  <c r="AC66" i="6"/>
  <c r="AC123" i="6" s="1"/>
  <c r="Z65" i="6"/>
  <c r="Z103" i="6" s="1"/>
  <c r="AA65" i="6"/>
  <c r="AA103" i="6" s="1"/>
  <c r="AB65" i="6"/>
  <c r="AB103" i="6" s="1"/>
  <c r="AC65" i="6"/>
  <c r="AC103" i="6" s="1"/>
  <c r="AC64" i="6"/>
  <c r="AC121" i="6" s="1"/>
  <c r="AB64" i="6"/>
  <c r="AB121" i="6" s="1"/>
  <c r="AA64" i="6"/>
  <c r="AA83" i="6" s="1"/>
  <c r="Z64" i="6"/>
  <c r="AB63" i="6"/>
  <c r="AB101" i="6" s="1"/>
  <c r="Z62" i="6"/>
  <c r="Z61" i="6"/>
  <c r="Z99" i="6" s="1"/>
  <c r="Z60" i="6"/>
  <c r="Z79" i="6" s="1"/>
  <c r="Z59" i="6"/>
  <c r="Z58" i="6"/>
  <c r="Z115" i="6" s="1"/>
  <c r="AA62" i="6"/>
  <c r="AA81" i="6" s="1"/>
  <c r="AA61" i="6"/>
  <c r="AA118" i="6" s="1"/>
  <c r="AA60" i="6"/>
  <c r="AA117" i="6" s="1"/>
  <c r="AA59" i="6"/>
  <c r="AA78" i="6" s="1"/>
  <c r="AA58" i="6"/>
  <c r="AA77" i="6" s="1"/>
  <c r="AB62" i="6"/>
  <c r="AB61" i="6"/>
  <c r="AB118" i="6" s="1"/>
  <c r="AB60" i="6"/>
  <c r="AB98" i="6" s="1"/>
  <c r="AB59" i="6"/>
  <c r="AB78" i="6" s="1"/>
  <c r="AB58" i="6"/>
  <c r="AB115" i="6" s="1"/>
  <c r="V116" i="6"/>
  <c r="W116" i="6"/>
  <c r="X116" i="6"/>
  <c r="Y116" i="6"/>
  <c r="Z116" i="6"/>
  <c r="AC116" i="6"/>
  <c r="V117" i="6"/>
  <c r="W117" i="6"/>
  <c r="X117" i="6"/>
  <c r="Y117" i="6"/>
  <c r="Z117" i="6"/>
  <c r="AC117" i="6"/>
  <c r="V118" i="6"/>
  <c r="W118" i="6"/>
  <c r="X118" i="6"/>
  <c r="Y118" i="6"/>
  <c r="AC118" i="6"/>
  <c r="V119" i="6"/>
  <c r="W119" i="6"/>
  <c r="X119" i="6"/>
  <c r="Y119" i="6"/>
  <c r="Z119" i="6"/>
  <c r="AB119" i="6"/>
  <c r="AC119" i="6"/>
  <c r="V120" i="6"/>
  <c r="W120" i="6"/>
  <c r="X120" i="6"/>
  <c r="Y120" i="6"/>
  <c r="Z120" i="6"/>
  <c r="AA120" i="6"/>
  <c r="AC120" i="6"/>
  <c r="V121" i="6"/>
  <c r="W121" i="6"/>
  <c r="X121" i="6"/>
  <c r="Y121" i="6"/>
  <c r="Z121" i="6"/>
  <c r="V122" i="6"/>
  <c r="W122" i="6"/>
  <c r="X122" i="6"/>
  <c r="Y122" i="6"/>
  <c r="AA122" i="6"/>
  <c r="V123" i="6"/>
  <c r="W123" i="6"/>
  <c r="X123" i="6"/>
  <c r="Y123" i="6"/>
  <c r="AA123" i="6"/>
  <c r="V124" i="6"/>
  <c r="W124" i="6"/>
  <c r="X124" i="6"/>
  <c r="Y124" i="6"/>
  <c r="V125" i="6"/>
  <c r="W125" i="6"/>
  <c r="X125" i="6"/>
  <c r="Y125" i="6"/>
  <c r="Z125" i="6"/>
  <c r="AA125" i="6"/>
  <c r="V126" i="6"/>
  <c r="W126" i="6"/>
  <c r="X126" i="6"/>
  <c r="Y126" i="6"/>
  <c r="Z126" i="6"/>
  <c r="V127" i="6"/>
  <c r="W127" i="6"/>
  <c r="X127" i="6"/>
  <c r="Y127" i="6"/>
  <c r="Z127" i="6"/>
  <c r="AB127" i="6"/>
  <c r="V128" i="6"/>
  <c r="W128" i="6"/>
  <c r="X128" i="6"/>
  <c r="Y128" i="6"/>
  <c r="Z128" i="6"/>
  <c r="AB128" i="6"/>
  <c r="V129" i="6"/>
  <c r="W129" i="6"/>
  <c r="X129" i="6"/>
  <c r="Y129" i="6"/>
  <c r="V130" i="6"/>
  <c r="W130" i="6"/>
  <c r="X130" i="6"/>
  <c r="Y130" i="6"/>
  <c r="X131" i="6"/>
  <c r="Y131" i="6"/>
  <c r="W132" i="6"/>
  <c r="X132" i="6"/>
  <c r="W115" i="6"/>
  <c r="X115" i="6"/>
  <c r="Y115" i="6"/>
  <c r="AA115" i="6"/>
  <c r="AC115" i="6"/>
  <c r="V97" i="6"/>
  <c r="W97" i="6"/>
  <c r="X97" i="6"/>
  <c r="Y97" i="6"/>
  <c r="Z97" i="6"/>
  <c r="AA97" i="6"/>
  <c r="AB97" i="6"/>
  <c r="AC97" i="6"/>
  <c r="V98" i="6"/>
  <c r="W98" i="6"/>
  <c r="X98" i="6"/>
  <c r="Y98" i="6"/>
  <c r="Z98" i="6"/>
  <c r="AA98" i="6"/>
  <c r="AC98" i="6"/>
  <c r="V99" i="6"/>
  <c r="W99" i="6"/>
  <c r="X99" i="6"/>
  <c r="Y99" i="6"/>
  <c r="AB99" i="6"/>
  <c r="AC99" i="6"/>
  <c r="V100" i="6"/>
  <c r="W100" i="6"/>
  <c r="X100" i="6"/>
  <c r="Y100" i="6"/>
  <c r="Z100" i="6"/>
  <c r="AB100" i="6"/>
  <c r="AC100" i="6"/>
  <c r="V101" i="6"/>
  <c r="W101" i="6"/>
  <c r="X101" i="6"/>
  <c r="Y101" i="6"/>
  <c r="Z101" i="6"/>
  <c r="AA101" i="6"/>
  <c r="AC101" i="6"/>
  <c r="V102" i="6"/>
  <c r="W102" i="6"/>
  <c r="X102" i="6"/>
  <c r="Y102" i="6"/>
  <c r="Z102" i="6"/>
  <c r="AC102" i="6"/>
  <c r="V103" i="6"/>
  <c r="W103" i="6"/>
  <c r="X103" i="6"/>
  <c r="Y103" i="6"/>
  <c r="V104" i="6"/>
  <c r="W104" i="6"/>
  <c r="X104" i="6"/>
  <c r="Y104" i="6"/>
  <c r="V105" i="6"/>
  <c r="W105" i="6"/>
  <c r="X105" i="6"/>
  <c r="Y105" i="6"/>
  <c r="V106" i="6"/>
  <c r="W106" i="6"/>
  <c r="X106" i="6"/>
  <c r="Y106" i="6"/>
  <c r="Z106" i="6"/>
  <c r="AA106" i="6"/>
  <c r="V107" i="6"/>
  <c r="W107" i="6"/>
  <c r="X107" i="6"/>
  <c r="Y107" i="6"/>
  <c r="Z107" i="6"/>
  <c r="AB107" i="6"/>
  <c r="V108" i="6"/>
  <c r="W108" i="6"/>
  <c r="X108" i="6"/>
  <c r="Y108" i="6"/>
  <c r="Z108" i="6"/>
  <c r="AA108" i="6"/>
  <c r="AB108" i="6"/>
  <c r="V109" i="6"/>
  <c r="W109" i="6"/>
  <c r="X109" i="6"/>
  <c r="Y109" i="6"/>
  <c r="Z109" i="6"/>
  <c r="AB109" i="6"/>
  <c r="V110" i="6"/>
  <c r="W110" i="6"/>
  <c r="X110" i="6"/>
  <c r="Y110" i="6"/>
  <c r="V111" i="6"/>
  <c r="W111" i="6"/>
  <c r="X111" i="6"/>
  <c r="Y111" i="6"/>
  <c r="AC111" i="6"/>
  <c r="W112" i="6"/>
  <c r="X112" i="6"/>
  <c r="Y112" i="6"/>
  <c r="X113" i="6"/>
  <c r="W96" i="6"/>
  <c r="X96" i="6"/>
  <c r="Y96" i="6"/>
  <c r="Z96" i="6"/>
  <c r="AA96" i="6"/>
  <c r="AC96" i="6"/>
  <c r="V78" i="6"/>
  <c r="W78" i="6"/>
  <c r="X78" i="6"/>
  <c r="Y78" i="6"/>
  <c r="Z78" i="6"/>
  <c r="AC78" i="6"/>
  <c r="V79" i="6"/>
  <c r="W79" i="6"/>
  <c r="X79" i="6"/>
  <c r="Y79" i="6"/>
  <c r="AA79" i="6"/>
  <c r="AC79" i="6"/>
  <c r="V80" i="6"/>
  <c r="W80" i="6"/>
  <c r="X80" i="6"/>
  <c r="Y80" i="6"/>
  <c r="AB80" i="6"/>
  <c r="AC80" i="6"/>
  <c r="V81" i="6"/>
  <c r="W81" i="6"/>
  <c r="X81" i="6"/>
  <c r="Y81" i="6"/>
  <c r="Z81" i="6"/>
  <c r="AB81" i="6"/>
  <c r="AC81" i="6"/>
  <c r="V82" i="6"/>
  <c r="W82" i="6"/>
  <c r="X82" i="6"/>
  <c r="Y82" i="6"/>
  <c r="Z82" i="6"/>
  <c r="AA82" i="6"/>
  <c r="AC82" i="6"/>
  <c r="V83" i="6"/>
  <c r="W83" i="6"/>
  <c r="X83" i="6"/>
  <c r="Y83" i="6"/>
  <c r="Z83" i="6"/>
  <c r="AC83" i="6"/>
  <c r="V84" i="6"/>
  <c r="W84" i="6"/>
  <c r="X84" i="6"/>
  <c r="Y84" i="6"/>
  <c r="AA84" i="6"/>
  <c r="AB84" i="6"/>
  <c r="AC84" i="6"/>
  <c r="V85" i="6"/>
  <c r="W85" i="6"/>
  <c r="X85" i="6"/>
  <c r="Y85" i="6"/>
  <c r="AA85" i="6"/>
  <c r="AC85" i="6"/>
  <c r="V86" i="6"/>
  <c r="W86" i="6"/>
  <c r="X86" i="6"/>
  <c r="Y86" i="6"/>
  <c r="AA86" i="6"/>
  <c r="V87" i="6"/>
  <c r="W87" i="6"/>
  <c r="X87" i="6"/>
  <c r="Y87" i="6"/>
  <c r="Z87" i="6"/>
  <c r="AA87" i="6"/>
  <c r="V88" i="6"/>
  <c r="W88" i="6"/>
  <c r="X88" i="6"/>
  <c r="Y88" i="6"/>
  <c r="AB88" i="6"/>
  <c r="V89" i="6"/>
  <c r="W89" i="6"/>
  <c r="X89" i="6"/>
  <c r="Y89" i="6"/>
  <c r="Z89" i="6"/>
  <c r="AA89" i="6"/>
  <c r="AB89" i="6"/>
  <c r="V90" i="6"/>
  <c r="W90" i="6"/>
  <c r="X90" i="6"/>
  <c r="Y90" i="6"/>
  <c r="Z90" i="6"/>
  <c r="AB90" i="6"/>
  <c r="V91" i="6"/>
  <c r="W91" i="6"/>
  <c r="X91" i="6"/>
  <c r="Y91" i="6"/>
  <c r="V92" i="6"/>
  <c r="W92" i="6"/>
  <c r="X92" i="6"/>
  <c r="Y92" i="6"/>
  <c r="AB92" i="6"/>
  <c r="V93" i="6"/>
  <c r="W93" i="6"/>
  <c r="X93" i="6"/>
  <c r="Y93" i="6"/>
  <c r="AB93" i="6"/>
  <c r="X94" i="6"/>
  <c r="W77" i="6"/>
  <c r="X77" i="6"/>
  <c r="Y77" i="6"/>
  <c r="AC77" i="6"/>
  <c r="V58" i="6"/>
  <c r="V115" i="6" s="1"/>
  <c r="V94" i="6" l="1"/>
  <c r="AB86" i="6"/>
  <c r="AC125" i="6"/>
  <c r="AB122" i="6"/>
  <c r="AB116" i="6"/>
  <c r="AA102" i="6"/>
  <c r="Z93" i="6"/>
  <c r="Z80" i="6"/>
  <c r="AB105" i="6"/>
  <c r="V113" i="6"/>
  <c r="AA105" i="6"/>
  <c r="AA121" i="6"/>
  <c r="AA100" i="6"/>
  <c r="Z112" i="6"/>
  <c r="AB79" i="6"/>
  <c r="AB117" i="6"/>
  <c r="Z77" i="6"/>
  <c r="AA111" i="6"/>
  <c r="AB83" i="6"/>
  <c r="AA130" i="6"/>
  <c r="AB102" i="6"/>
  <c r="AA92" i="6"/>
  <c r="AA132" i="6"/>
  <c r="AA94" i="6"/>
  <c r="AA113" i="6"/>
  <c r="AA116" i="6"/>
  <c r="V96" i="6"/>
  <c r="Z105" i="6"/>
  <c r="Z124" i="6"/>
  <c r="V77" i="6"/>
  <c r="AB96" i="6"/>
  <c r="Z113" i="6"/>
  <c r="AC108" i="6"/>
  <c r="AC122" i="6"/>
  <c r="Z118" i="6"/>
  <c r="AC75" i="6"/>
  <c r="AC127" i="6"/>
  <c r="AC74" i="6"/>
  <c r="AB75" i="6"/>
  <c r="AB77" i="6"/>
  <c r="Z94" i="6"/>
  <c r="Z122" i="6"/>
  <c r="AB120" i="6"/>
  <c r="AC113" i="6"/>
  <c r="Y132" i="6"/>
  <c r="Y94" i="6"/>
  <c r="W94" i="6"/>
  <c r="AA93" i="6"/>
  <c r="AB131" i="6"/>
  <c r="AA131" i="6"/>
  <c r="V112" i="6"/>
  <c r="AB111" i="6"/>
  <c r="AC130" i="6"/>
  <c r="Z111" i="6"/>
  <c r="Z130" i="6"/>
  <c r="AC110" i="6"/>
  <c r="AC91" i="6"/>
  <c r="AB110" i="6"/>
  <c r="AB91" i="6"/>
  <c r="AA110" i="6"/>
  <c r="AA91" i="6"/>
  <c r="Z91" i="6"/>
  <c r="Z110" i="6"/>
  <c r="AC90" i="6"/>
  <c r="AC128" i="6"/>
  <c r="AA90" i="6"/>
  <c r="AA109" i="6"/>
  <c r="AC88" i="6"/>
  <c r="AC107" i="6"/>
  <c r="AA88" i="6"/>
  <c r="AA107" i="6"/>
  <c r="AC106" i="6"/>
  <c r="AB125" i="6"/>
  <c r="AB106" i="6"/>
  <c r="AC124" i="6"/>
  <c r="AC86" i="6"/>
  <c r="Z123" i="6"/>
  <c r="Z85" i="6"/>
  <c r="AB85" i="6"/>
  <c r="AB104" i="6"/>
  <c r="AC104" i="6"/>
  <c r="Z84" i="6"/>
  <c r="AB82" i="6"/>
  <c r="AA119" i="6"/>
  <c r="AA80" i="6"/>
  <c r="AA99" i="6"/>
  <c r="AC94" i="6" l="1"/>
  <c r="AC132" i="6"/>
  <c r="AC112" i="6"/>
  <c r="AC93" i="6"/>
  <c r="AC131" i="6"/>
  <c r="AB132" i="6"/>
  <c r="AB94" i="6"/>
  <c r="AB113" i="6"/>
  <c r="V56" i="6"/>
  <c r="W56" i="6"/>
  <c r="X56" i="6"/>
  <c r="Y56" i="6"/>
  <c r="Z56" i="6"/>
  <c r="AA56" i="6"/>
  <c r="AB56" i="6"/>
  <c r="AC56" i="6"/>
  <c r="W55" i="6"/>
  <c r="X55" i="6"/>
  <c r="Y55" i="6"/>
  <c r="Z55" i="6"/>
  <c r="AA55" i="6"/>
  <c r="AB55" i="6"/>
  <c r="AC55" i="6"/>
  <c r="V55" i="6"/>
  <c r="V34" i="6"/>
  <c r="V45" i="6" s="1"/>
  <c r="W34" i="6"/>
  <c r="W45" i="6" s="1"/>
  <c r="X34" i="6"/>
  <c r="X45" i="6" s="1"/>
  <c r="Y34" i="6"/>
  <c r="Y45" i="6" s="1"/>
  <c r="Z34" i="6"/>
  <c r="Z45" i="6" s="1"/>
  <c r="AA34" i="6"/>
  <c r="AA45" i="6" s="1"/>
  <c r="AB34" i="6"/>
  <c r="AB45" i="6" s="1"/>
  <c r="AC34" i="6"/>
  <c r="AC45" i="6" s="1"/>
  <c r="V35" i="6"/>
  <c r="V46" i="6" s="1"/>
  <c r="W35" i="6"/>
  <c r="W46" i="6" s="1"/>
  <c r="X35" i="6"/>
  <c r="X46" i="6" s="1"/>
  <c r="Y35" i="6"/>
  <c r="Y46" i="6" s="1"/>
  <c r="Z35" i="6"/>
  <c r="Z46" i="6" s="1"/>
  <c r="AA35" i="6"/>
  <c r="AA46" i="6" s="1"/>
  <c r="AB35" i="6"/>
  <c r="AB46" i="6" s="1"/>
  <c r="AC35" i="6"/>
  <c r="AC46" i="6" s="1"/>
  <c r="V36" i="6"/>
  <c r="V47" i="6" s="1"/>
  <c r="W36" i="6"/>
  <c r="W47" i="6" s="1"/>
  <c r="X36" i="6"/>
  <c r="X47" i="6" s="1"/>
  <c r="Y36" i="6"/>
  <c r="Y47" i="6" s="1"/>
  <c r="Z36" i="6"/>
  <c r="Z47" i="6" s="1"/>
  <c r="AA36" i="6"/>
  <c r="AA47" i="6" s="1"/>
  <c r="AB36" i="6"/>
  <c r="AB47" i="6" s="1"/>
  <c r="AC36" i="6"/>
  <c r="AC47" i="6" s="1"/>
  <c r="V37" i="6"/>
  <c r="V48" i="6" s="1"/>
  <c r="W37" i="6"/>
  <c r="W48" i="6" s="1"/>
  <c r="X37" i="6"/>
  <c r="X48" i="6" s="1"/>
  <c r="Y37" i="6"/>
  <c r="Y48" i="6" s="1"/>
  <c r="Z37" i="6"/>
  <c r="Z48" i="6" s="1"/>
  <c r="AA37" i="6"/>
  <c r="AA48" i="6" s="1"/>
  <c r="AB37" i="6"/>
  <c r="AB48" i="6" s="1"/>
  <c r="AC37" i="6"/>
  <c r="AC48" i="6" s="1"/>
  <c r="V38" i="6"/>
  <c r="V49" i="6" s="1"/>
  <c r="W38" i="6"/>
  <c r="W49" i="6" s="1"/>
  <c r="X38" i="6"/>
  <c r="X49" i="6" s="1"/>
  <c r="Y38" i="6"/>
  <c r="Y49" i="6" s="1"/>
  <c r="Z38" i="6"/>
  <c r="Z49" i="6" s="1"/>
  <c r="AA38" i="6"/>
  <c r="AA49" i="6" s="1"/>
  <c r="AB38" i="6"/>
  <c r="AB49" i="6" s="1"/>
  <c r="AC38" i="6"/>
  <c r="AC49" i="6" s="1"/>
  <c r="V39" i="6"/>
  <c r="V50" i="6" s="1"/>
  <c r="W39" i="6"/>
  <c r="W50" i="6" s="1"/>
  <c r="X39" i="6"/>
  <c r="X50" i="6" s="1"/>
  <c r="Y39" i="6"/>
  <c r="Y50" i="6" s="1"/>
  <c r="Z39" i="6"/>
  <c r="Z50" i="6" s="1"/>
  <c r="AA39" i="6"/>
  <c r="AA50" i="6" s="1"/>
  <c r="AB39" i="6"/>
  <c r="AB50" i="6" s="1"/>
  <c r="AC39" i="6"/>
  <c r="AC50" i="6" s="1"/>
  <c r="W33" i="6"/>
  <c r="W44" i="6" s="1"/>
  <c r="X33" i="6"/>
  <c r="X44" i="6" s="1"/>
  <c r="Y33" i="6"/>
  <c r="Y44" i="6" s="1"/>
  <c r="Z33" i="6"/>
  <c r="Z44" i="6" s="1"/>
  <c r="AA33" i="6"/>
  <c r="AA44" i="6" s="1"/>
  <c r="AB33" i="6"/>
  <c r="AB44" i="6" s="1"/>
  <c r="AC33" i="6"/>
  <c r="AC44" i="6" s="1"/>
  <c r="V33" i="6"/>
  <c r="V44" i="6" s="1"/>
  <c r="V31" i="6"/>
  <c r="V42" i="6" s="1"/>
  <c r="W31" i="6"/>
  <c r="W42" i="6" s="1"/>
  <c r="X31" i="6"/>
  <c r="X42" i="6" s="1"/>
  <c r="Y31" i="6"/>
  <c r="Y42" i="6" s="1"/>
  <c r="Z31" i="6"/>
  <c r="Z42" i="6" s="1"/>
  <c r="AA31" i="6"/>
  <c r="AA42" i="6" s="1"/>
  <c r="AB31" i="6"/>
  <c r="AB42" i="6" s="1"/>
  <c r="AC31" i="6"/>
  <c r="AC42" i="6" s="1"/>
  <c r="V32" i="6"/>
  <c r="V43" i="6" s="1"/>
  <c r="W32" i="6"/>
  <c r="W43" i="6" s="1"/>
  <c r="X32" i="6"/>
  <c r="X43" i="6" s="1"/>
  <c r="Y32" i="6"/>
  <c r="Y43" i="6" s="1"/>
  <c r="Z32" i="6"/>
  <c r="Z43" i="6" s="1"/>
  <c r="AA32" i="6"/>
  <c r="AA43" i="6" s="1"/>
  <c r="AB32" i="6"/>
  <c r="AB43" i="6" s="1"/>
  <c r="AC32" i="6"/>
  <c r="AC43" i="6" s="1"/>
  <c r="W30" i="6"/>
  <c r="W41" i="6" s="1"/>
  <c r="X30" i="6"/>
  <c r="X41" i="6" s="1"/>
  <c r="Y30" i="6"/>
  <c r="Y41" i="6" s="1"/>
  <c r="Z30" i="6"/>
  <c r="Z41" i="6" s="1"/>
  <c r="AA30" i="6"/>
  <c r="AA41" i="6" s="1"/>
  <c r="AB30" i="6"/>
  <c r="AB41" i="6" s="1"/>
  <c r="AC30" i="6"/>
  <c r="AC41" i="6" s="1"/>
  <c r="V30" i="6"/>
  <c r="V41" i="6" s="1"/>
  <c r="W18" i="6"/>
  <c r="X18" i="6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X17" i="6"/>
  <c r="Y18" i="6"/>
  <c r="Z18" i="6"/>
  <c r="AA18" i="6"/>
  <c r="AB18" i="6"/>
  <c r="AC18" i="6"/>
  <c r="Y19" i="6"/>
  <c r="Z19" i="6"/>
  <c r="AA19" i="6"/>
  <c r="AB19" i="6"/>
  <c r="AC19" i="6"/>
  <c r="Y20" i="6"/>
  <c r="Z20" i="6"/>
  <c r="AA20" i="6"/>
  <c r="AB20" i="6"/>
  <c r="AC20" i="6"/>
  <c r="Y21" i="6"/>
  <c r="Z21" i="6"/>
  <c r="AA21" i="6"/>
  <c r="AB21" i="6"/>
  <c r="AC21" i="6"/>
  <c r="Y22" i="6"/>
  <c r="Z22" i="6"/>
  <c r="AA22" i="6"/>
  <c r="AB22" i="6"/>
  <c r="AC22" i="6"/>
  <c r="Y23" i="6"/>
  <c r="Z23" i="6"/>
  <c r="AA23" i="6"/>
  <c r="AB23" i="6"/>
  <c r="AC23" i="6"/>
  <c r="Y24" i="6"/>
  <c r="Z24" i="6"/>
  <c r="AA24" i="6"/>
  <c r="AB24" i="6"/>
  <c r="AC24" i="6"/>
  <c r="Y25" i="6"/>
  <c r="Z25" i="6"/>
  <c r="AA25" i="6"/>
  <c r="AB25" i="6"/>
  <c r="AC25" i="6"/>
  <c r="Y26" i="6"/>
  <c r="Z26" i="6"/>
  <c r="AA26" i="6"/>
  <c r="AB26" i="6"/>
  <c r="AC26" i="6"/>
  <c r="Y27" i="6"/>
  <c r="Z27" i="6"/>
  <c r="AA27" i="6"/>
  <c r="AB27" i="6"/>
  <c r="AC27" i="6"/>
  <c r="Y28" i="6"/>
  <c r="Z28" i="6"/>
  <c r="AA28" i="6"/>
  <c r="AB28" i="6"/>
  <c r="AC28" i="6"/>
  <c r="Z17" i="6"/>
  <c r="AA17" i="6"/>
  <c r="AB17" i="6"/>
  <c r="AC17" i="6"/>
  <c r="Y17" i="6"/>
  <c r="V18" i="6"/>
  <c r="V19" i="6"/>
  <c r="V20" i="6"/>
  <c r="V21" i="6"/>
  <c r="V22" i="6"/>
  <c r="V23" i="6"/>
  <c r="V24" i="6"/>
  <c r="V25" i="6"/>
  <c r="V26" i="6"/>
  <c r="V27" i="6"/>
  <c r="V28" i="6"/>
  <c r="W17" i="6"/>
  <c r="V17" i="6"/>
  <c r="R73" i="6"/>
  <c r="R111" i="6" s="1"/>
  <c r="O116" i="6"/>
  <c r="P116" i="6"/>
  <c r="T116" i="6"/>
  <c r="O117" i="6"/>
  <c r="P117" i="6"/>
  <c r="T117" i="6"/>
  <c r="O118" i="6"/>
  <c r="T118" i="6"/>
  <c r="O119" i="6"/>
  <c r="P119" i="6"/>
  <c r="T119" i="6"/>
  <c r="O120" i="6"/>
  <c r="T120" i="6"/>
  <c r="O121" i="6"/>
  <c r="T121" i="6"/>
  <c r="O122" i="6"/>
  <c r="T122" i="6"/>
  <c r="O123" i="6"/>
  <c r="P123" i="6"/>
  <c r="T123" i="6"/>
  <c r="O124" i="6"/>
  <c r="T124" i="6"/>
  <c r="O125" i="6"/>
  <c r="O126" i="6"/>
  <c r="O127" i="6"/>
  <c r="T127" i="6"/>
  <c r="O128" i="6"/>
  <c r="Q128" i="6"/>
  <c r="T128" i="6"/>
  <c r="T130" i="6"/>
  <c r="T132" i="6"/>
  <c r="P115" i="6"/>
  <c r="T115" i="6"/>
  <c r="O115" i="6"/>
  <c r="O97" i="6"/>
  <c r="P97" i="6"/>
  <c r="T97" i="6"/>
  <c r="O98" i="6"/>
  <c r="P98" i="6"/>
  <c r="T98" i="6"/>
  <c r="O99" i="6"/>
  <c r="T99" i="6"/>
  <c r="O100" i="6"/>
  <c r="P100" i="6"/>
  <c r="T100" i="6"/>
  <c r="O101" i="6"/>
  <c r="T101" i="6"/>
  <c r="O102" i="6"/>
  <c r="T102" i="6"/>
  <c r="O103" i="6"/>
  <c r="T103" i="6"/>
  <c r="O104" i="6"/>
  <c r="P104" i="6"/>
  <c r="T104" i="6"/>
  <c r="O105" i="6"/>
  <c r="T105" i="6"/>
  <c r="O106" i="6"/>
  <c r="P106" i="6"/>
  <c r="O107" i="6"/>
  <c r="O108" i="6"/>
  <c r="T108" i="6"/>
  <c r="O109" i="6"/>
  <c r="T109" i="6"/>
  <c r="T111" i="6"/>
  <c r="Q112" i="6"/>
  <c r="T113" i="6"/>
  <c r="P96" i="6"/>
  <c r="T96" i="6"/>
  <c r="O96" i="6"/>
  <c r="O78" i="6"/>
  <c r="P78" i="6"/>
  <c r="T78" i="6"/>
  <c r="O79" i="6"/>
  <c r="P79" i="6"/>
  <c r="T79" i="6"/>
  <c r="O80" i="6"/>
  <c r="T80" i="6"/>
  <c r="O81" i="6"/>
  <c r="P81" i="6"/>
  <c r="T81" i="6"/>
  <c r="O82" i="6"/>
  <c r="T82" i="6"/>
  <c r="O83" i="6"/>
  <c r="T83" i="6"/>
  <c r="O84" i="6"/>
  <c r="T84" i="6"/>
  <c r="O85" i="6"/>
  <c r="P85" i="6"/>
  <c r="T85" i="6"/>
  <c r="O86" i="6"/>
  <c r="T86" i="6"/>
  <c r="O87" i="6"/>
  <c r="O88" i="6"/>
  <c r="O89" i="6"/>
  <c r="T89" i="6"/>
  <c r="O90" i="6"/>
  <c r="T90" i="6"/>
  <c r="T92" i="6"/>
  <c r="T94" i="6"/>
  <c r="P77" i="6"/>
  <c r="T77" i="6"/>
  <c r="O77" i="6"/>
  <c r="AM134" i="6"/>
  <c r="T135" i="6"/>
  <c r="S75" i="6"/>
  <c r="S132" i="6" s="1"/>
  <c r="R75" i="6"/>
  <c r="R113" i="6" s="1"/>
  <c r="Q75" i="6"/>
  <c r="Q94" i="6" s="1"/>
  <c r="P75" i="6"/>
  <c r="P113" i="6" s="1"/>
  <c r="O75" i="6"/>
  <c r="O132" i="6" s="1"/>
  <c r="T74" i="6"/>
  <c r="T112" i="6" s="1"/>
  <c r="S74" i="6"/>
  <c r="S93" i="6" s="1"/>
  <c r="R74" i="6"/>
  <c r="R112" i="6" s="1"/>
  <c r="Q74" i="6"/>
  <c r="Q93" i="6" s="1"/>
  <c r="P74" i="6"/>
  <c r="P112" i="6" s="1"/>
  <c r="O74" i="6"/>
  <c r="O93" i="6" s="1"/>
  <c r="AM75" i="6"/>
  <c r="O73" i="6"/>
  <c r="O111" i="6" s="1"/>
  <c r="P73" i="6"/>
  <c r="P92" i="6" s="1"/>
  <c r="Q73" i="6"/>
  <c r="Q111" i="6" s="1"/>
  <c r="S73" i="6"/>
  <c r="S130" i="6" s="1"/>
  <c r="O72" i="6"/>
  <c r="O110" i="6" s="1"/>
  <c r="P72" i="6"/>
  <c r="P129" i="6" s="1"/>
  <c r="Q72" i="6"/>
  <c r="Q110" i="6" s="1"/>
  <c r="R72" i="6"/>
  <c r="R91" i="6" s="1"/>
  <c r="S72" i="6"/>
  <c r="S129" i="6" s="1"/>
  <c r="T72" i="6"/>
  <c r="T91" i="6" s="1"/>
  <c r="P71" i="6"/>
  <c r="P90" i="6" s="1"/>
  <c r="Q71" i="6"/>
  <c r="Q109" i="6" s="1"/>
  <c r="R71" i="6"/>
  <c r="R90" i="6" s="1"/>
  <c r="S71" i="6"/>
  <c r="S109" i="6" s="1"/>
  <c r="S70" i="6"/>
  <c r="S108" i="6" s="1"/>
  <c r="R70" i="6"/>
  <c r="R89" i="6" s="1"/>
  <c r="Q70" i="6"/>
  <c r="Q108" i="6" s="1"/>
  <c r="P70" i="6"/>
  <c r="P89" i="6" s="1"/>
  <c r="T69" i="6"/>
  <c r="T88" i="6" s="1"/>
  <c r="S69" i="6"/>
  <c r="S107" i="6" s="1"/>
  <c r="R69" i="6"/>
  <c r="R126" i="6" s="1"/>
  <c r="Q69" i="6"/>
  <c r="Q107" i="6" s="1"/>
  <c r="P69" i="6"/>
  <c r="P88" i="6" s="1"/>
  <c r="Q68" i="6"/>
  <c r="Q106" i="6" s="1"/>
  <c r="R68" i="6"/>
  <c r="R87" i="6" s="1"/>
  <c r="S68" i="6"/>
  <c r="S106" i="6" s="1"/>
  <c r="T68" i="6"/>
  <c r="T87" i="6" s="1"/>
  <c r="P68" i="6"/>
  <c r="P125" i="6" s="1"/>
  <c r="P67" i="6"/>
  <c r="P86" i="6" s="1"/>
  <c r="Q67" i="6"/>
  <c r="Q105" i="6" s="1"/>
  <c r="R67" i="6"/>
  <c r="R86" i="6" s="1"/>
  <c r="S67" i="6"/>
  <c r="S105" i="6" s="1"/>
  <c r="Q66" i="6"/>
  <c r="Q104" i="6" s="1"/>
  <c r="R66" i="6"/>
  <c r="R85" i="6" s="1"/>
  <c r="S66" i="6"/>
  <c r="S104" i="6" s="1"/>
  <c r="P65" i="6"/>
  <c r="P84" i="6" s="1"/>
  <c r="Q65" i="6"/>
  <c r="Q103" i="6" s="1"/>
  <c r="R65" i="6"/>
  <c r="R122" i="6" s="1"/>
  <c r="S65" i="6"/>
  <c r="S103" i="6" s="1"/>
  <c r="P63" i="6"/>
  <c r="P82" i="6" s="1"/>
  <c r="Q63" i="6"/>
  <c r="Q82" i="6" s="1"/>
  <c r="R63" i="6"/>
  <c r="R82" i="6" s="1"/>
  <c r="S63" i="6"/>
  <c r="S101" i="6" s="1"/>
  <c r="S112" i="6" l="1"/>
  <c r="S87" i="6"/>
  <c r="R109" i="6"/>
  <c r="R101" i="6"/>
  <c r="S90" i="6"/>
  <c r="R132" i="6"/>
  <c r="S125" i="6"/>
  <c r="S113" i="6"/>
  <c r="Q87" i="6"/>
  <c r="R103" i="6"/>
  <c r="P132" i="6"/>
  <c r="S122" i="6"/>
  <c r="S94" i="6"/>
  <c r="Q90" i="6"/>
  <c r="P103" i="6"/>
  <c r="T131" i="6"/>
  <c r="Q122" i="6"/>
  <c r="Q125" i="6"/>
  <c r="R94" i="6"/>
  <c r="S111" i="6"/>
  <c r="R108" i="6"/>
  <c r="P131" i="6"/>
  <c r="Q124" i="6"/>
  <c r="P94" i="6"/>
  <c r="S86" i="6"/>
  <c r="P111" i="6"/>
  <c r="P108" i="6"/>
  <c r="S126" i="6"/>
  <c r="R93" i="6"/>
  <c r="Q86" i="6"/>
  <c r="T110" i="6"/>
  <c r="R104" i="6"/>
  <c r="Q129" i="6"/>
  <c r="Q126" i="6"/>
  <c r="P93" i="6"/>
  <c r="S88" i="6"/>
  <c r="P110" i="6"/>
  <c r="P107" i="6"/>
  <c r="O129" i="6"/>
  <c r="O94" i="6"/>
  <c r="S92" i="6"/>
  <c r="P91" i="6"/>
  <c r="R88" i="6"/>
  <c r="P87" i="6"/>
  <c r="R84" i="6"/>
  <c r="S110" i="6"/>
  <c r="Q101" i="6"/>
  <c r="S131" i="6"/>
  <c r="P130" i="6"/>
  <c r="R127" i="6"/>
  <c r="P126" i="6"/>
  <c r="R123" i="6"/>
  <c r="P122" i="6"/>
  <c r="S91" i="6"/>
  <c r="T93" i="6"/>
  <c r="Q92" i="6"/>
  <c r="O91" i="6"/>
  <c r="S89" i="6"/>
  <c r="Q88" i="6"/>
  <c r="S85" i="6"/>
  <c r="Q84" i="6"/>
  <c r="Q113" i="6"/>
  <c r="O112" i="6"/>
  <c r="R110" i="6"/>
  <c r="P109" i="6"/>
  <c r="T107" i="6"/>
  <c r="R106" i="6"/>
  <c r="P105" i="6"/>
  <c r="P101" i="6"/>
  <c r="R131" i="6"/>
  <c r="O130" i="6"/>
  <c r="S128" i="6"/>
  <c r="Q127" i="6"/>
  <c r="S124" i="6"/>
  <c r="Q123" i="6"/>
  <c r="S120" i="6"/>
  <c r="Q91" i="6"/>
  <c r="S84" i="6"/>
  <c r="T106" i="6"/>
  <c r="R105" i="6"/>
  <c r="Q130" i="6"/>
  <c r="S127" i="6"/>
  <c r="S123" i="6"/>
  <c r="Q131" i="6"/>
  <c r="T129" i="6"/>
  <c r="R128" i="6"/>
  <c r="P127" i="6"/>
  <c r="T125" i="6"/>
  <c r="R124" i="6"/>
  <c r="R120" i="6"/>
  <c r="O92" i="6"/>
  <c r="Q85" i="6"/>
  <c r="S82" i="6"/>
  <c r="R107" i="6"/>
  <c r="Q89" i="6"/>
  <c r="O113" i="6"/>
  <c r="Q120" i="6"/>
  <c r="Q132" i="6"/>
  <c r="O131" i="6"/>
  <c r="R129" i="6"/>
  <c r="P128" i="6"/>
  <c r="T126" i="6"/>
  <c r="R125" i="6"/>
  <c r="P124" i="6"/>
  <c r="P120" i="6"/>
  <c r="R130" i="6"/>
  <c r="R92" i="6"/>
  <c r="AN143" i="6" l="1"/>
  <c r="AM143" i="6"/>
  <c r="AN142" i="6"/>
  <c r="AM142" i="6"/>
  <c r="AN140" i="6"/>
  <c r="AM140" i="6"/>
  <c r="AN139" i="6"/>
  <c r="AM139" i="6"/>
  <c r="AN138" i="6"/>
  <c r="AM138" i="6"/>
  <c r="AN137" i="6"/>
  <c r="AM137" i="6"/>
  <c r="AN136" i="6"/>
  <c r="AM136" i="6"/>
  <c r="AN135" i="6"/>
  <c r="AM135" i="6"/>
  <c r="AN134" i="6"/>
  <c r="H116" i="6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78" i="6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AN75" i="6"/>
  <c r="AM74" i="6"/>
  <c r="AN74" i="6" s="1"/>
  <c r="AM73" i="6"/>
  <c r="AN73" i="6" s="1"/>
  <c r="AM72" i="6"/>
  <c r="AN72" i="6" s="1"/>
  <c r="AM71" i="6"/>
  <c r="AN71" i="6" s="1"/>
  <c r="AM70" i="6"/>
  <c r="AN70" i="6" s="1"/>
  <c r="AM69" i="6"/>
  <c r="AN69" i="6" s="1"/>
  <c r="AM68" i="6"/>
  <c r="AN68" i="6" s="1"/>
  <c r="AN67" i="6"/>
  <c r="AM67" i="6"/>
  <c r="AN66" i="6"/>
  <c r="AM66" i="6"/>
  <c r="AN65" i="6"/>
  <c r="AM65" i="6"/>
  <c r="AN64" i="6"/>
  <c r="AM64" i="6"/>
  <c r="S64" i="6"/>
  <c r="R64" i="6"/>
  <c r="Q64" i="6"/>
  <c r="P64" i="6"/>
  <c r="AM63" i="6"/>
  <c r="AN63" i="6" s="1"/>
  <c r="AM62" i="6"/>
  <c r="AN62" i="6" s="1"/>
  <c r="S62" i="6"/>
  <c r="R62" i="6"/>
  <c r="Q62" i="6"/>
  <c r="AM61" i="6"/>
  <c r="AN61" i="6" s="1"/>
  <c r="S61" i="6"/>
  <c r="R61" i="6"/>
  <c r="Q61" i="6"/>
  <c r="P61" i="6"/>
  <c r="AM60" i="6"/>
  <c r="AN60" i="6" s="1"/>
  <c r="S60" i="6"/>
  <c r="R60" i="6"/>
  <c r="Q60" i="6"/>
  <c r="AM59" i="6"/>
  <c r="AN59" i="6" s="1"/>
  <c r="S59" i="6"/>
  <c r="R59" i="6"/>
  <c r="Q59" i="6"/>
  <c r="S58" i="6"/>
  <c r="R58" i="6"/>
  <c r="Q58" i="6"/>
  <c r="AN53" i="6"/>
  <c r="AM53" i="6"/>
  <c r="AN52" i="6"/>
  <c r="AM52" i="6"/>
  <c r="T39" i="6"/>
  <c r="S39" i="6"/>
  <c r="R39" i="6"/>
  <c r="Q39" i="6"/>
  <c r="P39" i="6"/>
  <c r="O39" i="6"/>
  <c r="N39" i="6"/>
  <c r="T38" i="6"/>
  <c r="S38" i="6"/>
  <c r="R38" i="6"/>
  <c r="Q38" i="6"/>
  <c r="P38" i="6"/>
  <c r="O38" i="6"/>
  <c r="N38" i="6"/>
  <c r="T37" i="6"/>
  <c r="S37" i="6"/>
  <c r="R37" i="6"/>
  <c r="Q37" i="6"/>
  <c r="P37" i="6"/>
  <c r="O37" i="6"/>
  <c r="N37" i="6"/>
  <c r="T36" i="6"/>
  <c r="S36" i="6"/>
  <c r="R36" i="6"/>
  <c r="Q36" i="6"/>
  <c r="P36" i="6"/>
  <c r="O36" i="6"/>
  <c r="N36" i="6"/>
  <c r="T35" i="6"/>
  <c r="S35" i="6"/>
  <c r="R35" i="6"/>
  <c r="Q35" i="6"/>
  <c r="P35" i="6"/>
  <c r="O35" i="6"/>
  <c r="N35" i="6"/>
  <c r="T34" i="6"/>
  <c r="S34" i="6"/>
  <c r="R34" i="6"/>
  <c r="Q34" i="6"/>
  <c r="P34" i="6"/>
  <c r="O34" i="6"/>
  <c r="N34" i="6"/>
  <c r="T33" i="6"/>
  <c r="S33" i="6"/>
  <c r="R33" i="6"/>
  <c r="Q33" i="6"/>
  <c r="P33" i="6"/>
  <c r="O33" i="6"/>
  <c r="N33" i="6"/>
  <c r="T32" i="6"/>
  <c r="S32" i="6"/>
  <c r="R32" i="6"/>
  <c r="Q32" i="6"/>
  <c r="P32" i="6"/>
  <c r="O32" i="6"/>
  <c r="N32" i="6"/>
  <c r="T31" i="6"/>
  <c r="S31" i="6"/>
  <c r="R31" i="6"/>
  <c r="Q31" i="6"/>
  <c r="P31" i="6"/>
  <c r="O31" i="6"/>
  <c r="N31" i="6"/>
  <c r="T30" i="6"/>
  <c r="S30" i="6"/>
  <c r="R30" i="6"/>
  <c r="Q30" i="6"/>
  <c r="P30" i="6"/>
  <c r="O30" i="6"/>
  <c r="N30" i="6"/>
  <c r="K28" i="6"/>
  <c r="I28" i="6"/>
  <c r="K26" i="6"/>
  <c r="I26" i="6"/>
  <c r="K24" i="6"/>
  <c r="I24" i="6"/>
  <c r="K22" i="6"/>
  <c r="I22" i="6"/>
  <c r="K20" i="6"/>
  <c r="I20" i="6"/>
  <c r="K18" i="6"/>
  <c r="J18" i="6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I18" i="6"/>
  <c r="H18" i="6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C18" i="6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AO15" i="6"/>
  <c r="AJ15" i="6" s="1"/>
  <c r="K15" i="6"/>
  <c r="I15" i="6"/>
  <c r="AO14" i="6"/>
  <c r="AJ14" i="6" s="1"/>
  <c r="AO13" i="6"/>
  <c r="AJ13" i="6" s="1"/>
  <c r="K13" i="6"/>
  <c r="I13" i="6"/>
  <c r="AO12" i="6"/>
  <c r="AJ12" i="6" s="1"/>
  <c r="AO11" i="6"/>
  <c r="AJ11" i="6"/>
  <c r="K11" i="6"/>
  <c r="I11" i="6"/>
  <c r="AO10" i="6"/>
  <c r="AJ10" i="6"/>
  <c r="AO9" i="6"/>
  <c r="AJ9" i="6"/>
  <c r="K9" i="6"/>
  <c r="I9" i="6"/>
  <c r="AO8" i="6"/>
  <c r="AJ8" i="6"/>
  <c r="AO7" i="6"/>
  <c r="AJ7" i="6"/>
  <c r="K7" i="6"/>
  <c r="I7" i="6"/>
  <c r="AO6" i="6"/>
  <c r="AJ6" i="6"/>
  <c r="AO5" i="6"/>
  <c r="AJ5" i="6"/>
  <c r="K5" i="6"/>
  <c r="I5" i="6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AO4" i="6"/>
  <c r="AJ4" i="6"/>
  <c r="S97" i="6" l="1"/>
  <c r="S78" i="6"/>
  <c r="S116" i="6"/>
  <c r="R118" i="6"/>
  <c r="R99" i="6"/>
  <c r="R80" i="6"/>
  <c r="P121" i="6"/>
  <c r="P102" i="6"/>
  <c r="P83" i="6"/>
  <c r="R78" i="6"/>
  <c r="R116" i="6"/>
  <c r="R97" i="6"/>
  <c r="S118" i="6"/>
  <c r="S99" i="6"/>
  <c r="S80" i="6"/>
  <c r="Q102" i="6"/>
  <c r="Q83" i="6"/>
  <c r="Q121" i="6"/>
  <c r="S115" i="6"/>
  <c r="S96" i="6"/>
  <c r="S77" i="6"/>
  <c r="Q99" i="6"/>
  <c r="Q118" i="6"/>
  <c r="Q80" i="6"/>
  <c r="Q117" i="6"/>
  <c r="Q98" i="6"/>
  <c r="Q79" i="6"/>
  <c r="R83" i="6"/>
  <c r="R121" i="6"/>
  <c r="R102" i="6"/>
  <c r="S100" i="6"/>
  <c r="S119" i="6"/>
  <c r="S81" i="6"/>
  <c r="AM58" i="6"/>
  <c r="AN58" i="6" s="1"/>
  <c r="Q96" i="6"/>
  <c r="Q115" i="6"/>
  <c r="Q77" i="6"/>
  <c r="R79" i="6"/>
  <c r="R117" i="6"/>
  <c r="R98" i="6"/>
  <c r="Q100" i="6"/>
  <c r="Q81" i="6"/>
  <c r="Q119" i="6"/>
  <c r="S121" i="6"/>
  <c r="S83" i="6"/>
  <c r="S102" i="6"/>
  <c r="R115" i="6"/>
  <c r="R96" i="6"/>
  <c r="R77" i="6"/>
  <c r="S79" i="6"/>
  <c r="S117" i="6"/>
  <c r="S98" i="6"/>
  <c r="R100" i="6"/>
  <c r="R81" i="6"/>
  <c r="R119" i="6"/>
  <c r="Q78" i="6"/>
  <c r="Q116" i="6"/>
  <c r="Q97" i="6"/>
  <c r="P99" i="6"/>
  <c r="P80" i="6"/>
  <c r="P118" i="6"/>
  <c r="A6" i="4" l="1"/>
  <c r="C6" i="4" l="1"/>
  <c r="J6" i="4"/>
  <c r="F6" i="4"/>
  <c r="I6" i="4" l="1"/>
  <c r="Z6" i="2"/>
  <c r="AA6" i="2"/>
  <c r="AB6" i="2"/>
  <c r="AC6" i="2"/>
  <c r="AD6" i="2"/>
  <c r="K6" i="4" l="1"/>
  <c r="B6" i="4"/>
</calcChain>
</file>

<file path=xl/sharedStrings.xml><?xml version="1.0" encoding="utf-8"?>
<sst xmlns="http://schemas.openxmlformats.org/spreadsheetml/2006/main" count="21926" uniqueCount="15237">
  <si>
    <t xml:space="preserve">                       Frese valve selection service and Frese tagging service - Alpha Valves</t>
  </si>
  <si>
    <t xml:space="preserve">This document is used for selection of Frese Valves in projects, where Frese is requested to assist in the valve selection process and/or Frese tagging service is requested.  </t>
  </si>
  <si>
    <t>Customers can select valves themselves by typing the Frese part numbers needed in column 15-19 and 33.</t>
  </si>
  <si>
    <t>For projects where Frese valve selection is offered, Frese can assist in the valve selection process, when customers have filled in the "Customer Input" fields.</t>
  </si>
  <si>
    <t xml:space="preserve">NOTE: Frese Resumes no responsibility related to the valve selection and it is the customers responsibility to assure correct vavles before ordering at Frese. </t>
  </si>
  <si>
    <t>Customer input</t>
  </si>
  <si>
    <t>Frese Valve selection</t>
  </si>
  <si>
    <t>Project</t>
  </si>
  <si>
    <t>Valve</t>
  </si>
  <si>
    <t>Tagging</t>
  </si>
  <si>
    <t>Packaging</t>
  </si>
  <si>
    <t>Remarks</t>
  </si>
  <si>
    <t>System</t>
  </si>
  <si>
    <t>Valve ID #1</t>
  </si>
  <si>
    <t>Valve ID #2</t>
  </si>
  <si>
    <t>description</t>
  </si>
  <si>
    <t>Valve type</t>
  </si>
  <si>
    <t>Pipe dimension</t>
  </si>
  <si>
    <t>flow (l/hr)</t>
  </si>
  <si>
    <t>Tagging to be provided with valve</t>
  </si>
  <si>
    <t>Location on ship</t>
  </si>
  <si>
    <t>Valves to packed together according to location on ship</t>
  </si>
  <si>
    <t>Valve housing part nr.</t>
  </si>
  <si>
    <t>Suitable cartridge type</t>
  </si>
  <si>
    <t>No of cartridges in valve  housing</t>
  </si>
  <si>
    <t>Deviation</t>
  </si>
  <si>
    <t>Cartridge  #1 : quantity</t>
  </si>
  <si>
    <t>Cartridge  #1 : part number</t>
  </si>
  <si>
    <t>Cartridge  #2 : quantity</t>
  </si>
  <si>
    <t>Cartridge  #2 : part number</t>
  </si>
  <si>
    <t>Cartridge  #3 : quantity</t>
  </si>
  <si>
    <t>Cartridge  #3 : part number</t>
  </si>
  <si>
    <t>Valve size</t>
  </si>
  <si>
    <t>Pressure class</t>
  </si>
  <si>
    <t>Housing Material</t>
  </si>
  <si>
    <t>P/T plugs</t>
  </si>
  <si>
    <t>Connection</t>
  </si>
  <si>
    <t>Flow (l/hr)</t>
  </si>
  <si>
    <t xml:space="preserve">Min DP (kPa) </t>
  </si>
  <si>
    <t>Weight (kg)</t>
  </si>
  <si>
    <t>Description</t>
  </si>
  <si>
    <t>Write the name of the project, this could e.g. be shipyard and building number. This information will be printed on tags, that will be provided with the valves and actuators</t>
  </si>
  <si>
    <t>Write the system in which the valve will be placed. This could. E.g. be chilled water system</t>
  </si>
  <si>
    <t>Write the a valve ID that you want to have printed on the tag together with the valve</t>
  </si>
  <si>
    <t>If needed write an additional valve ID that you want to have printed on the tag together with the valve</t>
  </si>
  <si>
    <t xml:space="preserve">A description of the valve function. This could. E.g. be </t>
  </si>
  <si>
    <t>Specify the vale type needed: Alpha, Alpha HCR - NiAlBR, Alpha HCR - AISI316</t>
  </si>
  <si>
    <t xml:space="preserve">Specify the pipe diemension used, if you would like the selected valves to be of same diemension. </t>
  </si>
  <si>
    <t>Specify the required flow rate in l/hr</t>
  </si>
  <si>
    <t>Specify wehter Frese Tagging service is requested with the valve delivery</t>
  </si>
  <si>
    <t>If the valves are to be placed on a specific location on ship you can specify it here</t>
  </si>
  <si>
    <t>If Frese should back the valves according to the specified location on ship this should be marked here</t>
  </si>
  <si>
    <t xml:space="preserve">Any additional remarks to the valve selection, e.g. failsafe actuators, IP Class etc. Etc. </t>
  </si>
  <si>
    <t>The part number of the selected valve housing</t>
  </si>
  <si>
    <t>The suitable cartridge types for the selected housing id shown</t>
  </si>
  <si>
    <t>Deviation of actual flow vs requested flow
 (deviation % = column29/column8 - 1)</t>
  </si>
  <si>
    <t xml:space="preserve">Quantity of cartridge #1 is typed in </t>
  </si>
  <si>
    <t xml:space="preserve">Part number of cartridge #1 is typed in </t>
  </si>
  <si>
    <t xml:space="preserve">Quantity of cartridge #2 is typed in </t>
  </si>
  <si>
    <t xml:space="preserve">Part number of cartridge #2 is typed in </t>
  </si>
  <si>
    <t xml:space="preserve">Quantity of cartridge #3 is typed in </t>
  </si>
  <si>
    <t xml:space="preserve">Part number of cartridge #3 is typed in </t>
  </si>
  <si>
    <t>This information is provided automaticly based on the part number in column 13</t>
  </si>
  <si>
    <t>This information is provided automaticly based on the part number in column 15</t>
  </si>
  <si>
    <t>Flow is displayed basis the selected cartridges in column 16-21</t>
  </si>
  <si>
    <t>The Minimum dP for the selected Alpha valve is shown basis input on column 16-21</t>
  </si>
  <si>
    <t>This information is provided automaticly based on the part numbers in column 13+16-21</t>
  </si>
  <si>
    <t xml:space="preserve">Any remarks as part of the valve selection process can be stated here. </t>
  </si>
  <si>
    <t>Example</t>
  </si>
  <si>
    <t>Ulstein NB311</t>
  </si>
  <si>
    <t>Chilled water system</t>
  </si>
  <si>
    <t>SFIXXX:XXX</t>
  </si>
  <si>
    <t>TYC856423</t>
  </si>
  <si>
    <t xml:space="preserve">Crew day room </t>
  </si>
  <si>
    <t>Alpha</t>
  </si>
  <si>
    <t>DN25</t>
  </si>
  <si>
    <t>yes</t>
  </si>
  <si>
    <t>3rd Deck</t>
  </si>
  <si>
    <t>-</t>
  </si>
  <si>
    <t>58-9113M-01</t>
  </si>
  <si>
    <t>50/60/70</t>
  </si>
  <si>
    <t>58-65120</t>
  </si>
  <si>
    <t>58-65341</t>
  </si>
  <si>
    <t>58-65433</t>
  </si>
  <si>
    <t>Alpha HCR</t>
  </si>
  <si>
    <t>DN150</t>
  </si>
  <si>
    <t>PN16</t>
  </si>
  <si>
    <t>AISI316</t>
  </si>
  <si>
    <t>1"</t>
  </si>
  <si>
    <t>Wafer</t>
  </si>
  <si>
    <t>rev B</t>
  </si>
  <si>
    <t>Information printed on Commisioning Tag</t>
  </si>
  <si>
    <t>x</t>
  </si>
  <si>
    <t>Information printed on shipment Tag</t>
  </si>
  <si>
    <t>Mandatory information for valve selection</t>
  </si>
  <si>
    <t>no</t>
  </si>
  <si>
    <t>Information about Frese Tagging service</t>
  </si>
  <si>
    <t>MasterRevision</t>
  </si>
  <si>
    <t>Alpha 1_2</t>
  </si>
  <si>
    <t>Revision</t>
  </si>
  <si>
    <t>filled in by</t>
  </si>
  <si>
    <t>Only for internal Frese use</t>
  </si>
  <si>
    <t>date</t>
  </si>
  <si>
    <t>Pipe dimension (DN)</t>
  </si>
  <si>
    <t>count selected cartridges</t>
  </si>
  <si>
    <t>available- selected</t>
  </si>
  <si>
    <t>49-9001</t>
  </si>
  <si>
    <t>Part number</t>
  </si>
  <si>
    <t>Flow in l/hr</t>
  </si>
  <si>
    <t>ValveID#1</t>
  </si>
  <si>
    <t>Number of tags to be printed</t>
  </si>
  <si>
    <t>Preset</t>
  </si>
  <si>
    <t>min DP</t>
  </si>
  <si>
    <t>ValveID#2</t>
  </si>
  <si>
    <t>preset = ax^6+bx^5+cx^4+dx^3+ex^2+fx+g, (x= flow l/hr)</t>
  </si>
  <si>
    <r>
      <t xml:space="preserve">min dp function: 
</t>
    </r>
    <r>
      <rPr>
        <sz val="11"/>
        <color theme="1"/>
        <rFont val="Calibri"/>
        <family val="2"/>
        <scheme val="minor"/>
      </rPr>
      <t>if flow&lt;min_dp_flow_limit then 
min dp =  min_dp_limit_value
else  
ax^4+bx^3+cx^2+dx+e, (x= preset or x = flow</t>
    </r>
    <r>
      <rPr>
        <b/>
        <sz val="11"/>
        <color theme="1"/>
        <rFont val="Calibri"/>
        <family val="2"/>
        <scheme val="minor"/>
      </rPr>
      <t>)</t>
    </r>
  </si>
  <si>
    <t>Alpha flow</t>
  </si>
  <si>
    <t>alpha min dp</t>
  </si>
  <si>
    <t>Partnumber</t>
  </si>
  <si>
    <t>Valve stroke</t>
  </si>
  <si>
    <t>Min preset flow (l/hr)</t>
  </si>
  <si>
    <t>Max preset flow (l/h)</t>
  </si>
  <si>
    <t>Number of cartridges</t>
  </si>
  <si>
    <t>Suitable cartridge types</t>
  </si>
  <si>
    <t>preset a</t>
  </si>
  <si>
    <t>preset b</t>
  </si>
  <si>
    <t>preset c</t>
  </si>
  <si>
    <t>preset d</t>
  </si>
  <si>
    <t>preset e</t>
  </si>
  <si>
    <t>preset f</t>
  </si>
  <si>
    <t>preset g</t>
  </si>
  <si>
    <t>min dp flow limit (l/hr)</t>
  </si>
  <si>
    <t>min dp limit  value (kPa)</t>
  </si>
  <si>
    <t>mindp_functin</t>
  </si>
  <si>
    <t>min dp a</t>
  </si>
  <si>
    <t>min dp b</t>
  </si>
  <si>
    <t>min dp c</t>
  </si>
  <si>
    <t>min dp d</t>
  </si>
  <si>
    <t>min dp e</t>
  </si>
  <si>
    <t>Master flow model</t>
  </si>
  <si>
    <t>Flow model assigned</t>
  </si>
  <si>
    <t>min dp</t>
  </si>
  <si>
    <t xml:space="preserve">Preset function of </t>
  </si>
  <si>
    <t xml:space="preserve">Min dp function of </t>
  </si>
  <si>
    <t>53-1300</t>
  </si>
  <si>
    <t>Optima Compact</t>
  </si>
  <si>
    <t>DN10</t>
  </si>
  <si>
    <t>PN25</t>
  </si>
  <si>
    <t>DZR Brass</t>
  </si>
  <si>
    <t>No</t>
  </si>
  <si>
    <t>Thread M/M</t>
  </si>
  <si>
    <t>flow</t>
  </si>
  <si>
    <t>DN10 Low 2,5</t>
  </si>
  <si>
    <t>30-200</t>
  </si>
  <si>
    <t>14-800</t>
  </si>
  <si>
    <t>53-1302</t>
  </si>
  <si>
    <t>DN15 LF</t>
  </si>
  <si>
    <t>DN15 Low 2,5</t>
  </si>
  <si>
    <t>53-1304</t>
  </si>
  <si>
    <t>DN15 HF</t>
  </si>
  <si>
    <t>DN15 High 2,5</t>
  </si>
  <si>
    <t>100-575</t>
  </si>
  <si>
    <t>15-800</t>
  </si>
  <si>
    <t>53-1312</t>
  </si>
  <si>
    <t>DN20</t>
  </si>
  <si>
    <t>DN20 High 2,5</t>
  </si>
  <si>
    <t>53-1309</t>
  </si>
  <si>
    <t>DN10 Low 5,0</t>
  </si>
  <si>
    <t>65-370</t>
  </si>
  <si>
    <t>53-1310</t>
  </si>
  <si>
    <t>DN15 Low 5,0</t>
  </si>
  <si>
    <t>53-1305</t>
  </si>
  <si>
    <t>DN15 High 5,0</t>
  </si>
  <si>
    <t>220-1330</t>
  </si>
  <si>
    <t>16-800</t>
  </si>
  <si>
    <t>53-1308</t>
  </si>
  <si>
    <t>DN20 High 5,0</t>
  </si>
  <si>
    <t>53-1311</t>
  </si>
  <si>
    <t>preset</t>
  </si>
  <si>
    <t>DN20 High 5,5</t>
  </si>
  <si>
    <t>300-1800</t>
  </si>
  <si>
    <t>18-800</t>
  </si>
  <si>
    <t>53-1317</t>
  </si>
  <si>
    <t>DN25 Low 5,5</t>
  </si>
  <si>
    <t>280-1800</t>
  </si>
  <si>
    <t>53-1313</t>
  </si>
  <si>
    <t>DN25L</t>
  </si>
  <si>
    <t>DN25L High 5,5</t>
  </si>
  <si>
    <t>600-3609</t>
  </si>
  <si>
    <t>17-800</t>
  </si>
  <si>
    <t>53-1314</t>
  </si>
  <si>
    <t>DN32</t>
  </si>
  <si>
    <t>550-4001</t>
  </si>
  <si>
    <t>53-1320</t>
  </si>
  <si>
    <t>53-1322</t>
  </si>
  <si>
    <t>53-1324</t>
  </si>
  <si>
    <t>53-1332</t>
  </si>
  <si>
    <t>53-1329</t>
  </si>
  <si>
    <t>53-1330</t>
  </si>
  <si>
    <t>53-1325</t>
  </si>
  <si>
    <t>53-1328</t>
  </si>
  <si>
    <t>53-1331</t>
  </si>
  <si>
    <t>53-1337</t>
  </si>
  <si>
    <t>53-1333</t>
  </si>
  <si>
    <t>53-1334</t>
  </si>
  <si>
    <t>53-1342</t>
  </si>
  <si>
    <t>Thread F/F</t>
  </si>
  <si>
    <t>53-1344</t>
  </si>
  <si>
    <t>53-1352</t>
  </si>
  <si>
    <t>53-1350</t>
  </si>
  <si>
    <t>53-1345</t>
  </si>
  <si>
    <t>53-1348</t>
  </si>
  <si>
    <t>53-1318</t>
  </si>
  <si>
    <t>53-1319</t>
  </si>
  <si>
    <t>53-1353</t>
  </si>
  <si>
    <t>53-1354</t>
  </si>
  <si>
    <t>53-1362</t>
  </si>
  <si>
    <t>53-1364</t>
  </si>
  <si>
    <t>53-1372</t>
  </si>
  <si>
    <t>53-1370</t>
  </si>
  <si>
    <t>53-1365</t>
  </si>
  <si>
    <t>53-1368</t>
  </si>
  <si>
    <t>53-1338</t>
  </si>
  <si>
    <t>53-1339</t>
  </si>
  <si>
    <t>53-1373</t>
  </si>
  <si>
    <t>53-1374</t>
  </si>
  <si>
    <t>mindp</t>
  </si>
  <si>
    <t>53-1375</t>
  </si>
  <si>
    <t>DN40</t>
  </si>
  <si>
    <t>GJS-400</t>
  </si>
  <si>
    <t>1370-9500</t>
  </si>
  <si>
    <t>10-800</t>
  </si>
  <si>
    <t>53-1376</t>
  </si>
  <si>
    <t>DN50</t>
  </si>
  <si>
    <t>1400-11500</t>
  </si>
  <si>
    <t>53-1398</t>
  </si>
  <si>
    <t>1 ½ "</t>
  </si>
  <si>
    <t>NPT Thread F/F</t>
  </si>
  <si>
    <t>53-1399</t>
  </si>
  <si>
    <t>2"</t>
  </si>
  <si>
    <t>53-1200</t>
  </si>
  <si>
    <t>DN50 LF</t>
  </si>
  <si>
    <t>GJL250/GJS400</t>
  </si>
  <si>
    <t>Flanged</t>
  </si>
  <si>
    <t>DN50 Low Flow</t>
  </si>
  <si>
    <t>2.48-15.00</t>
  </si>
  <si>
    <t>7-800</t>
  </si>
  <si>
    <t>flow (m3/hr)</t>
  </si>
  <si>
    <t>53-1210</t>
  </si>
  <si>
    <t>DN50 HF</t>
  </si>
  <si>
    <t>DN50 High Flow</t>
  </si>
  <si>
    <t>3.92-24.00</t>
  </si>
  <si>
    <t>19-800</t>
  </si>
  <si>
    <t>53-1201</t>
  </si>
  <si>
    <t>DN65 LF</t>
  </si>
  <si>
    <t>DN65 Low Flow</t>
  </si>
  <si>
    <t>4.38-25.00</t>
  </si>
  <si>
    <t>53-1211</t>
  </si>
  <si>
    <t>DN65 HF</t>
  </si>
  <si>
    <t>DN65 High Flow</t>
  </si>
  <si>
    <t>5.95-35.00</t>
  </si>
  <si>
    <t>30-800</t>
  </si>
  <si>
    <t>53-1202</t>
  </si>
  <si>
    <t>DN80 LF</t>
  </si>
  <si>
    <t>DN80 Low Flow</t>
  </si>
  <si>
    <t>5.34-34.00</t>
  </si>
  <si>
    <t>53-1212</t>
  </si>
  <si>
    <t>DN80 HF</t>
  </si>
  <si>
    <t>DN80 High Flow</t>
  </si>
  <si>
    <t>7.02-43.00</t>
  </si>
  <si>
    <t>23-800</t>
  </si>
  <si>
    <t>53-1203</t>
  </si>
  <si>
    <t>DN100 LF</t>
  </si>
  <si>
    <t>DN100 Low Flow</t>
  </si>
  <si>
    <t>12.10-68.00</t>
  </si>
  <si>
    <t>20-800</t>
  </si>
  <si>
    <t>53-1213</t>
  </si>
  <si>
    <t>DN100 HF</t>
  </si>
  <si>
    <t>DN100 High Flow</t>
  </si>
  <si>
    <t>14.80-90.00</t>
  </si>
  <si>
    <t>53-1204</t>
  </si>
  <si>
    <t>DN125 LF</t>
  </si>
  <si>
    <t>DN125 Low Flow</t>
  </si>
  <si>
    <t>18.5-110.0</t>
  </si>
  <si>
    <t>53-1214</t>
  </si>
  <si>
    <t>DN125 HF</t>
  </si>
  <si>
    <t>DN125 High Flow</t>
  </si>
  <si>
    <t>23.0-135.0</t>
  </si>
  <si>
    <t>27-800</t>
  </si>
  <si>
    <t>53-1205</t>
  </si>
  <si>
    <t>DN150 LF</t>
  </si>
  <si>
    <t>DN150 Low Flow</t>
  </si>
  <si>
    <t>25.6-148.0</t>
  </si>
  <si>
    <t>21-800</t>
  </si>
  <si>
    <t>53-1215</t>
  </si>
  <si>
    <t>DN150 HF</t>
  </si>
  <si>
    <t>DN150 High Flow</t>
  </si>
  <si>
    <t>32.0-195.0</t>
  </si>
  <si>
    <t>33-800</t>
  </si>
  <si>
    <t>53-1206</t>
  </si>
  <si>
    <t>DN200 LF</t>
  </si>
  <si>
    <t>DN200 Low Flow</t>
  </si>
  <si>
    <t>95.0-210.0</t>
  </si>
  <si>
    <t>11-800</t>
  </si>
  <si>
    <t>53-1216</t>
  </si>
  <si>
    <t>DN200 HF</t>
  </si>
  <si>
    <t>DN200 High Flow</t>
  </si>
  <si>
    <t>130.0-280.0</t>
  </si>
  <si>
    <t>31-800</t>
  </si>
  <si>
    <t>53-1207</t>
  </si>
  <si>
    <t>DN250 LF</t>
  </si>
  <si>
    <t>DN250 Low Flow</t>
  </si>
  <si>
    <t>190.0-475.0</t>
  </si>
  <si>
    <t>53-1217</t>
  </si>
  <si>
    <t>DN250 HF</t>
  </si>
  <si>
    <t>245.0-600.0</t>
  </si>
  <si>
    <t>53-1208</t>
  </si>
  <si>
    <t>DN300 LF</t>
  </si>
  <si>
    <t>53-1218</t>
  </si>
  <si>
    <t>DN300 HF</t>
  </si>
  <si>
    <t>53-1220</t>
  </si>
  <si>
    <t>53-1230</t>
  </si>
  <si>
    <t>53-1221</t>
  </si>
  <si>
    <t>53-1231</t>
  </si>
  <si>
    <t>53-1222</t>
  </si>
  <si>
    <t>53-1232</t>
  </si>
  <si>
    <t>53-1223</t>
  </si>
  <si>
    <t>53-1233</t>
  </si>
  <si>
    <t>53-1224</t>
  </si>
  <si>
    <t>53-1234</t>
  </si>
  <si>
    <t>53-1225</t>
  </si>
  <si>
    <t>53-1235</t>
  </si>
  <si>
    <t>53-1226</t>
  </si>
  <si>
    <t>53-1236</t>
  </si>
  <si>
    <t>53-1227</t>
  </si>
  <si>
    <t>53-1237</t>
  </si>
  <si>
    <t>53-1228</t>
  </si>
  <si>
    <t>53-1238</t>
  </si>
  <si>
    <t>53-2400</t>
  </si>
  <si>
    <t>Sigma Compact</t>
  </si>
  <si>
    <t>53-2410</t>
  </si>
  <si>
    <t>53-2401</t>
  </si>
  <si>
    <t>53-2411</t>
  </si>
  <si>
    <t>53-2402</t>
  </si>
  <si>
    <t>53-2412</t>
  </si>
  <si>
    <t>53-2403</t>
  </si>
  <si>
    <t>53-2413</t>
  </si>
  <si>
    <t>53-2404</t>
  </si>
  <si>
    <t>53-2414</t>
  </si>
  <si>
    <t>53-2405</t>
  </si>
  <si>
    <t>53-2415</t>
  </si>
  <si>
    <t>53-2406</t>
  </si>
  <si>
    <t>53-2416</t>
  </si>
  <si>
    <t>53-2407</t>
  </si>
  <si>
    <t>53-2417</t>
  </si>
  <si>
    <t>53-2408</t>
  </si>
  <si>
    <t>53-2418</t>
  </si>
  <si>
    <t>53-2420</t>
  </si>
  <si>
    <t>53-2430</t>
  </si>
  <si>
    <t>53-2421</t>
  </si>
  <si>
    <t>53-2431</t>
  </si>
  <si>
    <t>53-2422</t>
  </si>
  <si>
    <t>53-2432</t>
  </si>
  <si>
    <t>53-2423</t>
  </si>
  <si>
    <t>53-2433</t>
  </si>
  <si>
    <t>53-2424</t>
  </si>
  <si>
    <t>53-2434</t>
  </si>
  <si>
    <t>53-2425</t>
  </si>
  <si>
    <t>53-2435</t>
  </si>
  <si>
    <t>53-2426</t>
  </si>
  <si>
    <t>53-2436</t>
  </si>
  <si>
    <t>53-2427</t>
  </si>
  <si>
    <t>53-2437</t>
  </si>
  <si>
    <t>53-2428</t>
  </si>
  <si>
    <t>53-2438</t>
  </si>
  <si>
    <t>53-2200</t>
  </si>
  <si>
    <t>N/A</t>
  </si>
  <si>
    <t>DN15 Low</t>
  </si>
  <si>
    <t>40-900</t>
  </si>
  <si>
    <t>10-400</t>
  </si>
  <si>
    <t>53-2201</t>
  </si>
  <si>
    <t>DN15 High</t>
  </si>
  <si>
    <t>60-1080</t>
  </si>
  <si>
    <t>14-400</t>
  </si>
  <si>
    <t>53-2202</t>
  </si>
  <si>
    <t>DN20 LF</t>
  </si>
  <si>
    <t>DN20 Low</t>
  </si>
  <si>
    <t>86-1550</t>
  </si>
  <si>
    <t>9-400</t>
  </si>
  <si>
    <t>flow (l/hr) - special two polynom</t>
  </si>
  <si>
    <t>53-2203</t>
  </si>
  <si>
    <t>DN20 HF</t>
  </si>
  <si>
    <t>DN20 High</t>
  </si>
  <si>
    <t>102-1930</t>
  </si>
  <si>
    <t>16-400</t>
  </si>
  <si>
    <t>53-2208</t>
  </si>
  <si>
    <t>DN25 LF</t>
  </si>
  <si>
    <t>DN25 Low</t>
  </si>
  <si>
    <t>95-2000</t>
  </si>
  <si>
    <t>53-2209</t>
  </si>
  <si>
    <t>DN25 HF</t>
  </si>
  <si>
    <t>DN25 High</t>
  </si>
  <si>
    <t>137-2400</t>
  </si>
  <si>
    <t>53-2205</t>
  </si>
  <si>
    <t xml:space="preserve">DN32 </t>
  </si>
  <si>
    <t>200-5000</t>
  </si>
  <si>
    <t>15-400</t>
  </si>
  <si>
    <t>53-2206</t>
  </si>
  <si>
    <t xml:space="preserve">DN40 </t>
  </si>
  <si>
    <t>719-7400</t>
  </si>
  <si>
    <t>53-2207</t>
  </si>
  <si>
    <t xml:space="preserve">DN50 </t>
  </si>
  <si>
    <t>900-10350</t>
  </si>
  <si>
    <t>53-1844</t>
  </si>
  <si>
    <t>Combiflow 6-way</t>
  </si>
  <si>
    <t>DN15</t>
  </si>
  <si>
    <t>Rotary</t>
  </si>
  <si>
    <t>1 psc.</t>
  </si>
  <si>
    <t>53-1845</t>
  </si>
  <si>
    <t>58-9038T-01</t>
  </si>
  <si>
    <t>NiAlBr</t>
  </si>
  <si>
    <t>58-9058T-01</t>
  </si>
  <si>
    <t>58-9073T-01</t>
  </si>
  <si>
    <t>58-9083T-01</t>
  </si>
  <si>
    <t>DN65</t>
  </si>
  <si>
    <t>58-9093T-01</t>
  </si>
  <si>
    <t>DN80</t>
  </si>
  <si>
    <t>58-9103T-01</t>
  </si>
  <si>
    <t>DN100</t>
  </si>
  <si>
    <t>58-9163T-01</t>
  </si>
  <si>
    <t>DN125</t>
  </si>
  <si>
    <t>58-9113T-01</t>
  </si>
  <si>
    <t>58-9123T-01</t>
  </si>
  <si>
    <t>DN200</t>
  </si>
  <si>
    <t>58-9133T-01</t>
  </si>
  <si>
    <t>DN250</t>
  </si>
  <si>
    <t>58-9143T-01</t>
  </si>
  <si>
    <t>DN300</t>
  </si>
  <si>
    <t>58-9153T-01</t>
  </si>
  <si>
    <t>DN350</t>
  </si>
  <si>
    <t>58-9173T-01</t>
  </si>
  <si>
    <t>DN400</t>
  </si>
  <si>
    <t>58-9183T-01</t>
  </si>
  <si>
    <t>DN450</t>
  </si>
  <si>
    <t>58-9038L-01</t>
  </si>
  <si>
    <t>AISI316L</t>
  </si>
  <si>
    <t>58-9058L-01</t>
  </si>
  <si>
    <t>58-9073L-01</t>
  </si>
  <si>
    <t>58-9083L-01</t>
  </si>
  <si>
    <t>58-9093L-01</t>
  </si>
  <si>
    <t>58-9103L-01</t>
  </si>
  <si>
    <t>58-9163L-01</t>
  </si>
  <si>
    <t>58-9123M-01</t>
  </si>
  <si>
    <t>58-9133M-01</t>
  </si>
  <si>
    <t>58-9143M-01</t>
  </si>
  <si>
    <t>58-9153M-01</t>
  </si>
  <si>
    <t>58-9173M-01</t>
  </si>
  <si>
    <t>58-9183M-01</t>
  </si>
  <si>
    <t>10/11/20</t>
  </si>
  <si>
    <t>49-9011</t>
  </si>
  <si>
    <t>49-9021</t>
  </si>
  <si>
    <t>49-9031</t>
  </si>
  <si>
    <t>30/40</t>
  </si>
  <si>
    <t>49-9041</t>
  </si>
  <si>
    <t>49-9051</t>
  </si>
  <si>
    <t>49-9061</t>
  </si>
  <si>
    <t>49-9002</t>
  </si>
  <si>
    <t>49-9012</t>
  </si>
  <si>
    <t>49-9022</t>
  </si>
  <si>
    <t>49-9032</t>
  </si>
  <si>
    <t>49-9042</t>
  </si>
  <si>
    <t>49-9052</t>
  </si>
  <si>
    <t>49-9062</t>
  </si>
  <si>
    <t>49-9004</t>
  </si>
  <si>
    <t>drain valve</t>
  </si>
  <si>
    <t>49-9014</t>
  </si>
  <si>
    <t>49-9024</t>
  </si>
  <si>
    <t>49-9034</t>
  </si>
  <si>
    <t>49-9044</t>
  </si>
  <si>
    <t>49-9054</t>
  </si>
  <si>
    <t>49-9064</t>
  </si>
  <si>
    <t>49-9005</t>
  </si>
  <si>
    <t>2" combi P/T and drain</t>
  </si>
  <si>
    <t>49-9015</t>
  </si>
  <si>
    <t>49-9025</t>
  </si>
  <si>
    <t>49-9035</t>
  </si>
  <si>
    <t>49-9045</t>
  </si>
  <si>
    <t>49-9055</t>
  </si>
  <si>
    <t>49-9065</t>
  </si>
  <si>
    <t>49-9006</t>
  </si>
  <si>
    <t>none</t>
  </si>
  <si>
    <t>49-9016</t>
  </si>
  <si>
    <t>49-9026</t>
  </si>
  <si>
    <t>49-9036</t>
  </si>
  <si>
    <t>49-9046</t>
  </si>
  <si>
    <t>49-9056</t>
  </si>
  <si>
    <t>49-9066</t>
  </si>
  <si>
    <t>49-9341</t>
  </si>
  <si>
    <t>Alpha Ball</t>
  </si>
  <si>
    <t>49-9361</t>
  </si>
  <si>
    <t>49-9381</t>
  </si>
  <si>
    <t>49-9401</t>
  </si>
  <si>
    <t>49-9421</t>
  </si>
  <si>
    <t>49-9441</t>
  </si>
  <si>
    <t>49-9345</t>
  </si>
  <si>
    <t>49-9365</t>
  </si>
  <si>
    <t>49-9385</t>
  </si>
  <si>
    <t>49-9405</t>
  </si>
  <si>
    <t>49-9425</t>
  </si>
  <si>
    <t>49-9445</t>
  </si>
  <si>
    <t>49-9351</t>
  </si>
  <si>
    <t>49-9371</t>
  </si>
  <si>
    <t>49-9391</t>
  </si>
  <si>
    <t>49-9411</t>
  </si>
  <si>
    <t>49-9431</t>
  </si>
  <si>
    <t>49-9451</t>
  </si>
  <si>
    <t>49-9354</t>
  </si>
  <si>
    <t>49-9374</t>
  </si>
  <si>
    <t>49-9394</t>
  </si>
  <si>
    <t>49-9414</t>
  </si>
  <si>
    <t>49-9434</t>
  </si>
  <si>
    <t>49-9454</t>
  </si>
  <si>
    <t>49-9356</t>
  </si>
  <si>
    <t>49-9376</t>
  </si>
  <si>
    <t>49-9396</t>
  </si>
  <si>
    <t>49-9416</t>
  </si>
  <si>
    <t>49-9436</t>
  </si>
  <si>
    <t>49-9456</t>
  </si>
  <si>
    <t>49-9103</t>
  </si>
  <si>
    <t>Ductile Iron</t>
  </si>
  <si>
    <t>4"</t>
  </si>
  <si>
    <t>49-9163</t>
  </si>
  <si>
    <t>49-9113</t>
  </si>
  <si>
    <t>49-9123</t>
  </si>
  <si>
    <t>49-9133</t>
  </si>
  <si>
    <t>49-9143</t>
  </si>
  <si>
    <t>49-9153</t>
  </si>
  <si>
    <t>49-9173</t>
  </si>
  <si>
    <t>49-9183</t>
  </si>
  <si>
    <t>49-9193</t>
  </si>
  <si>
    <t>DN500</t>
  </si>
  <si>
    <t>49-9203</t>
  </si>
  <si>
    <t>DN600</t>
  </si>
  <si>
    <t>49-9213</t>
  </si>
  <si>
    <t>DN800</t>
  </si>
  <si>
    <t>49-9073</t>
  </si>
  <si>
    <t>49-9083</t>
  </si>
  <si>
    <t>49-9093</t>
  </si>
  <si>
    <t>49-9540</t>
  </si>
  <si>
    <t>49-9541</t>
  </si>
  <si>
    <t>49-9542</t>
  </si>
  <si>
    <t>49-9543</t>
  </si>
  <si>
    <t>49-9544</t>
  </si>
  <si>
    <t>49-9545</t>
  </si>
  <si>
    <t>49-9546</t>
  </si>
  <si>
    <t>49-9547</t>
  </si>
  <si>
    <t>49-9548</t>
  </si>
  <si>
    <t>49-9549</t>
  </si>
  <si>
    <t>49-9550</t>
  </si>
  <si>
    <t>49-9103-01</t>
  </si>
  <si>
    <t>49-9163-01</t>
  </si>
  <si>
    <t>49-9113-01</t>
  </si>
  <si>
    <t>49-9123-01</t>
  </si>
  <si>
    <t>49-9133-01</t>
  </si>
  <si>
    <t>49-9143-01</t>
  </si>
  <si>
    <t>49-9153-01</t>
  </si>
  <si>
    <t>49-9173-01</t>
  </si>
  <si>
    <t>49-9183-01</t>
  </si>
  <si>
    <t>49-9193-01</t>
  </si>
  <si>
    <t>49-9203-01</t>
  </si>
  <si>
    <t>49-9213-01</t>
  </si>
  <si>
    <t>49-9073-01</t>
  </si>
  <si>
    <t>49-9083-01</t>
  </si>
  <si>
    <t>49-9093-01</t>
  </si>
  <si>
    <t>49-9540-01</t>
  </si>
  <si>
    <t>49-9541-01</t>
  </si>
  <si>
    <t>49-9542-01</t>
  </si>
  <si>
    <t>49-9543-01</t>
  </si>
  <si>
    <t>49-9544-01</t>
  </si>
  <si>
    <t>49-9545-01</t>
  </si>
  <si>
    <t>49-9546-01</t>
  </si>
  <si>
    <t>49-9547-01</t>
  </si>
  <si>
    <t>49-9548-01</t>
  </si>
  <si>
    <t>49-9549-01</t>
  </si>
  <si>
    <t>49-9550-01</t>
  </si>
  <si>
    <t>Cartridge type</t>
  </si>
  <si>
    <t>Valve Type</t>
  </si>
  <si>
    <t>Cartridge material</t>
  </si>
  <si>
    <t>min dP (kPa)</t>
  </si>
  <si>
    <t>max dP (600 kPa)</t>
  </si>
  <si>
    <t>flow (l/h)</t>
  </si>
  <si>
    <t>Type 60</t>
  </si>
  <si>
    <t>PPS</t>
  </si>
  <si>
    <t>58-65175</t>
  </si>
  <si>
    <t>58-65200</t>
  </si>
  <si>
    <t>58-65240</t>
  </si>
  <si>
    <t>58-65252</t>
  </si>
  <si>
    <t>58-65264</t>
  </si>
  <si>
    <t>58-65274</t>
  </si>
  <si>
    <t>58-65280</t>
  </si>
  <si>
    <t>58-65303</t>
  </si>
  <si>
    <t>58-65313</t>
  </si>
  <si>
    <t>58-65320</t>
  </si>
  <si>
    <t>58-65333</t>
  </si>
  <si>
    <t>58-65349</t>
  </si>
  <si>
    <t>58-65356</t>
  </si>
  <si>
    <t>58-65365</t>
  </si>
  <si>
    <t>58-65385</t>
  </si>
  <si>
    <t>58-65396</t>
  </si>
  <si>
    <t>58-65409</t>
  </si>
  <si>
    <t>58-65413</t>
  </si>
  <si>
    <t>58-65417</t>
  </si>
  <si>
    <t>58-65420</t>
  </si>
  <si>
    <t>58-65425</t>
  </si>
  <si>
    <t>58-65430</t>
  </si>
  <si>
    <t>58-65440</t>
  </si>
  <si>
    <t>58-20170</t>
  </si>
  <si>
    <t>Type 20</t>
  </si>
  <si>
    <t>Super Duplex</t>
  </si>
  <si>
    <t>58-20230</t>
  </si>
  <si>
    <t>58-20260</t>
  </si>
  <si>
    <t>58-20300</t>
  </si>
  <si>
    <t>58-20350</t>
  </si>
  <si>
    <t>58-20400</t>
  </si>
  <si>
    <t>58-20460</t>
  </si>
  <si>
    <t>58-20510</t>
  </si>
  <si>
    <t>58-20540</t>
  </si>
  <si>
    <t>58-20580</t>
  </si>
  <si>
    <t>58-20620</t>
  </si>
  <si>
    <t>58-20660</t>
  </si>
  <si>
    <t>58-20700</t>
  </si>
  <si>
    <t>58-20740</t>
  </si>
  <si>
    <t>58-20770</t>
  </si>
  <si>
    <t>58-20820</t>
  </si>
  <si>
    <t>58-20860</t>
  </si>
  <si>
    <t>58-20880</t>
  </si>
  <si>
    <t>58-20920</t>
  </si>
  <si>
    <t>58-20940</t>
  </si>
  <si>
    <t>58-20990</t>
  </si>
  <si>
    <t>58-21030</t>
  </si>
  <si>
    <t>58-21060</t>
  </si>
  <si>
    <t>58-21090</t>
  </si>
  <si>
    <t>51-55179</t>
  </si>
  <si>
    <t>Type 50</t>
  </si>
  <si>
    <t>51-55184</t>
  </si>
  <si>
    <t>51-55189</t>
  </si>
  <si>
    <t>51-55194</t>
  </si>
  <si>
    <t>51-55200</t>
  </si>
  <si>
    <t>51-55206</t>
  </si>
  <si>
    <t>51-55213</t>
  </si>
  <si>
    <t>51-55220</t>
  </si>
  <si>
    <t>51-55227</t>
  </si>
  <si>
    <t>51-55235</t>
  </si>
  <si>
    <t>51-55243</t>
  </si>
  <si>
    <t>51-55251</t>
  </si>
  <si>
    <t>51-55260</t>
  </si>
  <si>
    <t>51-55269</t>
  </si>
  <si>
    <t>51-55279</t>
  </si>
  <si>
    <t>51-55287</t>
  </si>
  <si>
    <t>51-55292</t>
  </si>
  <si>
    <t>51-55298</t>
  </si>
  <si>
    <t>51-55303</t>
  </si>
  <si>
    <t>51-55308</t>
  </si>
  <si>
    <t>51-66285</t>
  </si>
  <si>
    <t>51-66292</t>
  </si>
  <si>
    <t>51-66301</t>
  </si>
  <si>
    <t>51-66305</t>
  </si>
  <si>
    <t>51-66312</t>
  </si>
  <si>
    <t>51-66319</t>
  </si>
  <si>
    <t>51-66326</t>
  </si>
  <si>
    <t>51-66332</t>
  </si>
  <si>
    <t>51-66338</t>
  </si>
  <si>
    <t>51-66344</t>
  </si>
  <si>
    <t>51-66349</t>
  </si>
  <si>
    <t>51-66356</t>
  </si>
  <si>
    <t>51-66362</t>
  </si>
  <si>
    <t>51-66367</t>
  </si>
  <si>
    <t>51-66373</t>
  </si>
  <si>
    <t>51-66379</t>
  </si>
  <si>
    <t>51-66385</t>
  </si>
  <si>
    <t>51-66391</t>
  </si>
  <si>
    <t>51-66393</t>
  </si>
  <si>
    <t>51-66398</t>
  </si>
  <si>
    <t>51-66400</t>
  </si>
  <si>
    <t>51-66407</t>
  </si>
  <si>
    <t>51-66407H</t>
  </si>
  <si>
    <t>50-44148</t>
  </si>
  <si>
    <t>Type 40</t>
  </si>
  <si>
    <t>50-44152</t>
  </si>
  <si>
    <t>50-44156</t>
  </si>
  <si>
    <t>50-44164</t>
  </si>
  <si>
    <t>50-44168</t>
  </si>
  <si>
    <t>50-44173</t>
  </si>
  <si>
    <t>50-44176</t>
  </si>
  <si>
    <t>50-44182</t>
  </si>
  <si>
    <t>50-44191</t>
  </si>
  <si>
    <t>50-44194</t>
  </si>
  <si>
    <t>50-44200</t>
  </si>
  <si>
    <t>50-44205</t>
  </si>
  <si>
    <t>50-44211</t>
  </si>
  <si>
    <t>50-44217</t>
  </si>
  <si>
    <t>50-44222</t>
  </si>
  <si>
    <t>50-44229</t>
  </si>
  <si>
    <t>50-44235</t>
  </si>
  <si>
    <t>50-44241</t>
  </si>
  <si>
    <t>50-44248</t>
  </si>
  <si>
    <t>50-44250</t>
  </si>
  <si>
    <t>50-44262</t>
  </si>
  <si>
    <t>49-44148</t>
  </si>
  <si>
    <t>49-44152</t>
  </si>
  <si>
    <t>49-44156</t>
  </si>
  <si>
    <t>49-44164</t>
  </si>
  <si>
    <t>49-44168</t>
  </si>
  <si>
    <t>49-44173</t>
  </si>
  <si>
    <t>49-44176</t>
  </si>
  <si>
    <t>49-44182</t>
  </si>
  <si>
    <t>49-44191</t>
  </si>
  <si>
    <t>49-44194</t>
  </si>
  <si>
    <t>49-44200</t>
  </si>
  <si>
    <t>49-44205</t>
  </si>
  <si>
    <t>49-44211</t>
  </si>
  <si>
    <t>49-44217</t>
  </si>
  <si>
    <t>49-44222</t>
  </si>
  <si>
    <t>49-44229</t>
  </si>
  <si>
    <t>49-44235</t>
  </si>
  <si>
    <t>49-44241</t>
  </si>
  <si>
    <t>49-44248</t>
  </si>
  <si>
    <t>49-44250</t>
  </si>
  <si>
    <t>49-44262</t>
  </si>
  <si>
    <t>52-55179</t>
  </si>
  <si>
    <t>AISI304</t>
  </si>
  <si>
    <t>52-55184</t>
  </si>
  <si>
    <t>52-55189</t>
  </si>
  <si>
    <t>52-55194</t>
  </si>
  <si>
    <t>52-55200</t>
  </si>
  <si>
    <t>52-55206</t>
  </si>
  <si>
    <t>52-55213</t>
  </si>
  <si>
    <t>52-55220</t>
  </si>
  <si>
    <t>52-55227</t>
  </si>
  <si>
    <t>52-55235</t>
  </si>
  <si>
    <t>52-55243</t>
  </si>
  <si>
    <t>52-55251</t>
  </si>
  <si>
    <t>52-55260</t>
  </si>
  <si>
    <t>52-55269</t>
  </si>
  <si>
    <t>52-55279</t>
  </si>
  <si>
    <t>52-55287</t>
  </si>
  <si>
    <t>52-55292</t>
  </si>
  <si>
    <t>52-55298</t>
  </si>
  <si>
    <t>52-55303</t>
  </si>
  <si>
    <t>52-55308</t>
  </si>
  <si>
    <t>52-66285</t>
  </si>
  <si>
    <t>52-66292</t>
  </si>
  <si>
    <t>52-66301</t>
  </si>
  <si>
    <t>52-66305</t>
  </si>
  <si>
    <t>52-66312</t>
  </si>
  <si>
    <t>52-66319</t>
  </si>
  <si>
    <t>52-66326</t>
  </si>
  <si>
    <t>52-66332</t>
  </si>
  <si>
    <t>52-66338</t>
  </si>
  <si>
    <t>52-66344</t>
  </si>
  <si>
    <t>52-66349</t>
  </si>
  <si>
    <t>52-66356</t>
  </si>
  <si>
    <t>52-66362</t>
  </si>
  <si>
    <t>52-66367</t>
  </si>
  <si>
    <t>52-66373</t>
  </si>
  <si>
    <t>52-66379</t>
  </si>
  <si>
    <t>52-66385</t>
  </si>
  <si>
    <t>52-66391</t>
  </si>
  <si>
    <t>52-66393</t>
  </si>
  <si>
    <t>52-66398</t>
  </si>
  <si>
    <t>52-66400</t>
  </si>
  <si>
    <t>52-66407</t>
  </si>
  <si>
    <t>52-66407H</t>
  </si>
  <si>
    <t>50-11150</t>
  </si>
  <si>
    <t>Type 10 LP</t>
  </si>
  <si>
    <t>50-11170</t>
  </si>
  <si>
    <t>50-11190</t>
  </si>
  <si>
    <t>50-11210</t>
  </si>
  <si>
    <t>50-11230</t>
  </si>
  <si>
    <t>50-11260</t>
  </si>
  <si>
    <t>50-11290</t>
  </si>
  <si>
    <t>50-11300</t>
  </si>
  <si>
    <t>50-11320</t>
  </si>
  <si>
    <t>50-11350</t>
  </si>
  <si>
    <t>50-11370</t>
  </si>
  <si>
    <t>50-11400</t>
  </si>
  <si>
    <t>50-11430</t>
  </si>
  <si>
    <t>50-11460</t>
  </si>
  <si>
    <t>50-11490</t>
  </si>
  <si>
    <t>50-11510</t>
  </si>
  <si>
    <t>50-11540</t>
  </si>
  <si>
    <t>50-11570</t>
  </si>
  <si>
    <t>50-11620</t>
  </si>
  <si>
    <t>50-11725</t>
  </si>
  <si>
    <t>Type 11 LP</t>
  </si>
  <si>
    <t>50-11730</t>
  </si>
  <si>
    <t>50-11735</t>
  </si>
  <si>
    <t>50-11740</t>
  </si>
  <si>
    <t>50-11745</t>
  </si>
  <si>
    <t>50-11750</t>
  </si>
  <si>
    <t>50-20700</t>
  </si>
  <si>
    <t>Type 20 LP</t>
  </si>
  <si>
    <t>50-20740</t>
  </si>
  <si>
    <t>50-20770</t>
  </si>
  <si>
    <t>50-20820</t>
  </si>
  <si>
    <t>50-20860</t>
  </si>
  <si>
    <t>50-20880</t>
  </si>
  <si>
    <t>50-20920</t>
  </si>
  <si>
    <t>50-20940</t>
  </si>
  <si>
    <t>50-20990</t>
  </si>
  <si>
    <t>50-21030</t>
  </si>
  <si>
    <t>50-21060</t>
  </si>
  <si>
    <t>50-21090</t>
  </si>
  <si>
    <t>50-33073</t>
  </si>
  <si>
    <t>Type 30 LP</t>
  </si>
  <si>
    <t>50-33082</t>
  </si>
  <si>
    <t>50-33089</t>
  </si>
  <si>
    <t>50-33094</t>
  </si>
  <si>
    <t>50-33096</t>
  </si>
  <si>
    <t>50-33098</t>
  </si>
  <si>
    <t>50-33102</t>
  </si>
  <si>
    <t>50-33107</t>
  </si>
  <si>
    <t>50-33111</t>
  </si>
  <si>
    <t>50-33112</t>
  </si>
  <si>
    <t>50-33118</t>
  </si>
  <si>
    <t>50-33124</t>
  </si>
  <si>
    <t>50-33125</t>
  </si>
  <si>
    <t>50-33129</t>
  </si>
  <si>
    <t>50-33132</t>
  </si>
  <si>
    <t>50-33135</t>
  </si>
  <si>
    <t>50-33138</t>
  </si>
  <si>
    <t>50-33142</t>
  </si>
  <si>
    <t>50-33148</t>
  </si>
  <si>
    <t>50-33156</t>
  </si>
  <si>
    <t>50-33161</t>
  </si>
  <si>
    <t>50-33163</t>
  </si>
  <si>
    <t>49-11210</t>
  </si>
  <si>
    <t>Type 10 HP</t>
  </si>
  <si>
    <t>49-11230</t>
  </si>
  <si>
    <t>49-11260</t>
  </si>
  <si>
    <t>49-11290</t>
  </si>
  <si>
    <t>49-11300</t>
  </si>
  <si>
    <t>49-11320</t>
  </si>
  <si>
    <t>49-11350</t>
  </si>
  <si>
    <t>49-11370</t>
  </si>
  <si>
    <t>49-11400</t>
  </si>
  <si>
    <t>49-11430</t>
  </si>
  <si>
    <t>49-11460</t>
  </si>
  <si>
    <t>49-11490</t>
  </si>
  <si>
    <t>49-11510</t>
  </si>
  <si>
    <t>49-11540</t>
  </si>
  <si>
    <t>49-11570</t>
  </si>
  <si>
    <t>49-11620</t>
  </si>
  <si>
    <t>49-11725</t>
  </si>
  <si>
    <t>Type 11 HP</t>
  </si>
  <si>
    <t>49-11730</t>
  </si>
  <si>
    <t>49-11735</t>
  </si>
  <si>
    <t>49-11740</t>
  </si>
  <si>
    <t>49-11745</t>
  </si>
  <si>
    <t>49-11750</t>
  </si>
  <si>
    <t>49-20700</t>
  </si>
  <si>
    <t>Type 20 HP</t>
  </si>
  <si>
    <t>49-20740</t>
  </si>
  <si>
    <t>49-20770</t>
  </si>
  <si>
    <t>49-20820</t>
  </si>
  <si>
    <t>49-20860</t>
  </si>
  <si>
    <t>49-20880</t>
  </si>
  <si>
    <t>49-20920</t>
  </si>
  <si>
    <t>49-20940</t>
  </si>
  <si>
    <t>49-20990</t>
  </si>
  <si>
    <t>49-21030</t>
  </si>
  <si>
    <t>49-21060</t>
  </si>
  <si>
    <t>49-21090</t>
  </si>
  <si>
    <t>49-33073</t>
  </si>
  <si>
    <t>Type 30 HP</t>
  </si>
  <si>
    <t>49-33082</t>
  </si>
  <si>
    <t>49-33089</t>
  </si>
  <si>
    <t>49-33094</t>
  </si>
  <si>
    <t>49-33096</t>
  </si>
  <si>
    <t>49-33098</t>
  </si>
  <si>
    <t>49-33102</t>
  </si>
  <si>
    <t>49-33107</t>
  </si>
  <si>
    <t>49-33111</t>
  </si>
  <si>
    <t>49-33112</t>
  </si>
  <si>
    <t>49-33118</t>
  </si>
  <si>
    <t>49-33124</t>
  </si>
  <si>
    <t>49-33125</t>
  </si>
  <si>
    <t>49-33129</t>
  </si>
  <si>
    <t>49-33132</t>
  </si>
  <si>
    <t>49-33135</t>
  </si>
  <si>
    <t>49-33138</t>
  </si>
  <si>
    <t>49-33142</t>
  </si>
  <si>
    <t>49-33148</t>
  </si>
  <si>
    <t>49-33156</t>
  </si>
  <si>
    <t>49-33161</t>
  </si>
  <si>
    <t>49-33163</t>
  </si>
  <si>
    <t>51-05000</t>
  </si>
  <si>
    <t>Type 50/60 plug</t>
  </si>
  <si>
    <t>Alpha HCR - NiAlBr</t>
  </si>
  <si>
    <t>Alpha HCR - AISI316</t>
  </si>
  <si>
    <t>Net_Weight</t>
  </si>
  <si>
    <t>01-0000</t>
  </si>
  <si>
    <t>FORINDST. KIT DN15 500 L/T LF OPTIMA</t>
  </si>
  <si>
    <t>01-0001</t>
  </si>
  <si>
    <t>FORINDST. KIT DN15 1500 L/T HF OPTIMA</t>
  </si>
  <si>
    <t>01-0002</t>
  </si>
  <si>
    <t>FORINDST. KIT DN20 900 L/T LF OPTIMA</t>
  </si>
  <si>
    <t>01-0003</t>
  </si>
  <si>
    <t>FORINDST. KIT DN20 2000 L/T HF OPTIMA</t>
  </si>
  <si>
    <t>01-0004</t>
  </si>
  <si>
    <t>FORINDST. KIT DN25 1500 L/T LF OPTIMA</t>
  </si>
  <si>
    <t>01-0005</t>
  </si>
  <si>
    <t>FORINDST. KIT DN25 2000 L/T HF OPTIMA</t>
  </si>
  <si>
    <t>01-0006</t>
  </si>
  <si>
    <t>FORINDST. KIT DN32 3000 L/T OPTIMA</t>
  </si>
  <si>
    <t>01-0007</t>
  </si>
  <si>
    <t>FORINDST. KIT DN40 7000 L/T OPTIMA</t>
  </si>
  <si>
    <t>01-0008</t>
  </si>
  <si>
    <t>FORINDST. KIT DN50 8500 L/T OPTIMA</t>
  </si>
  <si>
    <t>01-0010</t>
  </si>
  <si>
    <t>FORINDSTILLING KIT DN15 LP FRESE S</t>
  </si>
  <si>
    <t>01-0011</t>
  </si>
  <si>
    <t>FORINDSTILLING KIT DN15 HP FRESE S</t>
  </si>
  <si>
    <t>01-0012</t>
  </si>
  <si>
    <t>FORINDSTILLING KIT DN20 LP FRESE S</t>
  </si>
  <si>
    <t>01-0013</t>
  </si>
  <si>
    <t>FORINDSTILLING KIT DN20 HP FRESE S</t>
  </si>
  <si>
    <t>01-0014</t>
  </si>
  <si>
    <t>FORINDSTILLING KIT DN25 LP FRESE S</t>
  </si>
  <si>
    <t>01-0015</t>
  </si>
  <si>
    <t>FORINDSTILLING KIT DN25 HP FRESE S</t>
  </si>
  <si>
    <t>01-0016</t>
  </si>
  <si>
    <t>FORINDSTILLING KIT DN32 HP FRESE S</t>
  </si>
  <si>
    <t>01-0017</t>
  </si>
  <si>
    <t>FORINDSTILLING KIT DN40 HP FRESE S</t>
  </si>
  <si>
    <t>01-0018</t>
  </si>
  <si>
    <t>FORINDSTILLING KIT DN50 HP FRESE S</t>
  </si>
  <si>
    <t>01-0020</t>
  </si>
  <si>
    <t>FORINDST. KIT DN15 5-30 kPa FRESE PV</t>
  </si>
  <si>
    <t>01-0021</t>
  </si>
  <si>
    <t>FORINDST. KIT DN15 20-60 kPa FRESE PV</t>
  </si>
  <si>
    <t>01-0022</t>
  </si>
  <si>
    <t>FORINDST. KIT DN20 5-30 kPa FRESE PV</t>
  </si>
  <si>
    <t>01-0023</t>
  </si>
  <si>
    <t>FORINDST. KIT DN20 20-60 kPa FRESE PV</t>
  </si>
  <si>
    <t>01-0024</t>
  </si>
  <si>
    <t>FORINDST. KIT DN25 5-30 kPa FRESE PV</t>
  </si>
  <si>
    <t>01-0025</t>
  </si>
  <si>
    <t>FORINDST. KIT DN25 20-60 kPa FRESE PV</t>
  </si>
  <si>
    <t>01-0026</t>
  </si>
  <si>
    <t>FORINDST. KIT DN32 20-80 kPa FRESE PV</t>
  </si>
  <si>
    <t>01-0027</t>
  </si>
  <si>
    <t>FORINDST. KIT DN40 20-80 kPa FRESE PV</t>
  </si>
  <si>
    <t>01-0028</t>
  </si>
  <si>
    <t>FORINDST. KIT DN50 20-80 kPa FRESE PV</t>
  </si>
  <si>
    <t>01-0200</t>
  </si>
  <si>
    <t>P/T 1/4"/ 2" 60mm RØD/BLÅ, SIEMENS</t>
  </si>
  <si>
    <t>01-0201</t>
  </si>
  <si>
    <t>KOMBIAFTAP 1/4"/ 2" 60mm BLÅ, SIEMENS</t>
  </si>
  <si>
    <t>01-0202</t>
  </si>
  <si>
    <t>AFTAPKUGLEHANE 1/4"/ 1" SIEMENS</t>
  </si>
  <si>
    <t>01-0203</t>
  </si>
  <si>
    <t>PROP 1/4", SIEMENS</t>
  </si>
  <si>
    <t>01-0206</t>
  </si>
  <si>
    <t>P/T 1/4"/ 1" RØD/BLÅ, SIEMENS</t>
  </si>
  <si>
    <t>01-0207</t>
  </si>
  <si>
    <t>HÆTTE ABS PLAST SORT, SIEMENS DN15-50</t>
  </si>
  <si>
    <t>01-0208</t>
  </si>
  <si>
    <t>CAP RÅ</t>
  </si>
  <si>
    <t>01-0209</t>
  </si>
  <si>
    <t>NØGLE SORT PLAST F/OPTIMA</t>
  </si>
  <si>
    <t>01-0210</t>
  </si>
  <si>
    <t>DP MÅLESÆT SIEMENS</t>
  </si>
  <si>
    <t>01-0211</t>
  </si>
  <si>
    <t>1" P/T Plug 1/4" ISO / Blue Strips</t>
  </si>
  <si>
    <t>01-0212</t>
  </si>
  <si>
    <t>1" P/T Plug 1/4" ISO / Red Strips</t>
  </si>
  <si>
    <t>01-0214</t>
  </si>
  <si>
    <t>1" P/T Plug 1/4" NPT / Blue Strips</t>
  </si>
  <si>
    <t>01-0215</t>
  </si>
  <si>
    <t>1" P/T Plug 1/4" NPT / Red Strips</t>
  </si>
  <si>
    <t>01-0220</t>
  </si>
  <si>
    <t>Ventil on/off DN10 N/N Low</t>
  </si>
  <si>
    <t>01-0221</t>
  </si>
  <si>
    <t>Ventil on/off DN15 N/N Low</t>
  </si>
  <si>
    <t>01-0224</t>
  </si>
  <si>
    <t>Ventil on/off DN10 N/N Low P/T</t>
  </si>
  <si>
    <t>01-0225</t>
  </si>
  <si>
    <t>Ventil on/off DN15 N/N Low P/T</t>
  </si>
  <si>
    <t>01-0228</t>
  </si>
  <si>
    <t>Ventil on/off DN15 M/M Low</t>
  </si>
  <si>
    <t>01-0231</t>
  </si>
  <si>
    <t>Ventil on/off DN15 M/M Low P/T</t>
  </si>
  <si>
    <t>01-0240</t>
  </si>
  <si>
    <t>Ventil on/off DN10 N/N High</t>
  </si>
  <si>
    <t>01-0241</t>
  </si>
  <si>
    <t>Ventil on/off DN15 N/N High</t>
  </si>
  <si>
    <t>01-0242</t>
  </si>
  <si>
    <t>Ventil on/off DN20 N/N High</t>
  </si>
  <si>
    <t>01-0243</t>
  </si>
  <si>
    <t>Ventil on/off DN25 N/N High</t>
  </si>
  <si>
    <t>01-0245</t>
  </si>
  <si>
    <t>Ventil on/off DN15 N/N High P/T</t>
  </si>
  <si>
    <t>01-0246</t>
  </si>
  <si>
    <t>Ventil on/off DN20 N/N High P/T</t>
  </si>
  <si>
    <t>01-0247</t>
  </si>
  <si>
    <t>Ventil on/off DN25 N/N High P/T</t>
  </si>
  <si>
    <t>01-0248</t>
  </si>
  <si>
    <t>Ventil on/off DN15 M/M High</t>
  </si>
  <si>
    <t>01-0249</t>
  </si>
  <si>
    <t>Ventil on/off DN20 M/M High</t>
  </si>
  <si>
    <t>01-0250</t>
  </si>
  <si>
    <t>Ventil on/off DN25 M/M High</t>
  </si>
  <si>
    <t>01-0251</t>
  </si>
  <si>
    <t>Ventil on/off DN15 M/M High P/T</t>
  </si>
  <si>
    <t>01-0252</t>
  </si>
  <si>
    <t>Ventil on/off DN20 M/M High P/T</t>
  </si>
  <si>
    <t>01-0253</t>
  </si>
  <si>
    <t>Ventil on/off DN25 M/M High P/T</t>
  </si>
  <si>
    <t>01-0400</t>
  </si>
  <si>
    <t>FLOW VALVE 1", V=2380L/T</t>
  </si>
  <si>
    <t>01-0401</t>
  </si>
  <si>
    <t>FLOW VALVE 11/2", V=9085L/T</t>
  </si>
  <si>
    <t>01-0402</t>
  </si>
  <si>
    <t>FLOW VALVE HOUSING 1"</t>
  </si>
  <si>
    <t>01-0403</t>
  </si>
  <si>
    <t>LOW PRESSURE CARTRIDGE V=2380</t>
  </si>
  <si>
    <t>01-0404</t>
  </si>
  <si>
    <t>FLOW VALVE HOUSING 1 1/2"</t>
  </si>
  <si>
    <t>01-0405</t>
  </si>
  <si>
    <t>LOW PRESSURE CARTRIDGE V=9085</t>
  </si>
  <si>
    <t>01-0406</t>
  </si>
  <si>
    <t>FLOW REGULATOR 2", V=10445L/H</t>
  </si>
  <si>
    <t>01-0407</t>
  </si>
  <si>
    <t>FLOW REGULATOR 2", V=8630L/H</t>
  </si>
  <si>
    <t>01-0408</t>
  </si>
  <si>
    <t>FLOW VALVE 2", V=8175L/H</t>
  </si>
  <si>
    <t>01-0409</t>
  </si>
  <si>
    <t>FLOW VALVE 1", V=1190L/H</t>
  </si>
  <si>
    <t>01-0410</t>
  </si>
  <si>
    <t>Flow Valve 1/2", V=1195L/H</t>
  </si>
  <si>
    <t>01-0411</t>
  </si>
  <si>
    <t>Flow Valve 1", V=3634L/T</t>
  </si>
  <si>
    <t>01-0412</t>
  </si>
  <si>
    <t>Flow Valve 1", V=2871 L/H</t>
  </si>
  <si>
    <t>01-0413</t>
  </si>
  <si>
    <t>Flow Valve 1" w/isolation valve, V=3634 l/h</t>
  </si>
  <si>
    <t>01-0414</t>
  </si>
  <si>
    <t>Flow Valve 1", V=3860 L/H</t>
  </si>
  <si>
    <t>01-0415</t>
  </si>
  <si>
    <t>Flow Valve 1" w/isolation valve, V=3860 l/h</t>
  </si>
  <si>
    <t>01-0416</t>
  </si>
  <si>
    <t>Flow Valve 1 1/2", V=3191 L/H</t>
  </si>
  <si>
    <t>01-0417</t>
  </si>
  <si>
    <t>Flow Valve 1", V=3191 L/H</t>
  </si>
  <si>
    <t>01-0600</t>
  </si>
  <si>
    <t>ALPHA M/M DN20 TIN/NIKKEL</t>
  </si>
  <si>
    <t>01-0601</t>
  </si>
  <si>
    <t>PROP DN8 TIN/NIKKEL</t>
  </si>
  <si>
    <t>01-0602</t>
  </si>
  <si>
    <t>ALPHA INDSATS M/BLÆNDE 0,023 L/S</t>
  </si>
  <si>
    <t>01-0603</t>
  </si>
  <si>
    <t>ALPHA INDSATS M/BLÆNDE 0,029 L/S</t>
  </si>
  <si>
    <t>01-0604</t>
  </si>
  <si>
    <t>ALPHA INDSATS M/BLÆNDE 0,036 L/S</t>
  </si>
  <si>
    <t>01-0605</t>
  </si>
  <si>
    <t>ALPHA INDSATS M/BLÆNDE 0,043 L/S</t>
  </si>
  <si>
    <t>01-0700</t>
  </si>
  <si>
    <t>FROSTFRI KIT</t>
  </si>
  <si>
    <t>01-0860-01</t>
  </si>
  <si>
    <t>Alpha Wafer DN50 svejseforskr, AISI316L m/indsats</t>
  </si>
  <si>
    <t>01-0861-01</t>
  </si>
  <si>
    <t>Alpha Wafer DN65 svejseforskr, AISI316L m/indsats</t>
  </si>
  <si>
    <t>01-0862-01</t>
  </si>
  <si>
    <t>Alpha Wafer DN80 svejseforskr, AISI316L m/indsats</t>
  </si>
  <si>
    <t>01-0904</t>
  </si>
  <si>
    <t>Frese PV Compact DN20 N/N (20-60 kPa)</t>
  </si>
  <si>
    <t>01-0920</t>
  </si>
  <si>
    <t>SANEXT PV Compact DN15 M/M (5-30 kPa) PT</t>
  </si>
  <si>
    <t>01-0920-CUT</t>
  </si>
  <si>
    <t>SANEXT PV Compact DN15 M/M (5-30 kPa) PT (Snit-m.)</t>
  </si>
  <si>
    <t>01-0921</t>
  </si>
  <si>
    <t>SANEXT PV Compact DN20 M/M (5-30 kPa) PT</t>
  </si>
  <si>
    <t>01-0922</t>
  </si>
  <si>
    <t>SANEXT PV Compact DN25L M/M (5-30 kPa) PT</t>
  </si>
  <si>
    <t>01-0923</t>
  </si>
  <si>
    <t>SANEXT PV Compact DN32 M/M (20-80 kPa) PT</t>
  </si>
  <si>
    <t>01-0924</t>
  </si>
  <si>
    <t>SANEXT PV Compact DN40 M/M (20-80 kPa) PT</t>
  </si>
  <si>
    <t>01-0925</t>
  </si>
  <si>
    <t>SANEXT PV Compact DN50 M/M (20-80 kPa) PT</t>
  </si>
  <si>
    <t>01-0930</t>
  </si>
  <si>
    <t>SANEXT PV Compact DN15 M/M (5-30 kPa) PT BULK</t>
  </si>
  <si>
    <t>01-0931</t>
  </si>
  <si>
    <t>SANEXT PV Compact DN20 M/M (5-30 kPa) PT BULK</t>
  </si>
  <si>
    <t>01-1010</t>
  </si>
  <si>
    <t>Slutmuffe m/ blå strip</t>
  </si>
  <si>
    <t>01-1011</t>
  </si>
  <si>
    <t>Slutmuffe m/ rød strip</t>
  </si>
  <si>
    <t>01-1012</t>
  </si>
  <si>
    <t>Trykudtagsnippel MMA</t>
  </si>
  <si>
    <t>01-1013</t>
  </si>
  <si>
    <t>Trykudtagsnippel m/overgangsstykke MMA</t>
  </si>
  <si>
    <t>01-1014</t>
  </si>
  <si>
    <t>Kombiaftap MMA</t>
  </si>
  <si>
    <t>01-1015</t>
  </si>
  <si>
    <t>Trykudtagsnippel MMA - Low Lead</t>
  </si>
  <si>
    <t>01-1016</t>
  </si>
  <si>
    <t>Slutmuffe - Low Lead m/ blå strip</t>
  </si>
  <si>
    <t>01-1017</t>
  </si>
  <si>
    <t>Slutmuffe - Low Lead m/ rød strip</t>
  </si>
  <si>
    <t>01-1020</t>
  </si>
  <si>
    <t>MMA PV Compact DN15 M/M (5-30 kPa) PT</t>
  </si>
  <si>
    <t>01-1021</t>
  </si>
  <si>
    <t>MMA PV Compact DN15 M/M (20-60 kPa) PT</t>
  </si>
  <si>
    <t>01-1022</t>
  </si>
  <si>
    <t>MMA PV Compact DN20 M/M (5-30 kPa) PT</t>
  </si>
  <si>
    <t>01-1023</t>
  </si>
  <si>
    <t>MMA PV Compact DN20 M/M (20-60 kPa) PT</t>
  </si>
  <si>
    <t>01-1024</t>
  </si>
  <si>
    <t>MMA PV Compact DN25 M/M (5-30 kPa) PT</t>
  </si>
  <si>
    <t>01-1025</t>
  </si>
  <si>
    <t>MMA PV Compact DN25 M/M (20-80 kPa) PT</t>
  </si>
  <si>
    <t>01-1026</t>
  </si>
  <si>
    <t>MMA PV Compact DN32 M/M (20-80 kPa) PT</t>
  </si>
  <si>
    <t>01-1027</t>
  </si>
  <si>
    <t>MMA PV Compact DN40 M/M (20-80 kPa) PT</t>
  </si>
  <si>
    <t>01-1028</t>
  </si>
  <si>
    <t>MMA PV Compact DN50 M/M (20-80 kPa) PT</t>
  </si>
  <si>
    <t>01-1030</t>
  </si>
  <si>
    <t>01-1031</t>
  </si>
  <si>
    <t>01-1032</t>
  </si>
  <si>
    <t>01-1033</t>
  </si>
  <si>
    <t>01-1034</t>
  </si>
  <si>
    <t>01-1035</t>
  </si>
  <si>
    <t>01-1036</t>
  </si>
  <si>
    <t>01-1037</t>
  </si>
  <si>
    <t>01-1038</t>
  </si>
  <si>
    <t>01-1040</t>
  </si>
  <si>
    <t>Slutmuffe m/ blå strip - C69300</t>
  </si>
  <si>
    <t>01-1041</t>
  </si>
  <si>
    <t>Slutmuffe m/ rød strip - C69300</t>
  </si>
  <si>
    <t>01-1042</t>
  </si>
  <si>
    <t>Trykudtagsnippel MMA - C69300</t>
  </si>
  <si>
    <t>01-1043</t>
  </si>
  <si>
    <t>Trykudtagsnippel m/overgangsstykke MMA - C69300</t>
  </si>
  <si>
    <t>01-1044</t>
  </si>
  <si>
    <t>Kombiaftap MMA - C69300</t>
  </si>
  <si>
    <t>01-1050</t>
  </si>
  <si>
    <t>CIRCON M/M DN15 AISI316</t>
  </si>
  <si>
    <t>01-1400</t>
  </si>
  <si>
    <t>Alpha M/M 1/2" NPT, P/T</t>
  </si>
  <si>
    <t>01-1401</t>
  </si>
  <si>
    <t>Alpha M/M 3/4" NPT, P/T</t>
  </si>
  <si>
    <t>01-1402</t>
  </si>
  <si>
    <t>Alpha M/M 1" lille NPT, P/T</t>
  </si>
  <si>
    <t>01-1403</t>
  </si>
  <si>
    <t>Alpha M/M 1" stor NPT, P/T</t>
  </si>
  <si>
    <t>01-1404</t>
  </si>
  <si>
    <t>Alpha M/M 1-1/4" NPT, P/T</t>
  </si>
  <si>
    <t>01-1405</t>
  </si>
  <si>
    <t>Alpha M/M 1 1/2" NPT, P/T</t>
  </si>
  <si>
    <t>01-1406</t>
  </si>
  <si>
    <t>Alpha M/M 2" NPT, P/T</t>
  </si>
  <si>
    <t>01-1410</t>
  </si>
  <si>
    <t>Alpfa Wafer DN50, Victaulic</t>
  </si>
  <si>
    <t>01-1411</t>
  </si>
  <si>
    <t>Alpfa Wafer DN65, Victaulic</t>
  </si>
  <si>
    <t>01-1600</t>
  </si>
  <si>
    <t>Alpha indsats m/ blænde 0,003 l/s</t>
  </si>
  <si>
    <t>01-1700</t>
  </si>
  <si>
    <t>Alpfa Wafer DN50, Ferrostaal, flow 2,5</t>
  </si>
  <si>
    <t>01-1701</t>
  </si>
  <si>
    <t>Alpfa Wafer DN50, Ferrostaal, flow 0,8</t>
  </si>
  <si>
    <t>01-1702</t>
  </si>
  <si>
    <t>Alpfa Wafer DN50, Ferrostaal, flow 4,0</t>
  </si>
  <si>
    <t>01-1750</t>
  </si>
  <si>
    <t>Alpfa Wafer DN25, Valtor Offshore</t>
  </si>
  <si>
    <t>01-1751</t>
  </si>
  <si>
    <t>Alpfa Wafer DN50, Valtor Offshore</t>
  </si>
  <si>
    <t>01-1753</t>
  </si>
  <si>
    <t>Alpfa Wafer DN80, Valtor Offshore</t>
  </si>
  <si>
    <t>01-1801</t>
  </si>
  <si>
    <t>Alpha Wafer DN100, V=50 m3/h, Hyde M.</t>
  </si>
  <si>
    <t>01-1802</t>
  </si>
  <si>
    <t>Alpha Wafer DN100, V=60 m3/h, Hyde M.</t>
  </si>
  <si>
    <t>01-1805</t>
  </si>
  <si>
    <t>Alpha Wafer DN150, V=100 m3/h, Hyde M.</t>
  </si>
  <si>
    <t>01-1807</t>
  </si>
  <si>
    <t>Alpha Wafer DN150, V=150 m3/h, Hyde M.</t>
  </si>
  <si>
    <t>01-1811</t>
  </si>
  <si>
    <t>Alpha Wafer DN200, V=200 m3/h, Hyde M.</t>
  </si>
  <si>
    <t>01-1812</t>
  </si>
  <si>
    <t>Alpha Wafer DN200, V=250 m3/h, Hyde M.</t>
  </si>
  <si>
    <t>01-1813</t>
  </si>
  <si>
    <t>Alpha Wafer DN200, V=300 m3/h, Hyde M.</t>
  </si>
  <si>
    <t>01-1817</t>
  </si>
  <si>
    <t>Alpha Wafer DN250, V=450 m3/h, Hyde M.</t>
  </si>
  <si>
    <t>01-1818</t>
  </si>
  <si>
    <t>Alpha Wafer DN250, V=500 m3/h, Hyde M.</t>
  </si>
  <si>
    <t>01-1821</t>
  </si>
  <si>
    <t>Alpha Wafer DN300, V=600 m3/h, Hyde M.</t>
  </si>
  <si>
    <t>01-1823</t>
  </si>
  <si>
    <t>Alpha Wafer DN300, V=700 m3/h, Hyde M.</t>
  </si>
  <si>
    <t>01-1825</t>
  </si>
  <si>
    <t>Alpha Wafer DN350, V=750 m³/h, Hyde M.</t>
  </si>
  <si>
    <t>01-1827</t>
  </si>
  <si>
    <t>Alpha Wafer DN400, V=1000 m3/h, Hyde M.</t>
  </si>
  <si>
    <t>01-1831</t>
  </si>
  <si>
    <t>Alpha Wafer DN450, V=1250 m3/h, Hyde M.</t>
  </si>
  <si>
    <t>01-1833</t>
  </si>
  <si>
    <t>Alpha Wafer DN450, V=1488 m3/h, Hyde M.</t>
  </si>
  <si>
    <t>01-1850</t>
  </si>
  <si>
    <t>Optima Compact DN15 N/N Low 5 m/dæmp. BULK</t>
  </si>
  <si>
    <t>01-1851</t>
  </si>
  <si>
    <t>Optima Compact DN15 N/N Low 2,5 m/dæmp. BULK</t>
  </si>
  <si>
    <t>01-1852</t>
  </si>
  <si>
    <t>Optima Compact DN15 N/N High 2,5 m/dæmp.  BULK</t>
  </si>
  <si>
    <t>01-1853</t>
  </si>
  <si>
    <t>Optima Compact DN20 N/N High 5 m/dæmp. BULK</t>
  </si>
  <si>
    <t>01-1854</t>
  </si>
  <si>
    <t>Optima Comp. DN20 N/N 2,5, 1600 l/h BULK - Evinox</t>
  </si>
  <si>
    <t>01-1855</t>
  </si>
  <si>
    <t>Optima Comp. DN20 N/N 2,5 1600 l/h PT BULK-Evinox</t>
  </si>
  <si>
    <t>01-1856</t>
  </si>
  <si>
    <t>24V 0..10V Actuator LIN  w/MOLEX Connect. - Evinox</t>
  </si>
  <si>
    <t>01-1861</t>
  </si>
  <si>
    <t>Optima Com. DN20 N/N 2,5, 850 l/h BULK - Evinox</t>
  </si>
  <si>
    <t>01-1862</t>
  </si>
  <si>
    <t>Optima Com. DN20 N/N 2,5, 850 l/h PT BULK - Evinox</t>
  </si>
  <si>
    <t>01-1863</t>
  </si>
  <si>
    <t>Optima Comp. DN15 N/N 2,5, 1600 l/h BULK</t>
  </si>
  <si>
    <t>01-1869</t>
  </si>
  <si>
    <t>Optima Comp. DN15 N/N 2,5 P/T, 1500 l/h BULK</t>
  </si>
  <si>
    <t>01-1870</t>
  </si>
  <si>
    <t>Optima Compact DN15 N/N High 4 BULK - FDE</t>
  </si>
  <si>
    <t>01-1871</t>
  </si>
  <si>
    <t>Optima Compact DN15 M/M Low 2,5 m/dæmp. BULK</t>
  </si>
  <si>
    <t>01-1872</t>
  </si>
  <si>
    <t>Optima Compact DN15 M/M High 2,5 m/dæmp. BULK</t>
  </si>
  <si>
    <t>01-1880</t>
  </si>
  <si>
    <t>Optima Compact DN15 N/N 5mm BULK</t>
  </si>
  <si>
    <t>01-1881</t>
  </si>
  <si>
    <t>Fast Acting Actuator 5V</t>
  </si>
  <si>
    <t>01-1882</t>
  </si>
  <si>
    <t>Fast Acting Actuator 12V</t>
  </si>
  <si>
    <t>01-1883</t>
  </si>
  <si>
    <t>Fast acting aktuator 5V m/Molex P6 Stik</t>
  </si>
  <si>
    <t>01-1884</t>
  </si>
  <si>
    <t>Fast Acting Aktuator 5V Delphi</t>
  </si>
  <si>
    <t>01-1885</t>
  </si>
  <si>
    <t>Fast Acting Aktuator 12V Delphi</t>
  </si>
  <si>
    <t>01-1886</t>
  </si>
  <si>
    <t>Fast acting aktuator 5V m/Molex P4 Stik</t>
  </si>
  <si>
    <t>01-1900</t>
  </si>
  <si>
    <t>Kugle m/teflonringe 2" AISI 304</t>
  </si>
  <si>
    <t>01-1901</t>
  </si>
  <si>
    <t>Kugle m/teflonringe 2-1/2" AISI 304</t>
  </si>
  <si>
    <t>01-1950-01</t>
  </si>
  <si>
    <t>Hus Wafer DN50 Flange Dc=96, AISI 316Ti</t>
  </si>
  <si>
    <t>01-1951-01</t>
  </si>
  <si>
    <t>Hus Wafer DN50 Flange Dc=102 AISI 316Ti</t>
  </si>
  <si>
    <t>01-2000</t>
  </si>
  <si>
    <t>01-2001</t>
  </si>
  <si>
    <t>Frese PV Compact DN15 N/N (5-30 kPa) m/ 1/2"</t>
  </si>
  <si>
    <t>01-2002</t>
  </si>
  <si>
    <t>Frese PV Compact DN20 N/N (5-30 kPa) m/ 1/2"</t>
  </si>
  <si>
    <t>01-2050</t>
  </si>
  <si>
    <t>PV Compact DN20 N/N (5-30 kPa) BULK</t>
  </si>
  <si>
    <t>01-2051</t>
  </si>
  <si>
    <t>PV Compact DN15 (5-30 kPa) Fortes NL</t>
  </si>
  <si>
    <t>01-2052</t>
  </si>
  <si>
    <t>PV Compact DN15 (5-30 kPa) m/dæmp. Fortes NL</t>
  </si>
  <si>
    <t>01-2053</t>
  </si>
  <si>
    <t>PV Compact DN15 N/N (5-30 kPa)</t>
  </si>
  <si>
    <t>01-2054</t>
  </si>
  <si>
    <t>PV Compact DN15 N/N (20-60 kPa)</t>
  </si>
  <si>
    <t>01-2055</t>
  </si>
  <si>
    <t>Kapillarrør Cu ø3 x 1000 mm dæmpet Bosch</t>
  </si>
  <si>
    <t>01-2056</t>
  </si>
  <si>
    <t>PV Compact DN15 (5-30 kPa) BULK</t>
  </si>
  <si>
    <t>01-2057</t>
  </si>
  <si>
    <t>PV Compact DN15 (20-60 kPa) BULK</t>
  </si>
  <si>
    <t>01-2100-01</t>
  </si>
  <si>
    <t>ARI-ASTRA D DN100 / PN16</t>
  </si>
  <si>
    <t>01-2101-01</t>
  </si>
  <si>
    <t>ARI-ASTRA D DN125 / PN16</t>
  </si>
  <si>
    <t>01-2102-01</t>
  </si>
  <si>
    <t>ARI-ASTRA D DN150 / PN16</t>
  </si>
  <si>
    <t>01-2103-01</t>
  </si>
  <si>
    <t>ARI-ASTRA D DN200 / PN16</t>
  </si>
  <si>
    <t>01-2104-01</t>
  </si>
  <si>
    <t>ARI-ASTRA D DN250 / PN16</t>
  </si>
  <si>
    <t>01-2105-01</t>
  </si>
  <si>
    <t>ARI-ASTRA D DN300 / PN16</t>
  </si>
  <si>
    <t>01-2106-01</t>
  </si>
  <si>
    <t>ARI-ASTRA D DN350 / PN16</t>
  </si>
  <si>
    <t>01-2107-01</t>
  </si>
  <si>
    <t>ARI-ASTRA D DN400 / PN16</t>
  </si>
  <si>
    <t>01-2108-01</t>
  </si>
  <si>
    <t>ARI-ASTRA D DN450 / PN16</t>
  </si>
  <si>
    <t>01-2109-01</t>
  </si>
  <si>
    <t>ARI-ASTRA D DN500 / PN16</t>
  </si>
  <si>
    <t>01-2110-01</t>
  </si>
  <si>
    <t>ARI-ASTRA D DN600 / PN16</t>
  </si>
  <si>
    <t>01-2111-01</t>
  </si>
  <si>
    <t>ARI-ASTRA D DN800 / PN16</t>
  </si>
  <si>
    <t>01-2112-01</t>
  </si>
  <si>
    <t>ARI-ASTRA D DN50 / PN25</t>
  </si>
  <si>
    <t>01-2113-01</t>
  </si>
  <si>
    <t>ARI-ASTRA D DN65 / PN25</t>
  </si>
  <si>
    <t>01-2114-01</t>
  </si>
  <si>
    <t>ARI-ASTRA D DN80 / PN25</t>
  </si>
  <si>
    <t>01-2115-01</t>
  </si>
  <si>
    <t>ARI-ASTRA D DN100 / PN25</t>
  </si>
  <si>
    <t>01-2116-01</t>
  </si>
  <si>
    <t>ARI-ASTRA D DN125 / PN25</t>
  </si>
  <si>
    <t>01-2117-01</t>
  </si>
  <si>
    <t>ARI-ASTRA D DN150 / PN25</t>
  </si>
  <si>
    <t>01-2118-01</t>
  </si>
  <si>
    <t>ARI-ASTRA D DN200 / PN25</t>
  </si>
  <si>
    <t>01-2119-01</t>
  </si>
  <si>
    <t>ARI-ASTRA D DN250 / PN25</t>
  </si>
  <si>
    <t>01-2120-01</t>
  </si>
  <si>
    <t>ARI-ASTRA D DN300 / PN25</t>
  </si>
  <si>
    <t>01-2121-01</t>
  </si>
  <si>
    <t>ARI-ASTRA D DN350 / PN25</t>
  </si>
  <si>
    <t>01-2122-01</t>
  </si>
  <si>
    <t>ARI-ASTRA D DN400 / PN25</t>
  </si>
  <si>
    <t>01-2123-01</t>
  </si>
  <si>
    <t>ARI-ASTRA D DN450 / PN25</t>
  </si>
  <si>
    <t>01-2124-01</t>
  </si>
  <si>
    <t>ARI-ASTRA D DN500 / PN25</t>
  </si>
  <si>
    <t>01-2125-01</t>
  </si>
  <si>
    <t>ARI-ASTRA D DN600 / PN25</t>
  </si>
  <si>
    <t>01-2127</t>
  </si>
  <si>
    <t>Håndhjul m/spindel DN50-80</t>
  </si>
  <si>
    <t>01-2128</t>
  </si>
  <si>
    <t>Håndhjul m/spindel DN100-300</t>
  </si>
  <si>
    <t>01-2150</t>
  </si>
  <si>
    <t>PV Comp. DN25 M/M (5-30 kPa) PT/Drain EWERS</t>
  </si>
  <si>
    <t>01-2200</t>
  </si>
  <si>
    <t>DELTA Optima Compact DN15 N/N Low 2,5</t>
  </si>
  <si>
    <t>01-2201</t>
  </si>
  <si>
    <t>DELTA Optima Compact DN15 N/N Low 5</t>
  </si>
  <si>
    <t>01-2202</t>
  </si>
  <si>
    <t>DELTA Optima Compact DN15 N/N High 5</t>
  </si>
  <si>
    <t>01-2203</t>
  </si>
  <si>
    <t>DELTA Optima Compact DN20 N/N High 5</t>
  </si>
  <si>
    <t>01-2204</t>
  </si>
  <si>
    <t>DELTA Optima Compact DN20 N/N 5,5</t>
  </si>
  <si>
    <t>01-2205</t>
  </si>
  <si>
    <t>DELTA Optima Compact DN25L N/N</t>
  </si>
  <si>
    <t>01-2206</t>
  </si>
  <si>
    <t>DELTA Optima Compact DN32 N/N</t>
  </si>
  <si>
    <t>01-2210</t>
  </si>
  <si>
    <t>DELTA PV Compact DN15 (5-30 kPa) 1/4"</t>
  </si>
  <si>
    <t>01-2211</t>
  </si>
  <si>
    <t>DELTA PV Compact DN15 (20-60 kPa) 1/4"</t>
  </si>
  <si>
    <t>01-2212</t>
  </si>
  <si>
    <t>DELTA PV Compact DN20 N/N (20-60 kPa)</t>
  </si>
  <si>
    <t>01-2220</t>
  </si>
  <si>
    <t>DELTA Optima P Compact DN15 N/N 2,5 mm</t>
  </si>
  <si>
    <t>01-2221</t>
  </si>
  <si>
    <t>DELTA Optima P Compact DN15 N/N 5 mm</t>
  </si>
  <si>
    <t>01-2250</t>
  </si>
  <si>
    <t>Optima P Compact DN15 N/N 4 mm</t>
  </si>
  <si>
    <t>01-2300</t>
  </si>
  <si>
    <t>Optima Compact DN15 N/N High 4 m/dæmp. BULK</t>
  </si>
  <si>
    <t>01-2347</t>
  </si>
  <si>
    <t>Optima Compact DN15 M/M Low 5 m/dæmp.</t>
  </si>
  <si>
    <t>01-2348</t>
  </si>
  <si>
    <t>Optima Compact DN15 M/M High 5 m/dæmp.</t>
  </si>
  <si>
    <t>01-2349</t>
  </si>
  <si>
    <t>Optima Compact DN20 M/M High 5 m/dæmp.</t>
  </si>
  <si>
    <t>01-2350</t>
  </si>
  <si>
    <t>OPTIMIZER 6-way DN15 Low m/DZR koblinger</t>
  </si>
  <si>
    <t>01-2351</t>
  </si>
  <si>
    <t>OPTIMIZER 6-way DN15 High m/DZR koblinger</t>
  </si>
  <si>
    <t>01-2352</t>
  </si>
  <si>
    <t>OPTIMIZER 6-way DN20 High m/DZR koblinger</t>
  </si>
  <si>
    <t>01-2353</t>
  </si>
  <si>
    <t>OPTIMIZER 6-way DN25 m/DZR koblinger</t>
  </si>
  <si>
    <t>01-2415</t>
  </si>
  <si>
    <t>Alpha Wafer DN250, V=129,8 m³/h, MAN</t>
  </si>
  <si>
    <t>01-2417</t>
  </si>
  <si>
    <t>Alpha Wafer DN250, V=150 m³/h, MAN</t>
  </si>
  <si>
    <t>06-1148</t>
  </si>
  <si>
    <t>OMLØBER 2" ISO</t>
  </si>
  <si>
    <t>06-1150</t>
  </si>
  <si>
    <t>LODDENIPPEL 1 1/4</t>
  </si>
  <si>
    <t>06-1162</t>
  </si>
  <si>
    <t>NIPPEL 1 1/4 NPT</t>
  </si>
  <si>
    <t>06-1165</t>
  </si>
  <si>
    <t>LODDE NIPPEL 1</t>
  </si>
  <si>
    <t>06-1189</t>
  </si>
  <si>
    <t>Låsering f. Honeywell Følehoved</t>
  </si>
  <si>
    <t>06-1214</t>
  </si>
  <si>
    <t>PROP ALPHA DN50-65 B&amp;G</t>
  </si>
  <si>
    <t>06-6474</t>
  </si>
  <si>
    <t>BLÆNDE NR. 1210 F. INDSATS TYPE 10</t>
  </si>
  <si>
    <t>06-6476</t>
  </si>
  <si>
    <t>BLÆNDE NR. 1260 F. INDSATS TYPE 10</t>
  </si>
  <si>
    <t>06-6478</t>
  </si>
  <si>
    <t>BLÆNDE NR. 1290 F. INDSATS TYPE 10</t>
  </si>
  <si>
    <t>06-6480</t>
  </si>
  <si>
    <t>BLÆNDE NR. 1320 F. INDSATS TYPE 10</t>
  </si>
  <si>
    <t>06-6482</t>
  </si>
  <si>
    <t>BLÆNDE NR. 1350 F. INDSATS TYPE 10</t>
  </si>
  <si>
    <t>06-6484</t>
  </si>
  <si>
    <t>06-6486</t>
  </si>
  <si>
    <t>BLÆNDE NR. 1400 F. INDSATS TYPE 10</t>
  </si>
  <si>
    <t>06-6488</t>
  </si>
  <si>
    <t>BLÆNDE NR. 1430 F. INDSATS TYPE 10</t>
  </si>
  <si>
    <t>06-6490</t>
  </si>
  <si>
    <t>BLÆNDE NR. 1460 F. INDSATS TYPE 10</t>
  </si>
  <si>
    <t>06-6492</t>
  </si>
  <si>
    <t>BLÆNDE NR. 1490 F. INDSATS TYPE 10</t>
  </si>
  <si>
    <t>06-6494</t>
  </si>
  <si>
    <t>BLÆNDE NR. 1510 F. INDSATS TYPE 10</t>
  </si>
  <si>
    <t>06-6496</t>
  </si>
  <si>
    <t>BLÆNDE NR. 1540 F. INDSATS TYPE 10</t>
  </si>
  <si>
    <t>06-6500</t>
  </si>
  <si>
    <t>BLÆNDE NR. 1620 F. INDSATS TYPE 10</t>
  </si>
  <si>
    <t>06-6502</t>
  </si>
  <si>
    <t>BLÆNDE NR. 1230 F. INDSATS TYPE 10</t>
  </si>
  <si>
    <t>06-6504</t>
  </si>
  <si>
    <t>BLÆNDE NR. 1300 F. INDSATS TYPE 10</t>
  </si>
  <si>
    <t>06-6506</t>
  </si>
  <si>
    <t>BLÆNDE NR. 1420 F. INDSATS TYPE 10</t>
  </si>
  <si>
    <t>06-6508</t>
  </si>
  <si>
    <t>BLÆNDE NR. 1570 F. INDSATS TYPE 10</t>
  </si>
  <si>
    <t>06-6510</t>
  </si>
  <si>
    <t>BLÆNDE NR. 1725 F. INDSATS TYPE 11</t>
  </si>
  <si>
    <t>06-6512</t>
  </si>
  <si>
    <t>BLÆNDE NR. 1730 F. INDSATS TYPE 11</t>
  </si>
  <si>
    <t>06-6514</t>
  </si>
  <si>
    <t>BLÆNDE NR. 1735 F. INDSATS TYPE 11</t>
  </si>
  <si>
    <t>06-6516</t>
  </si>
  <si>
    <t>BLÆNDE NR. 1740 F. INDSATS TYPE 11</t>
  </si>
  <si>
    <t>06-6518</t>
  </si>
  <si>
    <t>BLÆNDE NR. 1745 F. INDSATS TYPE 11</t>
  </si>
  <si>
    <t>06-6520</t>
  </si>
  <si>
    <t>BLÆNDE NR. 1750 F. INDSATS TYPE 11</t>
  </si>
  <si>
    <t>06-6542</t>
  </si>
  <si>
    <t>BLÆNDE NR. 1150 F. INDSATS TYPE 10</t>
  </si>
  <si>
    <t>06-6543</t>
  </si>
  <si>
    <t>BLÆNDE NR. 1170 F. INDSATS TYPE 10</t>
  </si>
  <si>
    <t>06-6544</t>
  </si>
  <si>
    <t>BLÆNDE NR. 1190 F. INDSATS TYPE 10</t>
  </si>
  <si>
    <t>06-6551</t>
  </si>
  <si>
    <t>BLÆNDE NR. 2070 F. INDSATS TYPE 20</t>
  </si>
  <si>
    <t>06-6553</t>
  </si>
  <si>
    <t>BLÆNDE NR. 2074 F. INDSATS TYPE 20</t>
  </si>
  <si>
    <t>06-6555</t>
  </si>
  <si>
    <t>BLÆNDE NR. 2077 F. INDSATS TYPE 20</t>
  </si>
  <si>
    <t>06-6557</t>
  </si>
  <si>
    <t>BLÆNDE NR. 2082 F. INDSATS TYPE 20</t>
  </si>
  <si>
    <t>06-6559</t>
  </si>
  <si>
    <t>BLÆNDE NR. 2086 F. INDSATS TYPE 20</t>
  </si>
  <si>
    <t>06-6561</t>
  </si>
  <si>
    <t>BLÆNDE NR. 2088 F. INDSATS TYPE 20</t>
  </si>
  <si>
    <t>06-6563</t>
  </si>
  <si>
    <t>BLÆNDE NR. 2092 F. INDSATS TYPE 20</t>
  </si>
  <si>
    <t>06-6565</t>
  </si>
  <si>
    <t>BLÆNDE NR. 2094 F. INDSATS TYPE 20</t>
  </si>
  <si>
    <t>06-6567</t>
  </si>
  <si>
    <t>BLÆNDE NR. 2099 F. INDSATS TYPE 20</t>
  </si>
  <si>
    <t>06-6567.21</t>
  </si>
  <si>
    <t>BLÆNDE NR. 2099 F. INDSATS TYPE 21</t>
  </si>
  <si>
    <t>06-6569</t>
  </si>
  <si>
    <t>BLÆNDE NR. 2103 F. INDSATS TYPE 20</t>
  </si>
  <si>
    <t>06-6571</t>
  </si>
  <si>
    <t>BLÆNDE NR. 2106 F. INDSATS TYPE 20</t>
  </si>
  <si>
    <t>06-6571.21</t>
  </si>
  <si>
    <t>BLÆNDE NR. 2106 F. INDSATS TYPE 21</t>
  </si>
  <si>
    <t>06-6573</t>
  </si>
  <si>
    <t>BLÆNDE NR. 2109 F. INDSATS TYPE 20</t>
  </si>
  <si>
    <t>06-6573.21</t>
  </si>
  <si>
    <t>BLÆNDE NR. 2109 F. INDSATS TYPE 21</t>
  </si>
  <si>
    <t>06-6575</t>
  </si>
  <si>
    <t>BLÆNDE NR. 2078 F. INDSATS TYPE 20</t>
  </si>
  <si>
    <t>06-6577</t>
  </si>
  <si>
    <t>BLÆNDE NR. 2091 F. INDSATS TYPE 20</t>
  </si>
  <si>
    <t>06-6579</t>
  </si>
  <si>
    <t>BLÆNDE NR. 2098 F. INDSATS TYPE 20</t>
  </si>
  <si>
    <t>06-7470</t>
  </si>
  <si>
    <t>OVERGANG F. KAPILLARRØR 1/4 ISO 7/1</t>
  </si>
  <si>
    <t>06-8003</t>
  </si>
  <si>
    <t>STYR FOR U-SVINGTUD</t>
  </si>
  <si>
    <t>06-8532</t>
  </si>
  <si>
    <t>BLÆNDE NR. 3073 F. INDSATS TYPE 30</t>
  </si>
  <si>
    <t>06-8534</t>
  </si>
  <si>
    <t>BLÆNDE NR. 3082 F. INDSATS TYPE 30</t>
  </si>
  <si>
    <t>06-8536</t>
  </si>
  <si>
    <t>BLÆNDE NR. 3089 F. INDSATS TYPE 30</t>
  </si>
  <si>
    <t>06-8538</t>
  </si>
  <si>
    <t>BLÆNDE NR. 3096 F. INDSATS TYPE 30</t>
  </si>
  <si>
    <t>06-8540</t>
  </si>
  <si>
    <t>BLÆNDE NR. 3102 F. INDSATS TYPE 30</t>
  </si>
  <si>
    <t>06-8542</t>
  </si>
  <si>
    <t>BLÆNDE NR. 3107 F. INDSATS TYPE 30</t>
  </si>
  <si>
    <t>06-8544</t>
  </si>
  <si>
    <t>BLÆNDE NR. 3112 F. INDSATS TYPE 30</t>
  </si>
  <si>
    <t>06-8546</t>
  </si>
  <si>
    <t>BLÆNDE NR. 3118 F. INDSATS TYPE 30</t>
  </si>
  <si>
    <t>06-8548</t>
  </si>
  <si>
    <t>BLÆNDE NR. 3124 F. INDSATS TYPE 30</t>
  </si>
  <si>
    <t>06-8550</t>
  </si>
  <si>
    <t>BLÆNDE NR. 3129 F. INDSATS TYPE 30</t>
  </si>
  <si>
    <t>06-8552</t>
  </si>
  <si>
    <t>BLÆNDE NR. 3135 F. INDSATS TYPE 30</t>
  </si>
  <si>
    <t>06-8554</t>
  </si>
  <si>
    <t>BLÆNDE NR. 3142 F. INDSATS TYPE 30</t>
  </si>
  <si>
    <t>06-8556</t>
  </si>
  <si>
    <t>BLÆNDE NR. 3148 F. INDSATS TYPE 30</t>
  </si>
  <si>
    <t>06-8558</t>
  </si>
  <si>
    <t>BLÆNDE NR. 3156 F. INDSATS TYPE 30</t>
  </si>
  <si>
    <t>06-8560</t>
  </si>
  <si>
    <t>BLÆNDE NR. 3163 F. INDSATS TYPE 30</t>
  </si>
  <si>
    <t>06-8754</t>
  </si>
  <si>
    <t>BLÆNDE NR. 3094 F. INDSATS TYPE 30</t>
  </si>
  <si>
    <t>06-8756</t>
  </si>
  <si>
    <t>BLÆNDE NR. 3098 F. INDSATS TYPE 30</t>
  </si>
  <si>
    <t>06-8758</t>
  </si>
  <si>
    <t>BLÆNDE NR. 3111 F. INDSATS TYPE 30</t>
  </si>
  <si>
    <t>06-8760</t>
  </si>
  <si>
    <t>BLÆNDE NR. 3125 F. INDSATS TYPE 30</t>
  </si>
  <si>
    <t>06-8762</t>
  </si>
  <si>
    <t>BLÆNDE NR. 3132 F. INDSATS TYPE 30</t>
  </si>
  <si>
    <t>06-8764</t>
  </si>
  <si>
    <t>BLÆNDE NR. 3138 F. INDSATS TYPE 30</t>
  </si>
  <si>
    <t>06-8766</t>
  </si>
  <si>
    <t>BLÆNDE NR. 3144 F. INDSATS TYPE 30</t>
  </si>
  <si>
    <t>06-8768</t>
  </si>
  <si>
    <t>BLÆNDE NR. 3150 F. INDSATS TYPE 30</t>
  </si>
  <si>
    <t>06-8770</t>
  </si>
  <si>
    <t>BLÆNDE NR. 3161 F. INDSATS TYPE 30</t>
  </si>
  <si>
    <t>06-8806</t>
  </si>
  <si>
    <t>BLÆNDE NR. 4148 F. INDSATS TYPE 40</t>
  </si>
  <si>
    <t>06-8808</t>
  </si>
  <si>
    <t>BLÆNDE NR. 4152 F. INDSATS TYPE 40</t>
  </si>
  <si>
    <t>06-8810</t>
  </si>
  <si>
    <t>BLÆNDE NR. 4156 F. INDSATS TYPE 40</t>
  </si>
  <si>
    <t>06-8812</t>
  </si>
  <si>
    <t>BLÆNDE NR. 4164 F. INDSATS TYPE 40</t>
  </si>
  <si>
    <t>06-8814</t>
  </si>
  <si>
    <t>BLÆNDE NR. 4168 F. INDSATS TYPE 40</t>
  </si>
  <si>
    <t>06-8816</t>
  </si>
  <si>
    <t>BLÆNDE NR. 4173 F. INDSATS TYPE 40</t>
  </si>
  <si>
    <t>06-8818</t>
  </si>
  <si>
    <t>BLÆNDE NR. 4176 F. INDSATS TYPE 40</t>
  </si>
  <si>
    <t>06-8830</t>
  </si>
  <si>
    <t>BLÆNDE NR. 4182 F. INDSATS TYPE 40</t>
  </si>
  <si>
    <t>06-8832</t>
  </si>
  <si>
    <t>BLÆNDE NR. 4191 F. INDSATS TYPE 40</t>
  </si>
  <si>
    <t>06-8834</t>
  </si>
  <si>
    <t>BLÆNDE NR. 4194 F. INDSATS TYPE 40</t>
  </si>
  <si>
    <t>06-8836</t>
  </si>
  <si>
    <t>BLÆNDE NR. 4200 F. INDSATS TYPE 40</t>
  </si>
  <si>
    <t>06-8838</t>
  </si>
  <si>
    <t>BLÆNDE NR. 4205 F. INDSATS TYPE 40</t>
  </si>
  <si>
    <t>06-8840</t>
  </si>
  <si>
    <t>BLÆNDE NR. 4211 F. INDSATS TYPE 40</t>
  </si>
  <si>
    <t>06-8842</t>
  </si>
  <si>
    <t>BLÆNDE NR. 4217 F. INDSATS TYPE 40</t>
  </si>
  <si>
    <t>06-8844</t>
  </si>
  <si>
    <t>BLÆNDE NR. 4222 F. INDSATS TYPE 40</t>
  </si>
  <si>
    <t>06-8846</t>
  </si>
  <si>
    <t>BLÆNDE NR. 4229 F. INDSATS TYPE 40</t>
  </si>
  <si>
    <t>06-8848</t>
  </si>
  <si>
    <t>BLÆNDE NR. 4235 F. INDSATS TYPE 40</t>
  </si>
  <si>
    <t>06-8852</t>
  </si>
  <si>
    <t>BLÆNDE NR. 4241 F. INDSATS TYPE 40</t>
  </si>
  <si>
    <t>06-8854</t>
  </si>
  <si>
    <t>BLÆNDE NR. 4248 F. INDSATS TYPE 40</t>
  </si>
  <si>
    <t>06-8856</t>
  </si>
  <si>
    <t>BLÆNDE NR. 4250 F. INDSATS TYPE 40</t>
  </si>
  <si>
    <t>06-8858</t>
  </si>
  <si>
    <t>BLÆNDE NR. 4262 F. INDSATS TYPE 40</t>
  </si>
  <si>
    <t>06-9175</t>
  </si>
  <si>
    <t>NIPPEL 1" ISO 7/1</t>
  </si>
  <si>
    <t>06-9196</t>
  </si>
  <si>
    <t>SLUTMUFFE 3/4"</t>
  </si>
  <si>
    <t>06-9650</t>
  </si>
  <si>
    <t>OVERGANG F. KAPILLARRØR 1/2 ISO 7/1</t>
  </si>
  <si>
    <t>07-0003</t>
  </si>
  <si>
    <t>OMLØBER DN20X18 FOR BRUSERØR FORK</t>
  </si>
  <si>
    <t>07-0082</t>
  </si>
  <si>
    <t>SLUTMUFFER M28X1.5</t>
  </si>
  <si>
    <t>07-2047</t>
  </si>
  <si>
    <t>FILTER TIL KUGLEHANE DN15/20</t>
  </si>
  <si>
    <t>07-2087</t>
  </si>
  <si>
    <t>Termoelement, 2133 CirCon 2</t>
  </si>
  <si>
    <t>07-2171</t>
  </si>
  <si>
    <t>LØFTE ØJE</t>
  </si>
  <si>
    <t>07-2204</t>
  </si>
  <si>
    <t>AFSTANDSSTYKKE WAFER B&amp;G</t>
  </si>
  <si>
    <t>07-2206</t>
  </si>
  <si>
    <t>AFSTANDSSTYKKE, WAFER DN250 B&amp;G</t>
  </si>
  <si>
    <t>07-2623</t>
  </si>
  <si>
    <t>INDSTILLINGSNØGLE, GÅRDPOSTEHANE</t>
  </si>
  <si>
    <t>07-2817</t>
  </si>
  <si>
    <t>Adapter M32 Optima Compact</t>
  </si>
  <si>
    <t>07-2823</t>
  </si>
  <si>
    <t>Strip til Delta T sensor DN100-DN300</t>
  </si>
  <si>
    <t>07-2920</t>
  </si>
  <si>
    <t>Rum temperatur sensor</t>
  </si>
  <si>
    <t>07-2925</t>
  </si>
  <si>
    <t>230V trafo Module for Sauter actuator</t>
  </si>
  <si>
    <t>07-2939</t>
  </si>
  <si>
    <t>PCB for mA feedback signal</t>
  </si>
  <si>
    <t>07-3000</t>
  </si>
  <si>
    <t>O-RING Ø11.91 X 2.62</t>
  </si>
  <si>
    <t>07-3047</t>
  </si>
  <si>
    <t>O-RING Ø30 X 2           70 EPDM 281</t>
  </si>
  <si>
    <t>07-3072</t>
  </si>
  <si>
    <t>O-RING Ø22x2 EPDM 281 B&amp;G</t>
  </si>
  <si>
    <t>07-3076</t>
  </si>
  <si>
    <t>O-RING ø47.29x2.62 70 EPDM 281</t>
  </si>
  <si>
    <t>07-3083</t>
  </si>
  <si>
    <t>O-RING Ø48 X 3  85 EPDM 282</t>
  </si>
  <si>
    <t>07-3095</t>
  </si>
  <si>
    <t>O-RING Ø31.42 x 2.62 85 EPDM 282</t>
  </si>
  <si>
    <t>07-3098</t>
  </si>
  <si>
    <t>O-RING Ø42x2 EPDM 281 B&amp;G</t>
  </si>
  <si>
    <t>07-3164</t>
  </si>
  <si>
    <t>O-RING Ø68x2 EPDM 281 B&amp;G</t>
  </si>
  <si>
    <t>07-3166</t>
  </si>
  <si>
    <t>O-RING ø22 x 2 EPDM 281</t>
  </si>
  <si>
    <t>07-4045</t>
  </si>
  <si>
    <t>PAKNING Ø28X2 FOR GAS</t>
  </si>
  <si>
    <t>07-4072</t>
  </si>
  <si>
    <t>PAKNING Ø24.2 x Ø16.6 x 2 NBR</t>
  </si>
  <si>
    <t>07-5379</t>
  </si>
  <si>
    <t>Forlænger for spindel 1,5mm</t>
  </si>
  <si>
    <t>07-5591</t>
  </si>
  <si>
    <t>Løs Nøgle, Optima Bray</t>
  </si>
  <si>
    <t>07-6030</t>
  </si>
  <si>
    <t>BOLT M10x20mm B&amp;G</t>
  </si>
  <si>
    <t>07-6034</t>
  </si>
  <si>
    <t>DRIVNITTER 0x5mm</t>
  </si>
  <si>
    <t>07-7549</t>
  </si>
  <si>
    <t>Blænde ø37,1 mm HCR</t>
  </si>
  <si>
    <t>07-8035</t>
  </si>
  <si>
    <t>SKIVE ø25xø10 WAFER B&amp;G</t>
  </si>
  <si>
    <t>07-8036</t>
  </si>
  <si>
    <t>SKIVE ø20xø10 WAFER B&amp;G</t>
  </si>
  <si>
    <t>07-9123</t>
  </si>
  <si>
    <t>SPRINGRING TYPE 10/11/20</t>
  </si>
  <si>
    <t>07-9124</t>
  </si>
  <si>
    <t>SPRINGRING TYPE 30/40</t>
  </si>
  <si>
    <t>07-9127</t>
  </si>
  <si>
    <t>SPRINGRING TYPE 50/60</t>
  </si>
  <si>
    <t>07-9128</t>
  </si>
  <si>
    <t>LÅSERING ø81x2</t>
  </si>
  <si>
    <t>08-0039</t>
  </si>
  <si>
    <t>Spindel-adaptor Optima Compact DN40/50</t>
  </si>
  <si>
    <t>08-0051</t>
  </si>
  <si>
    <t>Spindel-adaptor Optima Compact 40/50 S.E</t>
  </si>
  <si>
    <t>08-0160</t>
  </si>
  <si>
    <t>BLÆNDE NR. 5179 F. INDSATS TYPE 50</t>
  </si>
  <si>
    <t>08-0161</t>
  </si>
  <si>
    <t>BLÆNDE NR. 5184 F. INDSATS TYPE 50</t>
  </si>
  <si>
    <t>08-0162</t>
  </si>
  <si>
    <t>BLÆNDE NR. 5189 F. INDSATS TYPE 50</t>
  </si>
  <si>
    <t>08-0163</t>
  </si>
  <si>
    <t>BLÆNDE NR. 5194 F. INDSATS TYPE 50</t>
  </si>
  <si>
    <t>08-0164</t>
  </si>
  <si>
    <t>BLÆNDE NR. 5200 F. INDSATS TYPE 50</t>
  </si>
  <si>
    <t>08-0165</t>
  </si>
  <si>
    <t>BLÆNDE NR. 5206 F. INDSATS TYPE 50</t>
  </si>
  <si>
    <t>08-0166</t>
  </si>
  <si>
    <t>BLÆNDE NR. 5213 F. INDSATS TYPE 50</t>
  </si>
  <si>
    <t>08-0167</t>
  </si>
  <si>
    <t>BLÆNDE NR. 5220 F. INDSATS TYPE 50</t>
  </si>
  <si>
    <t>08-0168</t>
  </si>
  <si>
    <t>BLÆNDE NR. 5227 F. INDSATS TYPE 50</t>
  </si>
  <si>
    <t>08-0169</t>
  </si>
  <si>
    <t>BLÆNDE NR. 5235 F. INDSATS TYPE 50</t>
  </si>
  <si>
    <t>08-0170</t>
  </si>
  <si>
    <t>BLÆNDE NR. 5243 F. INDSATS TYPE 50</t>
  </si>
  <si>
    <t>08-0171</t>
  </si>
  <si>
    <t>BLÆNDE NR. 5251 F. INDSATS TYPE 50</t>
  </si>
  <si>
    <t>08-0172</t>
  </si>
  <si>
    <t>BLÆNDE NR. 5260 F. INDSATS TYPE 50</t>
  </si>
  <si>
    <t>08-0173</t>
  </si>
  <si>
    <t>BLÆNDE NR. 5269 F. INDSATS TYPE 50</t>
  </si>
  <si>
    <t>08-0174</t>
  </si>
  <si>
    <t>BLÆNDE NR. 5279 F. INDSATS TYPE 50</t>
  </si>
  <si>
    <t>08-0175</t>
  </si>
  <si>
    <t>BLÆNDE NR. 5298 F. INDSATS TYPE 50</t>
  </si>
  <si>
    <t>08-0176</t>
  </si>
  <si>
    <t>BLÆNDE NR. 5303 F. INDSATS TYPE 50</t>
  </si>
  <si>
    <t>08-0177</t>
  </si>
  <si>
    <t>BLÆNDE NR. 5292 F. INDSATS TYPE 50</t>
  </si>
  <si>
    <t>08-0178</t>
  </si>
  <si>
    <t>BLÆNDE NR. 5308 F. INDSATS TYPE 50</t>
  </si>
  <si>
    <t>08-0179</t>
  </si>
  <si>
    <t>BLÆNDE NR. 5287 F. INDSATS TYPE 50</t>
  </si>
  <si>
    <t>08-0180</t>
  </si>
  <si>
    <t>BLÆNDE NR. 5140 F. INDSATS TYPE 50</t>
  </si>
  <si>
    <t>08-0195</t>
  </si>
  <si>
    <t>BLÆNDE NR. 6285 F. INDSATS TYPE 60</t>
  </si>
  <si>
    <t>08-0196</t>
  </si>
  <si>
    <t>BLÆNDE NR. 6292 F. INDSATS TYPE 60</t>
  </si>
  <si>
    <t>08-0197</t>
  </si>
  <si>
    <t>BLÆNDE NR. 6301 F. INDSATS TYPE 60</t>
  </si>
  <si>
    <t>08-0198</t>
  </si>
  <si>
    <t>BLÆNDE NR. 6305 F. INDSATS TYPE 60</t>
  </si>
  <si>
    <t>08-0199</t>
  </si>
  <si>
    <t>BLÆNDE NR. 6312 F. INDSATS TYPE 60</t>
  </si>
  <si>
    <t>08-0200</t>
  </si>
  <si>
    <t>BLÆNDE NR. 6319 F. INDSATS TYPE 60</t>
  </si>
  <si>
    <t>08-0201</t>
  </si>
  <si>
    <t>BLÆNDE NR. 6326 F. INDSATS TYPE 60</t>
  </si>
  <si>
    <t>08-0202</t>
  </si>
  <si>
    <t>BLÆNDE NR. 6332 F. INDSATS TYPE 60</t>
  </si>
  <si>
    <t>08-0203</t>
  </si>
  <si>
    <t>BLÆNDE NR. 6338 F. INDSATS TYPE 60</t>
  </si>
  <si>
    <t>08-0204</t>
  </si>
  <si>
    <t>BLÆNDE NR. 6344 F. INDSATS TYPE 60</t>
  </si>
  <si>
    <t>08-0205</t>
  </si>
  <si>
    <t>BLÆNDE NR. 6349 F. INDSATS TYPE 60</t>
  </si>
  <si>
    <t>08-0206</t>
  </si>
  <si>
    <t>BLÆNDE NR. 6356 F. INDSATS TYPE 60</t>
  </si>
  <si>
    <t>08-0207</t>
  </si>
  <si>
    <t>BLÆNDE NR. 6362 F. INDSATS TYPE 60</t>
  </si>
  <si>
    <t>08-0208</t>
  </si>
  <si>
    <t>BLÆNDE NR. 6367 F. INDSATS TYPE 60</t>
  </si>
  <si>
    <t>08-0209</t>
  </si>
  <si>
    <t>BLÆNDE NR. 6373 F. INDSATS TYPE 60</t>
  </si>
  <si>
    <t>08-0210</t>
  </si>
  <si>
    <t>BLÆNDE NR. 6379 F. INDSATS TYPE 60</t>
  </si>
  <si>
    <t>08-0211</t>
  </si>
  <si>
    <t>BLÆNDE NR. 6385 F. INDSATS TYPE 60</t>
  </si>
  <si>
    <t>08-0212</t>
  </si>
  <si>
    <t>BLÆNDE NR. 6391 F. INDSATS TYPE 60</t>
  </si>
  <si>
    <t>08-0213</t>
  </si>
  <si>
    <t>BLÆNDE NR. 6398 F. INDSATS TYPE 60</t>
  </si>
  <si>
    <t>08-0214</t>
  </si>
  <si>
    <t>BLÆNDE NR. 6393 F. INDSATS TYPE 60</t>
  </si>
  <si>
    <t>08-0215</t>
  </si>
  <si>
    <t>BLÆNDE NR. 6400 F.INDSATS TYPE 60</t>
  </si>
  <si>
    <t>08-0216</t>
  </si>
  <si>
    <t>BLÆNDE NR. 6407 F. INDSATS TYPE 60</t>
  </si>
  <si>
    <t>08-0217</t>
  </si>
  <si>
    <t>BLÆNDE NR. 6334 F. INDSATS TYPE 60</t>
  </si>
  <si>
    <t>08-0219</t>
  </si>
  <si>
    <t>BLÆNDE NR. 6407H F. INDSATS TYPE 60</t>
  </si>
  <si>
    <t>08-0289</t>
  </si>
  <si>
    <t>Blænde udløser for ALPHA HCR</t>
  </si>
  <si>
    <t>09-01000</t>
  </si>
  <si>
    <t>Trykudtagsnippel 1/4" ISO x 3/8 UNF B110</t>
  </si>
  <si>
    <t>09-01001</t>
  </si>
  <si>
    <t>Trykudtagsnippel 1/4" ISO x 3/8 UNF R110</t>
  </si>
  <si>
    <t>09-01016</t>
  </si>
  <si>
    <t>Forindstilling, Optima Compact DN25/DN32</t>
  </si>
  <si>
    <t>09-01017</t>
  </si>
  <si>
    <t>Forindstilling, Optima Compact DN40/DN50</t>
  </si>
  <si>
    <t>09-01046</t>
  </si>
  <si>
    <t>Adaptor Schneider</t>
  </si>
  <si>
    <t>09-01059</t>
  </si>
  <si>
    <t>T-STK DN15 M/M M/KGH kort greb og dræn</t>
  </si>
  <si>
    <t>09-01080</t>
  </si>
  <si>
    <t>Spindellås for LPICV</t>
  </si>
  <si>
    <t>09-01086</t>
  </si>
  <si>
    <t>Forindstilling, Optima Compact DN20 5,5</t>
  </si>
  <si>
    <t>09-01121</t>
  </si>
  <si>
    <t>Forindstilling, Optima Compact DN25 5.5</t>
  </si>
  <si>
    <t>09-01195</t>
  </si>
  <si>
    <t>Reg. enhed DN15-20 Optima NO (L)</t>
  </si>
  <si>
    <t>09-01196</t>
  </si>
  <si>
    <t>Reg. enhed DN25 Optima NO (H)</t>
  </si>
  <si>
    <t>09-01199</t>
  </si>
  <si>
    <t>Reg. enhed DN50 Optima NO</t>
  </si>
  <si>
    <t>09-01206</t>
  </si>
  <si>
    <t>Venturi ø2,3</t>
  </si>
  <si>
    <t>09-01207</t>
  </si>
  <si>
    <t>Venturi ø7,6</t>
  </si>
  <si>
    <t>09-01208</t>
  </si>
  <si>
    <t>Venturi ø4</t>
  </si>
  <si>
    <t>09-01209</t>
  </si>
  <si>
    <t>Venturi ø6</t>
  </si>
  <si>
    <t>09-01221</t>
  </si>
  <si>
    <t>Reg. enhed DN32 Optima NO (H)</t>
  </si>
  <si>
    <t>09-01234</t>
  </si>
  <si>
    <t>STRAINER DN25 1" P/T, DRAIN HOSE NPT w/o union nip</t>
  </si>
  <si>
    <t>09-01248</t>
  </si>
  <si>
    <t>09-0337</t>
  </si>
  <si>
    <t>DÆKSEL FRESE EVA/ EVA BASIC</t>
  </si>
  <si>
    <t>09-0548</t>
  </si>
  <si>
    <t>PROP, T/P DN8</t>
  </si>
  <si>
    <t>09-0628</t>
  </si>
  <si>
    <t>ALPHA INDSATS TYPE 10</t>
  </si>
  <si>
    <t>09-0629</t>
  </si>
  <si>
    <t>ALPHA INDSATS TYPE 11</t>
  </si>
  <si>
    <t>09-0630</t>
  </si>
  <si>
    <t>ALPHA INDSATS TYPE 30</t>
  </si>
  <si>
    <t>09-0636</t>
  </si>
  <si>
    <t>ALPHA INDSATS TYPE 20</t>
  </si>
  <si>
    <t>09-0649</t>
  </si>
  <si>
    <t>ALPHA INDSATS TYPE 40</t>
  </si>
  <si>
    <t>09-0657</t>
  </si>
  <si>
    <t>ALPHA INDSATS TYPE 10LP U/VÆV RÅ</t>
  </si>
  <si>
    <t>09-0658</t>
  </si>
  <si>
    <t>ALPHA INDSATS TYPE 11LP U/VÆV RÅ</t>
  </si>
  <si>
    <t>09-0659</t>
  </si>
  <si>
    <t>ALPHA INDSATS TYPE 20LP U/VÆV RÅ</t>
  </si>
  <si>
    <t>09-0660</t>
  </si>
  <si>
    <t>ALPHA INDSATS TYPE 30LP U/VÆV RÅ</t>
  </si>
  <si>
    <t>09-0661</t>
  </si>
  <si>
    <t>ALPHA INDSATS TYPE 40LP U/VÆV RÅ</t>
  </si>
  <si>
    <t>09-0687</t>
  </si>
  <si>
    <t>ALPHA INDSATS TYPE 50 AISI 304</t>
  </si>
  <si>
    <t>09-0688</t>
  </si>
  <si>
    <t>ALPHA INDSATS TYPE 60 AISI 304</t>
  </si>
  <si>
    <t>09-0691</t>
  </si>
  <si>
    <t>REGULERINGSENHED DN15/25,  1500 L/T</t>
  </si>
  <si>
    <t>09-0692</t>
  </si>
  <si>
    <t>REGULERINGSENHED DN20/25,  2000 L/T</t>
  </si>
  <si>
    <t>09-0693</t>
  </si>
  <si>
    <t>REGULERINGSENHED DN32,  3000 L/T</t>
  </si>
  <si>
    <t>09-0790</t>
  </si>
  <si>
    <t>Reg. enhed DN40-50 Frese S/PV, Optima 40</t>
  </si>
  <si>
    <t>09-0874</t>
  </si>
  <si>
    <t>REGULERINGSENHED DN50 FRESE/SIEMENS/B&amp;G</t>
  </si>
  <si>
    <t>09-0925</t>
  </si>
  <si>
    <t>FORINDST. DN15 500 L/T OPTIMA NEUTRAL</t>
  </si>
  <si>
    <t>09-0926</t>
  </si>
  <si>
    <t>FORINDST. DN15 1500 L/T OPTIMA NEUTRAL</t>
  </si>
  <si>
    <t>09-0927</t>
  </si>
  <si>
    <t>FORINDST. DN20 900 L/T OPTIMA NEUTRAL</t>
  </si>
  <si>
    <t>09-0928</t>
  </si>
  <si>
    <t>FORINDST. DN20 2000 L/T OPTIMA NEUTRAL</t>
  </si>
  <si>
    <t>09-0929</t>
  </si>
  <si>
    <t>FORINDST. DN25 1500 L/T OPTIMA NEUTRAL</t>
  </si>
  <si>
    <t>09-0930</t>
  </si>
  <si>
    <t>FORINDST. DN25 2000 L/T OPTIMA NEUTRAL</t>
  </si>
  <si>
    <t>09-0931</t>
  </si>
  <si>
    <t>FORINDST. DN32 3000 L/T OPTIMA NEUTRAL</t>
  </si>
  <si>
    <t>09-0932</t>
  </si>
  <si>
    <t>FORINDST DN40 7000 L/T OPTIMA NEUTRAL</t>
  </si>
  <si>
    <t>09-0933</t>
  </si>
  <si>
    <t>FORINDST DN50 8500 L/T OPTIMA NEUTRAL</t>
  </si>
  <si>
    <t>09-0952</t>
  </si>
  <si>
    <t>ALPHA INDSATS TYPE 21 LP RÅ</t>
  </si>
  <si>
    <t>09-0955</t>
  </si>
  <si>
    <t>RESERVEDEL GÅRDPOSTEHANE 350MM</t>
  </si>
  <si>
    <t>09-0956</t>
  </si>
  <si>
    <t>RESERVEDEL GÅRDPOSTEHANE 550MM</t>
  </si>
  <si>
    <t>09-0967</t>
  </si>
  <si>
    <t>Forindstilling, Optima Compact Low 2,5</t>
  </si>
  <si>
    <t>09-0969</t>
  </si>
  <si>
    <t>Forindstilling, Optima Compact High 2,5</t>
  </si>
  <si>
    <t>09-0969R</t>
  </si>
  <si>
    <t>09-0973</t>
  </si>
  <si>
    <t>Forindstilling, Optima Compact Low 5</t>
  </si>
  <si>
    <t>09-0975</t>
  </si>
  <si>
    <t>Forindstilling, Optima Compact High 5</t>
  </si>
  <si>
    <t>09-0975R</t>
  </si>
  <si>
    <t>09-0998</t>
  </si>
  <si>
    <t>Trykudtagsnippel 1/4" ISO x 3/8-24 UNF B</t>
  </si>
  <si>
    <t>09-0999</t>
  </si>
  <si>
    <t>Trykudtagsnippel 1/4" ISO x 3/8-24 UNF R</t>
  </si>
  <si>
    <t>09-2072</t>
  </si>
  <si>
    <t>T-stykke 1/4" m/oml./PT Blå, DPSV SYS</t>
  </si>
  <si>
    <t>10-2230</t>
  </si>
  <si>
    <t>Kuglehane DN15 M/N DR</t>
  </si>
  <si>
    <t>10-2730</t>
  </si>
  <si>
    <t>Kuglehane DN15 M/N m/greb DR</t>
  </si>
  <si>
    <t>117103LF</t>
  </si>
  <si>
    <t>1-1/4" PSCS (NPT) LEAD FREE</t>
  </si>
  <si>
    <t>117104LF</t>
  </si>
  <si>
    <t>1-1/2" PSCS (NPT) LEAD FREE</t>
  </si>
  <si>
    <t>117105LF</t>
  </si>
  <si>
    <t>2" PSCS (NPT) LEAD FREE</t>
  </si>
  <si>
    <t>117106LF</t>
  </si>
  <si>
    <t>2-1/2" PSCS (NPT) LEAD FREE</t>
  </si>
  <si>
    <t>117107LF</t>
  </si>
  <si>
    <t>3" PSCS (NPT) LEAD FREE</t>
  </si>
  <si>
    <t>117401LF</t>
  </si>
  <si>
    <t>1"  PSCS (Sweat) LEAD FREE</t>
  </si>
  <si>
    <t>117402LF</t>
  </si>
  <si>
    <t>1-1/4" PSCS (Sweat) LEAD FREE</t>
  </si>
  <si>
    <t>117403LF</t>
  </si>
  <si>
    <t>1-1/2" PSCS (Sweat) LEAD FREE</t>
  </si>
  <si>
    <t>117404LF</t>
  </si>
  <si>
    <t>2" PSCS (Sweat) LEAD FREE</t>
  </si>
  <si>
    <t>117410LF</t>
  </si>
  <si>
    <t>1/2" PSCS Sweat (Low Flow) LEAD FREE</t>
  </si>
  <si>
    <t>117411LF</t>
  </si>
  <si>
    <t>3/4" PSCS Sweat (Low Flow) LEAD FREE</t>
  </si>
  <si>
    <t>117412LF</t>
  </si>
  <si>
    <t>1/2" PSCS Sweat LEAD FREE</t>
  </si>
  <si>
    <t>117413LF</t>
  </si>
  <si>
    <t>3/4" PSCS Sweat LEAD FREE</t>
  </si>
  <si>
    <t>117414LF</t>
  </si>
  <si>
    <t>1/2" PSCS NPT LEAD FREE</t>
  </si>
  <si>
    <t>117415LF</t>
  </si>
  <si>
    <t>3/4" PSCS NPT LEAD FREE</t>
  </si>
  <si>
    <t>117416LF</t>
  </si>
  <si>
    <t>1" PSCS NPT LEAD FREE</t>
  </si>
  <si>
    <t>15-5100</t>
  </si>
  <si>
    <t>KUGLEHANE HOVED DN20 RÅ FOR GAS</t>
  </si>
  <si>
    <t>15-5101</t>
  </si>
  <si>
    <t>KUGLEHANE HOVED DN20 GAS, RØDT GREB</t>
  </si>
  <si>
    <t>15LHV00095</t>
  </si>
  <si>
    <t/>
  </si>
  <si>
    <t>16LHV00002</t>
  </si>
  <si>
    <t>16LHV00018</t>
  </si>
  <si>
    <t>16LHV00048</t>
  </si>
  <si>
    <t>17LHV00006</t>
  </si>
  <si>
    <t>17LHV00007</t>
  </si>
  <si>
    <t>17LHV00010</t>
  </si>
  <si>
    <t>17LHV00011</t>
  </si>
  <si>
    <t>17LHV00012</t>
  </si>
  <si>
    <t>17LHV00015</t>
  </si>
  <si>
    <t>17LHV00016</t>
  </si>
  <si>
    <t>18LHV00001</t>
  </si>
  <si>
    <t>18LHV00002</t>
  </si>
  <si>
    <t>18LHV00003</t>
  </si>
  <si>
    <t>18LHV00006</t>
  </si>
  <si>
    <t>18LHV00007</t>
  </si>
  <si>
    <t>18LHV00008</t>
  </si>
  <si>
    <t>18LHV00011</t>
  </si>
  <si>
    <t>18LHV00012</t>
  </si>
  <si>
    <t>18LHV00013</t>
  </si>
  <si>
    <t>18LHV00014</t>
  </si>
  <si>
    <t>19LHV00003</t>
  </si>
  <si>
    <t>19LHV00008</t>
  </si>
  <si>
    <t>19LHV00010</t>
  </si>
  <si>
    <t>213-15-2</t>
  </si>
  <si>
    <t>Kugleholder M27 x 1,5, 1/2"</t>
  </si>
  <si>
    <t>213-15-20-3</t>
  </si>
  <si>
    <t>Medbr.1/2"-3/4"</t>
  </si>
  <si>
    <t>213-15-20-6</t>
  </si>
  <si>
    <t>Handle 1/2"-3/4"</t>
  </si>
  <si>
    <t>213-15-5</t>
  </si>
  <si>
    <t>Kugleholder Teflon 1/2"</t>
  </si>
  <si>
    <t>213-20-2</t>
  </si>
  <si>
    <t>Kugleholder M34 x 1,5, 3/4"</t>
  </si>
  <si>
    <t>213-20-4</t>
  </si>
  <si>
    <t>Kugleholder Teflon 3/4"</t>
  </si>
  <si>
    <t>213-25-2</t>
  </si>
  <si>
    <t>Kugleholder M41 x 1,5, 1"</t>
  </si>
  <si>
    <t>213-25-3</t>
  </si>
  <si>
    <t>Medbr. 1"</t>
  </si>
  <si>
    <t>213-25-4</t>
  </si>
  <si>
    <t>Kugleholder Teflon 1"</t>
  </si>
  <si>
    <t>213-25-6</t>
  </si>
  <si>
    <t>Greb 1"</t>
  </si>
  <si>
    <t>213-32-2</t>
  </si>
  <si>
    <t>Kugleholder M52 x 1,5, 1 1/4"</t>
  </si>
  <si>
    <t>213-32-4</t>
  </si>
  <si>
    <t>Kugleholder Teflon 1 1/4"</t>
  </si>
  <si>
    <t>213-32-40-5</t>
  </si>
  <si>
    <t>Medbr. 1 1/4"-1 1/2"</t>
  </si>
  <si>
    <t>213-32-40-6</t>
  </si>
  <si>
    <t>Greb 1 1/4"-1 1/2"</t>
  </si>
  <si>
    <t>213-40-2</t>
  </si>
  <si>
    <t>Kugleholder M64 x 1,5, 1 1/2"</t>
  </si>
  <si>
    <t>213-40-4</t>
  </si>
  <si>
    <t>Kugleholder Teflon 1 1/2"</t>
  </si>
  <si>
    <t>213-50-2</t>
  </si>
  <si>
    <t>Kugleholder M79 x 1,5, 2" Teflon</t>
  </si>
  <si>
    <t>213-50-4</t>
  </si>
  <si>
    <t>Kugleholderl  Omløber 2"</t>
  </si>
  <si>
    <t>213-50-5</t>
  </si>
  <si>
    <t>Medbr. 2"</t>
  </si>
  <si>
    <t>213-50-6</t>
  </si>
  <si>
    <t>Greb 2"</t>
  </si>
  <si>
    <t>214-15-2</t>
  </si>
  <si>
    <t>214-20-2</t>
  </si>
  <si>
    <t>214-25-2</t>
  </si>
  <si>
    <t>214-32-2</t>
  </si>
  <si>
    <t>214-40-2</t>
  </si>
  <si>
    <t>214-50-2</t>
  </si>
  <si>
    <t>Kugleholder M79 x 1,5, 2"</t>
  </si>
  <si>
    <t>24-1231</t>
  </si>
  <si>
    <t>RAD.FORSKRUNING M/KGLHANE DN15 FORN</t>
  </si>
  <si>
    <t>24-1232</t>
  </si>
  <si>
    <t>RAD.FORFORSKRUNING VI DN15 FORN</t>
  </si>
  <si>
    <t>24-1239</t>
  </si>
  <si>
    <t>RADIATORAFTAP DN15</t>
  </si>
  <si>
    <t>246-15-6</t>
  </si>
  <si>
    <t>Filter1/2" 32 Masker</t>
  </si>
  <si>
    <t>246-15-7</t>
  </si>
  <si>
    <t>Pakning 1/2"</t>
  </si>
  <si>
    <t>246-15-8</t>
  </si>
  <si>
    <t>Prop M24 x 1,5,  1/2"</t>
  </si>
  <si>
    <t>246-20-4</t>
  </si>
  <si>
    <t>246-20-5</t>
  </si>
  <si>
    <t>Filter 3/4" 32 Masker</t>
  </si>
  <si>
    <t>246-20-6</t>
  </si>
  <si>
    <t>Pakning 3/4"</t>
  </si>
  <si>
    <t>246-20-7</t>
  </si>
  <si>
    <t>Prop M27 x 1,5,  3/4"</t>
  </si>
  <si>
    <t>246-25-6</t>
  </si>
  <si>
    <t>Filter 1" 32 Masker</t>
  </si>
  <si>
    <t>246-25-7</t>
  </si>
  <si>
    <t>Pakning 1"</t>
  </si>
  <si>
    <t>246-25-8</t>
  </si>
  <si>
    <t>Prop M33 x 1,5, 1"</t>
  </si>
  <si>
    <t>25-1132</t>
  </si>
  <si>
    <t>STOPVENTIL DN15 M/N M/GREB</t>
  </si>
  <si>
    <t>25-1135</t>
  </si>
  <si>
    <t>STOPVENTIL DN15 MM /M/AFTAP M/GR</t>
  </si>
  <si>
    <t>25-1142</t>
  </si>
  <si>
    <t>STOPVENTIL DN20 M/N M/GREB</t>
  </si>
  <si>
    <t>25-1144</t>
  </si>
  <si>
    <t>STOPVENTIL DN20 M/M RÅ GREB</t>
  </si>
  <si>
    <t>25-1145</t>
  </si>
  <si>
    <t>STOPVENTIL DN20 MM/M/AFTAP M/GR</t>
  </si>
  <si>
    <t>26-1132</t>
  </si>
  <si>
    <t>STOPVENTIL M/KONTRA DN15 M/N</t>
  </si>
  <si>
    <t>26-1134</t>
  </si>
  <si>
    <t>STOPVENTIL DN15 M/M KONTRA</t>
  </si>
  <si>
    <t>26-1142</t>
  </si>
  <si>
    <t>STOPVENTIL M/KONTRA DN20 M/N</t>
  </si>
  <si>
    <t>26-1144</t>
  </si>
  <si>
    <t>STOPVENTIL M/KONTRA DN20 M/M</t>
  </si>
  <si>
    <t>29-1000</t>
  </si>
  <si>
    <t>AFTAPVENTIL M/FLANGE DN15 M/KONTRA RÅFOR</t>
  </si>
  <si>
    <t>29-1001</t>
  </si>
  <si>
    <t>AFTAPVENTIL M/FLANGE DN15 RÅFOR</t>
  </si>
  <si>
    <t>29-1002</t>
  </si>
  <si>
    <t>AFTAPVENTIL DN15 N/KONTRA FORK</t>
  </si>
  <si>
    <t>29-1003</t>
  </si>
  <si>
    <t>AFTAPVENTIL DN15 KORT MODEL FORK</t>
  </si>
  <si>
    <t>29-1004</t>
  </si>
  <si>
    <t>AFTAPVENTIL M/KONTRA DN15/20</t>
  </si>
  <si>
    <t>29-1232</t>
  </si>
  <si>
    <t>AFTAPVENTIL DN15 N/ FORK M20</t>
  </si>
  <si>
    <t>29-1235</t>
  </si>
  <si>
    <t>AFTAPVENTIL DN15 M/FORSKR/KONTRA  NP</t>
  </si>
  <si>
    <t>29-1236</t>
  </si>
  <si>
    <t>AFTAPVENTIL DN15 N/KONTRA M20</t>
  </si>
  <si>
    <t>29-1237</t>
  </si>
  <si>
    <t>AFT.VENTIL M/KONTRA DN15 M/SLGF.</t>
  </si>
  <si>
    <t>29-1241</t>
  </si>
  <si>
    <t>AFTAPVENTIL DN20 N/FORSKR FORK</t>
  </si>
  <si>
    <t>29-1242</t>
  </si>
  <si>
    <t>AFTAPVENTIL DN20 N/ FORK</t>
  </si>
  <si>
    <t>29-1245</t>
  </si>
  <si>
    <t>AFT.VENTIL M/KONTRA DN20 N/SLGF.</t>
  </si>
  <si>
    <t>29-1246</t>
  </si>
  <si>
    <t>AFTAPVENTIL DN20 N/KONTRA M20</t>
  </si>
  <si>
    <t>29-1335</t>
  </si>
  <si>
    <t>AFT.VENTIL M/KONT DN15 N/SLGF.BL</t>
  </si>
  <si>
    <t>29-1337</t>
  </si>
  <si>
    <t>AFTAPVENTIL DN15 M/FORSKR/KONTRA</t>
  </si>
  <si>
    <t>29-1535</t>
  </si>
  <si>
    <t>AFTAPVENTIL DN15 M/FORSKR/KONTRA NP NGL</t>
  </si>
  <si>
    <t>29-2014</t>
  </si>
  <si>
    <t>GÅRDPOSTEHANE 550MM UNIVERSAL</t>
  </si>
  <si>
    <t>3.1PTC50-150</t>
  </si>
  <si>
    <t>3.1 Product Specific Pressure Test DN50-DN150</t>
  </si>
  <si>
    <t>31-2031</t>
  </si>
  <si>
    <t>PEX KOBLING DN15,FOR Ø15X2.5MM RØR, RÅ</t>
  </si>
  <si>
    <t>31-2121</t>
  </si>
  <si>
    <t>PEX KOBLING DN15,FOR Ø12X2.0MM RØR, FORK</t>
  </si>
  <si>
    <t>31-2131</t>
  </si>
  <si>
    <t>PEX KOBLING DN15,FOR Ø15X2.5MM RØR,FORK</t>
  </si>
  <si>
    <t>31-2141</t>
  </si>
  <si>
    <t>PEX KOBLING DN15,FOR Ø16X2,2MM RØR,FORK</t>
  </si>
  <si>
    <t>31-2541</t>
  </si>
  <si>
    <t>KOBLING DN15 16X2.0MM ALUPEX FORK</t>
  </si>
  <si>
    <t>32-3311</t>
  </si>
  <si>
    <t>UNIVERSAL S-TUD DN20 110mm</t>
  </si>
  <si>
    <t>32-3312</t>
  </si>
  <si>
    <t>UNIVERSAL S-TUD DN20 150mm</t>
  </si>
  <si>
    <t>32-3313</t>
  </si>
  <si>
    <t>UNIVERSAL S-TUD DN20 200mm</t>
  </si>
  <si>
    <t>32-3314</t>
  </si>
  <si>
    <t>UNIVERSAL S-TUD DN20 250mm</t>
  </si>
  <si>
    <t>32-3315</t>
  </si>
  <si>
    <t>UNIVERSAL S-TUD DN20 300mm</t>
  </si>
  <si>
    <t>32-3316</t>
  </si>
  <si>
    <t>UNIVERSAL S-TUD DN20 350mm</t>
  </si>
  <si>
    <t>32-3317</t>
  </si>
  <si>
    <t>UNIVERSAL S-TUD DN20 400mm</t>
  </si>
  <si>
    <t>32-3318</t>
  </si>
  <si>
    <t>UNIVERSAL S-TUD DN20 500MM FORK</t>
  </si>
  <si>
    <t>32-3323</t>
  </si>
  <si>
    <t>UNIVERSAL J-TUD DN20 200mm</t>
  </si>
  <si>
    <t>32-3324</t>
  </si>
  <si>
    <t>UNIVERSAL J-TUD DN20 250MM FORK</t>
  </si>
  <si>
    <t>32-3325</t>
  </si>
  <si>
    <t>UNIVERSAL J-TUD DN20 300mm</t>
  </si>
  <si>
    <t>32-3330</t>
  </si>
  <si>
    <t>UNIVERSAL J-TUD DN20 150mm</t>
  </si>
  <si>
    <t>32-3331</t>
  </si>
  <si>
    <t>UNIVERSAL B-TUD DN20 110mm</t>
  </si>
  <si>
    <t>32-3333</t>
  </si>
  <si>
    <t>UNIVERSAL U-TUD DN20 200mm</t>
  </si>
  <si>
    <t>32-3335</t>
  </si>
  <si>
    <t>UNIVERSAL U-TUD DN20 300mm</t>
  </si>
  <si>
    <t>32-3337</t>
  </si>
  <si>
    <t>UNIVERSAL U-TUD DN20 400mm</t>
  </si>
  <si>
    <t>32-3350</t>
  </si>
  <si>
    <t>UNIVERSAL BRUSERØR 1500 x 330mm</t>
  </si>
  <si>
    <t>32-3360</t>
  </si>
  <si>
    <t>UNIVERSAL STOKRØR 1250 x 75mm</t>
  </si>
  <si>
    <t>35-1128</t>
  </si>
  <si>
    <t>BUNDHANE DN10 N/N RÅFORK M/SLUTMF/GREB</t>
  </si>
  <si>
    <t>35-1130</t>
  </si>
  <si>
    <t>BUNDHANE DN15 N/N M/SLUTMUFFE SS</t>
  </si>
  <si>
    <t>35-1133</t>
  </si>
  <si>
    <t>BUNDHANE DN15 N/N RÅ</t>
  </si>
  <si>
    <t>35-1135</t>
  </si>
  <si>
    <t>BUNDHANE DN15 M/N M/SLUTMUFFE RÅ</t>
  </si>
  <si>
    <t>35-1136</t>
  </si>
  <si>
    <t>BUNDHANE DN15 N/N M/SLUTMUFFE RÅ</t>
  </si>
  <si>
    <t>35-1137</t>
  </si>
  <si>
    <t>BUNDHANE DN15 N/N M/SLUTM.  DR</t>
  </si>
  <si>
    <t>35-1138</t>
  </si>
  <si>
    <t>BUNDHANE DN15 M/N M/SLUTM.  DR</t>
  </si>
  <si>
    <t>35-1139</t>
  </si>
  <si>
    <t>BUNDHANE DN15 M/KGH.AFSP/SLUTMUFFE RÅ</t>
  </si>
  <si>
    <t>38-0845</t>
  </si>
  <si>
    <t>ISOLERINGSKAPPE DN15-25 VENTIL S+/PV</t>
  </si>
  <si>
    <t>38-0846</t>
  </si>
  <si>
    <t>ISOLERINGSKAPPE DN15-25 VENTILKOMBINATIO</t>
  </si>
  <si>
    <t>38-0848</t>
  </si>
  <si>
    <t>ISOLERINGSKAPPE DN32-50 VENTILKOMBINATIO</t>
  </si>
  <si>
    <t>38-0854</t>
  </si>
  <si>
    <t>ISOLERING FRESE S/DPCV DN32/40/50</t>
  </si>
  <si>
    <t>38-0855</t>
  </si>
  <si>
    <t>ISOLERINGSKAPPE OPTIMA COMP. DN10-15-20</t>
  </si>
  <si>
    <t>38-0856</t>
  </si>
  <si>
    <t>Isoleringskappe for CirCon og TemCon</t>
  </si>
  <si>
    <t>38-0857</t>
  </si>
  <si>
    <t>Iso-kappe for Optima/PV Compact DN10/15/20</t>
  </si>
  <si>
    <t>38-0858</t>
  </si>
  <si>
    <t>Iso-kappe for Optima/PV Compact DN25</t>
  </si>
  <si>
    <t>38-0859</t>
  </si>
  <si>
    <t>Iso-kappe for Optima Compact DN25L/32</t>
  </si>
  <si>
    <t>38-0860</t>
  </si>
  <si>
    <t>Iso-kappe for PV Compact DN25L/32</t>
  </si>
  <si>
    <t>38-0861</t>
  </si>
  <si>
    <t>Iso-kappe for SIGMA Compact DN15/20</t>
  </si>
  <si>
    <t>38-0862</t>
  </si>
  <si>
    <t>Iso-kappe for SIGMA Compact DN25</t>
  </si>
  <si>
    <t>38-0863</t>
  </si>
  <si>
    <t>Iso-kappe for SIGMA Compact DN25L/32</t>
  </si>
  <si>
    <t>38-0865</t>
  </si>
  <si>
    <t>Iso-kappe Modula DN15-20-25 Højre</t>
  </si>
  <si>
    <t>38-0865C</t>
  </si>
  <si>
    <t>38-0866</t>
  </si>
  <si>
    <t>Iso-kappe Modula DN15-20-25 Venstre</t>
  </si>
  <si>
    <t>38-0866C</t>
  </si>
  <si>
    <t>38-0867</t>
  </si>
  <si>
    <t>Iso-kappe Modula DN25L Højre</t>
  </si>
  <si>
    <t>38-0867C</t>
  </si>
  <si>
    <t>38-0868</t>
  </si>
  <si>
    <t>Iso-kappe Modula DN25L Venstre</t>
  </si>
  <si>
    <t>38-0868C</t>
  </si>
  <si>
    <t>38-1000</t>
  </si>
  <si>
    <t>METERING STATION DN15 LF Kvs 0,7</t>
  </si>
  <si>
    <t>38-1001</t>
  </si>
  <si>
    <t>METERING STATION DN15 Kvs 1,8</t>
  </si>
  <si>
    <t>38-1002</t>
  </si>
  <si>
    <t>METERING STATION DN20 Kvs 4,2</t>
  </si>
  <si>
    <t>38-1003</t>
  </si>
  <si>
    <t>METERING STATION DN25 Kvs 7,4</t>
  </si>
  <si>
    <t>38-1004</t>
  </si>
  <si>
    <t>METERING STATION DN32 Kvs 15</t>
  </si>
  <si>
    <t>38-1005</t>
  </si>
  <si>
    <t>METERING STATION DN40 Kvs 23</t>
  </si>
  <si>
    <t>38-1006</t>
  </si>
  <si>
    <t>METERING STATION DN50 Kvs 48</t>
  </si>
  <si>
    <t>38-1007</t>
  </si>
  <si>
    <t>METERING STATION DN65 Kvs 93</t>
  </si>
  <si>
    <t>38-1008</t>
  </si>
  <si>
    <t>METERING STATION DN80 Kvs 126</t>
  </si>
  <si>
    <t>38-1009</t>
  </si>
  <si>
    <t>METERING STATION DN100 Kvs 244</t>
  </si>
  <si>
    <t>38-1010</t>
  </si>
  <si>
    <t>METERING STATION DN125 Kvs 415</t>
  </si>
  <si>
    <t>38-1011</t>
  </si>
  <si>
    <t>METERING STATION DN150 Kvs 540</t>
  </si>
  <si>
    <t>38-1012</t>
  </si>
  <si>
    <t>METERING STATION DN200 Kvs 1010</t>
  </si>
  <si>
    <t>38-1013</t>
  </si>
  <si>
    <t>METERING STATION DN250 Kvs 1450</t>
  </si>
  <si>
    <t>38-1014</t>
  </si>
  <si>
    <t>METERING STATION DN300 Kvs 2400</t>
  </si>
  <si>
    <t>38-5020</t>
  </si>
  <si>
    <t>KUGLEHANE DN15 M/N RÅ GREB</t>
  </si>
  <si>
    <t>38-5022</t>
  </si>
  <si>
    <t>KUGLEHANE DN20 M/N RÅ GREB</t>
  </si>
  <si>
    <t>38-5024</t>
  </si>
  <si>
    <t>KUGLEHANE DN25 M/N RÅ GREB</t>
  </si>
  <si>
    <t>38-5026</t>
  </si>
  <si>
    <t>KUGLEHANE DN32 M/N RÅ GREB</t>
  </si>
  <si>
    <t>38-5028</t>
  </si>
  <si>
    <t>KUGLEHANE DN40 M/N RÅ GREB</t>
  </si>
  <si>
    <t>38-5030</t>
  </si>
  <si>
    <t>KUGLEHANE DN50 M/N RÅ GREB</t>
  </si>
  <si>
    <t>38-5032</t>
  </si>
  <si>
    <t>KUGLEHANE DN15 M/M RÅ GREB</t>
  </si>
  <si>
    <t>38-5033</t>
  </si>
  <si>
    <t>KUGLEHANE DN20 M/M RÅ GREB</t>
  </si>
  <si>
    <t>38-5034</t>
  </si>
  <si>
    <t>KUGLEHANE DN25 M/M RÅ GREB</t>
  </si>
  <si>
    <t>38-5035</t>
  </si>
  <si>
    <t>KUGLEHANE DN32 M/M RÅ GREB</t>
  </si>
  <si>
    <t>38-5036</t>
  </si>
  <si>
    <t>KUGLEHANE DN40 M/M RÅ GREB</t>
  </si>
  <si>
    <t>38-5037</t>
  </si>
  <si>
    <t>KUGLEHANE DN50 M/M RÅ GREB</t>
  </si>
  <si>
    <t>38-5040</t>
  </si>
  <si>
    <t>KUGLEHANE M/FILTER DN15 DZR</t>
  </si>
  <si>
    <t>38-5041</t>
  </si>
  <si>
    <t>KUGLEHANE M/FILTER DN20 DZR</t>
  </si>
  <si>
    <t>38-5042</t>
  </si>
  <si>
    <t>KUGLEHANE M/FILTER DN25 DZR</t>
  </si>
  <si>
    <t>38-5043</t>
  </si>
  <si>
    <t>KUGLEHANE M/FILTER DN15, NPT DZR</t>
  </si>
  <si>
    <t>38-5044</t>
  </si>
  <si>
    <t>KUGLEHANE M/FILTER DN20, NPT DZR</t>
  </si>
  <si>
    <t>39-1422</t>
  </si>
  <si>
    <t>KOMPRES.KOBL. DN10X8MM GUMMI FORK</t>
  </si>
  <si>
    <t>39-1423</t>
  </si>
  <si>
    <t>KOMPRES.KOBL. DN10X10MM GUMMI FORK</t>
  </si>
  <si>
    <t>39-1424</t>
  </si>
  <si>
    <t>KOMPRES.KOBL. DN10X12MM GUMMI FORK</t>
  </si>
  <si>
    <t>39-1432</t>
  </si>
  <si>
    <t>KOMPRES.KOBL. DN15X8MM GUMMI FORK</t>
  </si>
  <si>
    <t>39-1433</t>
  </si>
  <si>
    <t>KOMPRES.KOBL. DN15X10MM GUMMI FORK</t>
  </si>
  <si>
    <t>39-1434</t>
  </si>
  <si>
    <t>KOMPRES.KOBL. DN15X12MM GUMMI FORK</t>
  </si>
  <si>
    <t>39-1435</t>
  </si>
  <si>
    <t>KOMPRES.KOBL. DN15X15MM GUMMI FORK</t>
  </si>
  <si>
    <t>39-1436</t>
  </si>
  <si>
    <t>KOMPRES.KOBL. DN15X16MM GUMMI FORK</t>
  </si>
  <si>
    <t>40-1111</t>
  </si>
  <si>
    <t>RØRSAMLER DN10 MUFFE/OMLØBER</t>
  </si>
  <si>
    <t>40-1113</t>
  </si>
  <si>
    <t>RØRSAMLER DN10 N/OMLØBER</t>
  </si>
  <si>
    <t>40-1121</t>
  </si>
  <si>
    <t>RØRSAMLER DN15 MUFFE/OMLØBER</t>
  </si>
  <si>
    <t>40-1122</t>
  </si>
  <si>
    <t>RØRSAMLER DN15 MED 2 OMLØBERE</t>
  </si>
  <si>
    <t>40-1123</t>
  </si>
  <si>
    <t>RØRSAMLER DN15 N/OMLØBER</t>
  </si>
  <si>
    <t>40-1131</t>
  </si>
  <si>
    <t>RØRSAMLER DN20 MUFFE/OMLØBER</t>
  </si>
  <si>
    <t>40-1132</t>
  </si>
  <si>
    <t>RØRSAMLER DN20 MED 2 OMLØBERE</t>
  </si>
  <si>
    <t>40-1133</t>
  </si>
  <si>
    <t>RØRSAMLER DN20 N/OMLØBER</t>
  </si>
  <si>
    <t>40-1141</t>
  </si>
  <si>
    <t>RØRSAMLER DN25 MUFFE/OMLØBER</t>
  </si>
  <si>
    <t>40-1142</t>
  </si>
  <si>
    <t>RØRSAMLER DN25 MED 2 OMLØBERE</t>
  </si>
  <si>
    <t>40-1143</t>
  </si>
  <si>
    <t>RØRSAMLER DN25 N/OMLØBER</t>
  </si>
  <si>
    <t>40-1151</t>
  </si>
  <si>
    <t>RØRSAMLER DN32 MUFFE/OMLØBER</t>
  </si>
  <si>
    <t>40-1152</t>
  </si>
  <si>
    <t>RØRSAMLER DN32 MED 2 OMLØBERE</t>
  </si>
  <si>
    <t>40-1153</t>
  </si>
  <si>
    <t>RØRSAMLER DN32 N/OMLØBER</t>
  </si>
  <si>
    <t>40-1161</t>
  </si>
  <si>
    <t>RØRSAMLER DN40 MUFFE/OMLØBER</t>
  </si>
  <si>
    <t>40-1162</t>
  </si>
  <si>
    <t>RØRSAMLER DN40 MED 2 OMLØBERE</t>
  </si>
  <si>
    <t>40-1163</t>
  </si>
  <si>
    <t>RØRSAMLER DN40 N/OMLØBER</t>
  </si>
  <si>
    <t>40-1171</t>
  </si>
  <si>
    <t>RØRSAMLER DN50 MUFFE/OMLØBER</t>
  </si>
  <si>
    <t>40-1172</t>
  </si>
  <si>
    <t>RØRSAMLER DN50 MED 2 OMLØBERE</t>
  </si>
  <si>
    <t>40-1173</t>
  </si>
  <si>
    <t>RØRSAMLER DN50 N/OMLØBER</t>
  </si>
  <si>
    <t>41-1132</t>
  </si>
  <si>
    <t>SNAVSSAMLER DN15 32 MESS/TOMME</t>
  </si>
  <si>
    <t>41-1142</t>
  </si>
  <si>
    <t>SNAVSSAMLER DN20 32 MESS/TOMME</t>
  </si>
  <si>
    <t>41-1152</t>
  </si>
  <si>
    <t>SNAVSSAMLER DN25 32 MESS/TOMME</t>
  </si>
  <si>
    <t>41-1162</t>
  </si>
  <si>
    <t>SNAVSSAMLER DN32 32 M/T RÅ</t>
  </si>
  <si>
    <t>41-1172</t>
  </si>
  <si>
    <t>SNAVSSAMLER DN40 32 M/T RÅ</t>
  </si>
  <si>
    <t>41-1182</t>
  </si>
  <si>
    <t>SNAVSSAMLER DN50 32 M/T RÅ</t>
  </si>
  <si>
    <t>41-1732</t>
  </si>
  <si>
    <t>Snavssamler DN15 32 mess/tomme, drain BULK</t>
  </si>
  <si>
    <t>42-1141</t>
  </si>
  <si>
    <t>SIKKERHEDSVENTIL DN20 M/M 2 BAR</t>
  </si>
  <si>
    <t>42-1142</t>
  </si>
  <si>
    <t>SIKKERHEDSVENTIL DN20 M/M 1.5 BAR</t>
  </si>
  <si>
    <t>42-1143</t>
  </si>
  <si>
    <t>SIKKERHEDSVENTIL DN20 M/M 2.5 BAR</t>
  </si>
  <si>
    <t>42-1146</t>
  </si>
  <si>
    <t>SIKKERHEDSVENTIL DN20 M/M 6 BAR</t>
  </si>
  <si>
    <t>42-1148</t>
  </si>
  <si>
    <t>SIKKERHEDSVENTIL DN20 M/M 8 BAR</t>
  </si>
  <si>
    <t>42-1149</t>
  </si>
  <si>
    <t>SIKKERHEDSVENTIL DN20 M/M 10 BAR</t>
  </si>
  <si>
    <t>42-1343</t>
  </si>
  <si>
    <t>SIKKERHEDSVENT. DN20 N/M 2.5 BAR</t>
  </si>
  <si>
    <t>42-1346</t>
  </si>
  <si>
    <t>SIKKERHEDSVENTIL DN20 N/M 6 BAR</t>
  </si>
  <si>
    <t>42-1349</t>
  </si>
  <si>
    <t>SIKKERHEDSVENTIL DN20 N/M 10 BAR</t>
  </si>
  <si>
    <t>42-1846</t>
  </si>
  <si>
    <t>Sikkerhedsagg. DN20 M/M 6 Bar m/insp.</t>
  </si>
  <si>
    <t>42-1848</t>
  </si>
  <si>
    <t>Sikkerhedsagg. DN20 M/M 8 Bar m/insp.</t>
  </si>
  <si>
    <t>42-1849</t>
  </si>
  <si>
    <t>Sikkerhedsagg. DN20 M/M 10 Bar m/insp.</t>
  </si>
  <si>
    <t>42-1946</t>
  </si>
  <si>
    <t>SIKKERHEDSAGG. DN20 M/M 6 BAR</t>
  </si>
  <si>
    <t>42-2741</t>
  </si>
  <si>
    <t>SIKKERHEDSVENTIL DN20 N/22MM 2 BAR</t>
  </si>
  <si>
    <t>42-2742</t>
  </si>
  <si>
    <t>SIKKERHEDSVENTIL DN20 N/22MM 1.5 BAR</t>
  </si>
  <si>
    <t>42-2743</t>
  </si>
  <si>
    <t>SIKKERHEDSVENTIL DN20 N/22MM 2.5 BAR</t>
  </si>
  <si>
    <t>43-1330</t>
  </si>
  <si>
    <t>KOBLING DN10 x DN15, OPTIMA COMPACT</t>
  </si>
  <si>
    <t>43-2330</t>
  </si>
  <si>
    <t>KOBLING DN15 x DN20, OPTIMA COMPACT</t>
  </si>
  <si>
    <t>43-2331</t>
  </si>
  <si>
    <t>Kobling 2stk DN15 x DN15 N DZR incl. fiberpakning</t>
  </si>
  <si>
    <t>43-3330</t>
  </si>
  <si>
    <t>KOBLING DN20 x DN25, OPTIMA COMPACT</t>
  </si>
  <si>
    <t>43-3331</t>
  </si>
  <si>
    <t>Kobling 2stk DN25 x DN25 N DZR incl. fiberpakning</t>
  </si>
  <si>
    <t>43-4102</t>
  </si>
  <si>
    <t>KOBLING LODDEMUFFE 15 MM</t>
  </si>
  <si>
    <t>43-4202</t>
  </si>
  <si>
    <t>KOBLING MUFFE 3/4" ISO 228</t>
  </si>
  <si>
    <t>43-4210</t>
  </si>
  <si>
    <t>KOBLING MUFFE 1/2" ISO 228 DR</t>
  </si>
  <si>
    <t>43-4212</t>
  </si>
  <si>
    <t>KOBLING MUFFE 3/4" ISO 228 DR</t>
  </si>
  <si>
    <t>43-4214</t>
  </si>
  <si>
    <t>KOBLING MUFFE 1" ISO 228 DR</t>
  </si>
  <si>
    <t>43-4310</t>
  </si>
  <si>
    <t>KOBLING NIPPEL 1/2" ISO 7/1 DR</t>
  </si>
  <si>
    <t>43-4312</t>
  </si>
  <si>
    <t>KOBLING NIPPEL 3/4" ISO 7/1 DR</t>
  </si>
  <si>
    <t>43-4314</t>
  </si>
  <si>
    <t>KOBLING NIPPEL 1" ISO 7/1 DR</t>
  </si>
  <si>
    <t>43-5220</t>
  </si>
  <si>
    <t>KOBLING MUFFE 1" ISO 228</t>
  </si>
  <si>
    <t>43-5230</t>
  </si>
  <si>
    <t>KOBLING MUFFE 1" ISO 228 CR</t>
  </si>
  <si>
    <t>43-5232</t>
  </si>
  <si>
    <t>KOBLING MUFFE 1 1/4" ISO 228 CR</t>
  </si>
  <si>
    <t>43-5234</t>
  </si>
  <si>
    <t>KOBLING MUFFE 1 1/2" ISO 228 CR</t>
  </si>
  <si>
    <t>43-5332</t>
  </si>
  <si>
    <t>KOBLING NIPPEL 1 1/4" ISO 7/1 CR</t>
  </si>
  <si>
    <t>43-5334</t>
  </si>
  <si>
    <t>KOBLING NIPPEL 1 1/2" ISO 7/1 CR</t>
  </si>
  <si>
    <t>44 SERVICE</t>
  </si>
  <si>
    <t>Service fra afd. 44</t>
  </si>
  <si>
    <t>44-0001</t>
  </si>
  <si>
    <t>6-vejs ventil DN15 N/N, DZR</t>
  </si>
  <si>
    <t>44-0003</t>
  </si>
  <si>
    <t>6-vejs ventil DN25 N/N, DZR</t>
  </si>
  <si>
    <t>45-5131</t>
  </si>
  <si>
    <t>TOPSTYKKE DN15 FOR AFTAPVENTIL</t>
  </si>
  <si>
    <t>45-5331</t>
  </si>
  <si>
    <t>TOPSTYKKE DN15 MED KONTRA</t>
  </si>
  <si>
    <t>45-5534</t>
  </si>
  <si>
    <t>TOPSTYKKE DN15 GÅRDPOSTEHANE/KAPPE</t>
  </si>
  <si>
    <t>45-5631</t>
  </si>
  <si>
    <t>TOPSTYKKE M20x1.5 M/GREB</t>
  </si>
  <si>
    <t>46-1050</t>
  </si>
  <si>
    <t>KOBLING 18MM CU/PEX FORK</t>
  </si>
  <si>
    <t>46-1072</t>
  </si>
  <si>
    <t>SPINDELFORLÆNGER DN15/20 KGH.</t>
  </si>
  <si>
    <t>46-1073</t>
  </si>
  <si>
    <t>SPINDELFORLÆNGER DN25 KGH.</t>
  </si>
  <si>
    <t>46-1074</t>
  </si>
  <si>
    <t>SPINDELFORLÆNGER DN32/40 KGH.</t>
  </si>
  <si>
    <t>46-1075</t>
  </si>
  <si>
    <t>SPINDELFORLÆNGER DN50 KGH.</t>
  </si>
  <si>
    <t>46-1076</t>
  </si>
  <si>
    <t>GREB FORLÆNGER, MODULA III DN15/20/25</t>
  </si>
  <si>
    <t>46-1080</t>
  </si>
  <si>
    <t>FILTER 0.5mm, SNAVSSAMLER DN15,32M/T</t>
  </si>
  <si>
    <t>46-1081</t>
  </si>
  <si>
    <t>FILTER 0.5mm, SNAVSSAMLER DN20,32M/T</t>
  </si>
  <si>
    <t>46-1082</t>
  </si>
  <si>
    <t>FILTER 0.5mm, SNAVSSAMLER DN25,32M/T</t>
  </si>
  <si>
    <t>46-1083</t>
  </si>
  <si>
    <t>FILTER 0.5mm, SNAVSSAMLER DN32,32M/T</t>
  </si>
  <si>
    <t>46-1084</t>
  </si>
  <si>
    <t>FILTER 0.5mm, SNAVSSAMLER DN40,32M/T</t>
  </si>
  <si>
    <t>46-1085</t>
  </si>
  <si>
    <t>FILTER 0.5mm, SNAVSSAMLER DN50,32M/T</t>
  </si>
  <si>
    <t>46-4001</t>
  </si>
  <si>
    <t>RØRHOLDER T/BRUSERØR 16 x 18mm</t>
  </si>
  <si>
    <t>46-5009</t>
  </si>
  <si>
    <t>SLUTMUFFE DN15 M/STRIPS/PAKNING</t>
  </si>
  <si>
    <t>46-5010</t>
  </si>
  <si>
    <t>SLUTMUFFE DN20 M/STRIPS/PAKNING</t>
  </si>
  <si>
    <t>46-9002</t>
  </si>
  <si>
    <t>SLANGEFORSKRUNING DN20 FORK</t>
  </si>
  <si>
    <t>46-9004</t>
  </si>
  <si>
    <t>FRESE INDSTILLINGSNØGLE</t>
  </si>
  <si>
    <t>46-9006</t>
  </si>
  <si>
    <t>KRONEGREB MED TILBEHØR</t>
  </si>
  <si>
    <t>46-9009</t>
  </si>
  <si>
    <t>KRONEGREB MED TILBEHØR SORT</t>
  </si>
  <si>
    <t>46-9012</t>
  </si>
  <si>
    <t>Slangeforskruning DN15 BULK</t>
  </si>
  <si>
    <t>46-9020</t>
  </si>
  <si>
    <t>SPINDELRØR M/STYR 18MM GÅRDPOSTEHANE</t>
  </si>
  <si>
    <t>46-9021</t>
  </si>
  <si>
    <t>VENTILKEGLE 18MM GÅRDPOSTEHANE</t>
  </si>
  <si>
    <t>47-20170</t>
  </si>
  <si>
    <t>Alpha Indsats m/blænde 0,056 m³/h</t>
  </si>
  <si>
    <t>47-20230</t>
  </si>
  <si>
    <t>Alpha Indsats m/blænde 0,102 m³/h</t>
  </si>
  <si>
    <t>47-20260</t>
  </si>
  <si>
    <t>Alpha Indsats m/blænde 0,129 m³/h</t>
  </si>
  <si>
    <t>47-20300</t>
  </si>
  <si>
    <t>Alpha Indsats m/blænde 0,180 m³/h</t>
  </si>
  <si>
    <t>47-20350</t>
  </si>
  <si>
    <t>Alpha Indsats m/blænde 0,236 m³/h</t>
  </si>
  <si>
    <t>47-20400</t>
  </si>
  <si>
    <t>Alpha Indsats m/blænde 0,321 m³/h</t>
  </si>
  <si>
    <t>47-20460</t>
  </si>
  <si>
    <t>Alpha Indsats m/blænde 0,422 m³/h</t>
  </si>
  <si>
    <t>47-20510</t>
  </si>
  <si>
    <t>Alpha Indsats m/blænde 0,499 m³/h</t>
  </si>
  <si>
    <t>47-20580</t>
  </si>
  <si>
    <t>Alpha Indsats m/blænde 0,668 m³/h</t>
  </si>
  <si>
    <t>47-2801</t>
  </si>
  <si>
    <t>CIRCON+ M/M DN20</t>
  </si>
  <si>
    <t>47-2802</t>
  </si>
  <si>
    <t>CIRCON+ M/M M/KGLHANE DN20</t>
  </si>
  <si>
    <t>47-2820</t>
  </si>
  <si>
    <t>47-2821</t>
  </si>
  <si>
    <t>CIRCON M/M DN20 AISI316</t>
  </si>
  <si>
    <t>47-2822</t>
  </si>
  <si>
    <t>CIRCON N/N DN20 AISI316</t>
  </si>
  <si>
    <t>47-2823</t>
  </si>
  <si>
    <t>CirCon M/M DN15 C° AISI316 B&amp;G</t>
  </si>
  <si>
    <t>47-2824</t>
  </si>
  <si>
    <t>CirCon M/M DN20 C° AISI316 B&amp;G</t>
  </si>
  <si>
    <t>47-2826</t>
  </si>
  <si>
    <t>CirCon M/M DN15 F° AISI316 B&amp;G</t>
  </si>
  <si>
    <t>47-2827</t>
  </si>
  <si>
    <t>CirCon M/M DN20 F° AISI316 B&amp;G</t>
  </si>
  <si>
    <t>47-2843</t>
  </si>
  <si>
    <t>CirCon M/M DN15, AISI316 BSS</t>
  </si>
  <si>
    <t>47-2844</t>
  </si>
  <si>
    <t>CirCon M/M DN20, AISI316 BSS</t>
  </si>
  <si>
    <t>47-2851</t>
  </si>
  <si>
    <t>TEMCON+ M/M DN20, Kv 0.25</t>
  </si>
  <si>
    <t>47-2852</t>
  </si>
  <si>
    <t>TEMCON+ M/M M/KUGLHANE DN20, Kv 0.25</t>
  </si>
  <si>
    <t>47-2865</t>
  </si>
  <si>
    <t>AKTUATORKIT 24V TIL TEMCON+</t>
  </si>
  <si>
    <t>47-2866</t>
  </si>
  <si>
    <t>AKTUATORKIT 230V TIL TEMCON+</t>
  </si>
  <si>
    <t>47-2868</t>
  </si>
  <si>
    <t>TEMCON+ M/KGLH. /M18mm PRESKOB Kv 0.25</t>
  </si>
  <si>
    <t>47-2874</t>
  </si>
  <si>
    <t>TemCon M/M DN15 C° AISI316 B&amp;G</t>
  </si>
  <si>
    <t>47-2875</t>
  </si>
  <si>
    <t>TemCon M/M DN20 C° AISI316 B&amp;G</t>
  </si>
  <si>
    <t>47-2877</t>
  </si>
  <si>
    <t>TemCon M/M DN15 F° AISI316 B&amp;G</t>
  </si>
  <si>
    <t>47-2878</t>
  </si>
  <si>
    <t>TemCon M/M DN20 F° AISI316 B&amp;G</t>
  </si>
  <si>
    <t>47-2883</t>
  </si>
  <si>
    <t>TemCon M/M DN15, AISI316 BSS</t>
  </si>
  <si>
    <t>47-2884</t>
  </si>
  <si>
    <t>TemCon M/M DN20, AISI316 BSS</t>
  </si>
  <si>
    <t>47-2890</t>
  </si>
  <si>
    <t>TEMCON M/M DN15, AISI316</t>
  </si>
  <si>
    <t>47-2891</t>
  </si>
  <si>
    <t>TEMCON M/M DN20, AISI316</t>
  </si>
  <si>
    <t>47-2892</t>
  </si>
  <si>
    <t>TEMCON N/N DN20, AISI316</t>
  </si>
  <si>
    <t>47-2897</t>
  </si>
  <si>
    <t>Aktuatorkit u/aktuator Temcon Rustfrit B&amp;G</t>
  </si>
  <si>
    <t>47-2898</t>
  </si>
  <si>
    <t>Aktuatorkit 24V til Temcon Rustfrit</t>
  </si>
  <si>
    <t>47-2899</t>
  </si>
  <si>
    <t>Aktuatorkit 230V til Temcon Rustfrit</t>
  </si>
  <si>
    <t>47-9002</t>
  </si>
  <si>
    <t>TEMCON+ ISOLERINGSKAPPE</t>
  </si>
  <si>
    <t>48-0004</t>
  </si>
  <si>
    <t>KAPILLARRØR CU 3MM</t>
  </si>
  <si>
    <t>48-0009</t>
  </si>
  <si>
    <t>AFTAPKUGLEHANE DN8/DN15</t>
  </si>
  <si>
    <t>48-0012</t>
  </si>
  <si>
    <t>Trykudtagsnippel DN8 32 mm blå</t>
  </si>
  <si>
    <t>48-0012C</t>
  </si>
  <si>
    <t>48-0013</t>
  </si>
  <si>
    <t>TRYKUDTAGSNIPPEL DN8 60MM BLÅ</t>
  </si>
  <si>
    <t>48-0013C</t>
  </si>
  <si>
    <t>48-0014</t>
  </si>
  <si>
    <t>TRYKUDTAGSNIPPEL DN8 110MM</t>
  </si>
  <si>
    <t>48-0015</t>
  </si>
  <si>
    <t>KOMBIAFTAP N/N DN8 FRESE BLÅ</t>
  </si>
  <si>
    <t>48-0016</t>
  </si>
  <si>
    <t>DP Slangesæt for 48-0022</t>
  </si>
  <si>
    <t>48-0017</t>
  </si>
  <si>
    <t>TRYKUDTAGSNIPPEL DN8 M/OVERGANGSSTK.</t>
  </si>
  <si>
    <t>48-0018</t>
  </si>
  <si>
    <t>TRYKUDTAGSNIPPEL DN8 32MM RØD</t>
  </si>
  <si>
    <t>48-0019</t>
  </si>
  <si>
    <t>TRYKUDTAGSNIPPEL DN8 60MM RØD</t>
  </si>
  <si>
    <t>48-0019C</t>
  </si>
  <si>
    <t>48-0020</t>
  </si>
  <si>
    <t>KOMBIAFTAP N/N DN8 FRESE RØD</t>
  </si>
  <si>
    <t>48-0021</t>
  </si>
  <si>
    <t>TRYKUDTAGSNIPPEL DN8 110MM RØD</t>
  </si>
  <si>
    <t>48-0022</t>
  </si>
  <si>
    <t>DP MÅLESÆT M/MANOMETER</t>
  </si>
  <si>
    <t>48-0025</t>
  </si>
  <si>
    <t>TRYK OG FLOWMÅLER</t>
  </si>
  <si>
    <t>48-0028</t>
  </si>
  <si>
    <t>Smart Balancing Commissioning Unit</t>
  </si>
  <si>
    <t>48-0029</t>
  </si>
  <si>
    <t>Kapillarrør Cu 3 mm x 2000 mm</t>
  </si>
  <si>
    <t>48-0030</t>
  </si>
  <si>
    <t>Overgang f. Kapillarrør 1/2"</t>
  </si>
  <si>
    <t>48-0031</t>
  </si>
  <si>
    <t>Overgang f. Kapillarrør 1/4"</t>
  </si>
  <si>
    <t>48-0032</t>
  </si>
  <si>
    <t>Hætte Frese sort Optima Compact</t>
  </si>
  <si>
    <t>48-0033</t>
  </si>
  <si>
    <t>T-stykke for 6 mm kapillarrør</t>
  </si>
  <si>
    <t>48-0034</t>
  </si>
  <si>
    <t>Kapillarrør Cu ø3 x 1000 mm dæmpet</t>
  </si>
  <si>
    <t>48-0035</t>
  </si>
  <si>
    <t>DP gummi Slangesæt</t>
  </si>
  <si>
    <t>48-0036</t>
  </si>
  <si>
    <t>Kapillarrør Ø6x2000 inkl. G1/2 nippel</t>
  </si>
  <si>
    <t>48-0037</t>
  </si>
  <si>
    <t>Overgangs muffe 1/8" x 1/8"</t>
  </si>
  <si>
    <t>48-0038</t>
  </si>
  <si>
    <t>Nippel PT 1/2" m/omløber 3/4"</t>
  </si>
  <si>
    <t>48-0039</t>
  </si>
  <si>
    <t>Nippel PT 3/4" m/omløber 1"</t>
  </si>
  <si>
    <t>48-0040</t>
  </si>
  <si>
    <t>Nippel PT 1" m/omløber 1"</t>
  </si>
  <si>
    <t>48-0041</t>
  </si>
  <si>
    <t>Nippel PT 3/4" m/omløber 3/4"</t>
  </si>
  <si>
    <t>48-0042</t>
  </si>
  <si>
    <t>Nippel 3/4" m/omløber 3/4"</t>
  </si>
  <si>
    <t>48-0050</t>
  </si>
  <si>
    <t>Metalslange DN15 M/N 300 mm</t>
  </si>
  <si>
    <t>48-0050C</t>
  </si>
  <si>
    <t>48-0051</t>
  </si>
  <si>
    <t>Metalslange DN15 M/N 450 mm</t>
  </si>
  <si>
    <t>48-0051C</t>
  </si>
  <si>
    <t>48-0052</t>
  </si>
  <si>
    <t>Metalslange DN15 M/N 600 mm</t>
  </si>
  <si>
    <t>48-0052C</t>
  </si>
  <si>
    <t>48-0053</t>
  </si>
  <si>
    <t>Metalslange DN20 M/N 300 mm</t>
  </si>
  <si>
    <t>48-0053C</t>
  </si>
  <si>
    <t>48-0054</t>
  </si>
  <si>
    <t>Metalslange DN20 M/N 450 mm</t>
  </si>
  <si>
    <t>48-0054C</t>
  </si>
  <si>
    <t>48-0055</t>
  </si>
  <si>
    <t>Metalslange DN20 M/N 600 mm</t>
  </si>
  <si>
    <t>48-0055C</t>
  </si>
  <si>
    <t>48-0056</t>
  </si>
  <si>
    <t>Metalslange DN25 M/N 300 mm</t>
  </si>
  <si>
    <t>48-0056C</t>
  </si>
  <si>
    <t>48-0057</t>
  </si>
  <si>
    <t>Metalslange DN25 M/N 450 mm</t>
  </si>
  <si>
    <t>48-0057C</t>
  </si>
  <si>
    <t>48-0058</t>
  </si>
  <si>
    <t>Metalslange DN25 M/N 600 mm</t>
  </si>
  <si>
    <t>48-0058C</t>
  </si>
  <si>
    <t>48-0075</t>
  </si>
  <si>
    <t>Overstrømningsventil DPRV DN15</t>
  </si>
  <si>
    <t>48-0076</t>
  </si>
  <si>
    <t>Overstrømningsventil DPRV DN20</t>
  </si>
  <si>
    <t>48-0077</t>
  </si>
  <si>
    <t>Overstrømningsventil DPRV DN25</t>
  </si>
  <si>
    <t>48-0078</t>
  </si>
  <si>
    <t>Overstrømningsventil DPRV DN32</t>
  </si>
  <si>
    <t>48-1037</t>
  </si>
  <si>
    <t>VENTILKOMBINATION S1 DN15</t>
  </si>
  <si>
    <t>48-1038</t>
  </si>
  <si>
    <t>48-1047</t>
  </si>
  <si>
    <t>VENTILKOMBINATION S1 DN20</t>
  </si>
  <si>
    <t>48-1057</t>
  </si>
  <si>
    <t>VENTILKOMBINATION S1 DN25</t>
  </si>
  <si>
    <t>48-1067</t>
  </si>
  <si>
    <t>VENTILKOMBINATION DN32 S1</t>
  </si>
  <si>
    <t>48-1077</t>
  </si>
  <si>
    <t>VENTILKOMBINATION DN40 S1</t>
  </si>
  <si>
    <t>48-2037</t>
  </si>
  <si>
    <t>Ventilkombination DN15, 3/4" drain</t>
  </si>
  <si>
    <t>48-2047</t>
  </si>
  <si>
    <t>Ventilkombination DN20, 3/4" drain</t>
  </si>
  <si>
    <t>48-2057</t>
  </si>
  <si>
    <t>Ventilkombination DN25, 3/4" drain</t>
  </si>
  <si>
    <t>48-2067</t>
  </si>
  <si>
    <t>Ventilkombination DN32, 3/4" drain</t>
  </si>
  <si>
    <t>48-2077</t>
  </si>
  <si>
    <t>Ventilkombination DN40, 3/4" drain</t>
  </si>
  <si>
    <t>48-2727</t>
  </si>
  <si>
    <t>Ventilkombination DN50, 3/4" drain</t>
  </si>
  <si>
    <t>48-3000</t>
  </si>
  <si>
    <t>Frese 6-way DN15 m/aktuator og koblinger</t>
  </si>
  <si>
    <t>48-3001</t>
  </si>
  <si>
    <t>Frese 6-way DN20 m/aktuator og koblinger</t>
  </si>
  <si>
    <t>48-3002</t>
  </si>
  <si>
    <t>Frese 6-way DN25 m/aktuator og koblinger</t>
  </si>
  <si>
    <t>48-5180</t>
  </si>
  <si>
    <t>DÆKSEL, FRESE ALPHA DN15/20</t>
  </si>
  <si>
    <t>48-5397</t>
  </si>
  <si>
    <t>Rotary valve actuator 0-10V</t>
  </si>
  <si>
    <t>48-5398</t>
  </si>
  <si>
    <t>Rotary valve actuator m/Modbus</t>
  </si>
  <si>
    <t>48-5399</t>
  </si>
  <si>
    <t>Handheld Tool VAV/NFD AST20</t>
  </si>
  <si>
    <t>48-5517</t>
  </si>
  <si>
    <t>AKTUATOR, 0-10V/24V - FRESE EVA</t>
  </si>
  <si>
    <t>48-5518</t>
  </si>
  <si>
    <t>ACTUATOR ON/OFF OEM 230V</t>
  </si>
  <si>
    <t>48-5519</t>
  </si>
  <si>
    <t>Adaptor ring, Frese Eva VA50</t>
  </si>
  <si>
    <t>48-5520</t>
  </si>
  <si>
    <t>ACTUATOR ON-OFF 24V NC OPTIMA COMPACT</t>
  </si>
  <si>
    <t>48-5521</t>
  </si>
  <si>
    <t>ACTUATOR ON-OFF 230V NC OPTIMA COMPACT</t>
  </si>
  <si>
    <t>48-5522</t>
  </si>
  <si>
    <t>ACTUATOR 4,5mm 24V 0..10V EP OPTIMA COMP</t>
  </si>
  <si>
    <t>48-5523</t>
  </si>
  <si>
    <t>ACTUATOR 2,5mm 24V 0..10V EP OPTIMA COMP</t>
  </si>
  <si>
    <t>48-5524</t>
  </si>
  <si>
    <t>ADAPTER RING, OPTIMA COMPACT VA90</t>
  </si>
  <si>
    <t>48-5525</t>
  </si>
  <si>
    <t>Actuator On-Off 24V NC 2,5 mm VA50</t>
  </si>
  <si>
    <t>48-5526</t>
  </si>
  <si>
    <t>Actuator On-Off 230V NC 2,5mm VA50</t>
  </si>
  <si>
    <t>48-5527</t>
  </si>
  <si>
    <t>Actuator On-Off 24V NC 5,0 - 5,5 mm VA80</t>
  </si>
  <si>
    <t>48-5528</t>
  </si>
  <si>
    <t>Actuator On-Off 230V NC 5,0 - 5,5 mm VA80</t>
  </si>
  <si>
    <t>48-5529</t>
  </si>
  <si>
    <t>Actuator  0..10V 24V 2,5 - 5,0- 5,5 mm med VA80</t>
  </si>
  <si>
    <t>48-5529-1</t>
  </si>
  <si>
    <t>Actuator  0..10V 24V DC 2,5-5,0-5,5 mm med VA80</t>
  </si>
  <si>
    <t>48-5530</t>
  </si>
  <si>
    <t>Actuator  0..10V 24V 2,5 mm med VA91</t>
  </si>
  <si>
    <t>48-5531</t>
  </si>
  <si>
    <t>Actuator On-Off 24V NO 2,5 mm VA10</t>
  </si>
  <si>
    <t>48-5532</t>
  </si>
  <si>
    <t>48-5533</t>
  </si>
  <si>
    <t>48-5534</t>
  </si>
  <si>
    <t>Adaptor ring VA80</t>
  </si>
  <si>
    <t>48-5535</t>
  </si>
  <si>
    <t>Rotary valve actuator w/ fast grib handle</t>
  </si>
  <si>
    <t>48-5536</t>
  </si>
  <si>
    <t>Actuator On-Off 230V NC 5,0 - 5,5 mm(2m) VA80</t>
  </si>
  <si>
    <t>48-5537</t>
  </si>
  <si>
    <t>Actuator On-Off 230V NC 2,5mm(2m) VA50</t>
  </si>
  <si>
    <t>48-5538</t>
  </si>
  <si>
    <t>Aktuator On-Off 24V NO 5,0 - 5,5 mm</t>
  </si>
  <si>
    <t>48-5539</t>
  </si>
  <si>
    <t>Actuator 230V NC m/AUX signal</t>
  </si>
  <si>
    <t>48-5540</t>
  </si>
  <si>
    <t>Aktuator 24V NC m/AUX signal</t>
  </si>
  <si>
    <t>48-5542</t>
  </si>
  <si>
    <t>Aktuator 24V NC, 2,5-5,5 mm w/feedback</t>
  </si>
  <si>
    <t>48-5546</t>
  </si>
  <si>
    <t>Frese Optimizer Controller inkl. montage kit</t>
  </si>
  <si>
    <t>48-5547</t>
  </si>
  <si>
    <t>Temperatur sensor kit</t>
  </si>
  <si>
    <t>48-5548</t>
  </si>
  <si>
    <t>Frese DELTA T Control System</t>
  </si>
  <si>
    <t>48-5549</t>
  </si>
  <si>
    <t>Frese Optimizer Controller</t>
  </si>
  <si>
    <t>48-5557</t>
  </si>
  <si>
    <t>FORLÆNGER MØHLENHOFF ACTUATOR</t>
  </si>
  <si>
    <t>48-5700</t>
  </si>
  <si>
    <t>VENT.KOMBINATION S1,S2+ P/T DN15</t>
  </si>
  <si>
    <t>48-5701</t>
  </si>
  <si>
    <t>VENT.KOMBINATION S1.S2+ 2"P/T DN15</t>
  </si>
  <si>
    <t>48-5702</t>
  </si>
  <si>
    <t>VENT.KOMBINATION S1,S2+ KOMBIAFTAP DN15</t>
  </si>
  <si>
    <t>48-5705</t>
  </si>
  <si>
    <t>VENT.KOMBINATION S1,S2+ P/T DN20</t>
  </si>
  <si>
    <t>48-5706</t>
  </si>
  <si>
    <t>VENT.KOMBINATION S1,S2+ 2"P/T DN20</t>
  </si>
  <si>
    <t>48-5707</t>
  </si>
  <si>
    <t>VENT.KOMBINATION S1,S2+ KOMBIAFTAP DN20</t>
  </si>
  <si>
    <t>48-5710</t>
  </si>
  <si>
    <t>VENT.KOMBINATION S1,S2+ P/T DN25</t>
  </si>
  <si>
    <t>48-5711</t>
  </si>
  <si>
    <t>VENT.KOMBINATION S1,S2+ 2"P/T DN25</t>
  </si>
  <si>
    <t>48-5712</t>
  </si>
  <si>
    <t>VENT.KOMBINATION S1,S2+ KOMBIAFTAP DN25</t>
  </si>
  <si>
    <t>48-5715</t>
  </si>
  <si>
    <t>VENT.KOMBINATION S1,S2+ P/T DN32</t>
  </si>
  <si>
    <t>48-5716</t>
  </si>
  <si>
    <t>VENT.KOMBINATION S1,S2+ 2"P/T DN32</t>
  </si>
  <si>
    <t>48-5717</t>
  </si>
  <si>
    <t>VENT.KOMBINATION S1,S2+ KOMBIAFTAP DN32</t>
  </si>
  <si>
    <t>48-5720</t>
  </si>
  <si>
    <t>VENT.KOMBINATION S1,S2+ P/T DN40</t>
  </si>
  <si>
    <t>48-5721</t>
  </si>
  <si>
    <t>VENT.KOMBINATION S1,S2+ 2"P/T DN40</t>
  </si>
  <si>
    <t>48-5722</t>
  </si>
  <si>
    <t>VENT.KOMBINATION S1,S2+ KOMBIAFTAP DN40</t>
  </si>
  <si>
    <t>48-5726</t>
  </si>
  <si>
    <t>VENT.KOMBINATION S1/2+ P/T DN50</t>
  </si>
  <si>
    <t>48-5727</t>
  </si>
  <si>
    <t>VENT.KOMBINATION S1/2+ DN50</t>
  </si>
  <si>
    <t>48-5728</t>
  </si>
  <si>
    <t>VENT.KOMBINATION S1/2+ KOMBIAFTAP DN50</t>
  </si>
  <si>
    <t>48-5729</t>
  </si>
  <si>
    <t>VENT.KOMBINATION S1/2+ 2" P/T DN50</t>
  </si>
  <si>
    <t>48-5800</t>
  </si>
  <si>
    <t>FRESE EVA HIGH DN15 M/M P/T</t>
  </si>
  <si>
    <t>48-5801</t>
  </si>
  <si>
    <t>FRESE EVA HIGH DN20 M/M P/T</t>
  </si>
  <si>
    <t>48-5802</t>
  </si>
  <si>
    <t>FRESE EVA HIGH DN25 M/M P/T</t>
  </si>
  <si>
    <t>48-5803</t>
  </si>
  <si>
    <t>FRESE EVA HIGH DN15 M/M PROPPER</t>
  </si>
  <si>
    <t>48-5804</t>
  </si>
  <si>
    <t>FRESE EVA HIGH DN20 M/M PROPPER</t>
  </si>
  <si>
    <t>48-5805</t>
  </si>
  <si>
    <t>FRESE EVA HIGH DN25 M/M PROPPER</t>
  </si>
  <si>
    <t>48-5806</t>
  </si>
  <si>
    <t>FRESE EVA BASIC HIGH DN15</t>
  </si>
  <si>
    <t>48-5809</t>
  </si>
  <si>
    <t>ADAPTORSÆT</t>
  </si>
  <si>
    <t>48-5816</t>
  </si>
  <si>
    <t>FRESE EVA BASIC HIGH DN15 BULK</t>
  </si>
  <si>
    <t>48-BCM-200A11</t>
  </si>
  <si>
    <t>RFC Intelligent omløb</t>
  </si>
  <si>
    <t>48-BCM-210A10</t>
  </si>
  <si>
    <t>48-BCM-210A11</t>
  </si>
  <si>
    <t>48-BEM-100A20</t>
  </si>
  <si>
    <t>RFC Flowvagt DN15</t>
  </si>
  <si>
    <t>48-BEM-100A21</t>
  </si>
  <si>
    <t>48-CEM-100A20</t>
  </si>
  <si>
    <t>RFC Flowvagt DN20</t>
  </si>
  <si>
    <t>48-CEM-100A21</t>
  </si>
  <si>
    <t>48-X000</t>
  </si>
  <si>
    <t>Site-survey udført af IoT</t>
  </si>
  <si>
    <t>48-X001</t>
  </si>
  <si>
    <t>Etablering af Macro basestation</t>
  </si>
  <si>
    <t>48-X002</t>
  </si>
  <si>
    <t>Etablering af Mini basestation</t>
  </si>
  <si>
    <t>48-X003</t>
  </si>
  <si>
    <t>Etablering af Micro basestation</t>
  </si>
  <si>
    <t>49-01210</t>
  </si>
  <si>
    <t>BLÆNDE M/SPRINGRING 0,015 L/S</t>
  </si>
  <si>
    <t>49-01230</t>
  </si>
  <si>
    <t>BLÆNDE M/SPRINGRING 0.021 L/S</t>
  </si>
  <si>
    <t>49-01260</t>
  </si>
  <si>
    <t>BLÆNDE M/SPRINGRING 0,024 L/S</t>
  </si>
  <si>
    <t>49-01290</t>
  </si>
  <si>
    <t>BLÆNDE M/SPRINGRING 0,029 L/S</t>
  </si>
  <si>
    <t>49-01300</t>
  </si>
  <si>
    <t>BLÆNDE M/SPRINGRING 0.032 L/S</t>
  </si>
  <si>
    <t>49-01320</t>
  </si>
  <si>
    <t>BLÆNDE M/SPRINGRING 0,036 L/S</t>
  </si>
  <si>
    <t>49-01350</t>
  </si>
  <si>
    <t>BLÆNDE M/SPRINGRING 0,043 L/S</t>
  </si>
  <si>
    <t>49-01370</t>
  </si>
  <si>
    <t>BLÆNDE M/SPRINGRING 0,049 L/S</t>
  </si>
  <si>
    <t>49-01400</t>
  </si>
  <si>
    <t>BLÆNDE M/SPRINGRING 0,057 L/S</t>
  </si>
  <si>
    <t>49-01430</t>
  </si>
  <si>
    <t>BLÆNDE M/SPRINGRING 0,067 L/S</t>
  </si>
  <si>
    <t>49-01460</t>
  </si>
  <si>
    <t>BLÆNDE M/SPRINGRING 0,078 L/S</t>
  </si>
  <si>
    <t>49-01490</t>
  </si>
  <si>
    <t>BLÆNDE M/SPRINGRING 0,089 L/S</t>
  </si>
  <si>
    <t>49-01510</t>
  </si>
  <si>
    <t>BLÆNDE M/SPRINGRING 0,097 L/S</t>
  </si>
  <si>
    <t>49-01540</t>
  </si>
  <si>
    <t>BLÆNDE M/SPRINGRING 0,111 L/S</t>
  </si>
  <si>
    <t>49-01570</t>
  </si>
  <si>
    <t>BLÆNDE M/SPRINGRING 0.132 L/S</t>
  </si>
  <si>
    <t>49-01620</t>
  </si>
  <si>
    <t>BLÆNDE M/SPRINGRING 0,151 L/S</t>
  </si>
  <si>
    <t>49-01620C</t>
  </si>
  <si>
    <t>Blænde m/springring 0,151 l/s</t>
  </si>
  <si>
    <t>49-01725</t>
  </si>
  <si>
    <t>BLÆNDE M/SPRINGRING 0,171 L/S</t>
  </si>
  <si>
    <t>49-01730</t>
  </si>
  <si>
    <t>BLÆNDE M/SPRINGRING 0,186 L/S</t>
  </si>
  <si>
    <t>49-01735</t>
  </si>
  <si>
    <t>BLÆNDE M/SPRINGRING 0,204 L/S</t>
  </si>
  <si>
    <t>49-01740</t>
  </si>
  <si>
    <t>BLÆNDE M/SPRINGRING 0,222 L/S</t>
  </si>
  <si>
    <t>49-01740C</t>
  </si>
  <si>
    <t>Blænde m/springring 0,222 l/s</t>
  </si>
  <si>
    <t>49-01745</t>
  </si>
  <si>
    <t>BLÆNDE M/SPRINGRING 0,242 L/S</t>
  </si>
  <si>
    <t>49-01745C</t>
  </si>
  <si>
    <t>Blænde m/springring 0,242 l/s</t>
  </si>
  <si>
    <t>49-01750</t>
  </si>
  <si>
    <t>BLÆNDE M/SPRINGRING 0,260 L/S</t>
  </si>
  <si>
    <t>49-02070</t>
  </si>
  <si>
    <t>BLÆNDE M/SPRINGRING 0,283 L/S</t>
  </si>
  <si>
    <t>49-02074</t>
  </si>
  <si>
    <t>BLÆNDE M/SPRINGRING 0,300 L/S</t>
  </si>
  <si>
    <t>49-02074C</t>
  </si>
  <si>
    <t>Blænde m/springring 0,300 l/s</t>
  </si>
  <si>
    <t>49-02077</t>
  </si>
  <si>
    <t>BLÆNDE M/SPRINGRING 0,332 L/S</t>
  </si>
  <si>
    <t>49-02082</t>
  </si>
  <si>
    <t>BLÆNDE M/SPRINGRING 0,371 L/S</t>
  </si>
  <si>
    <t>49-02086</t>
  </si>
  <si>
    <t>BLÆNDE M/SPRINGRING 0,412 L/S</t>
  </si>
  <si>
    <t>49-02086C</t>
  </si>
  <si>
    <t>Blænde m/springring 0,412 l/s</t>
  </si>
  <si>
    <t>49-02088</t>
  </si>
  <si>
    <t>BLÆNDE M/SPRINGRING 0,439 L/S</t>
  </si>
  <si>
    <t>49-02088C</t>
  </si>
  <si>
    <t>Blænde m/springring 0,439 l/s</t>
  </si>
  <si>
    <t>49-02092</t>
  </si>
  <si>
    <t>BLÆNDE M/SPRINGRING 0,493 L/S</t>
  </si>
  <si>
    <t>49-02094</t>
  </si>
  <si>
    <t>BLÆNDE M/SPRINGRING 0,509 L/S</t>
  </si>
  <si>
    <t>49-02099</t>
  </si>
  <si>
    <t>BLÆNDE M/SPRINGRING 0,578 L/S</t>
  </si>
  <si>
    <t>49-02103</t>
  </si>
  <si>
    <t>BLÆNDE M/SPRINGRING 0,625 L/S</t>
  </si>
  <si>
    <t>49-02106</t>
  </si>
  <si>
    <t>BLÆNDE M/SPRINGRING 0,644 L/S</t>
  </si>
  <si>
    <t>49-02109</t>
  </si>
  <si>
    <t>BLÆNDE M/SPRINGRING 0,680 L/S</t>
  </si>
  <si>
    <t>49-03073</t>
  </si>
  <si>
    <t>BLÆNDE M/SPRINGRING 0,188 L/S</t>
  </si>
  <si>
    <t>49-03082</t>
  </si>
  <si>
    <t>BLÆNDE M/SPRINGRING 0,239 L/S</t>
  </si>
  <si>
    <t>49-03089</t>
  </si>
  <si>
    <t>49-03094</t>
  </si>
  <si>
    <t>BLÆNDE M/SPRINGRING 0.315 L/S</t>
  </si>
  <si>
    <t>49-03096</t>
  </si>
  <si>
    <t>BLÆNDE M/SPRINGRING 0,331 L/S</t>
  </si>
  <si>
    <t>49-03098</t>
  </si>
  <si>
    <t>BLÆNDE M/SPRINGRING 0.353 L/S</t>
  </si>
  <si>
    <t>49-03102</t>
  </si>
  <si>
    <t>BLÆNDE M/SPRINGRING 0,375 L/S</t>
  </si>
  <si>
    <t>49-03107</t>
  </si>
  <si>
    <t>BLÆNDE M/SPRINGRING 0,413 L/S</t>
  </si>
  <si>
    <t>49-03111</t>
  </si>
  <si>
    <t>BLÆNDE M/SPRINGRING 0.435 L/S</t>
  </si>
  <si>
    <t>49-03112</t>
  </si>
  <si>
    <t>BLÆNDE M/SPRINGRING 0,453 L/S</t>
  </si>
  <si>
    <t>49-03118</t>
  </si>
  <si>
    <t>BLÆNDE M/SPRINGRING 0,504 L/S</t>
  </si>
  <si>
    <t>49-03124</t>
  </si>
  <si>
    <t>BLÆNDE M/SPRINGRING 0,556 L/S</t>
  </si>
  <si>
    <t>49-03125</t>
  </si>
  <si>
    <t>BLÆNDE M/SPRINGRING 0.568 L/S</t>
  </si>
  <si>
    <t>49-03129</t>
  </si>
  <si>
    <t>BLÆNDE M/SPRINGRING 0,603 L/S</t>
  </si>
  <si>
    <t>49-03132</t>
  </si>
  <si>
    <t>BLÆNDE M/SPRINGRING 0.631 L/S</t>
  </si>
  <si>
    <t>49-03135</t>
  </si>
  <si>
    <t>BLÆNDE M/SPRINGRING 0,661 L/S</t>
  </si>
  <si>
    <t>49-03138</t>
  </si>
  <si>
    <t>BLÆNDE M/SPRINGRING 0.694 L/S</t>
  </si>
  <si>
    <t>49-03142</t>
  </si>
  <si>
    <t>BLÆNDE M/SPRINGRING 0,733 L/S</t>
  </si>
  <si>
    <t>49-03142C</t>
  </si>
  <si>
    <t>Blænde m/springring 0,733 l/s</t>
  </si>
  <si>
    <t>49-03148</t>
  </si>
  <si>
    <t>BLÆNDE M/SPRINGRING 0,797 L/S</t>
  </si>
  <si>
    <t>49-03156</t>
  </si>
  <si>
    <t>BLÆNDE M/SPRINGRING 0,886 L/S</t>
  </si>
  <si>
    <t>49-03161</t>
  </si>
  <si>
    <t>BLÆNDE M/SPRINGRING 0.946 L/S</t>
  </si>
  <si>
    <t>49-03161C</t>
  </si>
  <si>
    <t>Blænde m/springring 0,946 l/s</t>
  </si>
  <si>
    <t>49-03163</t>
  </si>
  <si>
    <t>BLÆNDE M/SPRINGRING 0,968 L/S</t>
  </si>
  <si>
    <t>49-03163C</t>
  </si>
  <si>
    <t>Blænde m/springring 0,968 l/s</t>
  </si>
  <si>
    <t>49-04148</t>
  </si>
  <si>
    <t>BLÆNDE M/SPRINGRING 1.01 L/S</t>
  </si>
  <si>
    <t>49-04148C</t>
  </si>
  <si>
    <t>Blænde m/springring 1,01 l/s</t>
  </si>
  <si>
    <t>49-04152</t>
  </si>
  <si>
    <t>BLÆNDE M/SPRINGRING 1.072 L/S</t>
  </si>
  <si>
    <t>49-04152C</t>
  </si>
  <si>
    <t>Blænde m/springring 1,072 l/s</t>
  </si>
  <si>
    <t>49-04156</t>
  </si>
  <si>
    <t>BLÆNDE M/SPRINGRING 1.136 L/S</t>
  </si>
  <si>
    <t>49-04164</t>
  </si>
  <si>
    <t>BLÆNDE M/SPRINGRING 1.199 L/S</t>
  </si>
  <si>
    <t>49-04168</t>
  </si>
  <si>
    <t>BLÆNDE M/SPRINGRING 1.261 L/S</t>
  </si>
  <si>
    <t>49-04168C</t>
  </si>
  <si>
    <t>Blænde m/springring 1,261 l/s</t>
  </si>
  <si>
    <t>49-04173</t>
  </si>
  <si>
    <t>BLÆNDE M/SPRINGRING 1.325 L/S</t>
  </si>
  <si>
    <t>49-04176</t>
  </si>
  <si>
    <t>BLÆNDE M/SPRINGRING 1.388 L/S</t>
  </si>
  <si>
    <t>49-04182</t>
  </si>
  <si>
    <t>BLÆNDE M/SPRINGRING 1.514 L/S</t>
  </si>
  <si>
    <t>49-04191</t>
  </si>
  <si>
    <t>BLÆNDE M/SPRINGRING 1.640 L/S</t>
  </si>
  <si>
    <t>49-04194</t>
  </si>
  <si>
    <t>BLÆNDE M/SPRINGRING 1.767 L/S</t>
  </si>
  <si>
    <t>49-04200</t>
  </si>
  <si>
    <t>BLÆNDE M/SPRINGRING 1.893 L/S</t>
  </si>
  <si>
    <t>49-04205</t>
  </si>
  <si>
    <t>BLÆNDE M/SPRINGRING 2.018 L/S</t>
  </si>
  <si>
    <t>49-04211</t>
  </si>
  <si>
    <t>BLÆNDE M/SPRINGRING 2.144 L/S</t>
  </si>
  <si>
    <t>49-04217</t>
  </si>
  <si>
    <t>BLÆNDE M/SPRINGRING 2.271 L/S</t>
  </si>
  <si>
    <t>49-04222</t>
  </si>
  <si>
    <t>BLÆNDE M/SPRINGRING 2.397 L/S</t>
  </si>
  <si>
    <t>49-04229</t>
  </si>
  <si>
    <t>BLÆNDE M/SPRINGRING 2.524 L/S</t>
  </si>
  <si>
    <t>49-04235</t>
  </si>
  <si>
    <t>BLÆNDE M/SPRINGRING 2.650 L/S</t>
  </si>
  <si>
    <t>49-04241</t>
  </si>
  <si>
    <t>BLÆNDE M/SPRINGRING 2.775 L/S</t>
  </si>
  <si>
    <t>49-04248</t>
  </si>
  <si>
    <t>BLÆNDE M/SPRINGRING 2.901 L/S</t>
  </si>
  <si>
    <t>49-04250</t>
  </si>
  <si>
    <t>BLÆNDE M/SPRINGRING 3.028 L/S</t>
  </si>
  <si>
    <t>49-04262</t>
  </si>
  <si>
    <t>BLÆNDE M/SPRINGRING 3.154 L/S</t>
  </si>
  <si>
    <t>49-10000</t>
  </si>
  <si>
    <t>49-10000C</t>
  </si>
  <si>
    <t>Alpha Indsats Type 10</t>
  </si>
  <si>
    <t>49-11000</t>
  </si>
  <si>
    <t>49-11000C</t>
  </si>
  <si>
    <t>Alpha Indsats Type 11</t>
  </si>
  <si>
    <t>ALPHA INDSATS M/BLÆNDE 0,015 L/S</t>
  </si>
  <si>
    <t>ALPHA INDSATS M/BLÆNDE 0.021 L/S</t>
  </si>
  <si>
    <t>ALPHA INDSATS M/BLÆNDE 0.032 L/S</t>
  </si>
  <si>
    <t>49-11350C</t>
  </si>
  <si>
    <t>Alpha indsats m/blænde 0,043 l/s</t>
  </si>
  <si>
    <t>ALPHA INDSATS M/BLÆNDE 0,049 L/S</t>
  </si>
  <si>
    <t>ALPHA INDSATS M/BLÆNDE 0,057 L/S</t>
  </si>
  <si>
    <t>49-11400C</t>
  </si>
  <si>
    <t>Alpha indsats m/blænde 0,057 l/s</t>
  </si>
  <si>
    <t>ALPHA INDSATS M/BLÆNDE 0,067 L/S</t>
  </si>
  <si>
    <t>49-11430C</t>
  </si>
  <si>
    <t>Alpha indsats m/blænde 0,067 l/s</t>
  </si>
  <si>
    <t>ALPHA INDSATS M/BLÆNDE 0,078 L/S</t>
  </si>
  <si>
    <t>49-11460C</t>
  </si>
  <si>
    <t>Alpha indsats m/blænde 0,078 l/s</t>
  </si>
  <si>
    <t>ALPHA INDSATS M/BLÆNDE 0,089 L/S</t>
  </si>
  <si>
    <t>49-11490C</t>
  </si>
  <si>
    <t>Alpha indsats m/blænde 0,089 l/s</t>
  </si>
  <si>
    <t>ALPHA INDSATS M/BLÆNDE 0,097 L/S</t>
  </si>
  <si>
    <t>ALPHA INDSATS M/BLÆNDE 0,111 L/S</t>
  </si>
  <si>
    <t>ALPHA INDSATS M/BLÆNDE 0.132 L/S</t>
  </si>
  <si>
    <t>49-11570C</t>
  </si>
  <si>
    <t>Alpha indsats m/ blænde 0,132 l/s</t>
  </si>
  <si>
    <t>ALPHA INDSATS M/BLÆNDE 0,151 L/S</t>
  </si>
  <si>
    <t>49-11620C</t>
  </si>
  <si>
    <t>Alpha indsats m/ blænde 0,151 l/s</t>
  </si>
  <si>
    <t>ALPHA INDSATS M/BLÆNDE 0,171 L/S</t>
  </si>
  <si>
    <t>49-11725C</t>
  </si>
  <si>
    <t>Alpha indsats m/ blænde 0,171 l/s</t>
  </si>
  <si>
    <t>ALPHA INDSATS M/BLÆNDE 0,186 L/S</t>
  </si>
  <si>
    <t>ALPHA INDSATS M/BLÆNDE 0,204 L/S</t>
  </si>
  <si>
    <t>49-11735C</t>
  </si>
  <si>
    <t>Alpha indsats m/ blænde 0,204 l/s</t>
  </si>
  <si>
    <t>ALPHA INDSATS M/BLÆNDE 0,222 L/S</t>
  </si>
  <si>
    <t>49-11740C</t>
  </si>
  <si>
    <t>Alpha indsats m/ blænde 0,222 l/s</t>
  </si>
  <si>
    <t>ALPHA INDSATS M/BLÆNDE 0,242 L/S</t>
  </si>
  <si>
    <t>ALPHA INDSATS M/BLÆNDE 0,260 L/S</t>
  </si>
  <si>
    <t>49-11750C</t>
  </si>
  <si>
    <t>Alpha indsats m/ blænde 0,260 l/s</t>
  </si>
  <si>
    <t>49-20000</t>
  </si>
  <si>
    <t>49-20000C</t>
  </si>
  <si>
    <t>Alpha Indsats Type 20</t>
  </si>
  <si>
    <t>ALPHA INDSATS M/BLÆNDE 0,283 L/S</t>
  </si>
  <si>
    <t>ALPHA INDSATS M/BLÆNDE 0,300 L/S</t>
  </si>
  <si>
    <t>49-20740C</t>
  </si>
  <si>
    <t>Alpha indsats m/ blænde 0,300 l/s</t>
  </si>
  <si>
    <t>ALPHA INDSATS M/BLÆNDE 0,332 L/S</t>
  </si>
  <si>
    <t>ALPHA INDSATS M/BLÆNDE 0,371 L/S</t>
  </si>
  <si>
    <t>ALPHA INDSATS M/BLÆNDE 0,412 L/S</t>
  </si>
  <si>
    <t>ALPHA INDSATS M/BLÆNDE 0,439 L/S</t>
  </si>
  <si>
    <t>ALPHA INDSATS M/BLÆNDE 0,493 L/S</t>
  </si>
  <si>
    <t>ALPHA INDSATS M/BLÆNDE 0,509 L/S</t>
  </si>
  <si>
    <t>ALPHA INDSATS M/BLÆNDE 0,578 L/S</t>
  </si>
  <si>
    <t>ALPHA INDSATS M/BLÆNDE 0,625 L/S</t>
  </si>
  <si>
    <t>ALPHA INDSATS M/BLÆNDE 0,644 L/S</t>
  </si>
  <si>
    <t>ALPHA INDSATS M/BLÆNDE 0,680 L/S</t>
  </si>
  <si>
    <t>49-30000</t>
  </si>
  <si>
    <t>49-30000C</t>
  </si>
  <si>
    <t>Alpha Indsats Type 30</t>
  </si>
  <si>
    <t>ALPHA INDSATS M/BLÆNDE 0,188 L/S</t>
  </si>
  <si>
    <t>ALPHA INDSATS M/BLÆNDE 0,239 L/S</t>
  </si>
  <si>
    <t>ALPHA INDSATS M/BLÆNDE 0.315 L/S</t>
  </si>
  <si>
    <t>ALPHA INDSATS M/BLÆNDE 0,331 L/S</t>
  </si>
  <si>
    <t>ALPHA INDSATS M/BLÆNDE 0.353 L/S</t>
  </si>
  <si>
    <t>ALPHA INDSATS M/BLÆNDE 0,375 L/S</t>
  </si>
  <si>
    <t>ALPHA INDSATS M/BLÆNDE 0,413 L/S</t>
  </si>
  <si>
    <t>49-33107C</t>
  </si>
  <si>
    <t>Alpha indsats m/ blænde 0,413 l/s</t>
  </si>
  <si>
    <t>ALPHA INDSATS M/BLÆNDE 0.435 L/S</t>
  </si>
  <si>
    <t>49-33111C</t>
  </si>
  <si>
    <t>Alpha indsats m/ blænde 0,435 l/s</t>
  </si>
  <si>
    <t>ALPHA INDSATS M/BLÆNDE 0,453 L/S</t>
  </si>
  <si>
    <t>ALPHA INDSATS M/BLÆNDE 0,504 L/S</t>
  </si>
  <si>
    <t>49-33118C</t>
  </si>
  <si>
    <t>Alpha indsats m/ blænde 0,504 l/s</t>
  </si>
  <si>
    <t>ALPHA INDSATS M/BLÆNDE 0,556 L/S</t>
  </si>
  <si>
    <t>49-33124C</t>
  </si>
  <si>
    <t>Alpha indsats m/ blænde 0,556 l/s</t>
  </si>
  <si>
    <t>ALPHA INDSATS M/BLÆNDE 0.568 L/S</t>
  </si>
  <si>
    <t>49-33125C</t>
  </si>
  <si>
    <t>Alpha indsats m/ blænde 0,568 l/s</t>
  </si>
  <si>
    <t>ALPHA INDSATS M/BLÆNDE 0,603 L/S</t>
  </si>
  <si>
    <t>49-33129C</t>
  </si>
  <si>
    <t>Alpha indsats m/ blænde 0,603 l/s</t>
  </si>
  <si>
    <t>ALPHA INDSATS M/BLÆNDE 0.631 L/S</t>
  </si>
  <si>
    <t>ALPHA INDSATS M/BLÆNDE 0,661 L/S</t>
  </si>
  <si>
    <t>ALPHA INDSATS M/BLÆNDE 0.694 L/S</t>
  </si>
  <si>
    <t>ALPHA INDSATS M/BLÆNDE 0,733 L/S</t>
  </si>
  <si>
    <t>ALPHA INDSATS M/BLÆNDE 0,797 L/S</t>
  </si>
  <si>
    <t>49-33148C</t>
  </si>
  <si>
    <t>Alpha indsats m/ blænde 0,797 l/s</t>
  </si>
  <si>
    <t>ALPHA INDSATS M/BLÆNDE 0,886 L/S</t>
  </si>
  <si>
    <t>ALPHA INDSATS M/BLÆNDE 0.946 L/S</t>
  </si>
  <si>
    <t>49-33161C</t>
  </si>
  <si>
    <t>Alpha indsats m/ blænde 0,946 l/s</t>
  </si>
  <si>
    <t>ALPHA INDSATS M/BLÆNDE 0,968 L/S</t>
  </si>
  <si>
    <t>49-40000</t>
  </si>
  <si>
    <t>49-40000C</t>
  </si>
  <si>
    <t>Alpha indsats type 40</t>
  </si>
  <si>
    <t>ALPHA INDSATS M/BLÆNDE 1.01 L/S</t>
  </si>
  <si>
    <t>49-44148C</t>
  </si>
  <si>
    <t>Alpha indsats m/ blænde 1.01 l/s</t>
  </si>
  <si>
    <t>ALPHA INDSATS M/BLÆNDE 1.072 L/S</t>
  </si>
  <si>
    <t>ALPHA INDSATS M/BLÆNDE 1.136 L/S</t>
  </si>
  <si>
    <t>49-44156C</t>
  </si>
  <si>
    <t>Alpha indsats m/ blænde 1,136 l/s</t>
  </si>
  <si>
    <t>ALPHA INDSATS M/BLÆNDE 1.199 L/S</t>
  </si>
  <si>
    <t>ALPHA INDSATS M/BLÆNDE 1.261 L/S</t>
  </si>
  <si>
    <t>49-44168C</t>
  </si>
  <si>
    <t>Alpha indsats m/ blænde 1,261 l/s</t>
  </si>
  <si>
    <t>ALPHA INDSATS M/BLÆNDE 1.325 L/S</t>
  </si>
  <si>
    <t>ALPHA INDSATS M/BLÆNDE 1.388 L/S</t>
  </si>
  <si>
    <t>ALPHA INDSATS M/BLÆNDE 1.514 L/S</t>
  </si>
  <si>
    <t>49-44182C</t>
  </si>
  <si>
    <t>Alpha indsats m/ blænde 1,514 l/s</t>
  </si>
  <si>
    <t>ALPHA INDSATS M/BLÆNDE 1.640 L/S</t>
  </si>
  <si>
    <t>ALPHA INDSATS M/BLÆNDE 1.767 L/S</t>
  </si>
  <si>
    <t>49-44194C</t>
  </si>
  <si>
    <t>Alpha indsats m/ blænde 1,767 l/s</t>
  </si>
  <si>
    <t>ALPHA INDSATS M/BLÆNDE 1.893 L/S</t>
  </si>
  <si>
    <t>ALPHA INDSATS M/BLÆNDE 2.018 L/S</t>
  </si>
  <si>
    <t>ALPHA INDSATS M/BLÆNDE 2.144 L/S</t>
  </si>
  <si>
    <t>49-44211C</t>
  </si>
  <si>
    <t>Alpha indsats m/ blænde 2,144 l/s</t>
  </si>
  <si>
    <t>ALPHA INDSATS M/BLÆNDE 2.271 L/S</t>
  </si>
  <si>
    <t>ALPHA INDSATS M/BLÆNDE 2.397 L/S</t>
  </si>
  <si>
    <t>ALPHA INDSATS M/BLÆNDE 2.524 L/S</t>
  </si>
  <si>
    <t>49-44229C</t>
  </si>
  <si>
    <t>Alpha indsats m/ blænde 2,524 l/s</t>
  </si>
  <si>
    <t>ALPHA INDSATS M/BLÆNDE 2.650 L/S</t>
  </si>
  <si>
    <t>ALPHA INDSATS M/BLÆNDE 2.775 L/S</t>
  </si>
  <si>
    <t>ALPHA INDSATS M/BLÆNDE 2.901 L/S</t>
  </si>
  <si>
    <t>ALPHA INDSATS M/BLÆNDE 3.028 L/S</t>
  </si>
  <si>
    <t>ALPHA INDSATS M/BLÆNDE 3.154 L/S</t>
  </si>
  <si>
    <t>49-44262C</t>
  </si>
  <si>
    <t>Alpha indsats m/ blænde 3,154 l/s</t>
  </si>
  <si>
    <t>ALPHA M/M DN15 P/T DZR</t>
  </si>
  <si>
    <t>49-9001C</t>
  </si>
  <si>
    <t>49-9001U5</t>
  </si>
  <si>
    <t>Alpha M/M DN15 P/T CC491K(RG5)</t>
  </si>
  <si>
    <t>ALPHA M/M DN15 2" P/T DZR</t>
  </si>
  <si>
    <t>49-9003</t>
  </si>
  <si>
    <t>ALPHA M/M DN15 4" P/T DZR</t>
  </si>
  <si>
    <t>ALPHA M/M DN15 PROP,AFTAP DZR</t>
  </si>
  <si>
    <t>ALPHA M/M DN15 KOMBIAFTAP,2" P/T DZR</t>
  </si>
  <si>
    <t>ALPHA M/M DN15 PROPPER DZR</t>
  </si>
  <si>
    <t>49-9006-10</t>
  </si>
  <si>
    <t>ALPHA M/M DN15 PROPPER DZR BULK</t>
  </si>
  <si>
    <t>ALPHA M/M DN20 P/T DZR</t>
  </si>
  <si>
    <t>49-9011C</t>
  </si>
  <si>
    <t>49-9011U5</t>
  </si>
  <si>
    <t>Alpha M/M DN20 P/T CC491K(RG5)</t>
  </si>
  <si>
    <t>ALPHA M/M DN20 2" P/T DZR</t>
  </si>
  <si>
    <t>49-9013</t>
  </si>
  <si>
    <t>ALPHA M/M DN20 4" P/T DZR</t>
  </si>
  <si>
    <t>ALPHA M/M DN20 PROP,AFTAP DZR</t>
  </si>
  <si>
    <t>ALPHA M/M DN20 KOMBIAFTAP,2" P/T DZR</t>
  </si>
  <si>
    <t>ALPHA M/M DN20 PROPPER DZR</t>
  </si>
  <si>
    <t>49-9016-10</t>
  </si>
  <si>
    <t>ALPHA M/M DN20 PROPPER DZR BULK</t>
  </si>
  <si>
    <t>ALPHA M/M DN25 P/T DZR</t>
  </si>
  <si>
    <t>49-9021C</t>
  </si>
  <si>
    <t>49-9021U5</t>
  </si>
  <si>
    <t>Alpha M/M DN25 P/T CC491K(RG5)</t>
  </si>
  <si>
    <t>ALPHA M/M DN25 2" P/T DZR</t>
  </si>
  <si>
    <t>49-9023</t>
  </si>
  <si>
    <t>ALPHA M/M DN25 4" P/T DZR</t>
  </si>
  <si>
    <t>ALPHA M/M DN25 PROP,AFTAP DZR</t>
  </si>
  <si>
    <t>ALPHA M/M DN25 KOMBIAFTAP, 2" P/T DZR</t>
  </si>
  <si>
    <t>ALPHA M/M DN25 PROPPER DZR</t>
  </si>
  <si>
    <t>49-9026-10</t>
  </si>
  <si>
    <t>ALPHA M/M DN25 PROPPER DZR BULK</t>
  </si>
  <si>
    <t>49-9028</t>
  </si>
  <si>
    <t>ALPHA M/M DN25 P/T DZR BULK</t>
  </si>
  <si>
    <t>49-9030</t>
  </si>
  <si>
    <t>ALPHA M/M DN25 STOR DZR BULK</t>
  </si>
  <si>
    <t>ALPHA M/M DN25 STOR, P/T DZR</t>
  </si>
  <si>
    <t>49-9031C</t>
  </si>
  <si>
    <t>ALPHA M/M DN25 STOR, 2" P/T DZR</t>
  </si>
  <si>
    <t>49-9033</t>
  </si>
  <si>
    <t>ALPHA M/M DN25 STOR, 4" P/T DZR</t>
  </si>
  <si>
    <t>ALPHA M/M DN25 STOR,PROP,AFTAP DZR</t>
  </si>
  <si>
    <t>ALPHA M/M DN25 STOR,KOMBIAFTAP, 2" P/T</t>
  </si>
  <si>
    <t>ALPHA M/M DN25 STOR, PROPPER DZR</t>
  </si>
  <si>
    <t>ALPHA M/M DN32 P/T DZR</t>
  </si>
  <si>
    <t>49-9041C</t>
  </si>
  <si>
    <t>49-9041-CUT</t>
  </si>
  <si>
    <t>ALPHA M/M DN32 P/T DZR (Snitmodel)</t>
  </si>
  <si>
    <t>49-9041U5</t>
  </si>
  <si>
    <t>Alpha M/M DN32 P/T CC491K(RG5)</t>
  </si>
  <si>
    <t>ALPHA M/M DN32 2" P/T DZR</t>
  </si>
  <si>
    <t>49-9043</t>
  </si>
  <si>
    <t>ALPHA M/M DN32 4" P/T DZR</t>
  </si>
  <si>
    <t>ALPHA M/M DN32 PROP,AFTAP DZR</t>
  </si>
  <si>
    <t>ALPHA M/M DN32 KOMBIAFTAP, 2" P/T DZR</t>
  </si>
  <si>
    <t>ALPHA M/M DN32 PROPPER DZR</t>
  </si>
  <si>
    <t>49-9050</t>
  </si>
  <si>
    <t>ALPHA M/M DN40 DZR BULK</t>
  </si>
  <si>
    <t>ALPHA M/M DN40 P/T DZR</t>
  </si>
  <si>
    <t>49-9051C</t>
  </si>
  <si>
    <t>49-9051U5</t>
  </si>
  <si>
    <t>Alpha M/M DN40 P/T CC491K(RG5)</t>
  </si>
  <si>
    <t>ALPHA M/M DN40 2" P/T DZR</t>
  </si>
  <si>
    <t>49-9053</t>
  </si>
  <si>
    <t>ALPHA M/M DN40 4" P/T DZR</t>
  </si>
  <si>
    <t>ALPHA M/M DN40 PROP,AFTAP DZR</t>
  </si>
  <si>
    <t>ALPHA M/M DN40 KOMBIAFTAP, 2" P/T DZR</t>
  </si>
  <si>
    <t>ALPHA M/M DN40 PROPPER DZR</t>
  </si>
  <si>
    <t>49-9060</t>
  </si>
  <si>
    <t>ALPHA M/M DN50 DZR BULK</t>
  </si>
  <si>
    <t>ALPHA M/M DN50 P/T DZR</t>
  </si>
  <si>
    <t>49-9061C</t>
  </si>
  <si>
    <t>ALPHA M/M DN50 2" P/T DZR</t>
  </si>
  <si>
    <t>49-9063</t>
  </si>
  <si>
    <t>ALPHA M/M DN50 4" P/T DZR</t>
  </si>
  <si>
    <t>ALPHA M/M DN50 PROP,AFTAP DZR</t>
  </si>
  <si>
    <t>ALPHA M/M DN50 KOMBIAFTAP, 2" P/T DZR</t>
  </si>
  <si>
    <t>ALPHA M/M DN50 PROPPER DZR</t>
  </si>
  <si>
    <t>49-9070</t>
  </si>
  <si>
    <t>ALPHA WAFER DN50</t>
  </si>
  <si>
    <t>49-9070C</t>
  </si>
  <si>
    <t>ALPHA WAFER DN50 4" P/T</t>
  </si>
  <si>
    <t>ALPHA WAFER DN50 4" P/T M/INDSATSE</t>
  </si>
  <si>
    <t>49-9073-01C</t>
  </si>
  <si>
    <t>49-9073C</t>
  </si>
  <si>
    <t>49-9080</t>
  </si>
  <si>
    <t>ALPHA WAFER DN65</t>
  </si>
  <si>
    <t>49-9080C</t>
  </si>
  <si>
    <t>ALPHA WAFER DN65 4" P/T</t>
  </si>
  <si>
    <t>ALPHA WAFER DN65 4" P/T M/INDSATSE</t>
  </si>
  <si>
    <t>49-9083-01C</t>
  </si>
  <si>
    <t>49-9083C</t>
  </si>
  <si>
    <t>49-9090</t>
  </si>
  <si>
    <t>ALPHA WAFER DN80</t>
  </si>
  <si>
    <t>49-9090C</t>
  </si>
  <si>
    <t>ALPHA WAFER DN80 4" P/T</t>
  </si>
  <si>
    <t>ALPHA WAFER DN80 4" P/T M/INDSATSE</t>
  </si>
  <si>
    <t>49-9093-01C</t>
  </si>
  <si>
    <t>49-9093C</t>
  </si>
  <si>
    <t>49-9100</t>
  </si>
  <si>
    <t>ALPHA WAFER DN100</t>
  </si>
  <si>
    <t>49-9100C</t>
  </si>
  <si>
    <t>ALPHA WAFER DN100 4" P/T</t>
  </si>
  <si>
    <t>ALPHA WAFER DN100 4" P/T M/INDSATSE</t>
  </si>
  <si>
    <t>49-9103-01C</t>
  </si>
  <si>
    <t>49-9103C</t>
  </si>
  <si>
    <t>49-9110</t>
  </si>
  <si>
    <t>ALPHA WAFER DN150</t>
  </si>
  <si>
    <t>49-9110C</t>
  </si>
  <si>
    <t>ALPHA WAFER DN150 4" P/T</t>
  </si>
  <si>
    <t>ALPHA WAFER DN150 4" P/T M/INDSATSE</t>
  </si>
  <si>
    <t>49-9113-01C</t>
  </si>
  <si>
    <t>49-9113C</t>
  </si>
  <si>
    <t>49-9120</t>
  </si>
  <si>
    <t>ALPHA WAFER DN200</t>
  </si>
  <si>
    <t>49-9120C</t>
  </si>
  <si>
    <t>ALPHA WAFER DN200 4" P/T</t>
  </si>
  <si>
    <t>ALPHA WAFER DN200 4" P/T M/INDSATSE</t>
  </si>
  <si>
    <t>49-9123-01C</t>
  </si>
  <si>
    <t>49-9123C</t>
  </si>
  <si>
    <t>49-9130</t>
  </si>
  <si>
    <t>ALPHA WAFER DN250</t>
  </si>
  <si>
    <t>49-9130C</t>
  </si>
  <si>
    <t>ALPHA WAFER DN250 4" P/T</t>
  </si>
  <si>
    <t>ALPHA WAFER DN250 4" P/T M/INDSATSE</t>
  </si>
  <si>
    <t>49-9133-01C</t>
  </si>
  <si>
    <t>49-9133C</t>
  </si>
  <si>
    <t>49-9140</t>
  </si>
  <si>
    <t>ALPHA WAFER DN300</t>
  </si>
  <si>
    <t>49-9140C</t>
  </si>
  <si>
    <t>ALPHA WAFER DN300 4" P/T</t>
  </si>
  <si>
    <t>ALPHA WAFER DN300 4" P/T M/INDSATSE</t>
  </si>
  <si>
    <t>49-9143-01C</t>
  </si>
  <si>
    <t>49-9143C</t>
  </si>
  <si>
    <t>49-9150</t>
  </si>
  <si>
    <t>ALPHA WAFER DN350</t>
  </si>
  <si>
    <t>49-9150C</t>
  </si>
  <si>
    <t>ALPHA WAFER DN350 4" P/T</t>
  </si>
  <si>
    <t>ALPHA WAFER DN350 4" P/T M/INDSATSE</t>
  </si>
  <si>
    <t>49-9153-01C</t>
  </si>
  <si>
    <t>49-9153C</t>
  </si>
  <si>
    <t>49-9160</t>
  </si>
  <si>
    <t>ALPHA WAFER DN125</t>
  </si>
  <si>
    <t>49-9160C</t>
  </si>
  <si>
    <t>ALPHA WAFER DN125 4" P/T</t>
  </si>
  <si>
    <t>ALPHA WAFER DN125 4" P/T M/INDSATSE</t>
  </si>
  <si>
    <t>49-9163-01C</t>
  </si>
  <si>
    <t>49-9163C</t>
  </si>
  <si>
    <t>49-9170</t>
  </si>
  <si>
    <t>ALPHA WAFER DN400</t>
  </si>
  <si>
    <t>49-9170C</t>
  </si>
  <si>
    <t>ALPHA WAFER DN400 4" P/T</t>
  </si>
  <si>
    <t>ALPHA WAFER DN400 4" P/T M/INDSATSE</t>
  </si>
  <si>
    <t>49-9173-01C</t>
  </si>
  <si>
    <t>49-9173C</t>
  </si>
  <si>
    <t>49-9180</t>
  </si>
  <si>
    <t>ALPHA WAFER DN450</t>
  </si>
  <si>
    <t>49-9180C</t>
  </si>
  <si>
    <t>ALPHA WAFER DN450 4" P/T</t>
  </si>
  <si>
    <t>ALPHA WAFER DN450 4" P/T M/INDSATSE</t>
  </si>
  <si>
    <t>49-9183-01C</t>
  </si>
  <si>
    <t>49-9183C</t>
  </si>
  <si>
    <t>49-9190</t>
  </si>
  <si>
    <t>ALPHA WAFER DN500</t>
  </si>
  <si>
    <t>49-9190C</t>
  </si>
  <si>
    <t>ALPHA WAFER DN500 4" P/T</t>
  </si>
  <si>
    <t>ALPHA WAFER DN500 4" P/T M/INDSATSE</t>
  </si>
  <si>
    <t>49-9193-01C</t>
  </si>
  <si>
    <t>49-9193C</t>
  </si>
  <si>
    <t>49-9200</t>
  </si>
  <si>
    <t>ALPHA WAFER DN600</t>
  </si>
  <si>
    <t>49-9200C</t>
  </si>
  <si>
    <t>ALPHA WAFER DN600 4" P/T</t>
  </si>
  <si>
    <t>ALPHA WAFER DN600 4" P/T M/INDSATSE</t>
  </si>
  <si>
    <t>49-9203-01C</t>
  </si>
  <si>
    <t>49-9203C</t>
  </si>
  <si>
    <t>49-9210</t>
  </si>
  <si>
    <t>ALPHA WAFER DN800</t>
  </si>
  <si>
    <t>49-9210C</t>
  </si>
  <si>
    <t>ALPHA WAFER DN800 4" P/T</t>
  </si>
  <si>
    <t>ALPHA WAFER DN800 4" P/T M/INDSATSE</t>
  </si>
  <si>
    <t>49-9213-01C</t>
  </si>
  <si>
    <t>49-9213C</t>
  </si>
  <si>
    <t>49-9340</t>
  </si>
  <si>
    <t>ALPHA DN15 M/N DZR, BULK</t>
  </si>
  <si>
    <t>ALPHA DN15 M/M AFSP/KOBL/ P/T DR</t>
  </si>
  <si>
    <t>ALPHA DN15 M/M AFSP/KOBL/K.AFTAP 2" P/T</t>
  </si>
  <si>
    <t>ALPHA DN15 M/N AFSP/  P/T DR</t>
  </si>
  <si>
    <t>ALPHA DN15 M/N AFSP/PROP/AFTAP DR</t>
  </si>
  <si>
    <t>ALPHA DN15 M/N AFSP/PROPPER DR</t>
  </si>
  <si>
    <t>49-9360</t>
  </si>
  <si>
    <t>ALPHA DN20 M/N DZR, BULK</t>
  </si>
  <si>
    <t>ALPHA DN20 M/M AFSP/KOBL/ P/T DR</t>
  </si>
  <si>
    <t>ALPHA DN20 M/M AFSP/KOBL/K.AFTAP 2" P/T</t>
  </si>
  <si>
    <t>49-9370</t>
  </si>
  <si>
    <t>Alpha DN20 M/M Afsp. Prop BULK</t>
  </si>
  <si>
    <t>ALPHA DN20 M/N AFSP/  P/T DR</t>
  </si>
  <si>
    <t>ALPHA DN20 M/N AFSP/PROP/AFTAP DR</t>
  </si>
  <si>
    <t>ALPHA DN20 M/N AFSP/PROPPER DR</t>
  </si>
  <si>
    <t>49-9380</t>
  </si>
  <si>
    <t>ALPHA DN25 M/N DZR, BULK</t>
  </si>
  <si>
    <t>ALPHA DN25 M/M AFSP/KOBL/ P/T DR</t>
  </si>
  <si>
    <t>ALPHA DN25 M/M AFSP/KOBL/K.AFTAP 2" P/T</t>
  </si>
  <si>
    <t>ALPHA DN25 M/N AFSP/  P/T DR</t>
  </si>
  <si>
    <t>ALPHA DN25 M/N AFSP/PROP/AFTAP DR</t>
  </si>
  <si>
    <t>ALPHA DN25 M/N AFSP/PROPPER DR</t>
  </si>
  <si>
    <t>49-9400</t>
  </si>
  <si>
    <t>ALPHA DN25 M/N (STOR) DZR, BULK</t>
  </si>
  <si>
    <t>ALPHA DN25L M/M AFSP/KOBL/ P/T DR</t>
  </si>
  <si>
    <t>ALPHA DN25L M/M AFSP/K.AFTAP 2" P/T DR</t>
  </si>
  <si>
    <t>ALPHA DN25L M/N AFSP/ P/T DR</t>
  </si>
  <si>
    <t>ALPHA DN25L M/N AFSP/PROP/AFTAP DR</t>
  </si>
  <si>
    <t>ALPHA DN25L M/N AFSP/PROPPER DR</t>
  </si>
  <si>
    <t>49-9420</t>
  </si>
  <si>
    <t>ALPHA DN32 M/N DZR, BULK</t>
  </si>
  <si>
    <t>ALPHA DN32 M/M AFSP/KOBL/ P/T DR</t>
  </si>
  <si>
    <t>ALPHA DN32 M/M AFSP/K.AFTAP 2" P/T DR</t>
  </si>
  <si>
    <t>ALPHA DN32 M/N AFSP/  P/T DR</t>
  </si>
  <si>
    <t>ALPHA DN32 M/N AFSP/PROP/AFTAP DR</t>
  </si>
  <si>
    <t>ALPHA DN32 M/N AFSP/PROPPER DR</t>
  </si>
  <si>
    <t>49-9440</t>
  </si>
  <si>
    <t>ALPHA DN40 M/N DZR, BULK</t>
  </si>
  <si>
    <t>ALPHA DN40 M/M AFSP/KOBL/ P/T DR</t>
  </si>
  <si>
    <t>ALPHA DN40 M/M AFSP/KOBL/AFTAP 2"P/T DR</t>
  </si>
  <si>
    <t>ALPHA DN40 M/N AFSP/  P/T DR</t>
  </si>
  <si>
    <t>ALPHA DN40 M/N AFSP/PROP/AFTAP DR</t>
  </si>
  <si>
    <t>ALPHA DN40 M/N AFSP/PROPPER DR</t>
  </si>
  <si>
    <t>49-9461</t>
  </si>
  <si>
    <t>ALPHA KIT DN15 1" P/T</t>
  </si>
  <si>
    <t>49-9466</t>
  </si>
  <si>
    <t>ALPHA KIT DN15</t>
  </si>
  <si>
    <t>49-9471</t>
  </si>
  <si>
    <t>ALPHA KIT DN20 1" P/T</t>
  </si>
  <si>
    <t>49-9476</t>
  </si>
  <si>
    <t>ALPHA KIT DN20</t>
  </si>
  <si>
    <t>49-9481</t>
  </si>
  <si>
    <t>ALPHA KIT DN25 1" P/T</t>
  </si>
  <si>
    <t>49-9486</t>
  </si>
  <si>
    <t>ALPHA KIT DN25</t>
  </si>
  <si>
    <t>49-9491</t>
  </si>
  <si>
    <t>ALPHA KIT DN25 L 1" P/T</t>
  </si>
  <si>
    <t>49-9496</t>
  </si>
  <si>
    <t>ALPHA KIT DN25 STOR</t>
  </si>
  <si>
    <t>49-9501</t>
  </si>
  <si>
    <t>ALPHA KIT DN32 1" P/T</t>
  </si>
  <si>
    <t>49-9506</t>
  </si>
  <si>
    <t>ALPHA KIT DN32</t>
  </si>
  <si>
    <t>49-9511</t>
  </si>
  <si>
    <t>ALPHA KIT DN40 1" P/T</t>
  </si>
  <si>
    <t>49-9516</t>
  </si>
  <si>
    <t>ALPHA KIT DN40</t>
  </si>
  <si>
    <t>49-9521</t>
  </si>
  <si>
    <t>ALPHA KIT DN50 1" P/T</t>
  </si>
  <si>
    <t>49-9526</t>
  </si>
  <si>
    <t>ALPHA KIT DN50</t>
  </si>
  <si>
    <t>49-9530</t>
  </si>
  <si>
    <t>ALPHA DN15 M/M KGH M/N VENT.KOMP M/M</t>
  </si>
  <si>
    <t>49-9531</t>
  </si>
  <si>
    <t>ALPHA DN20 M/M KGH M/N VENT.KOMP M/M</t>
  </si>
  <si>
    <t>49-9532</t>
  </si>
  <si>
    <t>ALPHA DN25 M/M KGH M/N VENT.KOMP M/M</t>
  </si>
  <si>
    <t>49-9533</t>
  </si>
  <si>
    <t>ALPHA DN32 M/M KGH M/N VENT.KOMP M/M</t>
  </si>
  <si>
    <t>49-9534</t>
  </si>
  <si>
    <t>ALPHA DN40 M/M KGH M/N VENT.KOMP M/M</t>
  </si>
  <si>
    <t>49-9535</t>
  </si>
  <si>
    <t>ALPHA DN50 M/M KGH M/N VENT.KOMP M/M</t>
  </si>
  <si>
    <t>49-9536</t>
  </si>
  <si>
    <t>49-9542-01C</t>
  </si>
  <si>
    <t>Alpha Wafer DN150 4" P/T m/indsats</t>
  </si>
  <si>
    <t>49-9543C</t>
  </si>
  <si>
    <t>Alpha Wafer DN200 4" P/T</t>
  </si>
  <si>
    <t>49-9544-01C</t>
  </si>
  <si>
    <t>49-9544C</t>
  </si>
  <si>
    <t>Alpha wafer DN250 4" P/T</t>
  </si>
  <si>
    <t>49-9545C</t>
  </si>
  <si>
    <t>Alpha Wafer DN300 4" P/T</t>
  </si>
  <si>
    <t>49-9546C</t>
  </si>
  <si>
    <t>Alpha Wafer DN350 4" P/T</t>
  </si>
  <si>
    <t>49-9550-01C</t>
  </si>
  <si>
    <t>49-9550-1S</t>
  </si>
  <si>
    <t>Alpha Wafer DN50 4" P/T u/indsats, CC492K</t>
  </si>
  <si>
    <t>49-9550-2S</t>
  </si>
  <si>
    <t>Alpha Wafer DN65 4" P/T u/indsats, CC492K</t>
  </si>
  <si>
    <t>49-9550-3S</t>
  </si>
  <si>
    <t>Alpha Wafer DN80 4" P/T u/indsats, CC492K</t>
  </si>
  <si>
    <t>49-9551-S</t>
  </si>
  <si>
    <t>Alpha Wafer DN100 4" P/T u/indsats, CC492K</t>
  </si>
  <si>
    <t>49-9552-S</t>
  </si>
  <si>
    <t>Alpha Wafer DN125 4" P/T u/indsats, CC492K</t>
  </si>
  <si>
    <t>49-9553-S</t>
  </si>
  <si>
    <t>Alpha Wafer DN150 4" P/T u/indsats, CC492K</t>
  </si>
  <si>
    <t>50-01150</t>
  </si>
  <si>
    <t>BLÆNDE M/SPRINGRING 0,007 L/S RÅ</t>
  </si>
  <si>
    <t>50-01170</t>
  </si>
  <si>
    <t>BLÆNDE M/SPRINGRING 0,01 L/S RÅ</t>
  </si>
  <si>
    <t>50-01190</t>
  </si>
  <si>
    <t>BLÆNDE M/SPRINGRING 0,012 L/S RÅ</t>
  </si>
  <si>
    <t>50-01210</t>
  </si>
  <si>
    <t>BLÆNDE M/SPRINGRING 0,015 L/S RÅ</t>
  </si>
  <si>
    <t>50-01230</t>
  </si>
  <si>
    <t>BLÆNDE M/SPRINGRING 0,021 L/S RÅ</t>
  </si>
  <si>
    <t>50-01260</t>
  </si>
  <si>
    <t>BLÆNDE M/SPRINGRING 0,024 L/S RÅ</t>
  </si>
  <si>
    <t>50-01290</t>
  </si>
  <si>
    <t>BLÆNDE M/SPRINGRING 0,029 L/S RÅ</t>
  </si>
  <si>
    <t>50-01300</t>
  </si>
  <si>
    <t>BLÆNDE M/SPRINGRING 0,032 L/S RÅ</t>
  </si>
  <si>
    <t>50-01320</t>
  </si>
  <si>
    <t>BLÆNDE M/SPRINGRING 0,036 L/S RÅ</t>
  </si>
  <si>
    <t>50-01350</t>
  </si>
  <si>
    <t>BLÆNDE M/SPRINGRING 0,043 L/S RÅ</t>
  </si>
  <si>
    <t>50-01370</t>
  </si>
  <si>
    <t>BLÆNDE M/SPRINGRING 0,049 L/S RÅ</t>
  </si>
  <si>
    <t>50-01400</t>
  </si>
  <si>
    <t>BLÆNDE M/SPRINGRING 0,057 L/S RÅ</t>
  </si>
  <si>
    <t>50-01430</t>
  </si>
  <si>
    <t>BLÆNDE M/SPRINGRING 0,067 L/S RÅ</t>
  </si>
  <si>
    <t>50-01460</t>
  </si>
  <si>
    <t>BLÆNDE M/SPRINGRING 0,078 L/S RÅ</t>
  </si>
  <si>
    <t>50-01490</t>
  </si>
  <si>
    <t>BLÆNDE M/SPRINGRING 0,089 L/S RÅ</t>
  </si>
  <si>
    <t>50-01510</t>
  </si>
  <si>
    <t>BLÆNDE M/SPRINGRING 0,097 L/S RÅ</t>
  </si>
  <si>
    <t>50-01540</t>
  </si>
  <si>
    <t>BLÆNDE M/SPRINGRING 0,111 L/S RÅ</t>
  </si>
  <si>
    <t>50-01570</t>
  </si>
  <si>
    <t>BLÆNDE M/SPRINGRING 0,131 L/S RÅ</t>
  </si>
  <si>
    <t>50-01620</t>
  </si>
  <si>
    <t>BLÆNDE M/SPRINGRING 0,151 L/S RÅ</t>
  </si>
  <si>
    <t>50-01725</t>
  </si>
  <si>
    <t>BLÆNDE M/SPRINGRING 0,171 L/S RÅ</t>
  </si>
  <si>
    <t>50-01730</t>
  </si>
  <si>
    <t>BLÆNDE M/SPRINGRING 0,186 L/S RÅ</t>
  </si>
  <si>
    <t>50-01735</t>
  </si>
  <si>
    <t>BLÆNDE M/SPRINGRING 0,204 L/S RÅ</t>
  </si>
  <si>
    <t>50-01740</t>
  </si>
  <si>
    <t>BLÆNDE M/SPRINGRING 0,222 L/S RÅ</t>
  </si>
  <si>
    <t>50-01745</t>
  </si>
  <si>
    <t>BLÆNDE M/SPRINGRING 0,242 L/S RÅ</t>
  </si>
  <si>
    <t>50-01750</t>
  </si>
  <si>
    <t>BLÆNDE M/SPRINGRING 0,260 L/S RÅ</t>
  </si>
  <si>
    <t>50-02070</t>
  </si>
  <si>
    <t>BLÆNDE M/SPRINGRING 0,283 L/S RÅ</t>
  </si>
  <si>
    <t>50-02074</t>
  </si>
  <si>
    <t>BLÆNDE M/SPRINGRING 0,300 L/S RÅ</t>
  </si>
  <si>
    <t>50-02077</t>
  </si>
  <si>
    <t>BLÆNDE M/SPRINGRING 0,332 L/S RÅ</t>
  </si>
  <si>
    <t>50-02082</t>
  </si>
  <si>
    <t>BLÆNDE M/SPRINGRING 0,371 L/S RÅ</t>
  </si>
  <si>
    <t>50-02086</t>
  </si>
  <si>
    <t>BLÆNDE M/SPRINGRING 0,412 L/S RÅ</t>
  </si>
  <si>
    <t>50-02088</t>
  </si>
  <si>
    <t>BLÆNDE M/SPRINGRING 0,439 L/S RÅ</t>
  </si>
  <si>
    <t>50-02092</t>
  </si>
  <si>
    <t>BLÆNDE M/SPRINGRING 0,493 L/S RÅ</t>
  </si>
  <si>
    <t>50-02094</t>
  </si>
  <si>
    <t>BLÆNDE M/SPRINGRING 0,509 L/S RÅ</t>
  </si>
  <si>
    <t>50-02099</t>
  </si>
  <si>
    <t>BLÆNDE M/SPRINGRING 0,578 L/S RÅ</t>
  </si>
  <si>
    <t>50-02103</t>
  </si>
  <si>
    <t>BLÆNDE M/SPRINGRING 0,625 L/S RÅ</t>
  </si>
  <si>
    <t>50-02106</t>
  </si>
  <si>
    <t>BLÆNDE M/SPRINGRING 0,644 L/S RÅ</t>
  </si>
  <si>
    <t>50-02109</t>
  </si>
  <si>
    <t>BLÆNDE M/SPRINGRING 0,680 L/S RÅ</t>
  </si>
  <si>
    <t>50-03073</t>
  </si>
  <si>
    <t>BLÆNDE M/SPRINGRING 0,188 L/S RÅ</t>
  </si>
  <si>
    <t>50-03082</t>
  </si>
  <si>
    <t>BLÆNDE M/SPRINGRING 0,239 L/S RÅ</t>
  </si>
  <si>
    <t>50-03089</t>
  </si>
  <si>
    <t>50-03094</t>
  </si>
  <si>
    <t>BLÆNDE M/SPRINGRING 0,315 L/S RÅ</t>
  </si>
  <si>
    <t>50-03096</t>
  </si>
  <si>
    <t>BLÆNDE M/SPRINGRING 0,331 L/S RÅ</t>
  </si>
  <si>
    <t>50-03098</t>
  </si>
  <si>
    <t>BLÆNDE M/SPRINGRING 0,353 L/S RÅ</t>
  </si>
  <si>
    <t>50-03102</t>
  </si>
  <si>
    <t>BLÆNDE M/SPRINGRING 0,375 L/S RÅ</t>
  </si>
  <si>
    <t>50-03107</t>
  </si>
  <si>
    <t>BLÆNDE M/SPRINGRING 0,413 L/S RÅ</t>
  </si>
  <si>
    <t>50-03111</t>
  </si>
  <si>
    <t>BLÆNDE M/SPRINGRING 0,435 L/S RÅ</t>
  </si>
  <si>
    <t>50-03112</t>
  </si>
  <si>
    <t>BLÆNDE M/SPRINGRING 0,453 L/S RÅ</t>
  </si>
  <si>
    <t>50-03118</t>
  </si>
  <si>
    <t>BLÆNDE M/SPRINGRING 0,504 L/S RÅ</t>
  </si>
  <si>
    <t>50-03124</t>
  </si>
  <si>
    <t>BLÆNDE M/SPRINGRING 0,556 L/S RÅ</t>
  </si>
  <si>
    <t>50-03125</t>
  </si>
  <si>
    <t>BLÆNDE M/SPRINGRING 0,568 L/S RÅ</t>
  </si>
  <si>
    <t>50-03129</t>
  </si>
  <si>
    <t>BLÆNDE M/SPRINGRING 0,603 L/S RÅ</t>
  </si>
  <si>
    <t>50-03132</t>
  </si>
  <si>
    <t>BLÆNDE M/SPRINGRING 0,631 L/S RÅ</t>
  </si>
  <si>
    <t>50-03135</t>
  </si>
  <si>
    <t>BLÆNDE M/SPRINGRING 0,661 L/S RÅ</t>
  </si>
  <si>
    <t>50-03138</t>
  </si>
  <si>
    <t>BLÆNDE M/SPRINGRING 0,694 L/S RÅ</t>
  </si>
  <si>
    <t>50-03142</t>
  </si>
  <si>
    <t>BLÆNDE M/SPRINGRING 0,733 L/S RÅ</t>
  </si>
  <si>
    <t>50-03148</t>
  </si>
  <si>
    <t>BLÆNDE M/SPRINGRING 0,797 L/S RÅ</t>
  </si>
  <si>
    <t>50-03156</t>
  </si>
  <si>
    <t>BLÆNDE M/SPRINGRING 0,886 L/S RÅ</t>
  </si>
  <si>
    <t>50-03161</t>
  </si>
  <si>
    <t>BLÆNDE M/SPRINGRING 0,946 L/S RÅ</t>
  </si>
  <si>
    <t>50-03163</t>
  </si>
  <si>
    <t>BLÆNDE M/SPRINGRING 0,968L/S RÅ</t>
  </si>
  <si>
    <t>50-04148</t>
  </si>
  <si>
    <t>BLÆNDE M/SPRINGRING 1,009 L/S RÅ</t>
  </si>
  <si>
    <t>50-04152</t>
  </si>
  <si>
    <t>BLÆNDE M/SPRINGRING 1,072 L/S RÅ</t>
  </si>
  <si>
    <t>50-04156</t>
  </si>
  <si>
    <t>BLÆNDE M/SPRINGRING 1,136 L/S RÅ</t>
  </si>
  <si>
    <t>50-04164</t>
  </si>
  <si>
    <t>BLÆNDE M/SPRINGRING 1,199 L/S RÅ</t>
  </si>
  <si>
    <t>50-04168</t>
  </si>
  <si>
    <t>BLÆNDE M/SPRINGRING 1,262 L/S RÅ</t>
  </si>
  <si>
    <t>50-04173</t>
  </si>
  <si>
    <t>BLÆNDE M/SPRINGRING 1,325 L/S RÅ</t>
  </si>
  <si>
    <t>50-04176</t>
  </si>
  <si>
    <t>BLÆNDE M/SPRINGRING 1,388 L/S RÅ</t>
  </si>
  <si>
    <t>50-04182</t>
  </si>
  <si>
    <t>BLÆNDE M/SPRINGRING 1,514 L/S RÅ</t>
  </si>
  <si>
    <t>50-04191</t>
  </si>
  <si>
    <t>BLÆNDE M/SPRINGRING 1,640 L/S RÅ</t>
  </si>
  <si>
    <t>50-04194</t>
  </si>
  <si>
    <t>BLÆNDE M/SPRINGRING 1,766 L/S RÅ</t>
  </si>
  <si>
    <t>50-04200</t>
  </si>
  <si>
    <t>BLÆNDE M/SPRINGRING 1,893 L/S RÅ</t>
  </si>
  <si>
    <t>50-04205</t>
  </si>
  <si>
    <t>BLÆNDE M/SPRINGRING 2,019 L/S RÅ</t>
  </si>
  <si>
    <t>50-04211</t>
  </si>
  <si>
    <t>BLÆNDE M/SPRINGRING 2,145 L/S RÅ</t>
  </si>
  <si>
    <t>50-04217</t>
  </si>
  <si>
    <t>BLÆNDE M/SPRINGRING 2,271 L/S RÅ</t>
  </si>
  <si>
    <t>50-04222</t>
  </si>
  <si>
    <t>BLÆNDE M/SPRINGRING 2,397 L/S RÅ</t>
  </si>
  <si>
    <t>50-04229</t>
  </si>
  <si>
    <t>BLÆNDE M/SPRINGRING 2,523 L/S RÅ</t>
  </si>
  <si>
    <t>50-04235</t>
  </si>
  <si>
    <t>BLÆNDE M/SPRINGRING 2,650 L/S RÅ</t>
  </si>
  <si>
    <t>50-04241</t>
  </si>
  <si>
    <t>BLÆNDE M/SPRINGRING 2,775 L/S RÅ</t>
  </si>
  <si>
    <t>50-04248</t>
  </si>
  <si>
    <t>BLÆNDE M/SPRINGRING 2,901 L/S RÅ</t>
  </si>
  <si>
    <t>50-04250</t>
  </si>
  <si>
    <t>BLÆNDE M/SPRINGRING 3,028 L/S RÅ</t>
  </si>
  <si>
    <t>50-04262</t>
  </si>
  <si>
    <t>BLÆNDE M/SPRINGRING 3.154 L/S RÅ</t>
  </si>
  <si>
    <t>50-10000</t>
  </si>
  <si>
    <t>50104</t>
  </si>
  <si>
    <t>CW614N-4/6K-H12-3M</t>
  </si>
  <si>
    <t>50-11000</t>
  </si>
  <si>
    <t>ALPHA INDSATS M/BLÆNDE 0,007 L/S RÅ</t>
  </si>
  <si>
    <t>ALPHA INDSATS M/BLÆNDE 0,01 L/S RÅ</t>
  </si>
  <si>
    <t>ALPHA INDSATS M/BLÆNDE 0,012 L/S RÅ</t>
  </si>
  <si>
    <t>ALPHA INDSATS M/BLÆNDE 0,015 L/S RÅ</t>
  </si>
  <si>
    <t>ALPHA INDSATS M/BLÆNDE 0,021 L/S RÅ</t>
  </si>
  <si>
    <t>ALPHA INDSATS M/BLÆNDE 0,024 L/S RÅ</t>
  </si>
  <si>
    <t>ALPHA INDSATS M/BLÆNDE 0,029 L/S RÅ</t>
  </si>
  <si>
    <t>ALPHA INDSATS M/BLÆNDE 0,032 L/S RÅ</t>
  </si>
  <si>
    <t>ALPHA INDSATS M/BLÆNDE 0,036 L/S RÅ</t>
  </si>
  <si>
    <t>ALPHA INDSATS M/BLÆNDE 0,043 L/S RÅ</t>
  </si>
  <si>
    <t>ALPHA INDSATS M/BLÆNDE 0,049 L/S RÅ</t>
  </si>
  <si>
    <t>ALPHA INDSATS M/BLÆNDE 0,057 L/S RÅ</t>
  </si>
  <si>
    <t>ALPHA INDSATS M/BLÆNDE 0,067 L/S RÅ</t>
  </si>
  <si>
    <t>ALPHA INDSATS M/BLÆNDE 0,078 L/S RÅ</t>
  </si>
  <si>
    <t>ALPHA INDSATS M/BLÆNDE 0,089 L/S RÅ</t>
  </si>
  <si>
    <t>ALPHA INDSATS M/BLÆNDE 0,097 L/S RÅ</t>
  </si>
  <si>
    <t>ALPHA INDSATS M/BLÆNDE 0,111 L/S RÅ</t>
  </si>
  <si>
    <t>ALPHA INDSATS M/BLÆNDE 0,132 L/S RÅ</t>
  </si>
  <si>
    <t>ALPHA INDSATS M/BLÆNDE 0,151 L/S RÅ</t>
  </si>
  <si>
    <t>ALPHA INDSATS M/BLÆNDE 0,171 L/S RÅ</t>
  </si>
  <si>
    <t>ALPHA INDSATS M/BLÆNDE 0,186 L/S RÅ</t>
  </si>
  <si>
    <t>ALPHA INDSATS M/BLÆNDE 0,204 L/S RÅ</t>
  </si>
  <si>
    <t>ALPHA INDSATS M/BLÆNDE 0,222 L/S RÅ</t>
  </si>
  <si>
    <t>ALPHA INDSATS M/BLÆNDE 0,242 L/S RÅ</t>
  </si>
  <si>
    <t>ALPHA INDSATS M/BLÆNDE 0,260 L/S RÅ</t>
  </si>
  <si>
    <t>50-20000</t>
  </si>
  <si>
    <t>ALPHA INDSATS M/BLÆNDE 0,283 L/S RÅ</t>
  </si>
  <si>
    <t>ALPHA INDSATS M/BLÆNDE 0,300 L/S RÅ</t>
  </si>
  <si>
    <t>ALPHA INDSATS M/BLÆNDE 0,332 L/S RÅ</t>
  </si>
  <si>
    <t>ALPHA INDSATS M/BLÆNDE 0,371 L/S RÅ</t>
  </si>
  <si>
    <t>ALPHA INDSATS M/BLÆNDE 0,412 L/S RÅ</t>
  </si>
  <si>
    <t>ALPHA INDSATS M/BLÆNDE 0,439 L/S RÅ</t>
  </si>
  <si>
    <t>ALPHA INDSATS M/BLÆNDE 0,493 L/S RÅ</t>
  </si>
  <si>
    <t>ALPHA INDSATS M/BLÆNDE 0,509 L/S RÅ</t>
  </si>
  <si>
    <t>ALPHA INDSATS M/BLÆNDE 0,578 L/S RÅ</t>
  </si>
  <si>
    <t>ALPHA INDSATS M/BLÆNDE 0,625 L/S RÅ</t>
  </si>
  <si>
    <t>ALPHA INDSATS M/BLÆNDE 0,644 L/S RÅ</t>
  </si>
  <si>
    <t>ALPHA INDSATS M/BLÆNDE 0,680 L/S RÅ</t>
  </si>
  <si>
    <t>50-30000</t>
  </si>
  <si>
    <t>ALPHA INDSATS M/BLÆNDE 0,188 L/S RÅ</t>
  </si>
  <si>
    <t>ALPHA INDSATS M/BLÆNDE 0,239 L/S RÅ</t>
  </si>
  <si>
    <t>ALPHA INDSATS M/BLÆNDE 0,315 L/S RÅ</t>
  </si>
  <si>
    <t>ALPHA INDSATS M/BLÆNDE 0,331 L/S RÅ</t>
  </si>
  <si>
    <t>ALPHA INDSATS M/BLÆNDE 0,353 L/S RÅ</t>
  </si>
  <si>
    <t>ALPHA INDSATS M/BLÆNDE 0,375 L/S RÅ</t>
  </si>
  <si>
    <t>ALPHA INDSATS M/BLÆNDE 0,413 L/S RÅ</t>
  </si>
  <si>
    <t>ALPHA INDSATS M/BLÆNDE 0,435 L/S RÅ</t>
  </si>
  <si>
    <t>ALPHA INDSATS M/BLÆNDE 0,453 L/S RÅ</t>
  </si>
  <si>
    <t>ALPHA INDSATS M/BLÆNDE 0,504 L/S RÅ</t>
  </si>
  <si>
    <t>ALPHA INDSATS M/BLÆNDE 0,556 L/S RÅ</t>
  </si>
  <si>
    <t>ALPHA INDSATS M/BLÆNDE 0,568 L/S RÅ</t>
  </si>
  <si>
    <t>ALPHA INDSATS M/BLÆNDE 0,603 L/S RÅ</t>
  </si>
  <si>
    <t>ALPHA INDSATS M/BLÆNDE 0,631 L/S RÅ</t>
  </si>
  <si>
    <t>ALPHA INDSATS M/BLÆNDE 0,661 L/S RÅ</t>
  </si>
  <si>
    <t>ALPHA INDSATS M/BLÆNDE 0,694 L/S RÅ</t>
  </si>
  <si>
    <t>ALPHA INDSATS M/BLÆNDE 0,733 L/S RÅ</t>
  </si>
  <si>
    <t>ALPHA INDSATS M/BLÆNDE 0,797 L/S RÅ</t>
  </si>
  <si>
    <t>ALPHA INDSATS M/BLÆNDE 0,886 L/S RÅ</t>
  </si>
  <si>
    <t>ALPHA INDSATS M/BLÆNDE 0,946 L/S RÅ</t>
  </si>
  <si>
    <t>ALPHA INDSATS M/BLÆNDE 0,968 L/S RÅ</t>
  </si>
  <si>
    <t>50-40000</t>
  </si>
  <si>
    <t>ALPHA INDSATS M/BLÆNDE 1,01 L/S RÅ</t>
  </si>
  <si>
    <t>ALPHA INDSATS M/BLÆNDE 1,072 L/S RÅ</t>
  </si>
  <si>
    <t>ALPHA INDSATS M/BLÆNDE 1,136 L/S RÅ</t>
  </si>
  <si>
    <t>ALPHA INDSATS M/BLÆNDE 1,199 L/S RÅ</t>
  </si>
  <si>
    <t>ALPHA INDSATS M/BLÆNDE 1,262 L/S RÅ</t>
  </si>
  <si>
    <t>ALPHA INDSATS M/BLÆNDE 1,325 L/S RÅ</t>
  </si>
  <si>
    <t>ALPHA INDSATS M/BLÆNDE 1,388 L/S RÅ</t>
  </si>
  <si>
    <t>ALPHA INDSATS M/BLÆNDE 1,514 L/S RÅ</t>
  </si>
  <si>
    <t>ALPHA INDSATS M/BLÆNDE 1,640 L/S RÅ</t>
  </si>
  <si>
    <t>ALPHA INDSATS M/BLÆNDE 1,766 L/S RÅ</t>
  </si>
  <si>
    <t>ALPHA INDSATS M/BLÆNDE 1,893 L/S RÅ</t>
  </si>
  <si>
    <t>ALPHA INDSATS M/BLÆNDE 2,019 L/S RÅ</t>
  </si>
  <si>
    <t>ALPHA INDSATS M/BLÆNDE 2,145 L/S RÅ</t>
  </si>
  <si>
    <t>ALPHA INDSATS M/BLÆNDE 2,271 L/S RÅ</t>
  </si>
  <si>
    <t>ALPHA INDSATS M/BLÆNDE 2,397 L/S RÅ</t>
  </si>
  <si>
    <t>ALPHA INDSATS M/BLÆNDE 2,523 L/S RÅ</t>
  </si>
  <si>
    <t>ALPHA INDSATS M/BLÆNDE 2,650 L/S RÅ</t>
  </si>
  <si>
    <t>ALPHA INDSATS M/BLÆNDE 2,775 L/S RÅ</t>
  </si>
  <si>
    <t>ALPHA INDSATS M/BLÆNDE 2,901 L/S RÅ</t>
  </si>
  <si>
    <t>ALPHA INDSATS M/BLÆNDE 3,028 L/S RÅ</t>
  </si>
  <si>
    <t>ALPHA INDSATS M/BLÆNDE 3.154 L/S RÅ</t>
  </si>
  <si>
    <t>Blindprop, type 50/60, WAFER, AISI 304</t>
  </si>
  <si>
    <t>51-05000C</t>
  </si>
  <si>
    <t>51-21060</t>
  </si>
  <si>
    <t>Alpha Indsats HCR m/blænde 0,668 l/s</t>
  </si>
  <si>
    <t>51-50000</t>
  </si>
  <si>
    <t>Alpha indsats type 50 AISI 316</t>
  </si>
  <si>
    <t>51506</t>
  </si>
  <si>
    <t>RUSTFRIT STÅL Ø6 AUTOMATKVAL H9</t>
  </si>
  <si>
    <t>51507</t>
  </si>
  <si>
    <t>RUSTFRIT STÅL Ø7 AUTOMATKVAL H9</t>
  </si>
  <si>
    <t>51518</t>
  </si>
  <si>
    <t>Rustfrit stål ø18 automatkval. DIN 671 WST 4305</t>
  </si>
  <si>
    <t>51-55170</t>
  </si>
  <si>
    <t>Alpha indsats m/blænde 0,889 l/s</t>
  </si>
  <si>
    <t>Alpha indsats m/blænde 1,061 l/s</t>
  </si>
  <si>
    <t>51-55179T</t>
  </si>
  <si>
    <t>Alpha indsats m/blænde 1,092 l/s</t>
  </si>
  <si>
    <t>Alpha indsats m/blænde 1,125 l/s</t>
  </si>
  <si>
    <t>Alpha indsats m/blænde  1,167 l/s</t>
  </si>
  <si>
    <t>Alpha indsats m/blænde  1,222 l/s</t>
  </si>
  <si>
    <t>Alpha indsats m/blænde  1,289 l/s</t>
  </si>
  <si>
    <t>Alpha indsats m/blænde  1,375 l/s</t>
  </si>
  <si>
    <t>Alpha indsats m/blænde  1,475 l/s</t>
  </si>
  <si>
    <t>Alpha indsats m/blænde  1,583 l/s</t>
  </si>
  <si>
    <t>Alpha indsats m/blænde  1,725 l/s</t>
  </si>
  <si>
    <t>Alpha indsats m/blænde  1,808 l/s</t>
  </si>
  <si>
    <t>Alpha indsats m/blænde  1,967 l/s</t>
  </si>
  <si>
    <t>51-55251T</t>
  </si>
  <si>
    <t>Alpha indsats m/blænde 1,967 l/s</t>
  </si>
  <si>
    <t>Alpha indsats m/blænde 2,194 l/s</t>
  </si>
  <si>
    <t>Alpha indsats m/blænde 2,472 l/s</t>
  </si>
  <si>
    <t>Alpha indsats m/blænde 2,889 l/s</t>
  </si>
  <si>
    <t>51-55279T</t>
  </si>
  <si>
    <t>Alpha indsats m/blænde 3,154 l/s</t>
  </si>
  <si>
    <t>Alpha indsats m/blænde 3,470 l/s</t>
  </si>
  <si>
    <t>Alpha indsats m/blænde 3,722 l/s</t>
  </si>
  <si>
    <t>Alpha indsats m/blænde 4,100 l/s</t>
  </si>
  <si>
    <t>Alpha indsats m/blænde 4,444 l/s</t>
  </si>
  <si>
    <t>51-55308T</t>
  </si>
  <si>
    <t>51-60000</t>
  </si>
  <si>
    <t>Alpha indsats type 60 AISI 316</t>
  </si>
  <si>
    <t>Alpha indsats m/blænde 4,733 l/s</t>
  </si>
  <si>
    <t>Alpha indsats m/blænde 5,041 l/s</t>
  </si>
  <si>
    <t>Alpha indsats m/blænde 5,221 l/s</t>
  </si>
  <si>
    <t>Alpha indsats m/blænde 5,408 l/s</t>
  </si>
  <si>
    <t>51-66312T</t>
  </si>
  <si>
    <t>Alpha indsats m/blænde 5,684 l/s</t>
  </si>
  <si>
    <t>Alpha indsats m/blænde 5,980 l/s</t>
  </si>
  <si>
    <t>Alpha indsats m/blænde 6,236 l/s</t>
  </si>
  <si>
    <t>51-66326T</t>
  </si>
  <si>
    <t>Alpha indsats m/blænde 6,523 l/s</t>
  </si>
  <si>
    <t>Alpha indsats m/blænde 6,815 l/s</t>
  </si>
  <si>
    <t>Alpha indsats m/blænde 7,117 l/s</t>
  </si>
  <si>
    <t>Alpha indsats m/blænde 7,369 l/s</t>
  </si>
  <si>
    <t>Alpha indsats m/blænde 7,690 l/s</t>
  </si>
  <si>
    <t>Alpha indsats m/blænde 8,099 l/s</t>
  </si>
  <si>
    <t>Alpha indsats m/blænde 8,320 l/s</t>
  </si>
  <si>
    <t>51-66367T</t>
  </si>
  <si>
    <t>Alpha indsats m/blænde 8,321 l/s</t>
  </si>
  <si>
    <t>Alpha indsats m/blænde 8,605 l/s</t>
  </si>
  <si>
    <t>Alpha indsats m/blænde 8,961 l/s</t>
  </si>
  <si>
    <t>Alpha indsats m/blænde 9,324 l/s</t>
  </si>
  <si>
    <t>Alpha indsats m/blænde 9,709 l/s</t>
  </si>
  <si>
    <t>Alpha indsats m/blænde 10,093 l/s</t>
  </si>
  <si>
    <t>Alpha indsats m/blænde 10,468 l/s</t>
  </si>
  <si>
    <t>Alpha indsats m/blænde 10,724 l/s</t>
  </si>
  <si>
    <t>Alpha indsats m/blænde 11,381 l/s</t>
  </si>
  <si>
    <t>Alpha indsats m/blænde 12,500 l/s</t>
  </si>
  <si>
    <t>51-76285</t>
  </si>
  <si>
    <t>Alpha indsats m/blænde 3,257 l/s</t>
  </si>
  <si>
    <t>51-76292</t>
  </si>
  <si>
    <t>Alpha indsats m/blænde 3,389 l/s</t>
  </si>
  <si>
    <t>51-76301</t>
  </si>
  <si>
    <t>Alpha indsats m/blænde 3,639 l/s</t>
  </si>
  <si>
    <t>51-76305</t>
  </si>
  <si>
    <t>52008</t>
  </si>
  <si>
    <t>CW602N-Ø08-H12-3M</t>
  </si>
  <si>
    <t>52010</t>
  </si>
  <si>
    <t>CW602N-Ø10-H12-4M</t>
  </si>
  <si>
    <t>52012</t>
  </si>
  <si>
    <t>CW602N-Ø12-H12-3M</t>
  </si>
  <si>
    <t>52014</t>
  </si>
  <si>
    <t>CW602N-Ø14-H12-3M</t>
  </si>
  <si>
    <t>52016</t>
  </si>
  <si>
    <t>CW602N-Ø16-H12-4M</t>
  </si>
  <si>
    <t>52018</t>
  </si>
  <si>
    <t>CW602N-Ø18-H12-3M</t>
  </si>
  <si>
    <t>52019</t>
  </si>
  <si>
    <t>CW602N-Ø19-H12-4M</t>
  </si>
  <si>
    <t>52022</t>
  </si>
  <si>
    <t>CW602N-Ø22-H12-4M</t>
  </si>
  <si>
    <t>52025</t>
  </si>
  <si>
    <t>CW602N-Ø25-H12-4M</t>
  </si>
  <si>
    <t>52028</t>
  </si>
  <si>
    <t>CW602N-Ø28-H12-4M</t>
  </si>
  <si>
    <t>52030</t>
  </si>
  <si>
    <t>CW602N-Ø30-H12-4M</t>
  </si>
  <si>
    <t>52034</t>
  </si>
  <si>
    <t>CW602N-Ø34-H12-4M</t>
  </si>
  <si>
    <t>52040</t>
  </si>
  <si>
    <t>CW602N-Ø40-H12-4M</t>
  </si>
  <si>
    <t>52045</t>
  </si>
  <si>
    <t>CW602N-Ø45-H12-3M</t>
  </si>
  <si>
    <t>52049</t>
  </si>
  <si>
    <t>CW602N-Ø49-H12-3M</t>
  </si>
  <si>
    <t>52050</t>
  </si>
  <si>
    <t>CW602N-Ø50-H12-3M</t>
  </si>
  <si>
    <t>52-05179</t>
  </si>
  <si>
    <t>BLÆNDE M/SPRINGRING 1,061 L/S AISI 304</t>
  </si>
  <si>
    <t>52-05179C</t>
  </si>
  <si>
    <t>52-05184</t>
  </si>
  <si>
    <t>BLÆNDE M/SPRINGRING 1,092 L/S AISI 304</t>
  </si>
  <si>
    <t>52-05189</t>
  </si>
  <si>
    <t>BLÆNDE M/SPRINGRING 1,125 L/S AISI 304</t>
  </si>
  <si>
    <t>52-05194</t>
  </si>
  <si>
    <t>BLÆNDE M/SPRINGRING 1,166 L/S AISI 304</t>
  </si>
  <si>
    <t>52-05200</t>
  </si>
  <si>
    <t>BLÆNDE M/SPRINGRING 1,222 L/S AISI 304</t>
  </si>
  <si>
    <t>52-05206</t>
  </si>
  <si>
    <t>BLÆNDE M/SPRINGRING 1,289 L/S AISI 304</t>
  </si>
  <si>
    <t>52-05213</t>
  </si>
  <si>
    <t>BLÆNDE M/SPRINGRING 1,375 L/S AISI 304</t>
  </si>
  <si>
    <t>52-05220</t>
  </si>
  <si>
    <t>BLÆNDE M/SPRINGRING 1,475 L/S AISI 304</t>
  </si>
  <si>
    <t>52-05227</t>
  </si>
  <si>
    <t>BLÆNDE M/SPRINGRING 1,583 L/S AISI 304</t>
  </si>
  <si>
    <t>52-05227C</t>
  </si>
  <si>
    <t>52-05235</t>
  </si>
  <si>
    <t>BLÆNDE M/SPRINGRING 1,725 L/S AISI 304</t>
  </si>
  <si>
    <t>52-05243</t>
  </si>
  <si>
    <t>BLÆNDE M/SPRINGRING 1,809 L/S AISI 304</t>
  </si>
  <si>
    <t>52-05251</t>
  </si>
  <si>
    <t>BLÆNDE M/SPRINGRING 1,967 L/S AISI 304</t>
  </si>
  <si>
    <t>52-05251C</t>
  </si>
  <si>
    <t>52-05260</t>
  </si>
  <si>
    <t>BLÆNDE M/SPRINGRING 2,195 L/S AISI 304</t>
  </si>
  <si>
    <t>52-05269</t>
  </si>
  <si>
    <t>BLÆNDE M/SPRINGRING 2,472 L/S AISI 304</t>
  </si>
  <si>
    <t>52-05279</t>
  </si>
  <si>
    <t>BLÆNDE M/SPRINGRING 2,889 L/S AISI 304</t>
  </si>
  <si>
    <t>52-05279C</t>
  </si>
  <si>
    <t>52-05287</t>
  </si>
  <si>
    <t>BLÆNDE M/SPRINGRING 3,154 L/S AISI 304</t>
  </si>
  <si>
    <t>52-05287C</t>
  </si>
  <si>
    <t>52-05292</t>
  </si>
  <si>
    <t>BLÆNDE M/SPRINGRING 3,470 L/S AISI 304</t>
  </si>
  <si>
    <t>52-05298</t>
  </si>
  <si>
    <t>BLÆNDE M/SPRINGRING 3,722 L/S AISI 304</t>
  </si>
  <si>
    <t>52-05303</t>
  </si>
  <si>
    <t>BLÆNDE M/SPRINGRING 4,100 L/S AISI 304</t>
  </si>
  <si>
    <t>52-05303C</t>
  </si>
  <si>
    <t>52-05308</t>
  </si>
  <si>
    <t>BLÆNDE M/SPRINGRING 4,444 L/S AISI 304</t>
  </si>
  <si>
    <t>52055</t>
  </si>
  <si>
    <t>CW602N-Ø55-H12-3M</t>
  </si>
  <si>
    <t>52-06285</t>
  </si>
  <si>
    <t>BLÆNDE M/SPRINGRING 4,733 L/S AISI 304</t>
  </si>
  <si>
    <t>52-06285C</t>
  </si>
  <si>
    <t>52-06292</t>
  </si>
  <si>
    <t>BLÆNDE M/SPRINGRING 5,041 L/S AISI 304</t>
  </si>
  <si>
    <t>52-06292C</t>
  </si>
  <si>
    <t>52-06301</t>
  </si>
  <si>
    <t>BLÆNDE M/SPRINGRING 5,221 L/S AISI 304</t>
  </si>
  <si>
    <t>52-06305</t>
  </si>
  <si>
    <t>BLÆNDE M/SPRINGRING 5,408 L/S AISI 304</t>
  </si>
  <si>
    <t>52-06312</t>
  </si>
  <si>
    <t>BLÆNDE M/SPRINGRING 5,684 L/S AISI 304</t>
  </si>
  <si>
    <t>52-06319</t>
  </si>
  <si>
    <t>BLÆNDE M/SPRINGRING 5,980 L/S AISI 304</t>
  </si>
  <si>
    <t>52-06319C</t>
  </si>
  <si>
    <t>52-06326</t>
  </si>
  <si>
    <t>BLÆNDE M/SPRINGRING 6,236 L/S AISI 304</t>
  </si>
  <si>
    <t>52-06326C</t>
  </si>
  <si>
    <t>52-06332</t>
  </si>
  <si>
    <t>BLÆNDE M/SPRINGRING 6,523 L/S AISI 304</t>
  </si>
  <si>
    <t>52-06332C</t>
  </si>
  <si>
    <t>52-06338</t>
  </si>
  <si>
    <t>BLÆNDE M/SPRINGRING 6,814 L/S AISI 304</t>
  </si>
  <si>
    <t>52-06344</t>
  </si>
  <si>
    <t>BLÆNDE M/SPRINGRING 7,117 L/S AISI 304</t>
  </si>
  <si>
    <t>52-06349</t>
  </si>
  <si>
    <t>BLÆNDE M/SPRINGRING 7,369 L/S AISI 304</t>
  </si>
  <si>
    <t>52-06349C</t>
  </si>
  <si>
    <t>52-06356</t>
  </si>
  <si>
    <t>BLÆNDE M/SPRINGRING 7,690 L/S AISI 304</t>
  </si>
  <si>
    <t>52-06356C</t>
  </si>
  <si>
    <t>52-06362</t>
  </si>
  <si>
    <t>BLÆNDE M/SPRINGRING 8,099 L/S AISI 304</t>
  </si>
  <si>
    <t>52-06367</t>
  </si>
  <si>
    <t>BLÆNDE M/SPRINGRING 8,321 L/S AISI 304</t>
  </si>
  <si>
    <t>52-06373</t>
  </si>
  <si>
    <t>BLÆNDE M/SPRINGRING 8,605 L/S AISI 304</t>
  </si>
  <si>
    <t>52-06373C</t>
  </si>
  <si>
    <t>52-06379</t>
  </si>
  <si>
    <t>BLÆNDE M/SPRINGRING 8,961 L/S AISI 304</t>
  </si>
  <si>
    <t>52-06385</t>
  </si>
  <si>
    <t>BLÆNDE M/SPRINGRING 9,324 L/S AISI 304</t>
  </si>
  <si>
    <t>52-06391</t>
  </si>
  <si>
    <t>BLÆNDE M/SPRINGRING 9,709 L/S AISI 304</t>
  </si>
  <si>
    <t>52-06393</t>
  </si>
  <si>
    <t>BLÆNDE M/SPRINGRING 10,093 L/S AISI 304</t>
  </si>
  <si>
    <t>52-06393C</t>
  </si>
  <si>
    <t>52-06398</t>
  </si>
  <si>
    <t>BLÆNDE M/SPRINGRING 10,468 L/S AISI 304</t>
  </si>
  <si>
    <t>52-06398C</t>
  </si>
  <si>
    <t>52-06400</t>
  </si>
  <si>
    <t>BLÆNDE M/SPRINGRING 10,724 L/S AISI 304</t>
  </si>
  <si>
    <t>52-06400C</t>
  </si>
  <si>
    <t>52-06407</t>
  </si>
  <si>
    <t>BLÆNDE M/SPRINGRING 11,381 L/S AISI 304</t>
  </si>
  <si>
    <t>52-06407C</t>
  </si>
  <si>
    <t>52-06407H</t>
  </si>
  <si>
    <t>BLÆNDE M/SPRINGRING 12,500 L/S AISI 304</t>
  </si>
  <si>
    <t>52-06407HC</t>
  </si>
  <si>
    <t>52-50000</t>
  </si>
  <si>
    <t>52-50000C</t>
  </si>
  <si>
    <t>ALPHA INDSATS M/BLÆNDE  1,061 L/S</t>
  </si>
  <si>
    <t>52-55179C</t>
  </si>
  <si>
    <t>52-55179T</t>
  </si>
  <si>
    <t>ALPHA INDSATS M/BLÆNDE  1,092 L/S</t>
  </si>
  <si>
    <t>52-55184C</t>
  </si>
  <si>
    <t>ALPHA INDSATS M/BLÆNDE  1,125 L/S</t>
  </si>
  <si>
    <t>52-55189C</t>
  </si>
  <si>
    <t>ALPHA INDSATS M/BLÆNDE  1,166 L/S</t>
  </si>
  <si>
    <t>52-55194C</t>
  </si>
  <si>
    <t>ALPHA INDSATS M/BLÆNDE  1,222 L/S</t>
  </si>
  <si>
    <t>52-55200C</t>
  </si>
  <si>
    <t>ALPHA INDSATS M/BLÆNDE  1,289 L/S</t>
  </si>
  <si>
    <t>52-55206C</t>
  </si>
  <si>
    <t>ALPHA INDSATS M/BLÆNDE  1,375 L/S</t>
  </si>
  <si>
    <t>52-55213C</t>
  </si>
  <si>
    <t>ALPHA INDSATS M/BLÆNDE  1,475 L/S</t>
  </si>
  <si>
    <t>52-55220C</t>
  </si>
  <si>
    <t>ALPHA INDSATS M/BLÆNDE  1,583 L/S</t>
  </si>
  <si>
    <t>52-55227C</t>
  </si>
  <si>
    <t>ALPHA INDSATS M/BLÆNDE  1,725 L/S</t>
  </si>
  <si>
    <t>ALPHA INDSATS M/BLÆNDE  1,809 L/S</t>
  </si>
  <si>
    <t>52-55243C</t>
  </si>
  <si>
    <t>ALPHA INDSATS M/BLÆNDE  1,967 L/S</t>
  </si>
  <si>
    <t>52-55251C</t>
  </si>
  <si>
    <t>52-55251T</t>
  </si>
  <si>
    <t>ALPHA INDSATS M/BLÆNDE  2,195 L/S</t>
  </si>
  <si>
    <t>52-55260C</t>
  </si>
  <si>
    <t>ALPHA INDSATS M/BLÆNDE  2,472 L/S</t>
  </si>
  <si>
    <t>52-55269C</t>
  </si>
  <si>
    <t>ALPHA INDSATS M/BLÆNDE  2,889 L/S</t>
  </si>
  <si>
    <t>52-55279C</t>
  </si>
  <si>
    <t>52-55279T</t>
  </si>
  <si>
    <t>ALPHA INDSATS M/BLÆNDE  3,154 L/S</t>
  </si>
  <si>
    <t>52-55287C</t>
  </si>
  <si>
    <t>ALPHA INDSATS M/BLÆNDE  3,470 L/S</t>
  </si>
  <si>
    <t>52-55292C</t>
  </si>
  <si>
    <t>ALPHA INDSATS M/BLÆNDE  3,722 L/S</t>
  </si>
  <si>
    <t>52-55298C</t>
  </si>
  <si>
    <t>ALPHA INDSATS M/BLÆNDE  4,100 L/S</t>
  </si>
  <si>
    <t>52-55303C</t>
  </si>
  <si>
    <t>ALPHA INDSATS M/BLÆNDE  4,444 L/S</t>
  </si>
  <si>
    <t>52-55308C</t>
  </si>
  <si>
    <t>52-55308T</t>
  </si>
  <si>
    <t>52-60000</t>
  </si>
  <si>
    <t>52-60000C</t>
  </si>
  <si>
    <t>ALPHA INDSATS M/BLÆNDE 4,733 L/S</t>
  </si>
  <si>
    <t>52-66285C</t>
  </si>
  <si>
    <t>ALPHA INDSATS M/BLÆNDE 5,041 L/S</t>
  </si>
  <si>
    <t>52-66292C</t>
  </si>
  <si>
    <t>ALPHA INDSATS M/BLÆNDE 5,221 L/S</t>
  </si>
  <si>
    <t>52-66301C</t>
  </si>
  <si>
    <t>ALPHA INDSATS M/BLÆNDE 5,408 L/S</t>
  </si>
  <si>
    <t>52-66305C</t>
  </si>
  <si>
    <t>ALPHA INDSATS M/BLÆNDE 5,684 L/S</t>
  </si>
  <si>
    <t>52-66312C</t>
  </si>
  <si>
    <t>52-66312T</t>
  </si>
  <si>
    <t>ALPHA INDSATS M/BLÆNDE 5,980 L/S</t>
  </si>
  <si>
    <t>52-66319C</t>
  </si>
  <si>
    <t>ALPHA INDSATS M/BLÆNDE 6,236 L/S</t>
  </si>
  <si>
    <t>52-66326C</t>
  </si>
  <si>
    <t>52-66326T</t>
  </si>
  <si>
    <t>ALPHA INDSATS M/BLÆNDE 6,523 L/S</t>
  </si>
  <si>
    <t>52-66332C</t>
  </si>
  <si>
    <t>ALPHA INDSATS M/BLÆNDE 6,814 L/S</t>
  </si>
  <si>
    <t>52-66338C</t>
  </si>
  <si>
    <t>ALPHA INDSATS M/BLÆNDE 7,117 L/S</t>
  </si>
  <si>
    <t>52-66344C</t>
  </si>
  <si>
    <t>ALPHA INDSATS M/BLÆNDE 7,369 L/S</t>
  </si>
  <si>
    <t>52-66349C</t>
  </si>
  <si>
    <t>ALPHA INDSATS M/BLÆNDE 7,690 L/S</t>
  </si>
  <si>
    <t>52-66356C</t>
  </si>
  <si>
    <t>ALPHA INDSATS M/BLÆNDE 8,099 L/S</t>
  </si>
  <si>
    <t>52-66362C</t>
  </si>
  <si>
    <t>ALPHA INDSATS M/BLÆNDE 8,321 L/S</t>
  </si>
  <si>
    <t>52-66367C</t>
  </si>
  <si>
    <t>52-66367T</t>
  </si>
  <si>
    <t>ALPHA INDSATS M/BLÆNDE 8,605 L/S</t>
  </si>
  <si>
    <t>52-66373C</t>
  </si>
  <si>
    <t>ALPHA INDSATS M/BLÆNDE 8,961 L/S</t>
  </si>
  <si>
    <t>52-66379C</t>
  </si>
  <si>
    <t>ALPHA INDSATS M/BLÆNDE 9,324 L/S</t>
  </si>
  <si>
    <t>52-66385C</t>
  </si>
  <si>
    <t>ALPHA INDSATS M/BLÆNDE 9,709 L/S</t>
  </si>
  <si>
    <t>52-66391C</t>
  </si>
  <si>
    <t>ALPHA INDSATS M/BLÆNDE 10,093 L/S</t>
  </si>
  <si>
    <t>52-66393C</t>
  </si>
  <si>
    <t>ALPHA INDSATS M/BLÆNDE 10,468 L/S</t>
  </si>
  <si>
    <t>52-66398C</t>
  </si>
  <si>
    <t>ALPHA INDSATS M/BLÆNDE 10,724 L/S</t>
  </si>
  <si>
    <t>52-66400C</t>
  </si>
  <si>
    <t>ALPHA INDSATS M/BLÆNDE 11,381 L/S</t>
  </si>
  <si>
    <t>52-66407C</t>
  </si>
  <si>
    <t>ALPHA INDSATS M/BLÆNDE 12,500 L/S</t>
  </si>
  <si>
    <t>52-66407HC</t>
  </si>
  <si>
    <t>53-1040</t>
  </si>
  <si>
    <t>AKTUATOR OPTIMA DN15-32 24V (O-10V)</t>
  </si>
  <si>
    <t>53-1043</t>
  </si>
  <si>
    <t>AKTUATOR OPTIMA DN15-32 24V 3 POSITION</t>
  </si>
  <si>
    <t>53-1045</t>
  </si>
  <si>
    <t>53-1049</t>
  </si>
  <si>
    <t>AKTUATOR KIT OPTIMA DN15-32 24V (O-10V)</t>
  </si>
  <si>
    <t>53-1051</t>
  </si>
  <si>
    <t>ADAPTER F. SAUTER AKTUATOR</t>
  </si>
  <si>
    <t>53-1053</t>
  </si>
  <si>
    <t>AKTUATOR OPTIMA DN40-50 24V 3 POSITON</t>
  </si>
  <si>
    <t>53-1054</t>
  </si>
  <si>
    <t>AKTUATOR OPTIMA DN40-50 230V 3 POSITON</t>
  </si>
  <si>
    <t>53-1055</t>
  </si>
  <si>
    <t>ACTUATOR, OPTIMA DN15-32 24V/0.10V  E%</t>
  </si>
  <si>
    <t>53-1056</t>
  </si>
  <si>
    <t>ACTUATOR, OPTIMA COMPACT 24V/ 0..10V</t>
  </si>
  <si>
    <t>53-1057</t>
  </si>
  <si>
    <t>ACTUATOR, OPTIMA COMPACT 24V/ 3P</t>
  </si>
  <si>
    <t>53-1058</t>
  </si>
  <si>
    <t>ACTUATOR, OPTIMA COMPACT 230V/ 3P</t>
  </si>
  <si>
    <t>53-1059</t>
  </si>
  <si>
    <t>ACTUATOR, OPTIMA COMPACT 24V/ 0..10V ,EP</t>
  </si>
  <si>
    <t>53-1090</t>
  </si>
  <si>
    <t>FRESE OPTIMA DN15 M/M P/T LOW FLOW</t>
  </si>
  <si>
    <t>53-1093</t>
  </si>
  <si>
    <t>FRESE OPTIMA DN32 M/M P/T LOW FLOW</t>
  </si>
  <si>
    <t>53-1094</t>
  </si>
  <si>
    <t>FRESE OPTIMA DN15 M/M P/T HIGH FLOW</t>
  </si>
  <si>
    <t>53-1094C</t>
  </si>
  <si>
    <t>Frese Optima DN15 M/M P/T High Flow</t>
  </si>
  <si>
    <t>53-1095</t>
  </si>
  <si>
    <t>FRESE OPTIMA DN20 M/M P/T HIGH FLOW</t>
  </si>
  <si>
    <t>53-1095C</t>
  </si>
  <si>
    <t>Frese Optima DN20 M/M P/T High Flow</t>
  </si>
  <si>
    <t>53-1096C</t>
  </si>
  <si>
    <t>Frese Optima DN25 M/M P/T High Flow</t>
  </si>
  <si>
    <t>53-1097</t>
  </si>
  <si>
    <t>FRESE OPTIMA DN40 M/M 7000 L/T P/T ISO</t>
  </si>
  <si>
    <t>53-1098</t>
  </si>
  <si>
    <t>FRESE OPTIMA DN50 M/M 8500 L/T P/T ISO</t>
  </si>
  <si>
    <t>53-1120</t>
  </si>
  <si>
    <t>OPTIMA DN15 NPT 2,7 GPM PROP SIEMENS</t>
  </si>
  <si>
    <t>53-1121</t>
  </si>
  <si>
    <t>OPTIMA DN20 NPT 4,5 GPM PROP SIEMENS</t>
  </si>
  <si>
    <t>53-1123</t>
  </si>
  <si>
    <t>OPTIMA DN32 NPT 13,2 GPM PROP SIEMENS</t>
  </si>
  <si>
    <t>53-1124</t>
  </si>
  <si>
    <t>OPTIMA DN15 NPT 7,5 GPM PROP SIEMENS</t>
  </si>
  <si>
    <t>53-1125</t>
  </si>
  <si>
    <t>OPTIMA DN20 NPT 8,9 GPM PROP SIEMENS</t>
  </si>
  <si>
    <t>53-1126</t>
  </si>
  <si>
    <t>OPTIMA DN25 NPT 8,9 GPM PROP SIEMENS</t>
  </si>
  <si>
    <t>53-1127</t>
  </si>
  <si>
    <t>OPTIMA DN40 NPT 31 GPM PROP SIEMENS</t>
  </si>
  <si>
    <t>53-1180</t>
  </si>
  <si>
    <t>Aktuator 24V AC/DC 0...10VDC  5,5 mm EQ%</t>
  </si>
  <si>
    <t>53-1180-3</t>
  </si>
  <si>
    <t>Aktuator 24V AC/DC 0...10VDC 5,5 mm EQ%</t>
  </si>
  <si>
    <t>53-1181</t>
  </si>
  <si>
    <t>Aktuator 3-pos. 24V AC</t>
  </si>
  <si>
    <t>53-1182</t>
  </si>
  <si>
    <t>Aktuator 3-pos. 230V AC/DC</t>
  </si>
  <si>
    <t>53-1183</t>
  </si>
  <si>
    <t>Aktuator 24V AC/DC 0...10VDC 2,5 mm EQ%</t>
  </si>
  <si>
    <t>53-1183-3</t>
  </si>
  <si>
    <t>Optima DN50 PN16 Low Flow P/T</t>
  </si>
  <si>
    <t>53-1200-02</t>
  </si>
  <si>
    <t>OPTIMA DN50 PN16 LF P/T m/actuator</t>
  </si>
  <si>
    <t>53-1200-06</t>
  </si>
  <si>
    <t>Optima DN50 PN16 LF P/T m/actuator SRU</t>
  </si>
  <si>
    <t>53-1200-07</t>
  </si>
  <si>
    <t>Optima DN50 PN16 LF P/T m/actuator SRD</t>
  </si>
  <si>
    <t>53-1200C</t>
  </si>
  <si>
    <t>53-1200-CUT</t>
  </si>
  <si>
    <t>OPTIMA DN50 PN16 Low Flow P/T (Snit-model)</t>
  </si>
  <si>
    <t>OPTIMA DN65 PN16 LOW FLOW P/T</t>
  </si>
  <si>
    <t>53-1201-02</t>
  </si>
  <si>
    <t>OPTIMA DN65 PN16 LF P/T m/aktuator</t>
  </si>
  <si>
    <t>53-1201-06</t>
  </si>
  <si>
    <t>Optima DN65 PN16 LF P/T m/aktuator SRU</t>
  </si>
  <si>
    <t>53-1201-07</t>
  </si>
  <si>
    <t>Optima DN65 PN16 LF P/T m/aktuator SRD</t>
  </si>
  <si>
    <t>53-1201C</t>
  </si>
  <si>
    <t>Optima DN65 PN16 Low Flow P/T</t>
  </si>
  <si>
    <t>OPTIMA DN80 PN16 LOW FLOW P/T</t>
  </si>
  <si>
    <t>53-1202-02</t>
  </si>
  <si>
    <t>Optima DN80 PN16 LF P/T m/aktuator</t>
  </si>
  <si>
    <t>53-1202-06</t>
  </si>
  <si>
    <t>Optima DN80 PN16 LF P/T m/aktuator SRU</t>
  </si>
  <si>
    <t>53-1202-07</t>
  </si>
  <si>
    <t>Optima DN80 PN16 LF P/T m/aktuator SRD</t>
  </si>
  <si>
    <t>53-1202C</t>
  </si>
  <si>
    <t>Optima DN80 PN16 Low Flow P/T</t>
  </si>
  <si>
    <t>Optima DN100 PN16 Low Flow PT</t>
  </si>
  <si>
    <t>53-1203-02</t>
  </si>
  <si>
    <t>Optima DN100 PN16 LF P/T m/aktuator</t>
  </si>
  <si>
    <t>53-1203-06</t>
  </si>
  <si>
    <t>Optima DN100 PN16 LF P/T m/aktuator SRU</t>
  </si>
  <si>
    <t>53-1203-07</t>
  </si>
  <si>
    <t>Optima DN100 PN16 LF P/T m/aktuator SRD</t>
  </si>
  <si>
    <t>53-1203C</t>
  </si>
  <si>
    <t>Optima DN100 PN16 Low Flow P/T</t>
  </si>
  <si>
    <t>Optima DN125 PN16 Low Flow PT</t>
  </si>
  <si>
    <t>53-1204-02</t>
  </si>
  <si>
    <t>Optima DN125 PN16 LF P/T m/aktuator</t>
  </si>
  <si>
    <t>53-1204-06</t>
  </si>
  <si>
    <t>Optima DN125 PN16 LF P/T m/aktuator SRU</t>
  </si>
  <si>
    <t>53-1204-07</t>
  </si>
  <si>
    <t>Optima DN125 PN16 LF P/T m/aktuator SRD</t>
  </si>
  <si>
    <t>53-1204-50</t>
  </si>
  <si>
    <t>Optima DN125 PN16 LF PT med monteret aktuator</t>
  </si>
  <si>
    <t>53-1204C</t>
  </si>
  <si>
    <t>Optima DN125 PN16 Low Flow P/T</t>
  </si>
  <si>
    <t>53-1204-ST01</t>
  </si>
  <si>
    <t>Optima DN150 PN16 Low Flow PT</t>
  </si>
  <si>
    <t>53-1205-03</t>
  </si>
  <si>
    <t>OPTIMA DN150 PN16 LF P/T m/aktuator</t>
  </si>
  <si>
    <t>53-1205-11</t>
  </si>
  <si>
    <t>Optima DN150 PN16 LF P/T m/aktuator SRU</t>
  </si>
  <si>
    <t>53-1205-12</t>
  </si>
  <si>
    <t>Optima DN150 PN16 LF P/T m/aktuator SRD</t>
  </si>
  <si>
    <t>53-1205C</t>
  </si>
  <si>
    <t>Optima DN150 PN16 Low Flow P/T</t>
  </si>
  <si>
    <t>Optima DN200 PN16 Low Flow PT</t>
  </si>
  <si>
    <t>53-1206-03</t>
  </si>
  <si>
    <t>Optima DN200 PN16 LF P/T m/aktuator</t>
  </si>
  <si>
    <t>53-1206-11</t>
  </si>
  <si>
    <t>Optima DN200 PN16 LF P/T m/aktuator SRU</t>
  </si>
  <si>
    <t>53-1206-12</t>
  </si>
  <si>
    <t>Optima DN200 PN16 LF P/T m/aktuator SRD</t>
  </si>
  <si>
    <t>53-1206C</t>
  </si>
  <si>
    <t>Optima DN200 PN16 Low Flow P/T</t>
  </si>
  <si>
    <t>Optima DN250 PN16 Low Flow PT</t>
  </si>
  <si>
    <t>53-1207-10</t>
  </si>
  <si>
    <t>Optima DN250 PN16 LF P/T m/aktuator</t>
  </si>
  <si>
    <t>53-1207-11</t>
  </si>
  <si>
    <t>Optima DN250 PN16 LF P/T m/aktuator SRU</t>
  </si>
  <si>
    <t>53-1207-12</t>
  </si>
  <si>
    <t>Optima DN250 PN16 LF P/T m/aktuator SRD</t>
  </si>
  <si>
    <t>53-1207C</t>
  </si>
  <si>
    <t>Optima DN250 PN16 Low Flow P/T</t>
  </si>
  <si>
    <t>Optima DN300 PN16 Low Flow PT</t>
  </si>
  <si>
    <t>53-1208-10</t>
  </si>
  <si>
    <t>Optima DN300 PN16 LF P/T m/aktuator</t>
  </si>
  <si>
    <t>53-1208-11</t>
  </si>
  <si>
    <t>Optima DN300 PN16 LF P/T m/aktuator SRU</t>
  </si>
  <si>
    <t>53-1208-12</t>
  </si>
  <si>
    <t>Optima DN300 PN16 LF P/T m/aktuator SRD</t>
  </si>
  <si>
    <t>53-1208C</t>
  </si>
  <si>
    <t>Optima DN300 PN16 Low Flow P/T</t>
  </si>
  <si>
    <t>OPTIMA DN50 PN16 HIGH FLOW P/T</t>
  </si>
  <si>
    <t>53-1210-02</t>
  </si>
  <si>
    <t>Optima DN50 PN16 HF P/T m/aktuator</t>
  </si>
  <si>
    <t>53-1210-06</t>
  </si>
  <si>
    <t>Optima DN50 PN16 HF P/T m/aktuator SRU</t>
  </si>
  <si>
    <t>53-1210-07</t>
  </si>
  <si>
    <t>Optima DN50 PN16 HF P/T m/aktuator SRD</t>
  </si>
  <si>
    <t>53-1210C</t>
  </si>
  <si>
    <t>Optima DN50 PN16 High Flow P/T</t>
  </si>
  <si>
    <t>OPTIMA DN65 PN16 HIGH FLOW P/T</t>
  </si>
  <si>
    <t>53-1211-02</t>
  </si>
  <si>
    <t>Optima DN65 PN16 HF P/T m/aktuator</t>
  </si>
  <si>
    <t>53-1211-06</t>
  </si>
  <si>
    <t>Optima DN65 PN16 HF P/T m/aktuator SRU</t>
  </si>
  <si>
    <t>53-1211-07</t>
  </si>
  <si>
    <t>Optima DN65 PN16 HF P/T m/aktuator SRD</t>
  </si>
  <si>
    <t>53-1211C</t>
  </si>
  <si>
    <t>Optima DN65 PN16 High Flow P/T</t>
  </si>
  <si>
    <t>OPTIMA DN80 PN16 HIGH FLOW P/T</t>
  </si>
  <si>
    <t>53-1212-02</t>
  </si>
  <si>
    <t>Optima DN80 PN16 HF P/T m/aktuator</t>
  </si>
  <si>
    <t>53-1212-06</t>
  </si>
  <si>
    <t>Optima DN80 PN16 HF P/T m/aktuator SRU</t>
  </si>
  <si>
    <t>53-1212-07</t>
  </si>
  <si>
    <t>Optima DN80 PN16 HF P/T m/aktuator SRD</t>
  </si>
  <si>
    <t>53-1212C</t>
  </si>
  <si>
    <t>Optima DN80 PN16 High Flow P/T</t>
  </si>
  <si>
    <t>Optima DN100 PN16 High Flow PT</t>
  </si>
  <si>
    <t>53-1213-02</t>
  </si>
  <si>
    <t>Optima DN100 PN16 HF P/T m/aktuator</t>
  </si>
  <si>
    <t>53-1213-06</t>
  </si>
  <si>
    <t>Optima DN100 PN16 HF P/T m/aktuator SRU</t>
  </si>
  <si>
    <t>53-1213-07</t>
  </si>
  <si>
    <t>Optima DN100 PN16 HF P/T m/aktuator SRD</t>
  </si>
  <si>
    <t>53-1213C</t>
  </si>
  <si>
    <t>Optima DN100 PN16 High Flow P/T</t>
  </si>
  <si>
    <t>Optima DN125 PN16 High Flow PT</t>
  </si>
  <si>
    <t>53-1214-02</t>
  </si>
  <si>
    <t>Optima DN125 PN16 HF P/T m/aktuator</t>
  </si>
  <si>
    <t>53-1214-06</t>
  </si>
  <si>
    <t>Optima DN125 PN16 HF P/T m/aktuator SRU</t>
  </si>
  <si>
    <t>53-1214-07</t>
  </si>
  <si>
    <t>Optima DN125 PN16 HF P/T m/aktuator SRD</t>
  </si>
  <si>
    <t>53-1214C</t>
  </si>
  <si>
    <t>Optima DN125 PN16 High Flow P/T</t>
  </si>
  <si>
    <t>Optima DN150 PN16 High Flow PT</t>
  </si>
  <si>
    <t>53-1215-03</t>
  </si>
  <si>
    <t>OPTIMA DN150 PN16 HF P/T m/aktuator</t>
  </si>
  <si>
    <t>53-1215-11</t>
  </si>
  <si>
    <t>Optima DN150 PN16 HF P/T m/aktuator SRU</t>
  </si>
  <si>
    <t>53-1215-12</t>
  </si>
  <si>
    <t>Optima DN150 PN16 HF P/T m/aktuator SRD</t>
  </si>
  <si>
    <t>53-1215C</t>
  </si>
  <si>
    <t>Optima DN150 PN16 High Flow P/T</t>
  </si>
  <si>
    <t>Optima DN200 PN16 High Flow PT</t>
  </si>
  <si>
    <t>53-1216-03</t>
  </si>
  <si>
    <t>Optima DN200 PN16 HF P/T m/aktuator</t>
  </si>
  <si>
    <t>53-1216-11</t>
  </si>
  <si>
    <t>Optima DN200 PN16 HF P/T m/aktuator SRU</t>
  </si>
  <si>
    <t>53-1216-12</t>
  </si>
  <si>
    <t>Optima DN200 PN16 HF P/T m/aktuator SRD</t>
  </si>
  <si>
    <t>53-1216C</t>
  </si>
  <si>
    <t>Optima DN200 PN16 High Flow P/T</t>
  </si>
  <si>
    <t>Optima DN250 PN16 High Flow PT</t>
  </si>
  <si>
    <t>53-1217-10</t>
  </si>
  <si>
    <t>Optima DN250 PN16 HF P/T m/aktuator</t>
  </si>
  <si>
    <t>53-1217-11</t>
  </si>
  <si>
    <t>Optima DN250 PN16 HF P/T m/aktuator SRU</t>
  </si>
  <si>
    <t>53-1217-12</t>
  </si>
  <si>
    <t>Optima DN250 PN16 HF P/T m/aktuator SRD</t>
  </si>
  <si>
    <t>53-1217C</t>
  </si>
  <si>
    <t>Optima DN250 PN16 High Flow P/T</t>
  </si>
  <si>
    <t>Optima DN300 PN16 High Flow PT</t>
  </si>
  <si>
    <t>53-1218-10</t>
  </si>
  <si>
    <t>Optima DN300 PN16 HF P/T m/aktuator</t>
  </si>
  <si>
    <t>53-1218-11</t>
  </si>
  <si>
    <t>Optima DN300 PN16 HF P/T m/aktuator SRU</t>
  </si>
  <si>
    <t>53-1218-12</t>
  </si>
  <si>
    <t>Optima DN300 PN16 HF P/T m/aktuator SRD</t>
  </si>
  <si>
    <t>53-1218C</t>
  </si>
  <si>
    <t>Optima DN300 PN16 High Flow P/T</t>
  </si>
  <si>
    <t>OPTIMA DN50 PN25 LOW FLOW P/T</t>
  </si>
  <si>
    <t>53-1220-02</t>
  </si>
  <si>
    <t>Optima DN50 PN25 LF P/T m/aktuator</t>
  </si>
  <si>
    <t>53-1220-06</t>
  </si>
  <si>
    <t>Optima DN50 PN25 LF P/T m/aktuator SRU</t>
  </si>
  <si>
    <t>53-1220-07</t>
  </si>
  <si>
    <t>Optima DN50 PN25 LF P/T m/aktuator SRD</t>
  </si>
  <si>
    <t>53-1220C</t>
  </si>
  <si>
    <t>Optima DN50 PN25 Low Flow P/T</t>
  </si>
  <si>
    <t>OPTIMA DN65 PN25 LOW FLOW P/T</t>
  </si>
  <si>
    <t>53-1221-02</t>
  </si>
  <si>
    <t>Optima DN65 PN25 LF P/T m/aktuator</t>
  </si>
  <si>
    <t>53-1221-06</t>
  </si>
  <si>
    <t>Optima DN65 PN25 LF P/T m/aktuator SRU</t>
  </si>
  <si>
    <t>53-1221-07</t>
  </si>
  <si>
    <t>Optima DN65 PN25 LF P/T m/aktuator SRD</t>
  </si>
  <si>
    <t>53-1221C</t>
  </si>
  <si>
    <t>Optima DN65 PN25 Low Flow P/T</t>
  </si>
  <si>
    <t>OPTIMA DN80 PN25 LOW FLOW P/T</t>
  </si>
  <si>
    <t>53-1222-02</t>
  </si>
  <si>
    <t>Optima DN80 PN25 LF P/T m/aktuator</t>
  </si>
  <si>
    <t>53-1222-06</t>
  </si>
  <si>
    <t>Optima DN80 PN25 LF P/T m/aktuator SRU</t>
  </si>
  <si>
    <t>53-1222-07</t>
  </si>
  <si>
    <t>Optima DN80 PN25 LF P/T m/aktuator SRD</t>
  </si>
  <si>
    <t>53-1222C</t>
  </si>
  <si>
    <t>Optima DN80 PN25 Low Flow P/T</t>
  </si>
  <si>
    <t>Optima DN100 PN25 Low Flow PT</t>
  </si>
  <si>
    <t>53-1223-02</t>
  </si>
  <si>
    <t>Optima DN100 PN25 LF P/T m/aktuator</t>
  </si>
  <si>
    <t>53-1223-06</t>
  </si>
  <si>
    <t>Optima DN100 PN25 LF P/T m/aktuator SRU</t>
  </si>
  <si>
    <t>53-1223-07</t>
  </si>
  <si>
    <t>Optima DN100 PN25 LF P/T m/aktuator SRD</t>
  </si>
  <si>
    <t>53-1223C</t>
  </si>
  <si>
    <t>Optima DN100 PN25 Low Flow P/T</t>
  </si>
  <si>
    <t>Optima DN125 PN25 Low Flow PT</t>
  </si>
  <si>
    <t>53-1224-02</t>
  </si>
  <si>
    <t>Optima DN125 PN25 LF P/T m/aktuator</t>
  </si>
  <si>
    <t>53-1224-06</t>
  </si>
  <si>
    <t>Optima DN125 PN25 LF P/T m/aktuator SRU</t>
  </si>
  <si>
    <t>53-1224-07</t>
  </si>
  <si>
    <t>Optima DN125 PN25 LF P/T m/aktuator SRD</t>
  </si>
  <si>
    <t>53-1224C</t>
  </si>
  <si>
    <t>Optima DN125 PN25 Low Flow P/T</t>
  </si>
  <si>
    <t>Optima DN150 PN25 Low Flow PT</t>
  </si>
  <si>
    <t>53-1225-03</t>
  </si>
  <si>
    <t>OPTIMA DN150 PN25 LF P/T m/aktuator</t>
  </si>
  <si>
    <t>53-1225-11</t>
  </si>
  <si>
    <t>Optima DN150 PN25 LF P/T m/aktuator SRU</t>
  </si>
  <si>
    <t>53-1225-12</t>
  </si>
  <si>
    <t>Optima DN150 PN25 LF P/T m/aktuator SRD</t>
  </si>
  <si>
    <t>53-1225C</t>
  </si>
  <si>
    <t>Optima DN150 PN25 Low Flow P/T</t>
  </si>
  <si>
    <t>Optima DN200 PN25 Low Flow PT</t>
  </si>
  <si>
    <t>53-1226-03</t>
  </si>
  <si>
    <t>Optima DN200 PN25 LF P/T m/aktuator</t>
  </si>
  <si>
    <t>53-1226-11</t>
  </si>
  <si>
    <t>Optima DN200 PN25 LF P/T m/aktuator SRU</t>
  </si>
  <si>
    <t>53-1226-12</t>
  </si>
  <si>
    <t>Optima DN200 PN25 LF P/T m/aktuator SRD</t>
  </si>
  <si>
    <t>53-1226C</t>
  </si>
  <si>
    <t>Optima DN200 PN25 Low Flow P/T</t>
  </si>
  <si>
    <t>Optima DN250 PN25 Low Flow PT</t>
  </si>
  <si>
    <t>53-1227-10</t>
  </si>
  <si>
    <t>Optima DN250 PN25 LF P/T m/aktuator</t>
  </si>
  <si>
    <t>53-1227-11</t>
  </si>
  <si>
    <t>Optima DN250 PN25 LF P/T m/aktuator SRU</t>
  </si>
  <si>
    <t>53-1227-12</t>
  </si>
  <si>
    <t>Optima DN250 PN25 LF P/T m/aktuator SRD</t>
  </si>
  <si>
    <t>53-1227C</t>
  </si>
  <si>
    <t>Optima DN250 PN25 Low Flow P/T</t>
  </si>
  <si>
    <t>Optima DN300 PN25 Low Flow PT</t>
  </si>
  <si>
    <t>53-1228-10</t>
  </si>
  <si>
    <t>Optima DN300 PN25 LF P/T m/aktuator</t>
  </si>
  <si>
    <t>53-1228-11</t>
  </si>
  <si>
    <t>Optima DN300 PN25 LF P/T m/aktuator SRU</t>
  </si>
  <si>
    <t>53-1228-12</t>
  </si>
  <si>
    <t>Optima DN300 PN25 LF P/T m/aktuator SRD</t>
  </si>
  <si>
    <t>53-1228C</t>
  </si>
  <si>
    <t>Optima DN300 PN25 Low Flow P/T</t>
  </si>
  <si>
    <t>OPTIMA DN50 PN25 HIGH FLOW P/T</t>
  </si>
  <si>
    <t>53-1230-02</t>
  </si>
  <si>
    <t>Optima DN50 PN25 HF P/T m/aktuator</t>
  </si>
  <si>
    <t>53-1230-06</t>
  </si>
  <si>
    <t>Optima DN50 PN25 HF P/T m/aktuator SRU</t>
  </si>
  <si>
    <t>53-1230-07</t>
  </si>
  <si>
    <t>Optima DN50 PN25 HF P/T m/aktuator SRD</t>
  </si>
  <si>
    <t>53-1230C</t>
  </si>
  <si>
    <t>Optima DN50 PN25 High Flow P/T</t>
  </si>
  <si>
    <t>OPTIMA DN65 PN25 HIGH FLOW P/T</t>
  </si>
  <si>
    <t>53-1231-02</t>
  </si>
  <si>
    <t>Optima DN65 PN25 HF P/T m/aktuator</t>
  </si>
  <si>
    <t>53-1231-06</t>
  </si>
  <si>
    <t>Optima DN65 PN25 HF P/T m/aktuator SRU</t>
  </si>
  <si>
    <t>53-1231-07</t>
  </si>
  <si>
    <t>Optima DN65 PN25 HF P/T m/aktuator SRD</t>
  </si>
  <si>
    <t>53-1231C</t>
  </si>
  <si>
    <t>Optima DN65 PN25 High Flow P/T</t>
  </si>
  <si>
    <t>OPTIMA DN80 PN25 HIGH FLOW P/T</t>
  </si>
  <si>
    <t>53-1232-02</t>
  </si>
  <si>
    <t>Optima DN80 PN25 HF P/T m/aktuator</t>
  </si>
  <si>
    <t>53-1232-06</t>
  </si>
  <si>
    <t>Optima DN80 PN25 HF P/T m/aktuator SRU</t>
  </si>
  <si>
    <t>53-1232-07</t>
  </si>
  <si>
    <t>Optima DN80 PN25 HF P/T m/aktuator SRD</t>
  </si>
  <si>
    <t>53-1232C</t>
  </si>
  <si>
    <t>Optima DN80 PN25 High Flow P/T</t>
  </si>
  <si>
    <t>Optima DN100 PN25 High Flow PT</t>
  </si>
  <si>
    <t>53-1233-02</t>
  </si>
  <si>
    <t>Optima DN100 PN25 HF P/T m/aktuator</t>
  </si>
  <si>
    <t>53-1233-06</t>
  </si>
  <si>
    <t>Optima DN100 PN25 HF P/T m/aktuator SRU</t>
  </si>
  <si>
    <t>53-1233-07</t>
  </si>
  <si>
    <t>Optima DN100 PN25 HF P/T m/aktuator SRD</t>
  </si>
  <si>
    <t>53-1233C</t>
  </si>
  <si>
    <t>Optima DN100 PN25 High Flow P/T</t>
  </si>
  <si>
    <t>Optima DN125 PN25 High Flow PT</t>
  </si>
  <si>
    <t>53-1234-02</t>
  </si>
  <si>
    <t>Optima DN125 PN25 HF P/T m/aktuator</t>
  </si>
  <si>
    <t>53-1234-06</t>
  </si>
  <si>
    <t>Optima DN125 PN25 HF P/T m/aktuator SRU</t>
  </si>
  <si>
    <t>53-1234-07</t>
  </si>
  <si>
    <t>Optima DN125 PN25 HF P/T m/aktuator SRD</t>
  </si>
  <si>
    <t>53-1234C</t>
  </si>
  <si>
    <t>Optima DN125 PN25 High Flow P/T</t>
  </si>
  <si>
    <t>Optima DN150 PN25 High Flow PT</t>
  </si>
  <si>
    <t>53-1235-03</t>
  </si>
  <si>
    <t>OPTIMA DN150 PN25 HF P/T m/aktuator</t>
  </si>
  <si>
    <t>53-1235-11</t>
  </si>
  <si>
    <t>Optima DN150 PN25 HF P/T m/aktuator SRU</t>
  </si>
  <si>
    <t>53-1235-12</t>
  </si>
  <si>
    <t>Optima DN150 PN25 HF P/T m/aktuator SRD</t>
  </si>
  <si>
    <t>53-1235C</t>
  </si>
  <si>
    <t>Optima DN150 PN25 High Flow P/T</t>
  </si>
  <si>
    <t>Optima DN200 PN25 High Flow PT</t>
  </si>
  <si>
    <t>53-1236-03</t>
  </si>
  <si>
    <t>Optima DN200 PN25 HF P/T m/aktuator</t>
  </si>
  <si>
    <t>53-1236-11</t>
  </si>
  <si>
    <t>Optima DN200 PN25 HF P/T m/aktuator SRU</t>
  </si>
  <si>
    <t>53-1236-12</t>
  </si>
  <si>
    <t>Optima DN200 PN25 HF P/T m/aktuator SRD</t>
  </si>
  <si>
    <t>53-1236C</t>
  </si>
  <si>
    <t>Optima DN200 PN25 High Flow P/T</t>
  </si>
  <si>
    <t>Optima DN250 PN25 High Flow PT</t>
  </si>
  <si>
    <t>53-1237-10</t>
  </si>
  <si>
    <t>Optima DN250 PN25 HF P/T m/aktuator</t>
  </si>
  <si>
    <t>53-1237-11</t>
  </si>
  <si>
    <t>Optima DN250 PN25 HF P/T m/aktuator SRU</t>
  </si>
  <si>
    <t>53-1237-12</t>
  </si>
  <si>
    <t>Optima DN250 PN25 HF P/T m/aktuator SRD</t>
  </si>
  <si>
    <t>53-1237C</t>
  </si>
  <si>
    <t>Optima DN250 PN25 High Flow P/T</t>
  </si>
  <si>
    <t>Optima DN300 PN25 High Flow PT</t>
  </si>
  <si>
    <t>53-1238-10</t>
  </si>
  <si>
    <t>Optima DN300 PN25 HF P/T m/aktuator</t>
  </si>
  <si>
    <t>53-1238-11</t>
  </si>
  <si>
    <t>Optima DN300 PN25 HF P/T m/aktuator SRU</t>
  </si>
  <si>
    <t>53-1238-12</t>
  </si>
  <si>
    <t>Optima DN300 PN25 HF P/T m/aktuator SRD</t>
  </si>
  <si>
    <t>53-1238C</t>
  </si>
  <si>
    <t>Optima DN300 PN25 High Flow P/T</t>
  </si>
  <si>
    <t>53-1241</t>
  </si>
  <si>
    <t>Optima DN65 ANSI 125 Low Flow P/T</t>
  </si>
  <si>
    <t>53-1241-02</t>
  </si>
  <si>
    <t>Optima DN65 ANSI 125 Low Flow P/T m/aktuator</t>
  </si>
  <si>
    <t>53-1241-06</t>
  </si>
  <si>
    <t>Optima DN65 ANSI 125 Low Flow P/T m/aktuator SRU</t>
  </si>
  <si>
    <t>53-1242</t>
  </si>
  <si>
    <t>Optima DN80 ANSI 125 Low Flow P/T</t>
  </si>
  <si>
    <t>53-1242-06</t>
  </si>
  <si>
    <t>Optima DN80 ANSI 125 Low Flow P/T m/aktuator SRU</t>
  </si>
  <si>
    <t>53-1243</t>
  </si>
  <si>
    <t>Optima DN100 ANSI 125 Low Flow PT</t>
  </si>
  <si>
    <t>53-1243-02</t>
  </si>
  <si>
    <t>Optima DN100 ANSI 125 Low Flow PT m/aktuator</t>
  </si>
  <si>
    <t>53-1243-06</t>
  </si>
  <si>
    <t>Optima DN100 ANSI 125 Low Flow P/T m/aktuator SRU</t>
  </si>
  <si>
    <t>53-1244</t>
  </si>
  <si>
    <t>Optima DN125 ANSI 125 Low Flow PT</t>
  </si>
  <si>
    <t>53-1245</t>
  </si>
  <si>
    <t>Optima DN150 ANSI 125 Low Flow PT</t>
  </si>
  <si>
    <t>53-1246</t>
  </si>
  <si>
    <t>Optima DN200 ANSI 125 Low Flow PT</t>
  </si>
  <si>
    <t>53-1251</t>
  </si>
  <si>
    <t>OPTIMA DN65 ANSI 125 HIGH FLOW P/T</t>
  </si>
  <si>
    <t>53-1252</t>
  </si>
  <si>
    <t>Optima DN80 ANSI 125 High Flow P/T</t>
  </si>
  <si>
    <t>53-1252-06</t>
  </si>
  <si>
    <t>Optima DN80 ANSI 125 High Flow P/T m/aktuator SRU</t>
  </si>
  <si>
    <t>53-1253</t>
  </si>
  <si>
    <t>Optima DN100 ANSI 125 High Flow PT</t>
  </si>
  <si>
    <t>53-1254</t>
  </si>
  <si>
    <t>Optima DN125 ANSI 125 High Flow PT</t>
  </si>
  <si>
    <t>53-1255</t>
  </si>
  <si>
    <t>Optima DN150 ANSI 125 High Flow PT</t>
  </si>
  <si>
    <t>53-1256</t>
  </si>
  <si>
    <t>Optima DN200 ANSI 125 High Flow PT</t>
  </si>
  <si>
    <t>53-1261</t>
  </si>
  <si>
    <t>OPTIMA DN65 ANSI 250 LOW FLOW P/T</t>
  </si>
  <si>
    <t>53-1262</t>
  </si>
  <si>
    <t>Optima DN80 ANSI 250 Low Flow P/T</t>
  </si>
  <si>
    <t>53-1263</t>
  </si>
  <si>
    <t>Optima DN100 ANSI 250 Low Flow PT</t>
  </si>
  <si>
    <t>53-1264</t>
  </si>
  <si>
    <t>Optima DN125 ANSI 250 Low Flow PT</t>
  </si>
  <si>
    <t>53-1265</t>
  </si>
  <si>
    <t>Optima DN150 ANSI 250 Low Flow PT</t>
  </si>
  <si>
    <t>53-1266</t>
  </si>
  <si>
    <t>Optima DN200 ANSI 250 Low Flow PT</t>
  </si>
  <si>
    <t>53-1271</t>
  </si>
  <si>
    <t>OPTIMA DN65 ANSI 250 HIGH FLOW P/T</t>
  </si>
  <si>
    <t>53-1272</t>
  </si>
  <si>
    <t>Optima DN80 ANSI 250 High Flow P/T</t>
  </si>
  <si>
    <t>53-1273</t>
  </si>
  <si>
    <t>Optima DN100 ANSI 250 High Flow PT</t>
  </si>
  <si>
    <t>53-1274</t>
  </si>
  <si>
    <t>Optima DN125 ANSI 250 High Flow PT</t>
  </si>
  <si>
    <t>53-1275</t>
  </si>
  <si>
    <t>Optima DN150 ANSI 250 High Flow PT</t>
  </si>
  <si>
    <t>53-1276</t>
  </si>
  <si>
    <t>Optima DN200 ANSI 250 High Flow PT</t>
  </si>
  <si>
    <t>53-1280</t>
  </si>
  <si>
    <t>REDUKTION DN50/65 PN16</t>
  </si>
  <si>
    <t>53-1281</t>
  </si>
  <si>
    <t>Reduktion DN50/65 PN25</t>
  </si>
  <si>
    <t>53-1282</t>
  </si>
  <si>
    <t>Reduktion DN65/80 PN16</t>
  </si>
  <si>
    <t>53-1283</t>
  </si>
  <si>
    <t>Reduktion DN65/80 PN25</t>
  </si>
  <si>
    <t>53-1284</t>
  </si>
  <si>
    <t>Reduktion DN65/100 PN16</t>
  </si>
  <si>
    <t>53-1285</t>
  </si>
  <si>
    <t>Reduktion DN65/100 PN25</t>
  </si>
  <si>
    <t>53-1286</t>
  </si>
  <si>
    <t>Manifold DN65/100 PN16</t>
  </si>
  <si>
    <t>53-1288</t>
  </si>
  <si>
    <t>Manifold DN80/125 PN16</t>
  </si>
  <si>
    <t>53-1290</t>
  </si>
  <si>
    <t>ACTUATOR 3-POSITION 230 V AC 20MM ST</t>
  </si>
  <si>
    <t>53-1291</t>
  </si>
  <si>
    <t>ACTUATOR 3-POSITION 24 V AC/DC 20MM ST</t>
  </si>
  <si>
    <t>53-1292</t>
  </si>
  <si>
    <t>ACTUATOR 24 V AC/DC 0-10V/4-20mA 20MM 500N</t>
  </si>
  <si>
    <t>53-1293</t>
  </si>
  <si>
    <t>ACTUATOR 3-POSITION 230 V AC 40MM ST</t>
  </si>
  <si>
    <t>53-1294</t>
  </si>
  <si>
    <t>ACTUATOR 3-POSITION 24 V AC/DC 40MM ST</t>
  </si>
  <si>
    <t>53-1295</t>
  </si>
  <si>
    <t>ACTUATOR 24 V AC/DC 0-10V/4-20mA 40MM ST</t>
  </si>
  <si>
    <t>53-1296</t>
  </si>
  <si>
    <t>Aktuator 0-10V/3-P 400N Type-01</t>
  </si>
  <si>
    <t>53-1297</t>
  </si>
  <si>
    <t>Aktuator 0-10V/3-P 800N Type-02</t>
  </si>
  <si>
    <t>53-1298</t>
  </si>
  <si>
    <t>Aktuator 0-10V/3-P 1500N Type-03</t>
  </si>
  <si>
    <t>53-1299</t>
  </si>
  <si>
    <t>Aktuator 0-10V/3-P 2500N Type-10</t>
  </si>
  <si>
    <t>OPTIMA COMPACT DN10 N/N LOW 2,5</t>
  </si>
  <si>
    <t>53-1300C</t>
  </si>
  <si>
    <t>Optima Compact DN10 N/N Low 2,5</t>
  </si>
  <si>
    <t>OPTIMA COMPACT DN15 N/N LOW 2,5</t>
  </si>
  <si>
    <t>53-1302C</t>
  </si>
  <si>
    <t>Optima Compact DN15 N/N Low 2,5</t>
  </si>
  <si>
    <t>OPTIMA COMPACT DN15 N/N HIGH 2,5</t>
  </si>
  <si>
    <t>53-1304C</t>
  </si>
  <si>
    <t>Optima Compact DN15 N/N High 2,5</t>
  </si>
  <si>
    <t>53-1304-CUT</t>
  </si>
  <si>
    <t>Optima Compact DN15 N/N High 2,5 (Snit-model)</t>
  </si>
  <si>
    <t>Optima Compact DN15 N/N High 5</t>
  </si>
  <si>
    <t>53-1305C</t>
  </si>
  <si>
    <t>53-1307</t>
  </si>
  <si>
    <t>OPTIMA COMPACT DN20 N/N HIGH 4</t>
  </si>
  <si>
    <t>OPTIMA COMPACT DN20 N/N HIGH 5</t>
  </si>
  <si>
    <t>53-1308C</t>
  </si>
  <si>
    <t>Optima Compact DN20 N/N High 5</t>
  </si>
  <si>
    <t>OPTIMA COMPACT DN10 N/N LOW 5</t>
  </si>
  <si>
    <t>53-1309C</t>
  </si>
  <si>
    <t>Optima Compact DN10 N/N Low 5</t>
  </si>
  <si>
    <t>OPTIMA COMPACT DN15 N/N LOW 5</t>
  </si>
  <si>
    <t>53-1310C</t>
  </si>
  <si>
    <t>Optima Compact DN15 N/N Low 5</t>
  </si>
  <si>
    <t>Optima Compact DN20 N/N 5,5</t>
  </si>
  <si>
    <t>53-1311C</t>
  </si>
  <si>
    <t>OPTIMA COMPACT DN20 N/N HIGH 2.5</t>
  </si>
  <si>
    <t>53-1312C</t>
  </si>
  <si>
    <t>Optima Compact DN20 N/N High 2,5</t>
  </si>
  <si>
    <t>Optima Compact DN25L N/N</t>
  </si>
  <si>
    <t>53-1313C</t>
  </si>
  <si>
    <t>Optima Compact DN32 N/N</t>
  </si>
  <si>
    <t>53-1314C</t>
  </si>
  <si>
    <t>Optima Compact DN25 N/N 5,5</t>
  </si>
  <si>
    <t>53-1317C</t>
  </si>
  <si>
    <t>Optima Compact DN20 M/M 5,5</t>
  </si>
  <si>
    <t>53-1318C</t>
  </si>
  <si>
    <t>Optima Compact DN25 M/M 5,5</t>
  </si>
  <si>
    <t>53-1319C</t>
  </si>
  <si>
    <t>OPTIMA COMPACT DN10 N/N LOW 2,5 P/T</t>
  </si>
  <si>
    <t>53-1320C</t>
  </si>
  <si>
    <t>Optima Compact DN10 N/N Low 2,5 P/T</t>
  </si>
  <si>
    <t>OPTIMA COMPACT DN15 N/N LOW 2,5 P/T</t>
  </si>
  <si>
    <t>53-1322C</t>
  </si>
  <si>
    <t>Optima Compact DN15 N/N Low 2,5 P/T</t>
  </si>
  <si>
    <t>OPTIMA COMPACT DN15 N/N HIGH 2,5 P/T</t>
  </si>
  <si>
    <t>53-1324C</t>
  </si>
  <si>
    <t>Optima Compact DN15 N/N High 2,5 P/T</t>
  </si>
  <si>
    <t>Optima Compact DN15 N/N High 5 P/T</t>
  </si>
  <si>
    <t>53-1325C</t>
  </si>
  <si>
    <t>53-1327</t>
  </si>
  <si>
    <t>OPTIMA COMPACT DN20 N/N HIGH 4 P/T</t>
  </si>
  <si>
    <t>OPTIMA COMPACT DN20 N/N HIGH 5 P/T</t>
  </si>
  <si>
    <t>53-1328C</t>
  </si>
  <si>
    <t>Optima Compact DN20 N/N High 5 P/T</t>
  </si>
  <si>
    <t>OPTIMA COMPACT DN10 N/N LOW 5 P/T</t>
  </si>
  <si>
    <t>53-1329C</t>
  </si>
  <si>
    <t>Optima Compact DN10 N/N Low 5 P/T</t>
  </si>
  <si>
    <t>OPTIMA COMPACT DN15 N/N LOW 5 P/T</t>
  </si>
  <si>
    <t>53-1330C</t>
  </si>
  <si>
    <t>Optima Compact DN15 N/N Low 5 P/T</t>
  </si>
  <si>
    <t>Optima Compact DN20 N/N 5,5 P/T</t>
  </si>
  <si>
    <t>53-1331C</t>
  </si>
  <si>
    <t>OPTIMA COMPACT DN20 N/N HIGH 2.5 P/T</t>
  </si>
  <si>
    <t>53-1332C</t>
  </si>
  <si>
    <t>Optima Compact DN20 N/N High 2,5 P/T</t>
  </si>
  <si>
    <t>Optima Compact DN25L N/N P/T</t>
  </si>
  <si>
    <t>53-1333C</t>
  </si>
  <si>
    <t>Optima Compact DN32 N/N P/T</t>
  </si>
  <si>
    <t>53-1334C</t>
  </si>
  <si>
    <t>Optima Compact DN25 N/N 5,5 P/T</t>
  </si>
  <si>
    <t>53-1337C</t>
  </si>
  <si>
    <t>Optima Compact DN20 M/M 5,5 P/T</t>
  </si>
  <si>
    <t>53-1338C</t>
  </si>
  <si>
    <t>Optima Compact DN25 M/M 5,5 P/T</t>
  </si>
  <si>
    <t>53-1339C</t>
  </si>
  <si>
    <t>OPTIMA COMPACT DN15 M/M LOW 2,5</t>
  </si>
  <si>
    <t>53-1342C</t>
  </si>
  <si>
    <t>Optima Compact DN15 M/M Low 2,5</t>
  </si>
  <si>
    <t>53-1343</t>
  </si>
  <si>
    <t>Optima Compact DN15 M/M High 4</t>
  </si>
  <si>
    <t>OPTIMA COMPACT DN15 M/M HIGH 2,5</t>
  </si>
  <si>
    <t>53-1344C</t>
  </si>
  <si>
    <t>Optima Compact DN15 M/M High 2,5</t>
  </si>
  <si>
    <t>Optima Compact DN15 M/M High 5</t>
  </si>
  <si>
    <t>53-1345C</t>
  </si>
  <si>
    <t>53-1347</t>
  </si>
  <si>
    <t>OPTIMA COMPACT DN20 M/M HIGH 4</t>
  </si>
  <si>
    <t>OPTIMA COMPACT DN20 M/M HIGH 5</t>
  </si>
  <si>
    <t>53-1348C</t>
  </si>
  <si>
    <t>Optima Compact DN20 M/M High 5</t>
  </si>
  <si>
    <t>OPTIMA COMPACT DN15 M/M LOW 5</t>
  </si>
  <si>
    <t>53-1350C</t>
  </si>
  <si>
    <t>Optima Compact DN15 M/M Low 5</t>
  </si>
  <si>
    <t>OPTIMA COMPACT DN20 M/M HIGH 2.5</t>
  </si>
  <si>
    <t>53-1352C</t>
  </si>
  <si>
    <t>Optima Compact DN20 M/M High 2,5</t>
  </si>
  <si>
    <t>Optima Compact DN25L M/M</t>
  </si>
  <si>
    <t>53-1353C</t>
  </si>
  <si>
    <t>Optima Compact DN32 M/M</t>
  </si>
  <si>
    <t>53-1354C</t>
  </si>
  <si>
    <t>OPTIMA COMPACT DN15 M/M LOW 2,5 P/T</t>
  </si>
  <si>
    <t>53-1362C</t>
  </si>
  <si>
    <t>Optima Compact DN15 M/M Low 2,5 P/T</t>
  </si>
  <si>
    <t>OPTIMA COMPACT DN15 M/M HIGH 2,5 P/T</t>
  </si>
  <si>
    <t>53-1364C</t>
  </si>
  <si>
    <t>Optima Compact DN15 M/M High 2,5 P/T</t>
  </si>
  <si>
    <t>OPTIMA COMPACT DN15 M/M HIGH 5 P/T</t>
  </si>
  <si>
    <t>53-1365C</t>
  </si>
  <si>
    <t>Optima Compact DN15 M/M High 5 P/T</t>
  </si>
  <si>
    <t>53-1367</t>
  </si>
  <si>
    <t>OPTIMA COMPACT DN20 M/M HIGH 4 P/T</t>
  </si>
  <si>
    <t>OPTIMA COMPACT DN20 M/M HIGH 5 P/T</t>
  </si>
  <si>
    <t>53-1368C</t>
  </si>
  <si>
    <t>Optima Compact DN20 M/M High 5 P/T</t>
  </si>
  <si>
    <t>53-1369</t>
  </si>
  <si>
    <t>Optima Compact DN20 M/M High 5,5 P/T NPT</t>
  </si>
  <si>
    <t>OPTIMA COMPACT DN15 M/M LOW 5 P/T</t>
  </si>
  <si>
    <t>53-1370C</t>
  </si>
  <si>
    <t>Optima Compact DN15 M/M Low 5 P/T</t>
  </si>
  <si>
    <t>OPTIMA COMPACT DN20 M/M HIGH 2.5 P/T</t>
  </si>
  <si>
    <t>53-1372C</t>
  </si>
  <si>
    <t>Optima Compact DN20 M/M High 2,5 P/T</t>
  </si>
  <si>
    <t>Optima Compact DN25L M/M P/T</t>
  </si>
  <si>
    <t>53-1373C</t>
  </si>
  <si>
    <t>53-1373-CUT</t>
  </si>
  <si>
    <t>Optima Compact DN25L M/M P/T (Snit-model)</t>
  </si>
  <si>
    <t>Optima Compact DN32 M/M P/T</t>
  </si>
  <si>
    <t>53-1374C</t>
  </si>
  <si>
    <t>Optima Compact DN40 M/M P/T</t>
  </si>
  <si>
    <t>53-1375-01</t>
  </si>
  <si>
    <t>Optima Compact DN40 M/M P/T m/actuator</t>
  </si>
  <si>
    <t>53-1375-04</t>
  </si>
  <si>
    <t>Optima Compact DN40 M/M P/T m/actuator SRU</t>
  </si>
  <si>
    <t>53-1375-05</t>
  </si>
  <si>
    <t>Optima Compact DN40 M/M P/T m/actuator SRD</t>
  </si>
  <si>
    <t>53-1375C</t>
  </si>
  <si>
    <t>53-1375-CUT</t>
  </si>
  <si>
    <t>Optima Compact DN40 M/M P/T (Snit-model)</t>
  </si>
  <si>
    <t>Optima Compact DN50 M/M P/T</t>
  </si>
  <si>
    <t>53-1376-01</t>
  </si>
  <si>
    <t>Optima Compact DN50 M/M P/T m/actuator</t>
  </si>
  <si>
    <t>53-1376-04</t>
  </si>
  <si>
    <t>Optima Compact DN50 M/M P/T m/actuator SRU</t>
  </si>
  <si>
    <t>53-1376-05</t>
  </si>
  <si>
    <t>Optima Compact DN50 M/M P/T m/actuator SRD</t>
  </si>
  <si>
    <t>53-1376C</t>
  </si>
  <si>
    <t>53-1378C</t>
  </si>
  <si>
    <t>53-1379C</t>
  </si>
  <si>
    <t>53-1389</t>
  </si>
  <si>
    <t>Optima Compact DN25 M/M 5.5 P/T NPT</t>
  </si>
  <si>
    <t>53-1390</t>
  </si>
  <si>
    <t>Optima Compact DN15 M/M Low 2.5 P/T NPT</t>
  </si>
  <si>
    <t>53-1391</t>
  </si>
  <si>
    <t>Optima Compact DN15 M/M Low 5,0 P/T NPT</t>
  </si>
  <si>
    <t>53-1392</t>
  </si>
  <si>
    <t>Optima Compact DN15 M/M High 2.5 P/T NPT</t>
  </si>
  <si>
    <t>53-1393</t>
  </si>
  <si>
    <t>Optima Compact DN15 M/M High 5,0 P/T NPT</t>
  </si>
  <si>
    <t>53-1394</t>
  </si>
  <si>
    <t>Optima Compact DN20 M/M High 2.5 P/T NPT</t>
  </si>
  <si>
    <t>53-1395</t>
  </si>
  <si>
    <t>Optima Compact DN20 M/M High 5,0 P/T NPT</t>
  </si>
  <si>
    <t>53-1396</t>
  </si>
  <si>
    <t>Optima Compact DN25L M/M P/T NPT</t>
  </si>
  <si>
    <t>53-1397</t>
  </si>
  <si>
    <t>Optima Compact DN32 M/M 5.5 P/T NPT</t>
  </si>
  <si>
    <t>Optima Compact DN40 M/M P/T NPT</t>
  </si>
  <si>
    <t>53-1398-01</t>
  </si>
  <si>
    <t>Optima Compact DN40 M/M P/T NPT m/aktuator</t>
  </si>
  <si>
    <t>53-1398-04</t>
  </si>
  <si>
    <t>Optima Compact DN40 M/M P/T NPT m/aktuator SRU</t>
  </si>
  <si>
    <t>Optima Compact DN50 M/M P/T NPT</t>
  </si>
  <si>
    <t>53-1399-01</t>
  </si>
  <si>
    <t>Optima Compact DN50 M/M P/T NPT m/aktuator</t>
  </si>
  <si>
    <t>53-1399-04</t>
  </si>
  <si>
    <t>Optima Compact DN50 M/M P/T NPT m/aktuator SRU</t>
  </si>
  <si>
    <t>53-1400</t>
  </si>
  <si>
    <t>OPTIMA COMPACT DN10 N/N LOW 2,5 BULK</t>
  </si>
  <si>
    <t>53-1402</t>
  </si>
  <si>
    <t>OPTIMA COMPACT DN15 N/N LOW 2,5 BULK</t>
  </si>
  <si>
    <t>53-1404</t>
  </si>
  <si>
    <t>OPTIMA COMPACT DN15 N/N HIGH 2,5 BULK</t>
  </si>
  <si>
    <t>53-1405</t>
  </si>
  <si>
    <t>Optima Compact DN15 N/N High 5 BULK</t>
  </si>
  <si>
    <t>53-1407</t>
  </si>
  <si>
    <t>OPTIMA COMPACT DN20 N/N HIGH 4 BULK</t>
  </si>
  <si>
    <t>53-1408</t>
  </si>
  <si>
    <t>OPTIMA COMPACT DN20 N/N HIGH 5 BULK</t>
  </si>
  <si>
    <t>53-1409</t>
  </si>
  <si>
    <t>OPTIMA COMPACT DN10 N/N LOW 5 BULK</t>
  </si>
  <si>
    <t>53-1410</t>
  </si>
  <si>
    <t>OPTIMA COMPACT DN15 N/N LOW 5 BULK</t>
  </si>
  <si>
    <t>53-1411</t>
  </si>
  <si>
    <t>Optima Compact DN20 N/N 5,5 BULK</t>
  </si>
  <si>
    <t>53-1412</t>
  </si>
  <si>
    <t>OPTIMA COMPACT DN20 N/N HIGH 2.5 BULK</t>
  </si>
  <si>
    <t>53-1420</t>
  </si>
  <si>
    <t>OPTIMA COMPACT DN10 N/N LOW 2,5 P/T BULK</t>
  </si>
  <si>
    <t>53-1422</t>
  </si>
  <si>
    <t>OPTIMA COMPACT DN15 N/N LOW 2,5 P/T BULK</t>
  </si>
  <si>
    <t>53-1424</t>
  </si>
  <si>
    <t>OPTIMA COMPACT DN15 N/N H 2,5 P/T BULK</t>
  </si>
  <si>
    <t>53-1425</t>
  </si>
  <si>
    <t>Optima Compact DN15 N/N High 5 P/T BULK</t>
  </si>
  <si>
    <t>53-1427</t>
  </si>
  <si>
    <t>OPTIMA COMPACT DN20 N/N HIGH 4 P/T BULK</t>
  </si>
  <si>
    <t>53-1428</t>
  </si>
  <si>
    <t>OPTIMA COMPACT DN20 N/N HIGH 5 P/T BULK</t>
  </si>
  <si>
    <t>53-1429</t>
  </si>
  <si>
    <t>OPTIMA COMPACT DN10 N/N LOW 5 P/T BULK</t>
  </si>
  <si>
    <t>53-1430</t>
  </si>
  <si>
    <t>OPTIMA COMPACT DN15 N/N LOW 5 P/T BULK</t>
  </si>
  <si>
    <t>53-1431</t>
  </si>
  <si>
    <t>Optima Compact DN20 N/N 5,5 P/T BULK</t>
  </si>
  <si>
    <t>53-1432</t>
  </si>
  <si>
    <t>OPTIMA COMPACT DN20 N/N HIGH 2.5 P/T BUL</t>
  </si>
  <si>
    <t>53-1442</t>
  </si>
  <si>
    <t>OPTIMA COMPACT DN15 M/M LOW 2,5 BULK</t>
  </si>
  <si>
    <t>53-1444</t>
  </si>
  <si>
    <t>OPTIMA COMPACT DN15 M/M HIGH 2,5 BULK</t>
  </si>
  <si>
    <t>53-1445</t>
  </si>
  <si>
    <t>Optima Compact DN15 M/M High 5 BULK</t>
  </si>
  <si>
    <t>53-1447</t>
  </si>
  <si>
    <t>OPTIMA COMPACT DN20 M/M HIGH 4 BULK</t>
  </si>
  <si>
    <t>53-1448</t>
  </si>
  <si>
    <t>OPTIMA COMPACT DN20 M/M HIGH 5 BULK</t>
  </si>
  <si>
    <t>53-1450</t>
  </si>
  <si>
    <t>OPTIMA COMPACT DN15 M/M LOW 5 BULK</t>
  </si>
  <si>
    <t>53-1452</t>
  </si>
  <si>
    <t>OPTIMA COMPACT DN20 M/M HIGH 2.5 BULK</t>
  </si>
  <si>
    <t>53-1460</t>
  </si>
  <si>
    <t>Optima Compact DN20 M/M/Oml. H4 P/T BULK</t>
  </si>
  <si>
    <t>53-1461</t>
  </si>
  <si>
    <t>Optima Compact DN15 M/M/Oml. L2,5PT BULK</t>
  </si>
  <si>
    <t>53-1462</t>
  </si>
  <si>
    <t>OPTIMA COMPACT DN15 M/M LOW 2,5 P/T BULK</t>
  </si>
  <si>
    <t>53-1463</t>
  </si>
  <si>
    <t>Optima Compact DN15 M/M/Oml. High2,5 P/T</t>
  </si>
  <si>
    <t>53-1464</t>
  </si>
  <si>
    <t>OPTIMA COMPACT DN15 M/M H 2,5 P/T BULK</t>
  </si>
  <si>
    <t>53-1466</t>
  </si>
  <si>
    <t>Optima Compact DN20 M/M/Oml. High 5 P/T</t>
  </si>
  <si>
    <t>53-1467</t>
  </si>
  <si>
    <t>OPTIMA COMPACT DN20 M/M HIGH 4 P/T BULK</t>
  </si>
  <si>
    <t>53-1468</t>
  </si>
  <si>
    <t>OPTIMA COMPACT DN20 M/M HIGH 5 P/T BULK</t>
  </si>
  <si>
    <t>53-1469</t>
  </si>
  <si>
    <t>Optima Compact DN15 M/M/Oml. Low 5 P/T</t>
  </si>
  <si>
    <t>53-1470</t>
  </si>
  <si>
    <t>OPTIMA COMPACT DN15 M/M LOW 5 P/T BULK</t>
  </si>
  <si>
    <t>53-1471</t>
  </si>
  <si>
    <t>Optima Compact DN20 M/M/Oml. High2,5 P/T</t>
  </si>
  <si>
    <t>53-1472</t>
  </si>
  <si>
    <t>OPTIMA COMPACT DN20 M/M H 2.5 P/T BULK</t>
  </si>
  <si>
    <t>53-1477</t>
  </si>
  <si>
    <t>Optima Compact DN25L M/M/Oml. P/T BULK</t>
  </si>
  <si>
    <t>53-1500</t>
  </si>
  <si>
    <t>OPTIMA COMPACT DN10 N/N LOW 2,5 Siemens</t>
  </si>
  <si>
    <t>53-1502</t>
  </si>
  <si>
    <t>OPTIMA COMPACT DN15 N/N LOW 2,5 Siemens</t>
  </si>
  <si>
    <t>53-1504</t>
  </si>
  <si>
    <t>OPTIMA COMPACT DN15 N/N HIGH 2,5 Siemens</t>
  </si>
  <si>
    <t>53-1508</t>
  </si>
  <si>
    <t>OPTIMA COMPACT DN20 N/N HIGH 5 Siemens</t>
  </si>
  <si>
    <t>53-1509</t>
  </si>
  <si>
    <t>Optima Compact DN10 N/N 5 Low Siemens</t>
  </si>
  <si>
    <t>53-1514</t>
  </si>
  <si>
    <t>Optima Compact DN32 N/N Siemens</t>
  </si>
  <si>
    <t>53-1517</t>
  </si>
  <si>
    <t>Optima Compact DN25 N/N Siemens</t>
  </si>
  <si>
    <t>53-1519</t>
  </si>
  <si>
    <t>Optima Compact DN25 M/M Siemens</t>
  </si>
  <si>
    <t>53-1520</t>
  </si>
  <si>
    <t>OPTIMA COMPACT DN10 N/N LOW 2,5 P/T Siem</t>
  </si>
  <si>
    <t>53-1522</t>
  </si>
  <si>
    <t>OPTIMA COMPACT DN15 N/N LOW 2,5 P/T Siem</t>
  </si>
  <si>
    <t>53-1524</t>
  </si>
  <si>
    <t>OPTIMA COMPACT DN15 N/N HIGH 2,5 P/T Sie</t>
  </si>
  <si>
    <t>53-1528</t>
  </si>
  <si>
    <t>OPTIMA COMPACT DN20 N/N HIGH 5 P/T Sieme</t>
  </si>
  <si>
    <t>53-1529</t>
  </si>
  <si>
    <t>Optima Compact DN10 N/N 5 Low P/T, Siemens</t>
  </si>
  <si>
    <t>53-1534</t>
  </si>
  <si>
    <t>Optima Compact DN32 N/N P/T Siemens</t>
  </si>
  <si>
    <t>53-1537</t>
  </si>
  <si>
    <t>Optima Compact DN25 N/N P/T Siemens</t>
  </si>
  <si>
    <t>53-1539</t>
  </si>
  <si>
    <t>Optima Compact DN25 M/M P/T Siemens</t>
  </si>
  <si>
    <t>53-1542</t>
  </si>
  <si>
    <t>OPTIMA COMPACT DN15 M/M LOW 2,5 Siemens</t>
  </si>
  <si>
    <t>53-1544</t>
  </si>
  <si>
    <t>OPTIMA COMPACT DN15 M/M HIGH 2,5 Siemens</t>
  </si>
  <si>
    <t>53-1548</t>
  </si>
  <si>
    <t>OPTIMA COMPACT DN20 M/M HIGH 5 Siemens</t>
  </si>
  <si>
    <t>53-1554</t>
  </si>
  <si>
    <t>Optima Compact DN32 M/M Siemens</t>
  </si>
  <si>
    <t>53-1562</t>
  </si>
  <si>
    <t>OPTIMA COMPACT DN15 M/M LOW 2,5 P/T Siem</t>
  </si>
  <si>
    <t>53-1564</t>
  </si>
  <si>
    <t>OPTIMA COMPACT DN15 M/M HIGH 2,5 P/T Sie</t>
  </si>
  <si>
    <t>53-1568</t>
  </si>
  <si>
    <t>OPTIMA COMPACT DN20 M/M HIGH 5 P/T Sieme</t>
  </si>
  <si>
    <t>53-1569</t>
  </si>
  <si>
    <t>53-1574</t>
  </si>
  <si>
    <t>Optima Compact DN32 M/M P/T Siemens</t>
  </si>
  <si>
    <t>53-1575</t>
  </si>
  <si>
    <t>Optima Compact DN40 M/M P/T Siemens</t>
  </si>
  <si>
    <t>53-1576</t>
  </si>
  <si>
    <t>Optima Compact DN50 M/M P/T Siemens</t>
  </si>
  <si>
    <t>53-1578C</t>
  </si>
  <si>
    <t>53-1579C</t>
  </si>
  <si>
    <t>53-1591</t>
  </si>
  <si>
    <t>Optima Compact DN15 M/M Low 5 P/T NPT</t>
  </si>
  <si>
    <t>53-1593</t>
  </si>
  <si>
    <t>Optima Compact DN15 M/M High 5 P/T NPT</t>
  </si>
  <si>
    <t>53-1596</t>
  </si>
  <si>
    <t>53-1597</t>
  </si>
  <si>
    <t>Optima Compact DN32 M/M P/T NPT</t>
  </si>
  <si>
    <t>53-1598</t>
  </si>
  <si>
    <t>53-1599</t>
  </si>
  <si>
    <t>53-1606</t>
  </si>
  <si>
    <t>OPTIMA COMPACT DN15 M/M LOW 2,5 B&amp;G</t>
  </si>
  <si>
    <t>53-1607</t>
  </si>
  <si>
    <t>OPTIMA COMPACT DN15 M/M HIGH 5 B&amp;G</t>
  </si>
  <si>
    <t>53-1608</t>
  </si>
  <si>
    <t>OPTIMA COMPACT DN15 M/M LOW 5 B&amp;G</t>
  </si>
  <si>
    <t>53-1609</t>
  </si>
  <si>
    <t>OPTIMA COMPACT DN15 M/M HIGH 2,5 B&amp;G</t>
  </si>
  <si>
    <t>53-1610</t>
  </si>
  <si>
    <t>OPTIMA COMPACT DN20 M/M HIGH 2,5 B&amp;G</t>
  </si>
  <si>
    <t>53-1611</t>
  </si>
  <si>
    <t>OPTIMA COMPACT DN20 M/M HIGH 5 B&amp;G</t>
  </si>
  <si>
    <t>53-1612</t>
  </si>
  <si>
    <t>OPTIMA COMPACT DN15 M/M LOW 2,5 PT B&amp;G</t>
  </si>
  <si>
    <t>53-1613</t>
  </si>
  <si>
    <t>OPTIMA COMPACT DN15 M/M HIGH 5 PT B&amp;G</t>
  </si>
  <si>
    <t>53-1614</t>
  </si>
  <si>
    <t>OPTIMA COMPACT DN15 M/M LOW 5 PT B&amp;G</t>
  </si>
  <si>
    <t>53-1615</t>
  </si>
  <si>
    <t>OPTIMA COMPACT DN15 M/M HIGH 2,5 PT B&amp;G</t>
  </si>
  <si>
    <t>53-1616</t>
  </si>
  <si>
    <t>OPTIMA COMPACT DN20 M/M HIGH 2,5 PT B&amp;G</t>
  </si>
  <si>
    <t>53-1617</t>
  </si>
  <si>
    <t>OPTIMA COMPACT DN20 M/M HIGH 5 PT B&amp;G</t>
  </si>
  <si>
    <t>53-1618</t>
  </si>
  <si>
    <t>Optima Compact DN40 M/M P/T B&amp;G</t>
  </si>
  <si>
    <t>53-1619</t>
  </si>
  <si>
    <t>Optima Compact DN50 M/M P/T B&amp;G</t>
  </si>
  <si>
    <t>53-1620</t>
  </si>
  <si>
    <t>Optima Compact DN20 M/M High 5 P/T MMA</t>
  </si>
  <si>
    <t>53-1621</t>
  </si>
  <si>
    <t>Optima Compact DN15 M/M Low 5 P/T MMA</t>
  </si>
  <si>
    <t>53-1622</t>
  </si>
  <si>
    <t>Optima Compact DN15 M/M Low 2.5 P/T MMA</t>
  </si>
  <si>
    <t>53-1623</t>
  </si>
  <si>
    <t>Optima Compact DN15 M/M High 2.5 P/T MMA</t>
  </si>
  <si>
    <t>53-1624</t>
  </si>
  <si>
    <t>Optima Compact DN20 M/M High 2.5 P/T MMA</t>
  </si>
  <si>
    <t>53-1625</t>
  </si>
  <si>
    <t>Optima Compact DN25L M/M P/T MMA</t>
  </si>
  <si>
    <t>53-1626</t>
  </si>
  <si>
    <t>Optima Compact DN32 M/M P/T MMA</t>
  </si>
  <si>
    <t>53-1650</t>
  </si>
  <si>
    <t>OPTIMA COMPACT DN10 N/N LOW 2,5 Sauter</t>
  </si>
  <si>
    <t>53-1651</t>
  </si>
  <si>
    <t>OPTIMA COMPACT DN10 N/N LOW 5 Sauter</t>
  </si>
  <si>
    <t>53-1652</t>
  </si>
  <si>
    <t>OPTIMA COMPACT DN15 N/N LOW 2,5 Sauter</t>
  </si>
  <si>
    <t>53-1653</t>
  </si>
  <si>
    <t>OPTIMA COMPACT DN15 N/N LOW 5 Sauter</t>
  </si>
  <si>
    <t>53-1654</t>
  </si>
  <si>
    <t>OPTIMA COMPACT DN15 N/N HIGH 2,5 Sauter</t>
  </si>
  <si>
    <t>53-1655</t>
  </si>
  <si>
    <t>OPTIMA COMPACT DN20 N/N HIGH 2.5 Sauter</t>
  </si>
  <si>
    <t>53-1656</t>
  </si>
  <si>
    <t>OPTIMA COMPACT DN20 N/N HIGH 4 Sauter</t>
  </si>
  <si>
    <t>53-1657</t>
  </si>
  <si>
    <t>OPTIMA COMPACT DN20 N/N HIGH 5 Sauter</t>
  </si>
  <si>
    <t>53-1660</t>
  </si>
  <si>
    <t>OPTIMA COMPACT DN10 N/N LOW 2,5 P/T Saut</t>
  </si>
  <si>
    <t>53-1661</t>
  </si>
  <si>
    <t>OPTIMA COMPACT DN10 N/N LOW 5 P/T Sauter</t>
  </si>
  <si>
    <t>53-1662</t>
  </si>
  <si>
    <t>OPTIMA COMPACT DN15 N/N LOW 2,5 P/T Saut</t>
  </si>
  <si>
    <t>53-1663</t>
  </si>
  <si>
    <t>OPTIMA COMPACT DN15 N/N LOW 5 P/T Sauter</t>
  </si>
  <si>
    <t>53-1664</t>
  </si>
  <si>
    <t>OPTIMA COMPACT DN15 N/N HIGH 2,5 P/T Sau</t>
  </si>
  <si>
    <t>53-1665</t>
  </si>
  <si>
    <t>OPTIMA COMPACT DN20 N/N HIGH 2.5 P/T Sau</t>
  </si>
  <si>
    <t>53-1666</t>
  </si>
  <si>
    <t>OPTIMA COMPACT DN20 N/N HIGH 4  P/T Saut</t>
  </si>
  <si>
    <t>53-1667</t>
  </si>
  <si>
    <t>OPTIMA COMPACT DN20 N/N HIGH 5 P/T Saute</t>
  </si>
  <si>
    <t>53-1668</t>
  </si>
  <si>
    <t>Optima Compact DN25L M/M P/T B&amp;G</t>
  </si>
  <si>
    <t>53-1669</t>
  </si>
  <si>
    <t>Optima Compact DN32 M/M P/T B&amp;G</t>
  </si>
  <si>
    <t>53-1670</t>
  </si>
  <si>
    <t>Optima Compact DN15 N/N High 4 P/T</t>
  </si>
  <si>
    <t>53-1680</t>
  </si>
  <si>
    <t>Optima Compact DN15 N/N High 5 Sauter</t>
  </si>
  <si>
    <t>53-1681</t>
  </si>
  <si>
    <t>Optima Compact DN20 N/N 5,5 Sauter</t>
  </si>
  <si>
    <t>53-1682</t>
  </si>
  <si>
    <t>Optima Compact DN15 N/N High 5 P/T Sauter</t>
  </si>
  <si>
    <t>53-1683</t>
  </si>
  <si>
    <t>Optima Compact DN20 N/N 5,5 P/T Sauter</t>
  </si>
  <si>
    <t>53-1684</t>
  </si>
  <si>
    <t>Optima Compact DN25 N/N 5,5 Sauter</t>
  </si>
  <si>
    <t>53-1685</t>
  </si>
  <si>
    <t>Optima Compact DN25L N/N Sauter</t>
  </si>
  <si>
    <t>53-1686</t>
  </si>
  <si>
    <t>Optima Compact DN32 N/N Sauter</t>
  </si>
  <si>
    <t>53-1687</t>
  </si>
  <si>
    <t>Optima Compact DN25 N/N 5,5 P/T Sauter</t>
  </si>
  <si>
    <t>53-1688</t>
  </si>
  <si>
    <t>Optima Compact DN25L N/N P/T Sauter</t>
  </si>
  <si>
    <t>53-1689</t>
  </si>
  <si>
    <t>Optima Compact DN32 N/N P/T Sauter</t>
  </si>
  <si>
    <t>53-1690</t>
  </si>
  <si>
    <t>Optima Compact DN40 M/M P/T Sauter</t>
  </si>
  <si>
    <t>53-1691</t>
  </si>
  <si>
    <t>Optima Compact DN50 M/M P/T Sauter</t>
  </si>
  <si>
    <t>53-1700</t>
  </si>
  <si>
    <t>Optima Compact DN10 N/N LOW 2,5 Controll</t>
  </si>
  <si>
    <t>53-1701</t>
  </si>
  <si>
    <t>Optima Compact DN10 N/N LOW 5,0 Controll</t>
  </si>
  <si>
    <t>53-1702</t>
  </si>
  <si>
    <t>Optima Compact DN15 N/N LOW 2,5 Controll</t>
  </si>
  <si>
    <t>53-1703</t>
  </si>
  <si>
    <t>Optima Compact DN15 N/N LOW 5,0 Controll</t>
  </si>
  <si>
    <t>53-1704</t>
  </si>
  <si>
    <t>Optima Compact DN15 N/N High 2,5 Control</t>
  </si>
  <si>
    <t>53-1705</t>
  </si>
  <si>
    <t>Optima Compact DN20 N/N High 2,5 Control</t>
  </si>
  <si>
    <t>53-1706</t>
  </si>
  <si>
    <t>Optima Compact DN20 N/N High 5,0 Control</t>
  </si>
  <si>
    <t>53-1707</t>
  </si>
  <si>
    <t>Optima Compact DN25L N/N Controlli</t>
  </si>
  <si>
    <t>53-1708</t>
  </si>
  <si>
    <t>Optima Compact DN32 N/N Controlli</t>
  </si>
  <si>
    <t>53-1709</t>
  </si>
  <si>
    <t>Optima Compact DN15 N/N High 5 Controlli</t>
  </si>
  <si>
    <t>53-1710</t>
  </si>
  <si>
    <t>Optima Compact DN20 N/N 5,5 Controlli</t>
  </si>
  <si>
    <t>53-1711</t>
  </si>
  <si>
    <t>Optima Compact DN10 N/N Low 2,5 P/T Controlli</t>
  </si>
  <si>
    <t>53-1712</t>
  </si>
  <si>
    <t>Optima Compact DN15 N/N High 2,5 P/T Controlli</t>
  </si>
  <si>
    <t>53-1713</t>
  </si>
  <si>
    <t>Optima Compact DN15 N/N High 5 P/T Controlli</t>
  </si>
  <si>
    <t>53-1714</t>
  </si>
  <si>
    <t>Optima Compact DN10 N/N Low 5 P/T Controlli</t>
  </si>
  <si>
    <t>53-1715</t>
  </si>
  <si>
    <t>Optima Compact DN20 N/N 5,5 P/T Controlli</t>
  </si>
  <si>
    <t>53-1716</t>
  </si>
  <si>
    <t>Optima Compact DN20 N/N High 2,5 P/T Controlli</t>
  </si>
  <si>
    <t>53-1717</t>
  </si>
  <si>
    <t>Optima Compact DN25L N/N P/T Controlli</t>
  </si>
  <si>
    <t>53-1718</t>
  </si>
  <si>
    <t>Optima Compact DN32 N/N P/T Controlli</t>
  </si>
  <si>
    <t>53-1719</t>
  </si>
  <si>
    <t>Optima Compact DN40 M/M P/T Controlli</t>
  </si>
  <si>
    <t>53-1720</t>
  </si>
  <si>
    <t>Optima Compact DN50 M/M P/T Controlli</t>
  </si>
  <si>
    <t>53-1800</t>
  </si>
  <si>
    <t>Frese Optimizer DN15 Low</t>
  </si>
  <si>
    <t>53-1800-01</t>
  </si>
  <si>
    <t>Frese Optimizer DN 15 Low Excl. Controller unit</t>
  </si>
  <si>
    <t>53-1801</t>
  </si>
  <si>
    <t>Frese Optimizer DN15 High</t>
  </si>
  <si>
    <t>53-1801-1</t>
  </si>
  <si>
    <t>Frese Optimizer DN 15 High Excl. Controller unit</t>
  </si>
  <si>
    <t>53-1802</t>
  </si>
  <si>
    <t>Frese Optimizer DN15 Low u/omløber</t>
  </si>
  <si>
    <t>53-1803</t>
  </si>
  <si>
    <t>Frese Optimizer DN15 High u/omløber</t>
  </si>
  <si>
    <t>53-1804</t>
  </si>
  <si>
    <t>Frese Optimizer DN25</t>
  </si>
  <si>
    <t>53-1805</t>
  </si>
  <si>
    <t>Frese Optimizer DN25 u/omløber</t>
  </si>
  <si>
    <t>53-1810</t>
  </si>
  <si>
    <t>Optima DN65 ANSI 125 Low flow P/T B&amp;G</t>
  </si>
  <si>
    <t>53-1811</t>
  </si>
  <si>
    <t>Optima DN80 ANSI 125 Low flow P/T B&amp;G</t>
  </si>
  <si>
    <t>53-1812</t>
  </si>
  <si>
    <t>Optima DN100 ANSI 125 Low flow P/T B&amp;G</t>
  </si>
  <si>
    <t>53-1813</t>
  </si>
  <si>
    <t>Optima DN125 ANSI 125 Low flow P/T B&amp;G</t>
  </si>
  <si>
    <t>53-1814</t>
  </si>
  <si>
    <t>Optima DN150 ANSI 125 Low flow P/T B&amp;G</t>
  </si>
  <si>
    <t>53-1816</t>
  </si>
  <si>
    <t>Optima DN65 ANSI 125 High flow P/T B&amp;G</t>
  </si>
  <si>
    <t>53-1817</t>
  </si>
  <si>
    <t>Optima DN80 ANSI 125 High flow P/T B&amp;G</t>
  </si>
  <si>
    <t>53-1818</t>
  </si>
  <si>
    <t>Optima DN100 ANSI 125 High flow P/T B&amp;G</t>
  </si>
  <si>
    <t>53-1819</t>
  </si>
  <si>
    <t>Optima DN125 ANSI 125 High flow P/T B&amp;G</t>
  </si>
  <si>
    <t>53-1820</t>
  </si>
  <si>
    <t>Optima DN150 ANSI 125 High flow P/T B&amp;G</t>
  </si>
  <si>
    <t>53-1822</t>
  </si>
  <si>
    <t>Optima DN65 ANSI 250 Low flow P/T B&amp;G</t>
  </si>
  <si>
    <t>53-1823</t>
  </si>
  <si>
    <t>Optima DN80 ANSI 250 Low flow P/T B&amp;G</t>
  </si>
  <si>
    <t>53-1824</t>
  </si>
  <si>
    <t>Optima DN100 ANSI 250 Low flow P/T B&amp;G</t>
  </si>
  <si>
    <t>53-1825</t>
  </si>
  <si>
    <t>Optima DN125 ANSI 250 Low flow P/T B&amp;G</t>
  </si>
  <si>
    <t>53-1826</t>
  </si>
  <si>
    <t>Optima DN150 ANSI 250 Low flow P/T B&amp;G</t>
  </si>
  <si>
    <t>53-1828</t>
  </si>
  <si>
    <t>Optima DN65 ANSI 250 High flow P/T B&amp;G</t>
  </si>
  <si>
    <t>53-1829</t>
  </si>
  <si>
    <t>Optima DN80 ANSI 250 High flow P/T B&amp;G</t>
  </si>
  <si>
    <t>53-1830</t>
  </si>
  <si>
    <t>Optima DN100 ANSI 250 High flow P/T B&amp;G</t>
  </si>
  <si>
    <t>53-1831</t>
  </si>
  <si>
    <t>Optima DN125 ANSI 250 High flow P/T B&amp;G</t>
  </si>
  <si>
    <t>53-1832</t>
  </si>
  <si>
    <t>Optima DN150 ANSI 250 High flow P/T B&amp;G</t>
  </si>
  <si>
    <t>6-port PICV DN15 m/PT</t>
  </si>
  <si>
    <t>6-port PICV DN20 m/PT</t>
  </si>
  <si>
    <t>53-1846</t>
  </si>
  <si>
    <t>Frese OPTIMIZER 6-way DN15 Low m/DZR koblinger</t>
  </si>
  <si>
    <t>53-1847</t>
  </si>
  <si>
    <t>Frese OPTIMIZER 6-way DN15 High m/DZR koblinger</t>
  </si>
  <si>
    <t>53-1848</t>
  </si>
  <si>
    <t>Frese OPTIMIZER 6-way DN20 m/DZR koblinger</t>
  </si>
  <si>
    <t>53-1849</t>
  </si>
  <si>
    <t>Frese OPTIMIZER 6-way DN25 m/DZR koblinger</t>
  </si>
  <si>
    <t>53-1850</t>
  </si>
  <si>
    <t>Frese OPTIMIZER 6-way DN15 Low m/koblinger</t>
  </si>
  <si>
    <t>53-1851</t>
  </si>
  <si>
    <t>Frese OPTIMIZER 6-way DN15 High m/koblinger</t>
  </si>
  <si>
    <t>53-1852</t>
  </si>
  <si>
    <t>Frese OPTIMIZER 6-way DN20 m/koblinger</t>
  </si>
  <si>
    <t>53-1853</t>
  </si>
  <si>
    <t>Frese OPTIMIZER 6-way DN25 m/koblinger</t>
  </si>
  <si>
    <t>53-1854</t>
  </si>
  <si>
    <t>Frese OPTIMIZER 6-way DN15 Low u/koblinger</t>
  </si>
  <si>
    <t>53-1855</t>
  </si>
  <si>
    <t>Frese OPTIMIZER 6-way DN15 High u/koblinger</t>
  </si>
  <si>
    <t>53-1856</t>
  </si>
  <si>
    <t>Frese OPTIMIZER 6-way DN20 u/koblinger</t>
  </si>
  <si>
    <t>53-1857</t>
  </si>
  <si>
    <t>Frese OPTIMIZER 6-way DN25 u/koblinger</t>
  </si>
  <si>
    <t>53-1860</t>
  </si>
  <si>
    <t>ARI-ASTRA DC DN50 / PN16 / 15 m³/h</t>
  </si>
  <si>
    <t>53-1861</t>
  </si>
  <si>
    <t>ARI-ASTRA DC DN65 / PN16 / 25 m³/h</t>
  </si>
  <si>
    <t>53-1862</t>
  </si>
  <si>
    <t>ARI-ASTRA DC DN80 / PN16 / 34 m³/h</t>
  </si>
  <si>
    <t>53-1863</t>
  </si>
  <si>
    <t>ARI-ASTRA DC DN100 / PN16 / 68 m³/h</t>
  </si>
  <si>
    <t>53-1864</t>
  </si>
  <si>
    <t>ARI-ASTRA DC DN125 / PN16 / 110 m³/h</t>
  </si>
  <si>
    <t>53-1865</t>
  </si>
  <si>
    <t>ARI-ASTRA DC DN150 / PN16 / 148 m³/h</t>
  </si>
  <si>
    <t>53-1867</t>
  </si>
  <si>
    <t>ARI-ASTRA DC DN50 / PN16 / 24 m³/h</t>
  </si>
  <si>
    <t>53-1868</t>
  </si>
  <si>
    <t>ARI-ASTRA DC DN65 / PN16 / 35 m³/h</t>
  </si>
  <si>
    <t>53-1869</t>
  </si>
  <si>
    <t>ARI-ASTRA DC DN80 / PN16 / 43 m³/h</t>
  </si>
  <si>
    <t>53-1870</t>
  </si>
  <si>
    <t>ARI-ASTRA DC DN100 / PN16 / 90 m³/h</t>
  </si>
  <si>
    <t>53-1871</t>
  </si>
  <si>
    <t>ARI-ASTRA DC DN125 / PN16 / 135 m³/h</t>
  </si>
  <si>
    <t>53-1872</t>
  </si>
  <si>
    <t>ARI-ASTRA DC DN150 / PN16 / 195 m³/h</t>
  </si>
  <si>
    <t>53-1874</t>
  </si>
  <si>
    <t>ARI-ASTRA DC DN50 / PN25 / 15 m³/h</t>
  </si>
  <si>
    <t>53-1875</t>
  </si>
  <si>
    <t>ARI-ASTRA DC DN65 / PN25 / 25 m³/h</t>
  </si>
  <si>
    <t>53-1876</t>
  </si>
  <si>
    <t>ARI-ASTRA DC DN80 / PN25 / 34 m³/h</t>
  </si>
  <si>
    <t>53-1877</t>
  </si>
  <si>
    <t>ARI-ASTRA DC DN100 / PN25 / 68 m³/h</t>
  </si>
  <si>
    <t>53-1878</t>
  </si>
  <si>
    <t>ARI-ASTRA DC DN125 / PN25 / 110 m³/h</t>
  </si>
  <si>
    <t>53-1879</t>
  </si>
  <si>
    <t>ARI-ASTRA DC DN150 / PN25 / 148 m³/h</t>
  </si>
  <si>
    <t>53-1881</t>
  </si>
  <si>
    <t>ARI-ASTRA DC DN50 / PN25 / 24 m³/h</t>
  </si>
  <si>
    <t>53-1882</t>
  </si>
  <si>
    <t>ARI-ASTRA DC DN65 / PN25 / 35 m³/h</t>
  </si>
  <si>
    <t>53-1883</t>
  </si>
  <si>
    <t>ARI-ASTRA DC DN80 / PN25 / 43 m³/h</t>
  </si>
  <si>
    <t>53-1884</t>
  </si>
  <si>
    <t>ARI-ASTRA DC DN100 / PN25 / 90 m³/h</t>
  </si>
  <si>
    <t>53-1885</t>
  </si>
  <si>
    <t>ARI-ASTRA DC DN125 / PN25 / 135 m³/h</t>
  </si>
  <si>
    <t>53-1886</t>
  </si>
  <si>
    <t>ARI-ASTRA DC DN150 / PN25 / 195 m³/h</t>
  </si>
  <si>
    <t>53-1900</t>
  </si>
  <si>
    <t>Optima SA Cartridge High 2,5mm</t>
  </si>
  <si>
    <t>53-1901</t>
  </si>
  <si>
    <t>Optima SA Cartridge High 5mm</t>
  </si>
  <si>
    <t>53-1902</t>
  </si>
  <si>
    <t>Optima SA Cartridge Low 2,5mm</t>
  </si>
  <si>
    <t>53-1903</t>
  </si>
  <si>
    <t>Optima SA Cartridge Low 5mm</t>
  </si>
  <si>
    <t>53-1950</t>
  </si>
  <si>
    <t>Aktuator m/fjederretur 600N SRU Type-04</t>
  </si>
  <si>
    <t>53-1951</t>
  </si>
  <si>
    <t>Aktuator m/fjederretur 600N SRD Type-05</t>
  </si>
  <si>
    <t>53-1952</t>
  </si>
  <si>
    <t>Aktuator m/fjederretur 900N SRU Type-06</t>
  </si>
  <si>
    <t>53-1953</t>
  </si>
  <si>
    <t>Aktuator m/fjederretur 900N SRD Type-07</t>
  </si>
  <si>
    <t>53-1956</t>
  </si>
  <si>
    <t>Aktuator m/fjederretur 2000N SRU Type-11</t>
  </si>
  <si>
    <t>53-1957</t>
  </si>
  <si>
    <t>Aktuator m/fjederretur 2000N SRD Type-12</t>
  </si>
  <si>
    <t>53-1980</t>
  </si>
  <si>
    <t>Aktuator 24V 0-10V Feed back + fail safe U</t>
  </si>
  <si>
    <t>53-1981</t>
  </si>
  <si>
    <t>Aktuator 24V 0-10V Feed back + fail safe D</t>
  </si>
  <si>
    <t>53-1982</t>
  </si>
  <si>
    <t>Aktuator 3-pos. 14V (24V) DC m/JST</t>
  </si>
  <si>
    <t>53-1983</t>
  </si>
  <si>
    <t>Aktuator 24V 0-5V Feed back + fail safe</t>
  </si>
  <si>
    <t>53-1984</t>
  </si>
  <si>
    <t>Aktuator 24 V AC/DC 0-10V/4-20mA 15mm 200N</t>
  </si>
  <si>
    <t>53-1985</t>
  </si>
  <si>
    <t>Aktuator 24 V AC/DC 0-10V/4-20mA 40MM 1100N</t>
  </si>
  <si>
    <t>53-1986</t>
  </si>
  <si>
    <t>Aktuator 24V 4-20mA IP54</t>
  </si>
  <si>
    <t>53-1987</t>
  </si>
  <si>
    <t>Aktuator 24V 0-10V Feed back + fail safe</t>
  </si>
  <si>
    <t>53-1988</t>
  </si>
  <si>
    <t>Aktuator 24V 0-10V Feed back</t>
  </si>
  <si>
    <t>53-1989</t>
  </si>
  <si>
    <t>Termisk aktuator Type 43-2N</t>
  </si>
  <si>
    <t>53-1990</t>
  </si>
  <si>
    <t>Termostat med fjernføler, 2,5 mm</t>
  </si>
  <si>
    <t>53-1991</t>
  </si>
  <si>
    <t>Pakdåse, Optima Compact</t>
  </si>
  <si>
    <t>53-1992</t>
  </si>
  <si>
    <t>DYKLOMME, OPTIMA COMPACT</t>
  </si>
  <si>
    <t>53-1993</t>
  </si>
  <si>
    <t>Dykrørsprop</t>
  </si>
  <si>
    <t>53-1994</t>
  </si>
  <si>
    <t>Termostat med fjernføler, 5 mm</t>
  </si>
  <si>
    <t>53-1995</t>
  </si>
  <si>
    <t>Termostat med fjernføler, 5,5 mm</t>
  </si>
  <si>
    <t>53-2000</t>
  </si>
  <si>
    <t>FRESE S DN15 M/M P/T</t>
  </si>
  <si>
    <t>53-2001</t>
  </si>
  <si>
    <t>FRESE S DN20 M/M P/T</t>
  </si>
  <si>
    <t>53-2002</t>
  </si>
  <si>
    <t>FRESE S DN25 M/M P/T</t>
  </si>
  <si>
    <t>53-2005</t>
  </si>
  <si>
    <t>FRESE S DN50 M/M P/T</t>
  </si>
  <si>
    <t>53-2006</t>
  </si>
  <si>
    <t>FRESE S DN15 LP M/M P/T</t>
  </si>
  <si>
    <t>53-2007</t>
  </si>
  <si>
    <t>FRESE S DN20 LP M/M P/T</t>
  </si>
  <si>
    <t>53-2008</t>
  </si>
  <si>
    <t>FRESE S DN25 LP M/M P/T</t>
  </si>
  <si>
    <t>53-2012</t>
  </si>
  <si>
    <t>FRESE S DN25 M/M PROPPER</t>
  </si>
  <si>
    <t>53-2033</t>
  </si>
  <si>
    <t>FRESE S DN32 M/M PT/AFTAP</t>
  </si>
  <si>
    <t>53-2050</t>
  </si>
  <si>
    <t>FRESE S DN15 M/M P/T/ KUGLEHANE</t>
  </si>
  <si>
    <t>53-2051</t>
  </si>
  <si>
    <t>FRESE S DN20 M/M P/T/ KUGLEHANE</t>
  </si>
  <si>
    <t>53-2052</t>
  </si>
  <si>
    <t>FRESE S DN25 M/M P/T/ KUGLEHANE</t>
  </si>
  <si>
    <t>53-2053</t>
  </si>
  <si>
    <t>FRESE S DN32 M/M P/T/ KUGLEHANE</t>
  </si>
  <si>
    <t>53-2058</t>
  </si>
  <si>
    <t>FRESE S DN25 LP M/M P/T/ KUGLEHANE</t>
  </si>
  <si>
    <t>53-2082</t>
  </si>
  <si>
    <t>FRESE S DN25 M/M PT/AFTAP/KUGLEHANE</t>
  </si>
  <si>
    <t>53-2084</t>
  </si>
  <si>
    <t>FRESE S DN40 M/M PT/AFTAP/KUGLEHANE</t>
  </si>
  <si>
    <t>53-2086</t>
  </si>
  <si>
    <t>FRESE S DN15 LP M/M AFTAP/P/T/KUGLEHANE</t>
  </si>
  <si>
    <t>53-2087</t>
  </si>
  <si>
    <t>FRESE S DN20 LP M/M AFTAP/P/T/KUGLEHANE</t>
  </si>
  <si>
    <t>53-2126</t>
  </si>
  <si>
    <t>FRESE S SYS DN15 LP M/M P/T/ KUGLEHANE</t>
  </si>
  <si>
    <t>53-2133</t>
  </si>
  <si>
    <t>FRESE S SYS. DN32 M/M AFTAP/PT/KGH</t>
  </si>
  <si>
    <t>53-2134</t>
  </si>
  <si>
    <t>FRESE S SYS. DN40 M/M AFTAP/PT/KGH</t>
  </si>
  <si>
    <t>53-2170</t>
  </si>
  <si>
    <t>STATISK VENTIL ULF DN15 M/M PN25 DZR</t>
  </si>
  <si>
    <t>53-2171</t>
  </si>
  <si>
    <t>STATISK VENTIL LF DN15 M/M PN25 DZR</t>
  </si>
  <si>
    <t>53-2172</t>
  </si>
  <si>
    <t>STATISK VENTIL DN15 M/M PN25 DZR</t>
  </si>
  <si>
    <t>53-2173</t>
  </si>
  <si>
    <t>STATISK VENTIL DN20 M/M PN25 DZR</t>
  </si>
  <si>
    <t>53-2174</t>
  </si>
  <si>
    <t>STATISK VENTIL DN25 M/M PN25 DZR</t>
  </si>
  <si>
    <t>53-2175</t>
  </si>
  <si>
    <t>STATISK VENTIL DN32 M/M PN25 DZR</t>
  </si>
  <si>
    <t>53-2175-CUT</t>
  </si>
  <si>
    <t>STATISK VENTIL DN32 M/M PN25 DZR (Snitmodel)</t>
  </si>
  <si>
    <t>53-2176</t>
  </si>
  <si>
    <t>STATISK VENTIL  DN40 M/M PN25 DZR</t>
  </si>
  <si>
    <t>53-2177</t>
  </si>
  <si>
    <t>STATISK VENTIL DN50 M/M PN25 DZR</t>
  </si>
  <si>
    <t>53-2178</t>
  </si>
  <si>
    <t>STATISK  FLANGE VENTIL  DN65 PN16</t>
  </si>
  <si>
    <t>53-2179</t>
  </si>
  <si>
    <t>STATISK FLANGE VENTIL DN80 PN16</t>
  </si>
  <si>
    <t>53-2180</t>
  </si>
  <si>
    <t>STATISK FLANGE VENTIL DN100 PN16</t>
  </si>
  <si>
    <t>53-2181</t>
  </si>
  <si>
    <t>STATISK FLANGE VENTIL DN125 PN16</t>
  </si>
  <si>
    <t>53-2182</t>
  </si>
  <si>
    <t>STATISK FLANGE VENTIL DN150 PN16</t>
  </si>
  <si>
    <t>53-2183</t>
  </si>
  <si>
    <t>STATISK FLANGE VENTIL DN200 PN16</t>
  </si>
  <si>
    <t>53-2184</t>
  </si>
  <si>
    <t>STATISK FLANGE VENTIL DN250 PN16</t>
  </si>
  <si>
    <t>53-2185</t>
  </si>
  <si>
    <t>STATISK FLANGE VENTIL DN300 PN16</t>
  </si>
  <si>
    <t>SIGMA Compact M/M DN15 Low P/T</t>
  </si>
  <si>
    <t>SIGMA Compact M/M DN15 High P/T</t>
  </si>
  <si>
    <t>53-2201-CUT</t>
  </si>
  <si>
    <t>SIGMA Compact M/M DN15 High P/T(Snitmodel)</t>
  </si>
  <si>
    <t>SIGMA Compact M/M DN20 Low P/T</t>
  </si>
  <si>
    <t>SIGMA Compact M/M DN20 High P/T</t>
  </si>
  <si>
    <t>53-2204</t>
  </si>
  <si>
    <t>SIGMA Compact M/M DN25L Low P/T</t>
  </si>
  <si>
    <t>53-2204-CUT</t>
  </si>
  <si>
    <t>SIGMA Compact M/M DN25L Low P/T(Snitmodel)</t>
  </si>
  <si>
    <t>SIGMA Compact M/M DN32 P/T</t>
  </si>
  <si>
    <t>SIGMA Compact M/M DN40 P/T</t>
  </si>
  <si>
    <t>53-2206-CUT</t>
  </si>
  <si>
    <t>SIGMA Compact M/M DN40 P/T (Snitmodel)</t>
  </si>
  <si>
    <t>SIGMA Compact M/M DN50 P/T</t>
  </si>
  <si>
    <t>SIGMA Compact M/M DN25 Low P/T</t>
  </si>
  <si>
    <t>SIGMA Compact M/M DN25 High P/T</t>
  </si>
  <si>
    <t>53-2220</t>
  </si>
  <si>
    <t>SIGMA Compact M/M DN15 Low P/T/Aftap</t>
  </si>
  <si>
    <t>53-2221</t>
  </si>
  <si>
    <t>SIGMA Compact M/M DN15 High P/T/Aftap</t>
  </si>
  <si>
    <t>53-2222</t>
  </si>
  <si>
    <t>SIGMA Compact M/M DN20 Low P/T/Aftap</t>
  </si>
  <si>
    <t>53-2223</t>
  </si>
  <si>
    <t>SIGMA Compact M/M DN20 High P/T/Aftap</t>
  </si>
  <si>
    <t>53-2224</t>
  </si>
  <si>
    <t>SIGMA Compact M/M DN25L Low P/T/Aftap</t>
  </si>
  <si>
    <t>53-2225</t>
  </si>
  <si>
    <t>SIGMA Compact M/M DN32 P/T/Aftap</t>
  </si>
  <si>
    <t>53-2226</t>
  </si>
  <si>
    <t>SIGMA Compact M/M DN40 P/T/Aftap</t>
  </si>
  <si>
    <t>53-2227</t>
  </si>
  <si>
    <t>SIGMA Compact M/M DN50 P/T/Aftap</t>
  </si>
  <si>
    <t>53-2228</t>
  </si>
  <si>
    <t>SIGMA Compact M/M DN25 Low P/T/Aftap</t>
  </si>
  <si>
    <t>53-2229</t>
  </si>
  <si>
    <t>SIGMA Compact M/M DN25 High P/T/Aftap</t>
  </si>
  <si>
    <t>53-2240</t>
  </si>
  <si>
    <t>SIGMA Comp. M/M NPT DN15 Low P/T B&amp;G</t>
  </si>
  <si>
    <t>53-2241</t>
  </si>
  <si>
    <t>SIGMA Comp. M/M NPT DN15 High P/T B&amp;G</t>
  </si>
  <si>
    <t>53-2242</t>
  </si>
  <si>
    <t>SIGMA Comp. M/M NPT DN20 Low P/T B&amp;G</t>
  </si>
  <si>
    <t>53-2243</t>
  </si>
  <si>
    <t>SIGMA Comp. M/M NPT DN20 High P/T B&amp;G</t>
  </si>
  <si>
    <t>53-2244</t>
  </si>
  <si>
    <t>SIGMA Comp. M/M NPT DN25 High Flow P/T B&amp;G</t>
  </si>
  <si>
    <t>53-2245</t>
  </si>
  <si>
    <t>SIGMA Comp. M/M NPT DN32 P/T B&amp;G</t>
  </si>
  <si>
    <t>53-2246</t>
  </si>
  <si>
    <t>SIGMA Comp. M/M NPT DN40 P/T B&amp;G</t>
  </si>
  <si>
    <t>53-2247</t>
  </si>
  <si>
    <t>SIGMA Comp. M/M NPT DN50 P/T B&amp;G</t>
  </si>
  <si>
    <t>53-2248</t>
  </si>
  <si>
    <t>SIGMA Comp. M/M DN25 Low Flow P/T B&amp;G</t>
  </si>
  <si>
    <t>53-2249</t>
  </si>
  <si>
    <t>SIGMA Comp. M/M DN25 High Flow P/T B&amp;G</t>
  </si>
  <si>
    <t>53-2300</t>
  </si>
  <si>
    <t>53-2301</t>
  </si>
  <si>
    <t>53-2302</t>
  </si>
  <si>
    <t>53-2303</t>
  </si>
  <si>
    <t>53-2320</t>
  </si>
  <si>
    <t>53-2321</t>
  </si>
  <si>
    <t>53-2322</t>
  </si>
  <si>
    <t>53-2323</t>
  </si>
  <si>
    <t>53-2350</t>
  </si>
  <si>
    <t>Optima Compact DN15 N/N UHF 2,5 m/prop</t>
  </si>
  <si>
    <t>SIGMA Compact DN50 PN16 Low Flow PT</t>
  </si>
  <si>
    <t>53-2400-CUT</t>
  </si>
  <si>
    <t>SIGMA Comp. DN50 PN16 Low Flow PT(Snitmodel)</t>
  </si>
  <si>
    <t>SIGMA Compact DN65 PN16 Low Flow PT</t>
  </si>
  <si>
    <t>SIGMA Compact DN80 PN16 Low Flow PT</t>
  </si>
  <si>
    <t>SIGMA Compact DN100 PN16 Low Flow PT</t>
  </si>
  <si>
    <t>SIGMA Compact DN125 PN16 Low Flow PT</t>
  </si>
  <si>
    <t>SIGMA Compact DN150 PN16 Low Flow PT</t>
  </si>
  <si>
    <t>SIGMA Compact DN200 PN16 Low Flow PT</t>
  </si>
  <si>
    <t>SIGMA Compact DN250 PN16 Low Flow PT</t>
  </si>
  <si>
    <t>SIGMA Compact DN300 PN16 Low Flow PT</t>
  </si>
  <si>
    <t>SIGMA Compact DN50 PN16 High Flow PT</t>
  </si>
  <si>
    <t>SIGMA Compact DN65 PN16 High Flow PT</t>
  </si>
  <si>
    <t>SIGMA Compact DN80 PN16 High Flow PT</t>
  </si>
  <si>
    <t>SIGMA Compact DN100 PN16 High Flow PT</t>
  </si>
  <si>
    <t>SIGMA Compact DN125 PN16 High Flow PT</t>
  </si>
  <si>
    <t>SIGMA Compact DN150 PN16 High Flow PT</t>
  </si>
  <si>
    <t>SIGMA Compact DN200 PN16 High Flow PT</t>
  </si>
  <si>
    <t>SIGMA Compact DN250 PN16 High Flow PT</t>
  </si>
  <si>
    <t>SIGMA Compact DN300 PN16 High Flow PT</t>
  </si>
  <si>
    <t>SIGMA Compact DN50 PN25 Low Flow PT</t>
  </si>
  <si>
    <t>SIGMA Compact DN65 PN25 Low Flow PT</t>
  </si>
  <si>
    <t>SIGMA Compact DN80 PN25 Low Flow PT</t>
  </si>
  <si>
    <t>SIGMA Compact DN100 PN25 Low Flow PT</t>
  </si>
  <si>
    <t>SIGMA Compact DN125 PN25 Low Flow PT</t>
  </si>
  <si>
    <t>SIGMA Compact DN150 PN25 Low Flow PT</t>
  </si>
  <si>
    <t>SIGMA Compact DN200 PN25 Low Flow PT</t>
  </si>
  <si>
    <t>SIGMA Compact DN250 PN25 Low Flow PT</t>
  </si>
  <si>
    <t>SIGMA Compact DN300 PN25 Low Flow PT</t>
  </si>
  <si>
    <t>SIGMA Compact DN50 PN25 High Flow PT</t>
  </si>
  <si>
    <t>SIGMA Compact DN65 PN25 High Flow PT</t>
  </si>
  <si>
    <t>SIGMA Compact DN80 PN25 High Flow PT</t>
  </si>
  <si>
    <t>SIGMA Compact DN100 PN25 High Flow PT</t>
  </si>
  <si>
    <t>SIGMA Compact DN125 PN25 High Flow PT</t>
  </si>
  <si>
    <t>SIGMA Compact DN150 PN25 High Flow PT</t>
  </si>
  <si>
    <t>SIGMA Compact DN200 PN25 High Flow PT</t>
  </si>
  <si>
    <t>SIGMA Compact DN250 PN25 High Flow PT</t>
  </si>
  <si>
    <t>SIGMA Compact DN300 PN25 High Flow PT</t>
  </si>
  <si>
    <t>53-2500</t>
  </si>
  <si>
    <t>STATISK VENTIL VODRV DN15 M/M PN25</t>
  </si>
  <si>
    <t>53-2501</t>
  </si>
  <si>
    <t>STATISK VENTIL VODRV DN20 M/M PN25</t>
  </si>
  <si>
    <t>53-2502</t>
  </si>
  <si>
    <t>STATISK VENTIL VODRV DN25 M/M PN25</t>
  </si>
  <si>
    <t>53-2503</t>
  </si>
  <si>
    <t>STATISK VENTIL VODRV DN32 M/M PN25</t>
  </si>
  <si>
    <t>53-2504</t>
  </si>
  <si>
    <t>STATISK VENTIL VODRV DN40 M/M PN25</t>
  </si>
  <si>
    <t>53-2505</t>
  </si>
  <si>
    <t>STATISK VENTIL VODRV DN50 M/M PN25</t>
  </si>
  <si>
    <t>53-2506</t>
  </si>
  <si>
    <t>STATISK FLANGE VENTIL VODRV DN65 PN16</t>
  </si>
  <si>
    <t>53-2507</t>
  </si>
  <si>
    <t>STATISK FLANGE VENTIL VODRV DN80 PN16</t>
  </si>
  <si>
    <t>53-2508</t>
  </si>
  <si>
    <t>STATISK FLANGE VENTIL VODRV DN100 PN16</t>
  </si>
  <si>
    <t>53-2509</t>
  </si>
  <si>
    <t>STATISK FLANGE VENTIL VODRV DN125 PN16</t>
  </si>
  <si>
    <t>53-2510</t>
  </si>
  <si>
    <t>STATISK FLANGE VENTIL VODRV DN150 PN16</t>
  </si>
  <si>
    <t>53-2511</t>
  </si>
  <si>
    <t>STATISK FLANGE VENTIL VODRV DN200 PN16</t>
  </si>
  <si>
    <t>53-2512</t>
  </si>
  <si>
    <t>STATISK FLANGE VENTIL VODRV DN250 PN16</t>
  </si>
  <si>
    <t>53-2513</t>
  </si>
  <si>
    <t>STATISK FLANGE VENTIL VODRV DN300 PN16</t>
  </si>
  <si>
    <t>53-2514</t>
  </si>
  <si>
    <t>STATISK FLANGE VENTIL VODRV DN350 PN16</t>
  </si>
  <si>
    <t>53-2515</t>
  </si>
  <si>
    <t>STATISK FLANGE VENTIL VODRV DN400 PN16</t>
  </si>
  <si>
    <t>53-2516</t>
  </si>
  <si>
    <t>STATISK FLANGE VENTIL VODRV DN450 PN16</t>
  </si>
  <si>
    <t>53-2517</t>
  </si>
  <si>
    <t>STATISK FLANGE VENTIL VODRV DN500 PN16</t>
  </si>
  <si>
    <t>53-2520</t>
  </si>
  <si>
    <t>STATISK VENTIL DRV DN15 M/M PN25</t>
  </si>
  <si>
    <t>53-2521</t>
  </si>
  <si>
    <t>STATISK VENTIL DRV DN20 M/M PN25</t>
  </si>
  <si>
    <t>53-2522</t>
  </si>
  <si>
    <t>STATISK VENTIL DRV DN25 M/M PN25</t>
  </si>
  <si>
    <t>53-2523</t>
  </si>
  <si>
    <t>STATISK VENTIL DRV DN32 M/M PN25</t>
  </si>
  <si>
    <t>53-2524</t>
  </si>
  <si>
    <t>STATISK VENTIL DRV DN40 M/M PN25</t>
  </si>
  <si>
    <t>53-2525</t>
  </si>
  <si>
    <t>STATISK VENTIL DRV DN50 M/M PN25</t>
  </si>
  <si>
    <t>53-2526</t>
  </si>
  <si>
    <t>STATISK FLANGE VENTIL DRV DN65 PN16</t>
  </si>
  <si>
    <t>53-2527</t>
  </si>
  <si>
    <t>STATISK FLANGE VENTIL DRV DN80 PN16</t>
  </si>
  <si>
    <t>53-2528</t>
  </si>
  <si>
    <t>STATISK FLANGE VENTIL DRV DN100 PN16</t>
  </si>
  <si>
    <t>53-2529</t>
  </si>
  <si>
    <t>STATISK FLANGE VENTIL DRV DN125 PN16</t>
  </si>
  <si>
    <t>53-2530</t>
  </si>
  <si>
    <t>STATISK FLANGE VENTIL DRV DN150 PN16</t>
  </si>
  <si>
    <t>53-2531</t>
  </si>
  <si>
    <t>STATISK FLANGE VENTIL DRV DN200 PN16</t>
  </si>
  <si>
    <t>53-2532</t>
  </si>
  <si>
    <t>STATISK FLANGE VENTIL DRV DN250 PN16</t>
  </si>
  <si>
    <t>53-2533</t>
  </si>
  <si>
    <t>STATISK FLANGE VENTIL DRV DN300 PN16</t>
  </si>
  <si>
    <t>53-2534</t>
  </si>
  <si>
    <t>STATISK FLANGE VENTIL DRV DN350 PN16</t>
  </si>
  <si>
    <t>53-2535</t>
  </si>
  <si>
    <t>STATISK FLANGE VENTIL DRV DN400 PN16</t>
  </si>
  <si>
    <t>53-2536</t>
  </si>
  <si>
    <t>STATISK FLANGE VENTIL DRV DN450 PN16</t>
  </si>
  <si>
    <t>53-2537</t>
  </si>
  <si>
    <t>STATISK FLANGE VENTIL DRV DN500 PN16</t>
  </si>
  <si>
    <t>53-2540</t>
  </si>
  <si>
    <t>STATISK FLANGE VENTIL VODRV DN65 PN25</t>
  </si>
  <si>
    <t>53-2541</t>
  </si>
  <si>
    <t>STATISK FLANGE VENTIL VODRV DN80 PN25</t>
  </si>
  <si>
    <t>53-2542</t>
  </si>
  <si>
    <t>STATISK FLANGE VENTIL VODRV DN100 PN25</t>
  </si>
  <si>
    <t>53-2543</t>
  </si>
  <si>
    <t>STATISK FLANGE VENTIL VODRV DN125 PN25</t>
  </si>
  <si>
    <t>53-2544</t>
  </si>
  <si>
    <t>STATISK FLANGE VENTIL VODRV DN150 PN25</t>
  </si>
  <si>
    <t>53-2545</t>
  </si>
  <si>
    <t>STATISK FLANGE VENTIL VODRV DN200 PN25</t>
  </si>
  <si>
    <t>53-2546</t>
  </si>
  <si>
    <t>STATISK FLANGE VENTIL VODRV DN250 PN25</t>
  </si>
  <si>
    <t>53-2547</t>
  </si>
  <si>
    <t>STATISK FLANGE VENTIL VODRV DN300 PN25</t>
  </si>
  <si>
    <t>53-2548</t>
  </si>
  <si>
    <t>STATISK FLANGE VENTIL VODRV DN350 PN25</t>
  </si>
  <si>
    <t>53-2549</t>
  </si>
  <si>
    <t>STATISK FLANGE VENTIL VODRV DN400 PN25</t>
  </si>
  <si>
    <t>53-2550</t>
  </si>
  <si>
    <t>STATISK FLANGE VENTIL VODRV DN450 PN25</t>
  </si>
  <si>
    <t>53-2551</t>
  </si>
  <si>
    <t>STATISK FLANGE VENTIL VODRV DN500 PN25</t>
  </si>
  <si>
    <t>53-2580</t>
  </si>
  <si>
    <t>STATISK VENTIL VODRV DN15 M/M PN25 - RG5</t>
  </si>
  <si>
    <t>53-2581</t>
  </si>
  <si>
    <t>STATISK VENTIL VODRV DN20 M/M PN25 - RG5</t>
  </si>
  <si>
    <t>53-2582</t>
  </si>
  <si>
    <t>STATISK VENTIL VODRV DN25 M/M PN25 - RG5</t>
  </si>
  <si>
    <t>53-2583</t>
  </si>
  <si>
    <t>STATISK VENTIL VODRV DN32 M/M PN25 - RG5</t>
  </si>
  <si>
    <t>53-2584</t>
  </si>
  <si>
    <t>STATISK VENTIL VODRV DN40 M/M PN25 - RG5</t>
  </si>
  <si>
    <t>53-2585</t>
  </si>
  <si>
    <t>STATISK VENTIL VODRV DN50 M/M PN25 - RG5</t>
  </si>
  <si>
    <t>53-3001</t>
  </si>
  <si>
    <t>PV DN20 PT/AFTAP SYS 5-30 kPa</t>
  </si>
  <si>
    <t>53-3002</t>
  </si>
  <si>
    <t>PV DN25 PT/AFTAP SYS 5-30 kPa</t>
  </si>
  <si>
    <t>53-3012</t>
  </si>
  <si>
    <t>PV DN25 PT SYS 5-30 kPa</t>
  </si>
  <si>
    <t>53-3016</t>
  </si>
  <si>
    <t>PV DN15 PT SYS 20-60 kPa</t>
  </si>
  <si>
    <t>53-3017</t>
  </si>
  <si>
    <t>PV DN20 PT SYS 20-60 kPa</t>
  </si>
  <si>
    <t>53-3018</t>
  </si>
  <si>
    <t>PV DN25 PT SYS 20-60 kPa</t>
  </si>
  <si>
    <t>53-3028</t>
  </si>
  <si>
    <t>PV/FRESE S DN25 PT/AFTAP SYS 20-60 kPa</t>
  </si>
  <si>
    <t>53-3040</t>
  </si>
  <si>
    <t>PV/FRESE S DN15 PT/AFTAP SYS 5-30 kPa</t>
  </si>
  <si>
    <t>53-3042</t>
  </si>
  <si>
    <t>PV/FRESE S DN25 PT/AFTAP SYS 5-30 kPa</t>
  </si>
  <si>
    <t>53-3050</t>
  </si>
  <si>
    <t>PV DN50 FLANGE, FRESE YDF-2F</t>
  </si>
  <si>
    <t>53-3051</t>
  </si>
  <si>
    <t>PV DN65 FLANGE, FRESE YDF-2F</t>
  </si>
  <si>
    <t>53-3052</t>
  </si>
  <si>
    <t>PV DN80 FLANGE, FRESE YDF-2F</t>
  </si>
  <si>
    <t>53-3054</t>
  </si>
  <si>
    <t>PV DN125 FLANGE, FRESE YDF-2F</t>
  </si>
  <si>
    <t>53-3055</t>
  </si>
  <si>
    <t>PV DN150 FLANGE, FRESE YDF-2F</t>
  </si>
  <si>
    <t>53-3063</t>
  </si>
  <si>
    <t>PV DN50 PN16 (20-200 kPa) støbejern</t>
  </si>
  <si>
    <t>53-3064</t>
  </si>
  <si>
    <t>PV DN65 PN16 (20-200 kPa) støbejern</t>
  </si>
  <si>
    <t>53-3065</t>
  </si>
  <si>
    <t>PV DN80 PN16 (20-200 kPa) støbejern</t>
  </si>
  <si>
    <t>53-3066</t>
  </si>
  <si>
    <t>PV DN100 PN16 (20-200 kPa) støbejern</t>
  </si>
  <si>
    <t>53-3067</t>
  </si>
  <si>
    <t>PV DN125 PN16 (20-200 kPa) støbejern</t>
  </si>
  <si>
    <t>53-3068</t>
  </si>
  <si>
    <t>PV DN150 PN16 (20-200 kPa) støbejern</t>
  </si>
  <si>
    <t>53-3069</t>
  </si>
  <si>
    <t>PV DN200 PN16 (20-200 kPa) støbejern</t>
  </si>
  <si>
    <t>53-3070</t>
  </si>
  <si>
    <t>PV DN250 PN16 (20-200 kPa) støbejern</t>
  </si>
  <si>
    <t>53-3071</t>
  </si>
  <si>
    <t>PV DN300 PN16 (20-200 kPa) støbejern</t>
  </si>
  <si>
    <t>53-3078</t>
  </si>
  <si>
    <t>PV DN50 PN16 (150-500 kPa) støbejern</t>
  </si>
  <si>
    <t>53-3079</t>
  </si>
  <si>
    <t>PV DN65 PN16 (150-500 kPa) støbejern</t>
  </si>
  <si>
    <t>53-3080</t>
  </si>
  <si>
    <t>PV DN80 PN16 (150-500 kPa) støbejern</t>
  </si>
  <si>
    <t>53-3081</t>
  </si>
  <si>
    <t>PV DN100 PN16 (150-500 kPa) støbejern</t>
  </si>
  <si>
    <t>53-3082</t>
  </si>
  <si>
    <t>PV DN125 PN16 (150-500 kPa) støbejern</t>
  </si>
  <si>
    <t>53-3083</t>
  </si>
  <si>
    <t>PV DN150 PN16 (150-500 kPa) støbejern</t>
  </si>
  <si>
    <t>53-3084</t>
  </si>
  <si>
    <t>PV DN200 PN16 (150-500 kPa) støbejern</t>
  </si>
  <si>
    <t>53-3085</t>
  </si>
  <si>
    <t>PV DN250 PN16 (150-500 kPa) støbejern</t>
  </si>
  <si>
    <t>53-3086</t>
  </si>
  <si>
    <t>PV DN300 PN16 (150-500 kPa) støbejern</t>
  </si>
  <si>
    <t>53-3093</t>
  </si>
  <si>
    <t>PV DN50 PN25 (20-200 kPa) støbestål</t>
  </si>
  <si>
    <t>53-3094</t>
  </si>
  <si>
    <t>PV DN65 PN25 (20-200 kPa) støbestål</t>
  </si>
  <si>
    <t>53-3095</t>
  </si>
  <si>
    <t>PV DN80 PN25 (20-200 kPa) støbestål</t>
  </si>
  <si>
    <t>53-3096</t>
  </si>
  <si>
    <t>PV DN100 PN25 (20-200 kPa) støbestål</t>
  </si>
  <si>
    <t>53-3097</t>
  </si>
  <si>
    <t>PV DN125 PN25 (20-200 kPa) støbestål</t>
  </si>
  <si>
    <t>53-3098</t>
  </si>
  <si>
    <t>PV DN150 PN25 (20-200 kPa) støbestål</t>
  </si>
  <si>
    <t>53-3099</t>
  </si>
  <si>
    <t>PV DN200 PN25 (20-200 kPa) støbestål</t>
  </si>
  <si>
    <t>53-3100</t>
  </si>
  <si>
    <t>PV DN250 PN25 (20-200 kPa) støbestål</t>
  </si>
  <si>
    <t>53-3101</t>
  </si>
  <si>
    <t>PV DN300 PN25 (20-200 kPa) støbestål</t>
  </si>
  <si>
    <t>53-3108</t>
  </si>
  <si>
    <t>PV DN50 PN25 (150-500 kPa) støbestål</t>
  </si>
  <si>
    <t>53-3109</t>
  </si>
  <si>
    <t>PV DN65 PN25 (150-500 kPa) støbestål</t>
  </si>
  <si>
    <t>53-3110</t>
  </si>
  <si>
    <t>PV DN80 PN25 (150-500 kPa) støbestål</t>
  </si>
  <si>
    <t>53-3111</t>
  </si>
  <si>
    <t>PV DN100 PN25 (150-500 kPa) støbestål</t>
  </si>
  <si>
    <t>53-3112</t>
  </si>
  <si>
    <t>PV DN125PN25 (150-500 kPa) støbestål</t>
  </si>
  <si>
    <t>53-3113</t>
  </si>
  <si>
    <t>PV DN150PN25 (150-500 kPa) støbestål</t>
  </si>
  <si>
    <t>53-3114</t>
  </si>
  <si>
    <t>PV DN200 PN25 (150-500 kPa) støbestål</t>
  </si>
  <si>
    <t>53-3115</t>
  </si>
  <si>
    <t>PV DN250 PN25 (150-500 kPa) støbestål</t>
  </si>
  <si>
    <t>53-3116</t>
  </si>
  <si>
    <t>PV DN300 PN25 (150-500 kPa) støbestål</t>
  </si>
  <si>
    <t>53-3200</t>
  </si>
  <si>
    <t>PV Compact DN15 (5-30 kPa) 1/4"</t>
  </si>
  <si>
    <t>53-3201</t>
  </si>
  <si>
    <t>PV Compact DN15 (20-60 kPa) 1/4"</t>
  </si>
  <si>
    <t>53-3202</t>
  </si>
  <si>
    <t>PV Compact DN15 (5-30 kPa) 1/2"</t>
  </si>
  <si>
    <t>53-3203</t>
  </si>
  <si>
    <t>PV Compact DN15 (20-60 kPa) 1/2"</t>
  </si>
  <si>
    <t>53-3204</t>
  </si>
  <si>
    <t>PV Compact DN15 M/M (5-30 kPa) PT</t>
  </si>
  <si>
    <t>53-3204-CUT</t>
  </si>
  <si>
    <t>PV Compact DN15 M/M (5-30 kPa) PT(Snitmodel)</t>
  </si>
  <si>
    <t>53-3205</t>
  </si>
  <si>
    <t>PV Compact DN15 M/M (20-60 kPa) PT</t>
  </si>
  <si>
    <t>53-3206</t>
  </si>
  <si>
    <t>PV Compact DN20 M/M (5-30 kPa) PT</t>
  </si>
  <si>
    <t>53-3207</t>
  </si>
  <si>
    <t>PV Compact DN20 M/M (20-60 kPa) PT</t>
  </si>
  <si>
    <t>53-3208</t>
  </si>
  <si>
    <t>PV Compact DN25 M/M (5-30 kPa) PT</t>
  </si>
  <si>
    <t>53-3210</t>
  </si>
  <si>
    <t>PV Compact DN25L M/M (5-30 kPa) PT</t>
  </si>
  <si>
    <t>53-3210-CUT</t>
  </si>
  <si>
    <t>PV Compact DN25L M/M (5-30 kPa) PT (Snitmodel)</t>
  </si>
  <si>
    <t>53-3211</t>
  </si>
  <si>
    <t>PV Compact DN25L M/M (20-80 kPa) PT</t>
  </si>
  <si>
    <t>53-3214</t>
  </si>
  <si>
    <t>PV Compact DN32 M/M (20-80 kPa) PT</t>
  </si>
  <si>
    <t>53-3216</t>
  </si>
  <si>
    <t>PV Compact DN40 M/M (20-80 kPa) PT</t>
  </si>
  <si>
    <t>53-3218</t>
  </si>
  <si>
    <t>PV Compact DN50 M/M (20-80 kPa) PT</t>
  </si>
  <si>
    <t>53-3220</t>
  </si>
  <si>
    <t>53-3221</t>
  </si>
  <si>
    <t>53-3242</t>
  </si>
  <si>
    <t>PV Compact DN15 M/M (5-30 kPa)  PT/Drain</t>
  </si>
  <si>
    <t>53-3243</t>
  </si>
  <si>
    <t>PV Compact DN15 M/M (20-60 kPa) PT/Drain</t>
  </si>
  <si>
    <t>53-3244</t>
  </si>
  <si>
    <t>PV Compact DN20 M/M (5-30 kPa)  PT/Drain</t>
  </si>
  <si>
    <t>53-3245</t>
  </si>
  <si>
    <t>PV Compact DN20 M/M (20-60 kPa) PT/Drain</t>
  </si>
  <si>
    <t>53-3246</t>
  </si>
  <si>
    <t>PV Compact DN25L M/M (5-30 kPa) PT/Drain</t>
  </si>
  <si>
    <t>53-3247</t>
  </si>
  <si>
    <t>PV Compact DN25L M/M (20-80 kPa) PT/Drain</t>
  </si>
  <si>
    <t>53-3248</t>
  </si>
  <si>
    <t>PV Compact DN32 M/M (20-80 kPa) PT/Drain</t>
  </si>
  <si>
    <t>53-3249</t>
  </si>
  <si>
    <t>PV Compact DN40 M/M (20-80 kPa) PT/Drain</t>
  </si>
  <si>
    <t>53-3250</t>
  </si>
  <si>
    <t>PV Compact DN50 M/M (20-80 kPa) PT/Drain</t>
  </si>
  <si>
    <t>53-3251</t>
  </si>
  <si>
    <t>PV Compact DN25 M/M (5-30 kPa) PT/Drain</t>
  </si>
  <si>
    <t>53-3260</t>
  </si>
  <si>
    <t>PV SIGMA Comp. DN15 Lo (5-30 kPa) PT/Aftap</t>
  </si>
  <si>
    <t>53-3261</t>
  </si>
  <si>
    <t>PV SIGMA Comp. DN15 Hi (20-60 kPa) PT/Aftap</t>
  </si>
  <si>
    <t>53-3262</t>
  </si>
  <si>
    <t>PV SIGMA Comp. DN20 Lo (5-30 kPa) PT/Aftap</t>
  </si>
  <si>
    <t>53-3263</t>
  </si>
  <si>
    <t>PV SIGMA Comp. DN20 Hi (20-60 kPa) PT/Aftap</t>
  </si>
  <si>
    <t>53-3264</t>
  </si>
  <si>
    <t>PV SIGMA Comp. DN25 Lo M/M(5-30 kPa) PT/Aftap</t>
  </si>
  <si>
    <t>53-3265</t>
  </si>
  <si>
    <t>PV SIGMA Comp. DN25 Hi M/M(20-80 kPa) PT/Aftap</t>
  </si>
  <si>
    <t>53-3266</t>
  </si>
  <si>
    <t>PV SIGMA Compact DN32 M/M (20-80 kPa) PT/Aftap</t>
  </si>
  <si>
    <t>53-3267</t>
  </si>
  <si>
    <t>PV SIGMA Compact DN40 M/M (20-80 kPa) PT/Aftap</t>
  </si>
  <si>
    <t>53-3268</t>
  </si>
  <si>
    <t>PV SIGMA Compact DN50 M/M (20-80 kPa) PT/Aftap</t>
  </si>
  <si>
    <t>53-3300</t>
  </si>
  <si>
    <t>PV Compact DN50 PN16 (20-100kPa)</t>
  </si>
  <si>
    <t>53-3300C</t>
  </si>
  <si>
    <t>53-3301</t>
  </si>
  <si>
    <t>PV Compact DN50 PN16 (50-200kPa)</t>
  </si>
  <si>
    <t>53-3301C</t>
  </si>
  <si>
    <t>53-3302</t>
  </si>
  <si>
    <t>PV Compact DN50 PN16 (150-500kPa)</t>
  </si>
  <si>
    <t>53-3302C</t>
  </si>
  <si>
    <t>53-3303</t>
  </si>
  <si>
    <t>PV Compact DN65 PN16 (20-100kPa)</t>
  </si>
  <si>
    <t>53-3303C</t>
  </si>
  <si>
    <t>53-3304</t>
  </si>
  <si>
    <t>PV Compact DN65 PN16 (50-200kPa)</t>
  </si>
  <si>
    <t>53-3304C</t>
  </si>
  <si>
    <t>53-3305</t>
  </si>
  <si>
    <t>PV Compact DN65 PN16 (150-500kPa)</t>
  </si>
  <si>
    <t>53-3305C</t>
  </si>
  <si>
    <t>53-3306</t>
  </si>
  <si>
    <t>PV Compact DN80 PN16 (20-100kPa)</t>
  </si>
  <si>
    <t>53-3306C</t>
  </si>
  <si>
    <t>53-3307</t>
  </si>
  <si>
    <t>PV Compact DN80 PN16 (50-200kPa)</t>
  </si>
  <si>
    <t>53-3307C</t>
  </si>
  <si>
    <t>53-3308</t>
  </si>
  <si>
    <t>PV Compact DN80 PN16 (150-500kPa)</t>
  </si>
  <si>
    <t>53-3308C</t>
  </si>
  <si>
    <t>53-3309</t>
  </si>
  <si>
    <t>PV Compact DN100 PN16 (20-100kPa)</t>
  </si>
  <si>
    <t>53-3309C</t>
  </si>
  <si>
    <t>53-3310</t>
  </si>
  <si>
    <t>PV Compact DN100 PN16 (50-200kPa)</t>
  </si>
  <si>
    <t>53-3310C</t>
  </si>
  <si>
    <t>53-3311</t>
  </si>
  <si>
    <t>PV Compact DN100 PN16 (150-500kPa)</t>
  </si>
  <si>
    <t>53-3311C</t>
  </si>
  <si>
    <t>53-3312</t>
  </si>
  <si>
    <t>PV Compact DN125 PN16 (20-100kPa)</t>
  </si>
  <si>
    <t>53-3312C</t>
  </si>
  <si>
    <t>53-3313</t>
  </si>
  <si>
    <t>PV Compact DN125 PN16 (90-350kPa)</t>
  </si>
  <si>
    <t>53-3313C</t>
  </si>
  <si>
    <t>53-3315</t>
  </si>
  <si>
    <t>PV Compact DN150 PN16 (20-100kPa)</t>
  </si>
  <si>
    <t>53-3315C</t>
  </si>
  <si>
    <t>53-3316</t>
  </si>
  <si>
    <t>PV Compact DN150 PN16 (90-350kPa)</t>
  </si>
  <si>
    <t>53-3316C</t>
  </si>
  <si>
    <t>53-3318</t>
  </si>
  <si>
    <t>PV Compact DN200 PN16 (20-100kPa)</t>
  </si>
  <si>
    <t>53-3318C</t>
  </si>
  <si>
    <t>53-3319</t>
  </si>
  <si>
    <t>PV Compact DN200 PN16 (90-350kPa)</t>
  </si>
  <si>
    <t>53-3319C</t>
  </si>
  <si>
    <t>53-3320</t>
  </si>
  <si>
    <t>PV Compact DN50 PN25 (20-100kPa)</t>
  </si>
  <si>
    <t>53-3321</t>
  </si>
  <si>
    <t>PV Compact DN50 PN25 (50-200kPa)</t>
  </si>
  <si>
    <t>53-3322</t>
  </si>
  <si>
    <t>PV Compact DN50 PN25 (150-500kPa)</t>
  </si>
  <si>
    <t>53-3323</t>
  </si>
  <si>
    <t>PV Compact DN65 PN25 (20-100kPa)</t>
  </si>
  <si>
    <t>53-3324</t>
  </si>
  <si>
    <t>PV Compact DN65 PN25 (50-200kPa)</t>
  </si>
  <si>
    <t>53-3325</t>
  </si>
  <si>
    <t>PV Compact DN65 PN25 (150-500kPa)</t>
  </si>
  <si>
    <t>53-3326</t>
  </si>
  <si>
    <t>PV Compact DN80 PN25 (20-100kPa)</t>
  </si>
  <si>
    <t>53-3327</t>
  </si>
  <si>
    <t>PV Compact DN80 PN25 (50-200kPa)</t>
  </si>
  <si>
    <t>53-3328</t>
  </si>
  <si>
    <t>PV Compact DN80 PN25 (150-500kPa)</t>
  </si>
  <si>
    <t>53-3329</t>
  </si>
  <si>
    <t>PV Compact DN100 PN25 (20-100kPa)</t>
  </si>
  <si>
    <t>53-3330</t>
  </si>
  <si>
    <t>PV Compact DN100 PN25 (50-200kPa)</t>
  </si>
  <si>
    <t>53-3331</t>
  </si>
  <si>
    <t>PV Compact DN100 PN25 (150-500kPa)</t>
  </si>
  <si>
    <t>53-3332</t>
  </si>
  <si>
    <t>PV Compact DN125 PN25 (20-100kPa)</t>
  </si>
  <si>
    <t>53-3333</t>
  </si>
  <si>
    <t>PV Compact DN125 PN25 (90-350kPa)</t>
  </si>
  <si>
    <t>53-3335</t>
  </si>
  <si>
    <t>PV Compact DN150 PN25 (20-100kPa)</t>
  </si>
  <si>
    <t>53-3336</t>
  </si>
  <si>
    <t>PV Compact DN150 PN25 (90-350kPa)</t>
  </si>
  <si>
    <t>53-3338</t>
  </si>
  <si>
    <t>PV Compact DN200 PN25 (20-100kPa)</t>
  </si>
  <si>
    <t>53-3339</t>
  </si>
  <si>
    <t>PV Compact DN200 PN25 (90-350kPa)</t>
  </si>
  <si>
    <t>53-4000</t>
  </si>
  <si>
    <t>Optima DN100 PN16 Low Flow PT Siemens EU</t>
  </si>
  <si>
    <t>53-4000C</t>
  </si>
  <si>
    <t>Optima DN100 PN16 Low Flow PT Siemens</t>
  </si>
  <si>
    <t>53-4001</t>
  </si>
  <si>
    <t>Optima DN125 PN16 Low Flow PT Siemens EU</t>
  </si>
  <si>
    <t>53-4001C</t>
  </si>
  <si>
    <t>Optima DN125 PN16 Low Flow PT Siemens</t>
  </si>
  <si>
    <t>53-4002</t>
  </si>
  <si>
    <t>Optima DN150 PN16 Low Flow PT Siemens EU</t>
  </si>
  <si>
    <t>53-4002C</t>
  </si>
  <si>
    <t>Optima DN150 PN16 Low Flow PT Siemens</t>
  </si>
  <si>
    <t>53-4003</t>
  </si>
  <si>
    <t>Optima DN200 PN16 Low Flow PT Siemens EU</t>
  </si>
  <si>
    <t>53-4005</t>
  </si>
  <si>
    <t>Optima DN100 PN16 High Flow PT Siemens EU</t>
  </si>
  <si>
    <t>53-4005C</t>
  </si>
  <si>
    <t>Optima DN100 PN16 High Flow PT Siemens</t>
  </si>
  <si>
    <t>53-4006</t>
  </si>
  <si>
    <t>Optima DN125 PN16 High Flow PT Siemens EU</t>
  </si>
  <si>
    <t>53-4006C</t>
  </si>
  <si>
    <t>Optima DN125 PN16 High Flow PT Siemens</t>
  </si>
  <si>
    <t>53-4007</t>
  </si>
  <si>
    <t>Optima DN150 PN16 High Flow PT Siemens EU</t>
  </si>
  <si>
    <t>53-4007C</t>
  </si>
  <si>
    <t>Optima DN150 PN16 High Flow PT Siemens</t>
  </si>
  <si>
    <t>53-4008</t>
  </si>
  <si>
    <t>Optima DN200 PN16 High Flow PT Siemens EU</t>
  </si>
  <si>
    <t>53-4009</t>
  </si>
  <si>
    <t>Optima DN250 PN16 High Flow PT Siemens EU</t>
  </si>
  <si>
    <t>53-4010</t>
  </si>
  <si>
    <t>Optima DN100 PN25 Low Flow PT Siemens EU</t>
  </si>
  <si>
    <t>53-4010C</t>
  </si>
  <si>
    <t>Optima DN100 PN25 Low Flow PT Siemens</t>
  </si>
  <si>
    <t>53-4011</t>
  </si>
  <si>
    <t>Optima DN125 PN25 Low Flow PT Siemens EU</t>
  </si>
  <si>
    <t>53-4011C</t>
  </si>
  <si>
    <t>Optima DN125 PN25 Low Flow PT Siemens</t>
  </si>
  <si>
    <t>53-4012</t>
  </si>
  <si>
    <t>Optima DN150 PN25 Low Flow PT Siemens EU</t>
  </si>
  <si>
    <t>53-4012C</t>
  </si>
  <si>
    <t>Optima DN150 PN25 Low Flow PT Siemens</t>
  </si>
  <si>
    <t>53-4013</t>
  </si>
  <si>
    <t>Optima DN200 PN25 Low Flow PT Siemens EU</t>
  </si>
  <si>
    <t>53-4014</t>
  </si>
  <si>
    <t>Optima DN250 PN25 Low Flow PT Siemens EU</t>
  </si>
  <si>
    <t>53-4015</t>
  </si>
  <si>
    <t>Optima DN100 PN25 High Flow PT Siemens EU</t>
  </si>
  <si>
    <t>53-4015C</t>
  </si>
  <si>
    <t>Optima DN100 PN25 High Flow PT Siemens</t>
  </si>
  <si>
    <t>53-4016</t>
  </si>
  <si>
    <t>Optima DN125 PN25 High Flow PT Siemens EU</t>
  </si>
  <si>
    <t>53-4016C</t>
  </si>
  <si>
    <t>Optima DN125 PN25 High Flow PT Siemens</t>
  </si>
  <si>
    <t>53-4017</t>
  </si>
  <si>
    <t>Optima DN150 PN25 High Flow PT Siemens EU</t>
  </si>
  <si>
    <t>53-4017C</t>
  </si>
  <si>
    <t>Optima DN150 PN25 High Flow PT Siemens</t>
  </si>
  <si>
    <t>53-4018</t>
  </si>
  <si>
    <t>Optima DN200 PN25 High Flow PT Siemens EU</t>
  </si>
  <si>
    <t>53-4019</t>
  </si>
  <si>
    <t>Optima DN250 PN25 High Flow PT Siemens EU</t>
  </si>
  <si>
    <t>53-4020</t>
  </si>
  <si>
    <t>Optima DN100 ANSI 125 LowFlow PT Siemens US</t>
  </si>
  <si>
    <t>53-4021</t>
  </si>
  <si>
    <t>Optima DN125 ANSI 125 LowFlow PT Siemens US</t>
  </si>
  <si>
    <t>53-4022</t>
  </si>
  <si>
    <t>Optima DN150 ANSI 125 LowFlow PT Siemens US</t>
  </si>
  <si>
    <t>53-4023</t>
  </si>
  <si>
    <t>Optima DN200 ANSI 125 LowFlow PT Siemens US</t>
  </si>
  <si>
    <t>53-4024</t>
  </si>
  <si>
    <t>Optima DN250 ANSI 125 LowFlow PT Siemens US</t>
  </si>
  <si>
    <t>53-4025</t>
  </si>
  <si>
    <t>Optima DN100 ANSI 125 HighFlow PT Siemen US</t>
  </si>
  <si>
    <t>53-4026</t>
  </si>
  <si>
    <t>Optima DN125 ANSI 125 HighFlow PT Siemen US</t>
  </si>
  <si>
    <t>53-4027</t>
  </si>
  <si>
    <t>Optima DN150 ANSI 125 HighFlow PT Siemen US</t>
  </si>
  <si>
    <t>53-4028</t>
  </si>
  <si>
    <t>Optima DN200 ANSI 125 HighFlow PT Siemen US</t>
  </si>
  <si>
    <t>53-4029</t>
  </si>
  <si>
    <t>Optima DN250 ANSI 125 HighFlow PT Siemen US</t>
  </si>
  <si>
    <t>53-4030</t>
  </si>
  <si>
    <t>Optima DN100 ANSI 250 LowFlow PT Siemens US</t>
  </si>
  <si>
    <t>53-4031</t>
  </si>
  <si>
    <t>Optima DN125 ANSI 250 LowFlow PT Siemens US</t>
  </si>
  <si>
    <t>53-4032</t>
  </si>
  <si>
    <t>Optima DN150 ANSI 250 LowFlow PT Siemens US</t>
  </si>
  <si>
    <t>53-4033</t>
  </si>
  <si>
    <t>Optima DN200 ANSI 250 LowFlow PT Siemens US</t>
  </si>
  <si>
    <t>53-4034</t>
  </si>
  <si>
    <t>Optima DN250 ANSI 250 LowFlow PT Siemens US</t>
  </si>
  <si>
    <t>53-4035</t>
  </si>
  <si>
    <t>Optima DN100 ANSI 250 HighFlow PT Siemen US</t>
  </si>
  <si>
    <t>53-4036</t>
  </si>
  <si>
    <t>Optima DN125 ANSI 250 HighFlow PT Siemen US</t>
  </si>
  <si>
    <t>53-4037</t>
  </si>
  <si>
    <t>Optima DN150 ANSI 250 HighFlow PT Siemen US</t>
  </si>
  <si>
    <t>53-4038</t>
  </si>
  <si>
    <t>Optima DN200 ANSI 250 HighFlow PT Siemen US</t>
  </si>
  <si>
    <t>53-4039</t>
  </si>
  <si>
    <t>Optima DN250 ANSI 250 HighFlow PT Siemen US</t>
  </si>
  <si>
    <t>53-4040</t>
  </si>
  <si>
    <t>Optima DN300 PN16 Low Flow PT Siemens EU</t>
  </si>
  <si>
    <t>53-4041</t>
  </si>
  <si>
    <t>Optima DN300 PN16 High Flow PT Siemens EU</t>
  </si>
  <si>
    <t>53-4043</t>
  </si>
  <si>
    <t>Optima DN300 PN25 Low Flow PT Siemens EU</t>
  </si>
  <si>
    <t>53-4044</t>
  </si>
  <si>
    <t>Optima DN300 PN25 High Flow PT Siemens EU</t>
  </si>
  <si>
    <t>53-4045</t>
  </si>
  <si>
    <t>Optima DN300 ANSI 125 LowFlow PT Siemens US</t>
  </si>
  <si>
    <t>53-4046</t>
  </si>
  <si>
    <t>Optima DN300 ANSI 125 HighFlow PT Siemen US</t>
  </si>
  <si>
    <t>53-4047</t>
  </si>
  <si>
    <t>Optima DN300 ANSI 250 LowFlow PT Siemens US</t>
  </si>
  <si>
    <t>53-4048</t>
  </si>
  <si>
    <t>Optima DN300 ANSI 250 HighFlow PT Siemen US</t>
  </si>
  <si>
    <t>53-4050C</t>
  </si>
  <si>
    <t>Optima DN50 PN16 Low Flow PT Siemens</t>
  </si>
  <si>
    <t>53-4051C</t>
  </si>
  <si>
    <t>Optima DN65 PN16 Low Flow PT Siemens</t>
  </si>
  <si>
    <t>53-4052C</t>
  </si>
  <si>
    <t>Optima DN80 PN16 Low Flow PT Siemens</t>
  </si>
  <si>
    <t>53-4053C</t>
  </si>
  <si>
    <t>Optima DN50 PN16 High Flow PT Siemens</t>
  </si>
  <si>
    <t>53-4054C</t>
  </si>
  <si>
    <t>Optima DN65 PN16 High Flow PT Siemens</t>
  </si>
  <si>
    <t>53-4055C</t>
  </si>
  <si>
    <t>Optima DN80 PN16 High Flow PT Siemens</t>
  </si>
  <si>
    <t>53-4056C</t>
  </si>
  <si>
    <t>Optima DN50 PN25 Low Flow PT Siemens</t>
  </si>
  <si>
    <t>53-4057C</t>
  </si>
  <si>
    <t>Optima DN65 PN25 Low Flow PT Siemens</t>
  </si>
  <si>
    <t>53-4058C</t>
  </si>
  <si>
    <t>Optima DN80 PN25 Low Flow PT Siemens</t>
  </si>
  <si>
    <t>53-4059C</t>
  </si>
  <si>
    <t>Optima DN50 PN25 High Flow PT Siemens</t>
  </si>
  <si>
    <t>53-4060C</t>
  </si>
  <si>
    <t>Optima DN65 PN25 High Flow PT Siemens</t>
  </si>
  <si>
    <t>53-4061C</t>
  </si>
  <si>
    <t>Optima DN80 PN25 High Flow PT Siemens</t>
  </si>
  <si>
    <t>53-4100</t>
  </si>
  <si>
    <t>Optima P Compact DN15 N/N 2,5 mm</t>
  </si>
  <si>
    <t>53-4101</t>
  </si>
  <si>
    <t>53-4102</t>
  </si>
  <si>
    <t>Optima P Compact DN15 N/N 5 mm</t>
  </si>
  <si>
    <t>53-4103</t>
  </si>
  <si>
    <t>Optima P Compact DN20 N/N 2,5 mm</t>
  </si>
  <si>
    <t>53-4104</t>
  </si>
  <si>
    <t>Optima P Compact DN20 N/N 4 mm</t>
  </si>
  <si>
    <t>53-4105</t>
  </si>
  <si>
    <t>Optima P Compact DN20 N/N 5 mm</t>
  </si>
  <si>
    <t>53-4106</t>
  </si>
  <si>
    <t>Optima P Compact DN15 N/N Low 5</t>
  </si>
  <si>
    <t>53-4200</t>
  </si>
  <si>
    <t>Optima DN15 ISO M/M Low - Bray</t>
  </si>
  <si>
    <t>53-4201</t>
  </si>
  <si>
    <t>Optima DN15 ISO M/M PT - Bray</t>
  </si>
  <si>
    <t>53-4202</t>
  </si>
  <si>
    <t>Optima DN20 ISO M/M Low - Bray</t>
  </si>
  <si>
    <t>53-4203</t>
  </si>
  <si>
    <t>Optima DN20 ISO M/M PT - Bray</t>
  </si>
  <si>
    <t>53-4205</t>
  </si>
  <si>
    <t>Optima DN25 ISO M/M PT - Bray</t>
  </si>
  <si>
    <t>53-4207</t>
  </si>
  <si>
    <t>Optima DN32 ISO M/M PT - Bray</t>
  </si>
  <si>
    <t>53-4208</t>
  </si>
  <si>
    <t>Optima DN40 ISO M/M PT - Bray</t>
  </si>
  <si>
    <t>53-4209</t>
  </si>
  <si>
    <t>Optima DN50 ISO M/M PT - Bray</t>
  </si>
  <si>
    <t>53-4210</t>
  </si>
  <si>
    <t>Optima DN15 NPT M/M Low - Bray</t>
  </si>
  <si>
    <t>53-4210_</t>
  </si>
  <si>
    <t>53-4211</t>
  </si>
  <si>
    <t>Optima DN15 NPT M/M PT - Bray</t>
  </si>
  <si>
    <t>53-4211_</t>
  </si>
  <si>
    <t>53-4212</t>
  </si>
  <si>
    <t>Optima DN20 NPT M/M Low - Bray</t>
  </si>
  <si>
    <t>53-4213</t>
  </si>
  <si>
    <t>Optima DN20 NPT M/M PT - Bray</t>
  </si>
  <si>
    <t>53-4213-CUT</t>
  </si>
  <si>
    <t>Optima DN20 NPT M/M PT - Bray (Snitmodel)</t>
  </si>
  <si>
    <t>53-4215</t>
  </si>
  <si>
    <t>Optima DN25 NPT M/M PT - Bray</t>
  </si>
  <si>
    <t>53-4217</t>
  </si>
  <si>
    <t>Optima DN32 NPT M/M PT - Bray</t>
  </si>
  <si>
    <t>53-4218</t>
  </si>
  <si>
    <t>Optima DN40 NPT M/M PT - Bray</t>
  </si>
  <si>
    <t>53-4219</t>
  </si>
  <si>
    <t>Optima DN50 NPT M/M PT - Bray</t>
  </si>
  <si>
    <t>53-4220</t>
  </si>
  <si>
    <t>Optima DN50 UHF NPT M/M PT – Bray</t>
  </si>
  <si>
    <t>53-4221</t>
  </si>
  <si>
    <t>Optima DN65 PN16 LF - Bray</t>
  </si>
  <si>
    <t>53-4221C</t>
  </si>
  <si>
    <t>53-4222</t>
  </si>
  <si>
    <t>Optima DN80 PN16 LF - Bray</t>
  </si>
  <si>
    <t>53-4222C</t>
  </si>
  <si>
    <t>53-4223</t>
  </si>
  <si>
    <t>Optima DN100 PN16 LF - Bray</t>
  </si>
  <si>
    <t>53-4223C</t>
  </si>
  <si>
    <t>53-4224</t>
  </si>
  <si>
    <t>Optima DN125 PN16 LF - Bray</t>
  </si>
  <si>
    <t>53-4224C</t>
  </si>
  <si>
    <t>53-4225</t>
  </si>
  <si>
    <t>Optima DN150 PN16 LF - Bray</t>
  </si>
  <si>
    <t>53-4225C</t>
  </si>
  <si>
    <t>53-4226</t>
  </si>
  <si>
    <t>Optima DN200 PN16 LF - Bray</t>
  </si>
  <si>
    <t>53-4226C</t>
  </si>
  <si>
    <t>53-4227</t>
  </si>
  <si>
    <t>Optima DN250 PN16 LF - Bray</t>
  </si>
  <si>
    <t>53-4227C</t>
  </si>
  <si>
    <t>53-4228</t>
  </si>
  <si>
    <t>Optima DN300 PN16 LF - Bray</t>
  </si>
  <si>
    <t>53-4228C</t>
  </si>
  <si>
    <t>53-4231</t>
  </si>
  <si>
    <t>Optima DN65 PN16 HF - Bray</t>
  </si>
  <si>
    <t>53-4231C</t>
  </si>
  <si>
    <t>53-4232</t>
  </si>
  <si>
    <t>Optima DN80 PN16 HF - Bray</t>
  </si>
  <si>
    <t>53-4232C</t>
  </si>
  <si>
    <t>53-4233</t>
  </si>
  <si>
    <t>Optima DN100 PN16 HF - Bray</t>
  </si>
  <si>
    <t>53-4233C</t>
  </si>
  <si>
    <t>53-4234</t>
  </si>
  <si>
    <t>Optima DN125 PN16 HF - Bray</t>
  </si>
  <si>
    <t>53-4234C</t>
  </si>
  <si>
    <t>53-4235</t>
  </si>
  <si>
    <t>Optima DN150 PN16 HF - Bray</t>
  </si>
  <si>
    <t>53-4235C</t>
  </si>
  <si>
    <t>53-4236</t>
  </si>
  <si>
    <t>Optima DN200 PN16 HF - Bray</t>
  </si>
  <si>
    <t>53-4236C</t>
  </si>
  <si>
    <t>53-4237</t>
  </si>
  <si>
    <t>Optima DN250 PN16 HF - Bray</t>
  </si>
  <si>
    <t>53-4237C</t>
  </si>
  <si>
    <t>53-4238</t>
  </si>
  <si>
    <t>Optima DN300 PN16 HF - Bray</t>
  </si>
  <si>
    <t>53-4238C</t>
  </si>
  <si>
    <t>53-4260</t>
  </si>
  <si>
    <t>Optima DN65 ANSI 125 LF - Bray</t>
  </si>
  <si>
    <t>53-4261</t>
  </si>
  <si>
    <t>Optima DN80 ANSI 125 LF - Bray</t>
  </si>
  <si>
    <t>53-4262</t>
  </si>
  <si>
    <t>Optima DN100 ANSI 125 LF - Bray</t>
  </si>
  <si>
    <t>53-4263</t>
  </si>
  <si>
    <t>Optima DN125 ANSI 125 LF - Bray</t>
  </si>
  <si>
    <t>53-4264</t>
  </si>
  <si>
    <t>Optima DN150 ANSI 125 LF - Bray</t>
  </si>
  <si>
    <t>53-4265</t>
  </si>
  <si>
    <t>Optima DN200 ANSI 125 LF - Bray</t>
  </si>
  <si>
    <t>53-4266</t>
  </si>
  <si>
    <t>Optima DN250 ANSI 125 LF - Bray</t>
  </si>
  <si>
    <t>53-4267</t>
  </si>
  <si>
    <t>Optima DN300 ANSI 125 LF - Bray</t>
  </si>
  <si>
    <t>53-4270</t>
  </si>
  <si>
    <t>Optima DN65 ANSI 125 HF - Bray</t>
  </si>
  <si>
    <t>53-4271</t>
  </si>
  <si>
    <t>Optima DN80 ANSI 125 HF - Bray</t>
  </si>
  <si>
    <t>53-4272</t>
  </si>
  <si>
    <t>Optima DN100 ANSI 125 HF - Bray</t>
  </si>
  <si>
    <t>53-4273</t>
  </si>
  <si>
    <t>Optima DN125 ANSI 125 HF - Bray</t>
  </si>
  <si>
    <t>53-4274</t>
  </si>
  <si>
    <t>Optima DN150 ANSI 125 HF - Bray</t>
  </si>
  <si>
    <t>53-4275</t>
  </si>
  <si>
    <t>Optima DN200 ANSI 125 HF - Bray</t>
  </si>
  <si>
    <t>53-4276</t>
  </si>
  <si>
    <t>Optima DN250 ANSI 125 HF - Bray</t>
  </si>
  <si>
    <t>53-4277</t>
  </si>
  <si>
    <t>Optima DN300 ANSI 125 HF - Bray</t>
  </si>
  <si>
    <t>53-4280</t>
  </si>
  <si>
    <t>Optima DN65 ANSI 250 LF - Bray</t>
  </si>
  <si>
    <t>53-4281</t>
  </si>
  <si>
    <t>Optima DN80 ANSI 250 LF - Bray</t>
  </si>
  <si>
    <t>53-4282</t>
  </si>
  <si>
    <t>Optima DN100 ANSI 250 LF - Bray</t>
  </si>
  <si>
    <t>53-4283</t>
  </si>
  <si>
    <t>Optima DN125 ANSI 250 LF - Bray</t>
  </si>
  <si>
    <t>53-4284</t>
  </si>
  <si>
    <t>Optima DN150 ANSI 250 LF - Bray</t>
  </si>
  <si>
    <t>53-4285</t>
  </si>
  <si>
    <t>Optima DN200 ANSI 250 LF - Bray</t>
  </si>
  <si>
    <t>53-4286</t>
  </si>
  <si>
    <t>Optima DN250 ANSI 250 LF - Bray</t>
  </si>
  <si>
    <t>53-4287</t>
  </si>
  <si>
    <t>Optima DN300 ANSI 250 LF - Bray</t>
  </si>
  <si>
    <t>53-4290</t>
  </si>
  <si>
    <t>Optima DN65 ANSI 250 HF - Bray</t>
  </si>
  <si>
    <t>53-4291</t>
  </si>
  <si>
    <t>Optima DN80 ANSI 250 HF - Bray</t>
  </si>
  <si>
    <t>53-4292</t>
  </si>
  <si>
    <t>Optima DN100 ANSI 250 HF - Bray</t>
  </si>
  <si>
    <t>53-4293</t>
  </si>
  <si>
    <t>Optima DN125 ANSI 250 HF - Bray</t>
  </si>
  <si>
    <t>53-4294</t>
  </si>
  <si>
    <t>Optima DN150 ANSI 250 HF - Bray</t>
  </si>
  <si>
    <t>53-4295</t>
  </si>
  <si>
    <t>Optima DN200 ANSI 250 HF - Bray</t>
  </si>
  <si>
    <t>53-4296</t>
  </si>
  <si>
    <t>Optima DN250 ANSI 250 HF - Bray</t>
  </si>
  <si>
    <t>53-4297</t>
  </si>
  <si>
    <t>Optima DN300 ANSI 250 HF - Bray</t>
  </si>
  <si>
    <t>53-4300</t>
  </si>
  <si>
    <t>PV DN15 M/M (5-30 kPa) PT - Bray</t>
  </si>
  <si>
    <t>53-4301</t>
  </si>
  <si>
    <t>PV DN15 M/M (20-60 kPa) PT - Bray</t>
  </si>
  <si>
    <t>53-4302</t>
  </si>
  <si>
    <t>PV DN20 M/M (5-30 kPa) PT - Bray</t>
  </si>
  <si>
    <t>53-4303</t>
  </si>
  <si>
    <t>PV DN20 M/M (20-60 kPa) PT - Bray</t>
  </si>
  <si>
    <t>53-4304</t>
  </si>
  <si>
    <t>PV DN25 M/M (5-30 kPa) PT - Bray</t>
  </si>
  <si>
    <t>53-4305</t>
  </si>
  <si>
    <t>PV DN25 M/M (20-60 kPa) PT - Bray</t>
  </si>
  <si>
    <t>53-4306</t>
  </si>
  <si>
    <t>PV DN32 M/M (20-80 kPa) PT - Bray</t>
  </si>
  <si>
    <t>53-4307</t>
  </si>
  <si>
    <t>PV DN40 M/M (20-80 kPa) PT - Bray</t>
  </si>
  <si>
    <t>53-4308</t>
  </si>
  <si>
    <t>PV DN50 M/M (20-80 kPa) PT - Bray</t>
  </si>
  <si>
    <t>53-4310</t>
  </si>
  <si>
    <t>Bray S DN15 M/M PT</t>
  </si>
  <si>
    <t>53-4311</t>
  </si>
  <si>
    <t>Bray S DN20 M/M PT</t>
  </si>
  <si>
    <t>53-4312</t>
  </si>
  <si>
    <t>Bray S DN25 M/M PT</t>
  </si>
  <si>
    <t>53-4313</t>
  </si>
  <si>
    <t>Bray S DN32 M/M PT</t>
  </si>
  <si>
    <t>53-4314</t>
  </si>
  <si>
    <t>Bray S DN40 M/M PT</t>
  </si>
  <si>
    <t>53-4315</t>
  </si>
  <si>
    <t>Bray S DN50 M/M PT</t>
  </si>
  <si>
    <t>53-4319</t>
  </si>
  <si>
    <t>Bray S DN15 NPT M/M PT</t>
  </si>
  <si>
    <t>53-4320</t>
  </si>
  <si>
    <t>Bray S DN20 NPT M/M PT</t>
  </si>
  <si>
    <t>53-4321</t>
  </si>
  <si>
    <t>Bray S DN25 NPT M/M PT</t>
  </si>
  <si>
    <t>53-4322</t>
  </si>
  <si>
    <t>Bray S DN32 NPT M/M PT</t>
  </si>
  <si>
    <t>53-4323</t>
  </si>
  <si>
    <t>Bray S DN40 NPT M/M PT</t>
  </si>
  <si>
    <t>53-4324</t>
  </si>
  <si>
    <t>Bray S DN50 NPT M/M PT</t>
  </si>
  <si>
    <t>53-4329</t>
  </si>
  <si>
    <t>STATISK VENTIL ULF DN15 M/M PN25 DZR - Bray</t>
  </si>
  <si>
    <t>53-4330</t>
  </si>
  <si>
    <t>STATISK VENTIL LF DN15 M/M PN25 DZR - Bray</t>
  </si>
  <si>
    <t>53-4331</t>
  </si>
  <si>
    <t>STATISK VENTIL DN15 M/M PN25 DZR - Bray</t>
  </si>
  <si>
    <t>53-4332</t>
  </si>
  <si>
    <t>STATISK VENTIL DN20 M/M PN25 DZR - Bray</t>
  </si>
  <si>
    <t>53-4333</t>
  </si>
  <si>
    <t>STATISK VENTIL DN25 M/M PN25 DZR - Bray</t>
  </si>
  <si>
    <t>53-4334</t>
  </si>
  <si>
    <t>STATISK VENTIL DN32 M/M PN25 DZR - Bray</t>
  </si>
  <si>
    <t>53-4335</t>
  </si>
  <si>
    <t>STATISK VENTIL  DN40 M/M PN25 DZR - Bray</t>
  </si>
  <si>
    <t>53-4336</t>
  </si>
  <si>
    <t>STATISK VENTIL DN50 M/M PN25 DZR - Bray</t>
  </si>
  <si>
    <t>53-4337</t>
  </si>
  <si>
    <t>STATISK FLANGE VENTIL DN65 PN16 - Bray</t>
  </si>
  <si>
    <t>53-4338</t>
  </si>
  <si>
    <t>STATISK FLANGE VENTIL DN80 PN16 - Bray</t>
  </si>
  <si>
    <t>53-4339</t>
  </si>
  <si>
    <t>STATISK FLANGE VENTIL DN100 PN16 - Bray</t>
  </si>
  <si>
    <t>53-4340</t>
  </si>
  <si>
    <t>STATISK FLANGE VENTIL DN125 PN16 - Bray</t>
  </si>
  <si>
    <t>53-4341</t>
  </si>
  <si>
    <t>STATISK FLANGE VENTIL DN150 PN16 - Bray</t>
  </si>
  <si>
    <t>53-4342</t>
  </si>
  <si>
    <t>STATISK FLANGE VENTIL DN200 PN16 - Bray</t>
  </si>
  <si>
    <t>53-4343</t>
  </si>
  <si>
    <t>STATISK FLANGE VENTIL DN250 PN16 - Bray</t>
  </si>
  <si>
    <t>53-4344</t>
  </si>
  <si>
    <t>STATISK FLANGE VENTIL DN300 PN16 - Bray</t>
  </si>
  <si>
    <t>53-4351</t>
  </si>
  <si>
    <t>STATISK VENTIL VODRV DN15 M/M PN25 - Bray</t>
  </si>
  <si>
    <t>53-4352</t>
  </si>
  <si>
    <t>STATISK VENTIL VODRV DN20 M/M PN25 - Bray</t>
  </si>
  <si>
    <t>53-4353</t>
  </si>
  <si>
    <t>STATISK VENTIL VODRV DN25 M/M PN25 - Bray</t>
  </si>
  <si>
    <t>53-4354</t>
  </si>
  <si>
    <t>STATISK VENTIL VODRV DN32 M/M PN25 - Bray</t>
  </si>
  <si>
    <t>53-4355</t>
  </si>
  <si>
    <t>STATISK VENTIL VODRV DN40 M/M PN25 - Bray</t>
  </si>
  <si>
    <t>53-4356</t>
  </si>
  <si>
    <t>STATISK VENTIL VODRV DN50 M/M PN25 - Bray</t>
  </si>
  <si>
    <t>53-4357</t>
  </si>
  <si>
    <t>STATISK FLANGE VENTIL VODRV DN65 PN16 - Bray</t>
  </si>
  <si>
    <t>53-4358</t>
  </si>
  <si>
    <t>STATISK FLANGE VENTIL VODRV DN80 PN16 - Bray</t>
  </si>
  <si>
    <t>53-4359</t>
  </si>
  <si>
    <t>STATISK FLANGE VENTIL VODRV DN100 PN16 - Bray</t>
  </si>
  <si>
    <t>53-4360</t>
  </si>
  <si>
    <t>STATISK FLANGE VENTIL VODRV DN125 PN16 - Bray</t>
  </si>
  <si>
    <t>53-4361</t>
  </si>
  <si>
    <t>STATISK FLANGE VENTIL VODRV DN150 PN16 - Bray</t>
  </si>
  <si>
    <t>53-4362</t>
  </si>
  <si>
    <t>STATISK FLANGE VENTIL VODRV DN200 PN16 - Bray</t>
  </si>
  <si>
    <t>53-4363</t>
  </si>
  <si>
    <t>STATISK FLANGE VENTIL VODRV DN250 PN16 - Bray</t>
  </si>
  <si>
    <t>53-4364</t>
  </si>
  <si>
    <t>STATISK FLANGE VENTIL VODRV DN300 PN16 - Bray</t>
  </si>
  <si>
    <t>53-4365</t>
  </si>
  <si>
    <t>STATISK FLANGE VENTIL VODRV DN350 PN16 - Bray</t>
  </si>
  <si>
    <t>53-4366</t>
  </si>
  <si>
    <t>STATISK FLANGE VENTIL VODRV DN400 PN16 - Bray</t>
  </si>
  <si>
    <t>53-4367</t>
  </si>
  <si>
    <t>STATISK FLANGE VENTIL VODRV DN450 PN16 - Bray</t>
  </si>
  <si>
    <t>53-4368</t>
  </si>
  <si>
    <t>STATISK FLANGE VENTIL VODRV DN500 PN16 - Bray</t>
  </si>
  <si>
    <t>53-4371</t>
  </si>
  <si>
    <t>STATISK VENTIL DRV DN15 M/M PN25 - Bray</t>
  </si>
  <si>
    <t>53-4372</t>
  </si>
  <si>
    <t>STATISK VENTIL DRV DN20 M/M PN25 - Bray</t>
  </si>
  <si>
    <t>53-4373</t>
  </si>
  <si>
    <t>STATISK VENTIL DRV DN25 M/M PN25 - Bray</t>
  </si>
  <si>
    <t>53-4374</t>
  </si>
  <si>
    <t>STATISK VENTIL DRV DN32 M/M PN25 - Bray</t>
  </si>
  <si>
    <t>53-4375</t>
  </si>
  <si>
    <t>STATISK VENTIL DRV DN40 M/M PN25 - Bray</t>
  </si>
  <si>
    <t>53-4376</t>
  </si>
  <si>
    <t>STATISK VENTIL DRV DN50 M/M PN25 - Bray</t>
  </si>
  <si>
    <t>53-4377</t>
  </si>
  <si>
    <t>STATISK FLANGE VENTIL DRV DN65 PN16 - Bray</t>
  </si>
  <si>
    <t>53-4378</t>
  </si>
  <si>
    <t>STATISK FLANGE VENTIL DRV DN80 PN16 - Bray</t>
  </si>
  <si>
    <t>53-4379</t>
  </si>
  <si>
    <t>STATISK FLANGE VENTIL DRV DN100 PN16 - Bray</t>
  </si>
  <si>
    <t>53-4380</t>
  </si>
  <si>
    <t>STATISK FLANGE VENTIL DRV DN125 PN16 - Bray</t>
  </si>
  <si>
    <t>53-4381</t>
  </si>
  <si>
    <t>STATISK FLANGE VENTIL DRV DN150 PN16 - Bray</t>
  </si>
  <si>
    <t>53-4382</t>
  </si>
  <si>
    <t>STATISK FLANGE VENTIL DRV DN200 PN16 - Bray</t>
  </si>
  <si>
    <t>53-4383</t>
  </si>
  <si>
    <t>STATISK FLANGE VENTIL DRV DN250 PN16 - Bray</t>
  </si>
  <si>
    <t>53-4384</t>
  </si>
  <si>
    <t>STATISK FLANGE VENTIL DRV DN300 PN16 - Bray</t>
  </si>
  <si>
    <t>53-4385</t>
  </si>
  <si>
    <t>STATISK FLANGE VENTIL DRV DN350 PN16 - Bray</t>
  </si>
  <si>
    <t>53-4386</t>
  </si>
  <si>
    <t>STATISK FLANGE VENTIL DRV DN400 PN16 - Bray</t>
  </si>
  <si>
    <t>53-4387</t>
  </si>
  <si>
    <t>STATISK FLANGE VENTIL DRV DN450 PN16 - Bray</t>
  </si>
  <si>
    <t>53-4388</t>
  </si>
  <si>
    <t>STATISK FLANGE VENTIL DRV DN500 PN16 - Bray</t>
  </si>
  <si>
    <t>53-4393</t>
  </si>
  <si>
    <t>EVA High DN15 M/M - Bray</t>
  </si>
  <si>
    <t>53-4394</t>
  </si>
  <si>
    <t>EVA High DN20 M/M - Bray</t>
  </si>
  <si>
    <t>53-4395</t>
  </si>
  <si>
    <t>EVA High DN25 M/M - Bray</t>
  </si>
  <si>
    <t>53-4399</t>
  </si>
  <si>
    <t>Alpha DN15 M/M  P/T - Bray</t>
  </si>
  <si>
    <t>53-4400</t>
  </si>
  <si>
    <t>Alpha DN20 M/M  P/T - Bray</t>
  </si>
  <si>
    <t>53-4401</t>
  </si>
  <si>
    <t>Alpha DN25 M/M  P/T - Bray</t>
  </si>
  <si>
    <t>53-4402</t>
  </si>
  <si>
    <t>Alpha DN25L M/M P/T - Bray</t>
  </si>
  <si>
    <t>53-4403</t>
  </si>
  <si>
    <t>Alpha DN32 M/M P/T - Bray</t>
  </si>
  <si>
    <t>53-4404</t>
  </si>
  <si>
    <t>Alpha DN40 M/M P/T - Bray</t>
  </si>
  <si>
    <t>53-4405</t>
  </si>
  <si>
    <t>Alpha DN50 M/M P/T - Bray</t>
  </si>
  <si>
    <t>53-4406</t>
  </si>
  <si>
    <t>Alpha 1/2" NPT M/M P/T - Bray</t>
  </si>
  <si>
    <t>53-4407</t>
  </si>
  <si>
    <t>Alpha 3/4" NPT M/M P/T - Bray</t>
  </si>
  <si>
    <t>53-4408</t>
  </si>
  <si>
    <t>Alpha 1" NPT M/M P/T - Bray</t>
  </si>
  <si>
    <t>53-4409</t>
  </si>
  <si>
    <t>Alpha 1"L NPT M/M P/T - Bray</t>
  </si>
  <si>
    <t>53-4410</t>
  </si>
  <si>
    <t>Alpha 1 1/4" NPT M/M P/T - Bray</t>
  </si>
  <si>
    <t>53-4411</t>
  </si>
  <si>
    <t>Alpha 1 1/2" NPT M/M P/T - Bray</t>
  </si>
  <si>
    <t>53-4412</t>
  </si>
  <si>
    <t>Alpha 2" NPT M/M P/T - Bray</t>
  </si>
  <si>
    <t>53-4413</t>
  </si>
  <si>
    <t>Alpha 1/2" m/Afsp M/M P/T - Bray</t>
  </si>
  <si>
    <t>53-4414</t>
  </si>
  <si>
    <t>Alpha 3/4" m/Afsp M/M P/T - Bray</t>
  </si>
  <si>
    <t>53-4415</t>
  </si>
  <si>
    <t>Alpha 1" m/Afsp M/M P/T - Bray</t>
  </si>
  <si>
    <t>53-4416</t>
  </si>
  <si>
    <t>Alpha 1"L m/Afsp M/M P/T - Bray</t>
  </si>
  <si>
    <t>53-4417</t>
  </si>
  <si>
    <t>Alpha 1 1/4" m/Afsp M/M P/T - Bray</t>
  </si>
  <si>
    <t>53-4418</t>
  </si>
  <si>
    <t>Alpha 1 1/2" m/Afsp M/M P/T - Bray</t>
  </si>
  <si>
    <t>53-4419</t>
  </si>
  <si>
    <t>Alpha Wafer DN50 4" P/T - Bray</t>
  </si>
  <si>
    <t>53-4420</t>
  </si>
  <si>
    <t>Alpha Wafer DN65 4" P/T - Bray</t>
  </si>
  <si>
    <t>53-4421</t>
  </si>
  <si>
    <t>Alpha Wafer DN80 4" P/T - Bray</t>
  </si>
  <si>
    <t>53-4422</t>
  </si>
  <si>
    <t>Alpha Wafer DN100 4" P/T - Bray</t>
  </si>
  <si>
    <t>53-4423</t>
  </si>
  <si>
    <t>Alpha Wafer DN125 4" P/T - Bray</t>
  </si>
  <si>
    <t>53-4424</t>
  </si>
  <si>
    <t>Alpha Wafer DN150 4" P/T - Bray</t>
  </si>
  <si>
    <t>53-4425</t>
  </si>
  <si>
    <t>Alpha Wafer DN200 4" P/T - Bray</t>
  </si>
  <si>
    <t>53-4426</t>
  </si>
  <si>
    <t>Alpha Wafer DN250 4" P/T - Bray</t>
  </si>
  <si>
    <t>53-4427</t>
  </si>
  <si>
    <t>Alpha Wafer DN300 4" P/T - Bray</t>
  </si>
  <si>
    <t>53-4428</t>
  </si>
  <si>
    <t>Alpha Wafer DN350 4" P/T - Bray</t>
  </si>
  <si>
    <t>53-4429</t>
  </si>
  <si>
    <t>Alpha Wafer DN400 4" P/T - Bray</t>
  </si>
  <si>
    <t>53-4430</t>
  </si>
  <si>
    <t>Alpha Wafer DN450 4" P/T - Bray</t>
  </si>
  <si>
    <t>53-4431</t>
  </si>
  <si>
    <t>Alpha Wafer DN500 4" P/T - Bray</t>
  </si>
  <si>
    <t>53-4432</t>
  </si>
  <si>
    <t>Alpha Wafer DN600 4" P/T - Bray</t>
  </si>
  <si>
    <t>53-4433</t>
  </si>
  <si>
    <t>Alpha Wafer DN800 4" P/T - Bray</t>
  </si>
  <si>
    <t>53-4434</t>
  </si>
  <si>
    <t>Alpha indsats Type 10 - Bray</t>
  </si>
  <si>
    <t>53-4435</t>
  </si>
  <si>
    <t>Alpha indsats Type 11 - Bray</t>
  </si>
  <si>
    <t>53-4436</t>
  </si>
  <si>
    <t>Alpha indsats Type 20 - Bray</t>
  </si>
  <si>
    <t>53-4437</t>
  </si>
  <si>
    <t>Alpha indsats Type 30 - Bray</t>
  </si>
  <si>
    <t>53-4438</t>
  </si>
  <si>
    <t>Alpha indsats Type 40 - Bray</t>
  </si>
  <si>
    <t>53-4439</t>
  </si>
  <si>
    <t>Alpha indsats Type 50 - Bray</t>
  </si>
  <si>
    <t>53-4440</t>
  </si>
  <si>
    <t>Alpha indsats Type 60 - Bray</t>
  </si>
  <si>
    <t>53-8000</t>
  </si>
  <si>
    <t>Optima EP DN50 PN16 Low Flow</t>
  </si>
  <si>
    <t>53-8001</t>
  </si>
  <si>
    <t>Optima EP DN65 PN16 Low Flow</t>
  </si>
  <si>
    <t>53-8002</t>
  </si>
  <si>
    <t>Optima EP DN80 PN16 Low Flow</t>
  </si>
  <si>
    <t>53-8003</t>
  </si>
  <si>
    <t>Optima EP DN100 PN16 Low Flow</t>
  </si>
  <si>
    <t>53-8004</t>
  </si>
  <si>
    <t>Optima EP DN125 PN16 Low Flow</t>
  </si>
  <si>
    <t>53-8005</t>
  </si>
  <si>
    <t>Optima EP DN150 PN16 Low Flow</t>
  </si>
  <si>
    <t>53-8006</t>
  </si>
  <si>
    <t>Optima EP DN200 PN16 Low Flow</t>
  </si>
  <si>
    <t>53-8007</t>
  </si>
  <si>
    <t>Optima EP DN250 PN16 Low Flow</t>
  </si>
  <si>
    <t>53-8008</t>
  </si>
  <si>
    <t>Optima EP DN300 PN16 Low Flow</t>
  </si>
  <si>
    <t>53-8010</t>
  </si>
  <si>
    <t>Optima EP DN50 PN16 High Flow</t>
  </si>
  <si>
    <t>53-8011</t>
  </si>
  <si>
    <t>Optima EP DN65 PN16 High Flow</t>
  </si>
  <si>
    <t>53-8012</t>
  </si>
  <si>
    <t>Optima EP DN80 PN16 High Flow</t>
  </si>
  <si>
    <t>53-8013</t>
  </si>
  <si>
    <t>Optima EP DN100 PN16 High Flow</t>
  </si>
  <si>
    <t>53-8014</t>
  </si>
  <si>
    <t>Optima EP DN125 PN16 High Flow</t>
  </si>
  <si>
    <t>53-8015</t>
  </si>
  <si>
    <t>Optima EP DN150 PN16 High Flow</t>
  </si>
  <si>
    <t>53-8016</t>
  </si>
  <si>
    <t>Optima EP DN200 PN16 High Flow</t>
  </si>
  <si>
    <t>53-8020</t>
  </si>
  <si>
    <t>Optima EP DN50 PN25 Low Flow</t>
  </si>
  <si>
    <t>53-8021</t>
  </si>
  <si>
    <t>Optima EP DN65 PN25 Low Flow</t>
  </si>
  <si>
    <t>53-8022</t>
  </si>
  <si>
    <t>Optima EP DN80 PN25 Low Flow</t>
  </si>
  <si>
    <t>53-8030</t>
  </si>
  <si>
    <t>Optima EP DN50 PN25 High Flow</t>
  </si>
  <si>
    <t>53-8031</t>
  </si>
  <si>
    <t>Optima EP DN65 PN25 High Flow</t>
  </si>
  <si>
    <t>53-8032</t>
  </si>
  <si>
    <t>Optima EP DN80 PN25 High Flow</t>
  </si>
  <si>
    <t>5510-13-1-X-X</t>
  </si>
  <si>
    <t>Modula Pro DN15 RH 80mm STBV/STR/PT/DRAIN/HOSE</t>
  </si>
  <si>
    <t>551-17-1-H</t>
  </si>
  <si>
    <t>551-17-1-L</t>
  </si>
  <si>
    <t>551-1A-1-H</t>
  </si>
  <si>
    <t>551-31-1-H</t>
  </si>
  <si>
    <t>551-31-1-L</t>
  </si>
  <si>
    <t>551-32-1-H</t>
  </si>
  <si>
    <t>551-32-1-L</t>
  </si>
  <si>
    <t>551-33-1-H</t>
  </si>
  <si>
    <t>551-33-1-L</t>
  </si>
  <si>
    <t>551-34-1-L</t>
  </si>
  <si>
    <t>551-37-1-H</t>
  </si>
  <si>
    <t>551-37-1-L</t>
  </si>
  <si>
    <t>551-3A-1-H</t>
  </si>
  <si>
    <t>551-3A-1-L</t>
  </si>
  <si>
    <t>551-3B-1-H</t>
  </si>
  <si>
    <t>551-3B-1-L</t>
  </si>
  <si>
    <t>551-3C-1-H</t>
  </si>
  <si>
    <t>551-3C-1-L</t>
  </si>
  <si>
    <t>551-3Y-1-H</t>
  </si>
  <si>
    <t>MODULA III DN25 OPTIMA H, EXT,</t>
  </si>
  <si>
    <t>551-4Y-1-H</t>
  </si>
  <si>
    <t>551-94-1-H</t>
  </si>
  <si>
    <t>MODULA III DN25 OPTIMA H, EXT, STRAIN</t>
  </si>
  <si>
    <t>552-1A-1</t>
  </si>
  <si>
    <t>552-1B-1</t>
  </si>
  <si>
    <t>552-1C-1</t>
  </si>
  <si>
    <t>552-1D-1</t>
  </si>
  <si>
    <t>552-28-1-X-X</t>
  </si>
  <si>
    <t>MODULA III DN20 ALPHA, EXT, PT Plug/Plug</t>
  </si>
  <si>
    <t>552-2B-1</t>
  </si>
  <si>
    <t>552-2C-1</t>
  </si>
  <si>
    <t>552-2D-1</t>
  </si>
  <si>
    <t>552-31-1</t>
  </si>
  <si>
    <t>552-32-1</t>
  </si>
  <si>
    <t>552-33-1</t>
  </si>
  <si>
    <t>Modula Pro DN25 RH 80mm/Alpha/STR/PT/DRAIN/HOSE</t>
  </si>
  <si>
    <t>552-3A-1</t>
  </si>
  <si>
    <t>552-3B-1</t>
  </si>
  <si>
    <t>552-3C-1</t>
  </si>
  <si>
    <t>552-3D-1</t>
  </si>
  <si>
    <t>553-11-1</t>
  </si>
  <si>
    <t>553-12-1</t>
  </si>
  <si>
    <t>553-1-8-1-X</t>
  </si>
  <si>
    <t>Modula III DN15 EVA,Str PT Ext hdl right</t>
  </si>
  <si>
    <t>553-1A-1</t>
  </si>
  <si>
    <t>553-1B-1</t>
  </si>
  <si>
    <t>553-1C-1</t>
  </si>
  <si>
    <t>553-1D-1</t>
  </si>
  <si>
    <t>MODULA II DN15 EVA HIGH, EXT STRAINER</t>
  </si>
  <si>
    <t>553-1-H-1-X</t>
  </si>
  <si>
    <t>Modula III DN15 EVA, Str PT Ext hdl left</t>
  </si>
  <si>
    <t>553-21-1</t>
  </si>
  <si>
    <t>553-22-1</t>
  </si>
  <si>
    <t>553-23-1</t>
  </si>
  <si>
    <t>553-24-1</t>
  </si>
  <si>
    <t>MODULA III DN20 EVA HIGH, EXT STRAIN</t>
  </si>
  <si>
    <t>553-2-8-1-X</t>
  </si>
  <si>
    <t>Modula III DN20 EVA,Str PT Ext hdl right</t>
  </si>
  <si>
    <t>553-2A-1</t>
  </si>
  <si>
    <t>553-2B-1</t>
  </si>
  <si>
    <t>553-2C-1</t>
  </si>
  <si>
    <t>553-2-H-1-X</t>
  </si>
  <si>
    <t>Modula III DN20 EVA, Str PT Ext hdl left</t>
  </si>
  <si>
    <t>553-31-1</t>
  </si>
  <si>
    <t>553-32-1</t>
  </si>
  <si>
    <t>MODULA II DN25 EVA HIGH, EXT, STRAINER</t>
  </si>
  <si>
    <t>553-33-1</t>
  </si>
  <si>
    <t>553-34-1</t>
  </si>
  <si>
    <t>MODULA III DN25 EVA HIGH, EXT STRAIN</t>
  </si>
  <si>
    <t>553-3-8-1-X</t>
  </si>
  <si>
    <t>Modula III DN25 EVA,Str PT Ext hdl right</t>
  </si>
  <si>
    <t>553-3A-1</t>
  </si>
  <si>
    <t>553-3B-1</t>
  </si>
  <si>
    <t>553-3C-1</t>
  </si>
  <si>
    <t>553-3-H-1-X</t>
  </si>
  <si>
    <t>Modula III DN25 EVA, Str PT Ext hdl left</t>
  </si>
  <si>
    <t>557-</t>
  </si>
  <si>
    <t>557-11-1-HC-0.9</t>
  </si>
  <si>
    <t>Modula V Opt Comp15 T-piece/Drain/MS</t>
  </si>
  <si>
    <t>557-13-1-H-A</t>
  </si>
  <si>
    <t>Modula Pro Comp. DN15 80mm/STR/Drain</t>
  </si>
  <si>
    <t>557-14-1-H-A</t>
  </si>
  <si>
    <t>DN15 RH MODULA PRO 80MM/STR/DRAIN/EXT</t>
  </si>
  <si>
    <t>557-14-1-H-C</t>
  </si>
  <si>
    <t>Modula Pro DN15 RH 80mm Comp/STR/PT/DRAIN/HOSE/EXT</t>
  </si>
  <si>
    <t>557-14-1-H-C_</t>
  </si>
  <si>
    <t>557-14-1-L-C</t>
  </si>
  <si>
    <t>557-18-1-H-A</t>
  </si>
  <si>
    <t>Modula Pro DN15 RH 80mm/Comp/STR/PT/PLUG/EXT</t>
  </si>
  <si>
    <t>557-1D-1-H-A</t>
  </si>
  <si>
    <t>Modula Pro Comp. DN15 LH 80mm/STR/Drain/EXT</t>
  </si>
  <si>
    <t>557-23-1-H-C</t>
  </si>
  <si>
    <t>Modula Pro Comp. DN20 80mm/STR/Drain</t>
  </si>
  <si>
    <t>557-24-1</t>
  </si>
  <si>
    <t>ModulaIII DN20Comp str/PTdrain hs ex hdl</t>
  </si>
  <si>
    <t>557-24-1-H</t>
  </si>
  <si>
    <t>Mod Pro DN20CompHF str/PTdrain hs ex hdl</t>
  </si>
  <si>
    <t>557-24-1-H-A</t>
  </si>
  <si>
    <t>Modula Pro DN20 RH 80mm Comp/STR/PT/DRAIN/HOSE/EXT</t>
  </si>
  <si>
    <t>557-24-1-H-C</t>
  </si>
  <si>
    <t>557-24-1-H-D</t>
  </si>
  <si>
    <t>557-27-X-X</t>
  </si>
  <si>
    <t>MODULA III DN20 COMP.High Str. P/T</t>
  </si>
  <si>
    <t>557-28-1-H-C</t>
  </si>
  <si>
    <t>Modula Pro DN20 RH 80mm/Comp/STR/PT/PLUG/EXT</t>
  </si>
  <si>
    <t>557-28-1-H-D</t>
  </si>
  <si>
    <t>557-2D-1-H-A</t>
  </si>
  <si>
    <t>Modula Pro DN20 LH 80mm Comp/STR/PT/DRAIN/HOSE/EXT</t>
  </si>
  <si>
    <t>557-2D-1-H-C</t>
  </si>
  <si>
    <t>Modula Pro DN20 LH 80mm Comp/PT/STR/DRAIN/HOSE/EXT</t>
  </si>
  <si>
    <t>557-2D-1-H-D</t>
  </si>
  <si>
    <t>Modula Pro DN20 LH 80mmComp/PT/STR/DRAIN/HOSE/EXT</t>
  </si>
  <si>
    <t>557-2H-1-H-C</t>
  </si>
  <si>
    <t>Modula Pro DN20 LH 80mm/Comp/STR/PT/PLUG/EXT</t>
  </si>
  <si>
    <t>557-2H-1-H-D</t>
  </si>
  <si>
    <t>557-33-1-H</t>
  </si>
  <si>
    <t>Modula Pro Comp. DN25 80mm/STR/Drain</t>
  </si>
  <si>
    <t>557-33-1-HC</t>
  </si>
  <si>
    <t>ModulaIII DN25 Comp str/PT/drain/hose</t>
  </si>
  <si>
    <t>557-33-1-H-D</t>
  </si>
  <si>
    <t>Modula Pro DN25 RH 80mm/Comp/STR/PT/DRAIN/HOSE</t>
  </si>
  <si>
    <t>557-33-1-L-D</t>
  </si>
  <si>
    <t>557-34-1</t>
  </si>
  <si>
    <t>Modula Pro Comp. DN25 RH 80mm/STR/Drain/EXT</t>
  </si>
  <si>
    <t>557-34-1-H-C</t>
  </si>
  <si>
    <t>Modula ProDN25L RH 80mm Comp/STR/PT/DRAIN/HOSE/EXT</t>
  </si>
  <si>
    <t>557-34-1-H-D</t>
  </si>
  <si>
    <t>557-34-1-L-D</t>
  </si>
  <si>
    <t>557-38-1-H-D</t>
  </si>
  <si>
    <t>Modula Pro DN25L RH 80mm/Comp/STR/PT/PLUG/EXT</t>
  </si>
  <si>
    <t>557-38-1-H-D_</t>
  </si>
  <si>
    <t>557-3A-1H</t>
  </si>
  <si>
    <t>ModulaIII DN25 Comp str/PT/drain/hoseLH</t>
  </si>
  <si>
    <t>557-3D-1</t>
  </si>
  <si>
    <t>Modula Pro Comp. DN25 LH 80mm/STR/Drain/EXT</t>
  </si>
  <si>
    <t>557-3D-1-H-D</t>
  </si>
  <si>
    <t>Modula Pro DN25 LH 80mm Comp/STR/PT/DRAIN/HOSE/EXT</t>
  </si>
  <si>
    <t>557-3D-1-L-D</t>
  </si>
  <si>
    <t>557-3H-1-H-D</t>
  </si>
  <si>
    <t>Modula Pro DN25L LH 80mm/Comp/STR/PT/PLUG/EXT</t>
  </si>
  <si>
    <t>557-44-1-H-A</t>
  </si>
  <si>
    <t>Modula ProDN15 RH 130mm Comp/STR/PT/DRAIN/HOSE/EXT</t>
  </si>
  <si>
    <t>557-44-1-H-C</t>
  </si>
  <si>
    <t>557-4D-1-H-A</t>
  </si>
  <si>
    <t>Modula ProDN15 LH 130MM Comp/STR/PT/DRAIN/HOSE/EXT</t>
  </si>
  <si>
    <t>557-4D-1-H-C</t>
  </si>
  <si>
    <t>Modula ProDN15 LH 130mm Comp/STR/PT/DRAIN/HOSE/EXT</t>
  </si>
  <si>
    <t>557-54-1</t>
  </si>
  <si>
    <t>ModulaIII130 DN20Comp str/PTdrain ex hdl</t>
  </si>
  <si>
    <t>557-54-1-H</t>
  </si>
  <si>
    <t>Mod Pro130 DN20CompHF str/PTdrain ex hdl</t>
  </si>
  <si>
    <t>557-54-1-H-A</t>
  </si>
  <si>
    <t>Modula ProDN20 RH 130mm Comp/STR/PT/DRAIN/HOSE/EXT</t>
  </si>
  <si>
    <t>557-54-1-H-C</t>
  </si>
  <si>
    <t>557-54-1-H-C_</t>
  </si>
  <si>
    <t>557-54-1-H-D</t>
  </si>
  <si>
    <t>557-54-1-H-D_</t>
  </si>
  <si>
    <t>557-57-1-X-X</t>
  </si>
  <si>
    <t>557-5D-1-H</t>
  </si>
  <si>
    <t>ModPro130 DN20CptHF str/PT/drain/hsex LH</t>
  </si>
  <si>
    <t>557-5D-1-H-A</t>
  </si>
  <si>
    <t>Modula ProDN20 LH 130mm Comp/STR/PT/DRAIN/HOSE/EXT</t>
  </si>
  <si>
    <t>557-5D-1-H-A_</t>
  </si>
  <si>
    <t>557-5D-1-H-C</t>
  </si>
  <si>
    <t>557-5D-1-H-C_</t>
  </si>
  <si>
    <t>557-5D-1-H-D</t>
  </si>
  <si>
    <t>557-64-1</t>
  </si>
  <si>
    <t>Modula Pro Comp. DN25 RH 130mm/STR/Drain/EXT</t>
  </si>
  <si>
    <t>557-64-1-H-D</t>
  </si>
  <si>
    <t>Modula ProDN25L RH130MM Comp/STR/PT/DRAIN/HOSE/EXT</t>
  </si>
  <si>
    <t>557-64-1-H-D_</t>
  </si>
  <si>
    <t>557-68-1-H-D</t>
  </si>
  <si>
    <t>Modula Pro DN25L RH 130mm/Comp/STR/PT/PLUG/EXT</t>
  </si>
  <si>
    <t>557-6D-1</t>
  </si>
  <si>
    <t>557-6D-1-H-D</t>
  </si>
  <si>
    <t>ModulaProDN25L LH 130mm Comp/STR/PT/DRAIN/HOSE/EXT</t>
  </si>
  <si>
    <t>557-6D-1-H-D_</t>
  </si>
  <si>
    <t>557-6H-1-H-D</t>
  </si>
  <si>
    <t>Modula Pro DN25L LH 130mm/Comp/STR/PT/PLUG/EXT</t>
  </si>
  <si>
    <t>557-78-1-HA</t>
  </si>
  <si>
    <t>Modula Pro Comp. DN15 RH 170mm/STR/PT/plug/EXT</t>
  </si>
  <si>
    <t>557-84-1-H</t>
  </si>
  <si>
    <t>Mod Pro170 DN20CompHF str/PTdrain ex hdl</t>
  </si>
  <si>
    <t>557-84-1-H-C</t>
  </si>
  <si>
    <t>Modula ProDN20 RH170MM Comp/STR/PT/DRAIN/HOSE/EXT</t>
  </si>
  <si>
    <t>557-84-1-H-D</t>
  </si>
  <si>
    <t>Modula ProDN20 RH 170mm Comp/STR/PT/DRAIN/HOSE/EXT</t>
  </si>
  <si>
    <t>557-84-1-H-D_</t>
  </si>
  <si>
    <t>557-87-1-H-C</t>
  </si>
  <si>
    <t>Modula III170 DN20 Comp HF Str/PT/Plug</t>
  </si>
  <si>
    <t>557-87-X-X-X</t>
  </si>
  <si>
    <t>557-88-1-HC</t>
  </si>
  <si>
    <t>Modula Pro Comp. DN20 RH 170mm/STR/PT/plug/EXT</t>
  </si>
  <si>
    <t>557-8D-1-H-A_</t>
  </si>
  <si>
    <t>Modula ProDN20 LH170mm Comp/STR/PT/DRAIN/HOSE/EXT</t>
  </si>
  <si>
    <t>557-8D-1-H-C</t>
  </si>
  <si>
    <t>557-8D-1-H-C_</t>
  </si>
  <si>
    <t>557-8-G-1-H-C</t>
  </si>
  <si>
    <t>Modula III170 LH DN20 Comp HFStr/PT/Plug</t>
  </si>
  <si>
    <t>557-8H-1-HC</t>
  </si>
  <si>
    <t>Modula Pro Comp. DN20 LH 170mm/STR/PT/plug/EXT</t>
  </si>
  <si>
    <t>557-94-1</t>
  </si>
  <si>
    <t>Modula Pro DN25L RH 170mm Comp/PT/DRAIN/HOSE/EXT</t>
  </si>
  <si>
    <t>557-94-1-H-D</t>
  </si>
  <si>
    <t>Modula ProDN25L RH170mm Comp/STR/PT/DRAIN/HOSE/EXT</t>
  </si>
  <si>
    <t>557-94-1-H-D_</t>
  </si>
  <si>
    <t>557-97-1-H-C</t>
  </si>
  <si>
    <t>Modula III170 DN25 Comp HF Str/PT/Plug</t>
  </si>
  <si>
    <t>557-97-X-X-X</t>
  </si>
  <si>
    <t>557-98-1-H</t>
  </si>
  <si>
    <t>Modula Pro Comp. DN25 RH 170mm/STR/PT/plug/EXT</t>
  </si>
  <si>
    <t>557-9D-1</t>
  </si>
  <si>
    <t>Modula Pro 170 DN25 Comp Str/PT/Plug/Drain/EXT LH</t>
  </si>
  <si>
    <t>557-9-G-1-H-C</t>
  </si>
  <si>
    <t>Modula III170 LH DN25 Comp HFStr/PT/Plug</t>
  </si>
  <si>
    <t>557-9H-1-H</t>
  </si>
  <si>
    <t>Modula Pro Comp. DN25 LH 170mm/STR/PT/plug/EXT</t>
  </si>
  <si>
    <t>557-A8-1-H-D</t>
  </si>
  <si>
    <t>Modula Pro DN25 RH 80mm/Comp/STR/PT/PLUG/EXT</t>
  </si>
  <si>
    <t>557-A8-1-L-D</t>
  </si>
  <si>
    <t>557-AH-1-H-D</t>
  </si>
  <si>
    <t>Modula Pro DN25 LH 80mm/Comp/STR/PT/PLUG/EXT</t>
  </si>
  <si>
    <t>557-AH-1-L-D</t>
  </si>
  <si>
    <t>557-B4-1-H-D</t>
  </si>
  <si>
    <t>Modula ProDN25 RH 130mm Comp/STR/PT/DRAIN/HOSE/EXT</t>
  </si>
  <si>
    <t>557-B4-1-H-D_</t>
  </si>
  <si>
    <t>557-BD-1-H-D</t>
  </si>
  <si>
    <t>Modula ProDN25 LH 130mm Comp/STR/PT/DRAIN/HOSE/EXT</t>
  </si>
  <si>
    <t>557-BD-1-H-D_</t>
  </si>
  <si>
    <t>558-93-1-L-X</t>
  </si>
  <si>
    <t>Modula Pro DN25 RH 170mm/Sigma/STR/PT/DRAIN/HU</t>
  </si>
  <si>
    <t>558-94-1-H-X</t>
  </si>
  <si>
    <t>Modula Pro DN25 RH 170mm/Sigma/STR/PT/DRAIN/HU/EXT</t>
  </si>
  <si>
    <t>558-94-1-L-X</t>
  </si>
  <si>
    <t>55X-14-1</t>
  </si>
  <si>
    <t>Modula Pro DN15 RH 80mm STR/PT/DRAIN/HOSE/EXT</t>
  </si>
  <si>
    <t>55X-14-X-X-X</t>
  </si>
  <si>
    <t>55X-1D-X-X-X</t>
  </si>
  <si>
    <t>Modula Pro DN15 LH 80mm STR/PT/DRAIN/HOSE/EXT</t>
  </si>
  <si>
    <t>55X-24-1</t>
  </si>
  <si>
    <t>Modula Pro DN20 RH 80mm STR/PT/DRAIN/HOSE/EXT</t>
  </si>
  <si>
    <t>55X-24-X-X</t>
  </si>
  <si>
    <t>MODULA III DN20 80 MM PT/STR./DRAIN/EX</t>
  </si>
  <si>
    <t>55X-24-X-X-X</t>
  </si>
  <si>
    <t>55X-2D-X-X-X</t>
  </si>
  <si>
    <t>Modula Pro DN20 LH 80mm STR/PT/DRAIN/HOSE/EXT</t>
  </si>
  <si>
    <t>55X-32-X-X</t>
  </si>
  <si>
    <t>Modula III DN25 T-piece w PT ext. hdl</t>
  </si>
  <si>
    <t>55X-33</t>
  </si>
  <si>
    <t>Modula Pro DN25 RH 80mm/STR/PT/DRAIN/HOSE</t>
  </si>
  <si>
    <t>55X-34-X-X-X</t>
  </si>
  <si>
    <t>Modula Pro DN25L RH 80mm STR/PT/DRAIN/HOSE/EXT</t>
  </si>
  <si>
    <t>55X-3D-X-X-X</t>
  </si>
  <si>
    <t>Modula Pro DN25 LH 80mm STR/PT/DRAIN/HOSE/EXT</t>
  </si>
  <si>
    <t>55X-3Y</t>
  </si>
  <si>
    <t>DN25 MODIII/EXT/H-PIECE/2MALEUNION/FLRE</t>
  </si>
  <si>
    <t>55X-44-X-X-X</t>
  </si>
  <si>
    <t>Modula Pro DN15 RH 130mm STR/PT/DRAIN/HOSE/EXT</t>
  </si>
  <si>
    <t>55X-54-X-X-X</t>
  </si>
  <si>
    <t>Modula Pro DN20 RH 130mm STR/PT/DRAIN/HOSE/EXT</t>
  </si>
  <si>
    <t>55X-64-X-X-X</t>
  </si>
  <si>
    <t>Modula Pro DN25 RH 130mm STR/PT/DRAIN/HOSE/EXT</t>
  </si>
  <si>
    <t>561-23-1</t>
  </si>
  <si>
    <t>Modula Optima 20 PT Strainer&amp;Hose</t>
  </si>
  <si>
    <t>562-13-1</t>
  </si>
  <si>
    <t>Modula IV DN15 RH 80mm/Alpha/STR/PT/DRAIN/HOSE</t>
  </si>
  <si>
    <t>562-23-1</t>
  </si>
  <si>
    <t>Modula IV DN20 RH 80mm/Alpha/STR/PT/DRAIN/HOSE</t>
  </si>
  <si>
    <t>567-12-1-LA</t>
  </si>
  <si>
    <t>Modula IV Opt.Comp15 LF PT Drain Ext hdl</t>
  </si>
  <si>
    <t>567-13-1-H-A</t>
  </si>
  <si>
    <t>Modula IV DN15 RH 80mm/Comp/STR/PT/DRAIN/HOSE</t>
  </si>
  <si>
    <t>567-13-1-H-C</t>
  </si>
  <si>
    <t>567-13-1-L-A</t>
  </si>
  <si>
    <t>567-13-1-L-C</t>
  </si>
  <si>
    <t>567-17-1</t>
  </si>
  <si>
    <t>Modula IV Opt. Comp 15 strainer/plug</t>
  </si>
  <si>
    <t>567-1A-1-HA2,8</t>
  </si>
  <si>
    <t>Modula IV Opt. Comp15 HF PT Drain 2,5</t>
  </si>
  <si>
    <t>567-1B-1-LA</t>
  </si>
  <si>
    <t>567-1X-1-LA</t>
  </si>
  <si>
    <t>Modula Optima Comp15 LF wPT std hdl</t>
  </si>
  <si>
    <t>567-1Y-1-LA</t>
  </si>
  <si>
    <t>Modula Optima Comp15 LF wPT ext hdl</t>
  </si>
  <si>
    <t>567-22-1-H-C</t>
  </si>
  <si>
    <t>Modula IV DN20 80mm/Comp/T-piece/PT/drain/hose/EXT</t>
  </si>
  <si>
    <t>567-23-1</t>
  </si>
  <si>
    <t>Modula Opt. Comp 20HF PT Str.&amp;Hose</t>
  </si>
  <si>
    <t>567-23-1-H-A</t>
  </si>
  <si>
    <t>Modula IV DN20 RH 80mm/Comp/STR/PT/DRAIN/HOSE</t>
  </si>
  <si>
    <t>567-23-1-HB</t>
  </si>
  <si>
    <t>Modula Opt Comp 20HF PT Str&amp;Hose4,0</t>
  </si>
  <si>
    <t>567-23-1-H-C</t>
  </si>
  <si>
    <t>567-23-1-H-D</t>
  </si>
  <si>
    <t>567-24-1-H-C</t>
  </si>
  <si>
    <t>Modula IV DN20 RH 80mm/Comp/STR/PT/DRAIN/HOSE/EXT</t>
  </si>
  <si>
    <t>567-27-1</t>
  </si>
  <si>
    <t>Modula IV Opt. Comp 20 strainer/plug</t>
  </si>
  <si>
    <t>567-27-1-H-C</t>
  </si>
  <si>
    <t>DN20 RH MODULA Pro 80mm/STRAINER/PLUG</t>
  </si>
  <si>
    <t>567-28-1-H-C</t>
  </si>
  <si>
    <t>Modula IV RH DN20 80mm/Comp/STR/PT/PLUG/EXT</t>
  </si>
  <si>
    <t>567-2A11-HC8,0</t>
  </si>
  <si>
    <t>567-2A-1-HC8,0</t>
  </si>
  <si>
    <t>Modula IV Opt. Comp20 HF PT Drain 5,0</t>
  </si>
  <si>
    <t>567-2H-1-H-C</t>
  </si>
  <si>
    <t>Modula IV LH DN20 80mm/Comp/STR/PT/PLUG/EXT</t>
  </si>
  <si>
    <t>567-2X-1-HB</t>
  </si>
  <si>
    <t>Modula Optima Comp 20 HF wPT std hdl</t>
  </si>
  <si>
    <t>567-2Y-1-HB</t>
  </si>
  <si>
    <t>Modula Optima Comp 20 HF wPT ext hdl</t>
  </si>
  <si>
    <t>567-54-1-H-C</t>
  </si>
  <si>
    <t>Modula IV DN20 RH 130mm/Comp/STR/PT/DRAIN/HOSE/EXT</t>
  </si>
  <si>
    <t>567-84-1-H-C</t>
  </si>
  <si>
    <t>Modula IV DN20 RH 170mm/Comp/STR/PT/DRAIN/HOSE/EXT</t>
  </si>
  <si>
    <t>568-73-1-L-X</t>
  </si>
  <si>
    <t>Modula IV DN15 RH 170mm/Sigma/STR/PT/DRAIN/HU</t>
  </si>
  <si>
    <t>568-74-1-H-X</t>
  </si>
  <si>
    <t>Modula IV DN15 RH 170mm/Sigma/STR/PT/DRAIN/HU/EXT</t>
  </si>
  <si>
    <t>568-83-1-L-X</t>
  </si>
  <si>
    <t>Modula IV DN20 RH 170mm/Sigma/STR/PT/DRAIN/HU</t>
  </si>
  <si>
    <t>568-84-1-H-X</t>
  </si>
  <si>
    <t>Modula IV DN20 RH 170mm/Sigma/STR/PT/DRAIN/HU/EXT</t>
  </si>
  <si>
    <t>568-84-1-L-X</t>
  </si>
  <si>
    <t>56X-11-X-X</t>
  </si>
  <si>
    <t>Modula IV DN15 T-piece w PT std. hdl</t>
  </si>
  <si>
    <t>56X-13</t>
  </si>
  <si>
    <t>Modula IV DN15 RH 80mm/STR/PT/DRAIN/HOSE</t>
  </si>
  <si>
    <t>56X-1X</t>
  </si>
  <si>
    <t>DN15 MODIV/STD/H-PIECE/2MALEUNION/FLRE</t>
  </si>
  <si>
    <t>56X-1X-X-X</t>
  </si>
  <si>
    <t>Modula IV DN15 coupling male std. hdl</t>
  </si>
  <si>
    <t>56X-1Y</t>
  </si>
  <si>
    <t>DN15 MODIV/EXT/H-PIECE/2MALEUNION/FLRE</t>
  </si>
  <si>
    <t>56X-21-X-X</t>
  </si>
  <si>
    <t>Modula IV DN20 T-Piece w PT std hdl</t>
  </si>
  <si>
    <t>56X-22-X-X</t>
  </si>
  <si>
    <t>Modula IV DN20 T-Piece w PT ext. hdl</t>
  </si>
  <si>
    <t>56X-23</t>
  </si>
  <si>
    <t>Modula IV DN20 RH 80mm/STR/PT/DRAIN/HOSE</t>
  </si>
  <si>
    <t>56X-2X</t>
  </si>
  <si>
    <t>DN20 MODIV/STD/H-PIECE/2MALEUNION/FLRE</t>
  </si>
  <si>
    <t>56X-2Y</t>
  </si>
  <si>
    <t>DN20 MODIV/EXT/H-PIECE/2MALEUNION/FLRE</t>
  </si>
  <si>
    <t>56X-2Y-X-X</t>
  </si>
  <si>
    <t>Modula IV DN20 coupling male ext. hdl</t>
  </si>
  <si>
    <t>56X-83-X-X-X</t>
  </si>
  <si>
    <t>Modula IV DN20 RH 170mm/STR/PT/DRAIN/HOSE</t>
  </si>
  <si>
    <t>57086</t>
  </si>
  <si>
    <t>VENTILHUS GAS 3/4        BEARB</t>
  </si>
  <si>
    <t>57089</t>
  </si>
  <si>
    <t>1/2 HUS FOR DAMPSTOPHANE RÅEMNE</t>
  </si>
  <si>
    <t>57136</t>
  </si>
  <si>
    <t>HUS B&amp;G DN50/65        RÅEMNE</t>
  </si>
  <si>
    <t>57409</t>
  </si>
  <si>
    <t>Råhus CirCon/TemCon DN15/20 B&amp;G</t>
  </si>
  <si>
    <t>57481</t>
  </si>
  <si>
    <t>HUS ALPHA DN15         RÅEMNE</t>
  </si>
  <si>
    <t>57482</t>
  </si>
  <si>
    <t>HUS ALPHA DN20         RÅEMNE</t>
  </si>
  <si>
    <t>57483</t>
  </si>
  <si>
    <t>HUS ALPHA DN25 TYPE 1  RÅEMNE</t>
  </si>
  <si>
    <t>57484</t>
  </si>
  <si>
    <t>HUS ALPHA DN25 TYPE 3  RÅEMNE</t>
  </si>
  <si>
    <t>57485</t>
  </si>
  <si>
    <t>HUS ALPHA DN32         RÅEMNE</t>
  </si>
  <si>
    <t>57486</t>
  </si>
  <si>
    <t>HUS ALPHA DN40         RÅEMNE</t>
  </si>
  <si>
    <t>57487</t>
  </si>
  <si>
    <t>HUS ALPHA DN50 TYPE 3  RÅEMNE</t>
  </si>
  <si>
    <t>57488</t>
  </si>
  <si>
    <t>HUS ALPHA M/N DN15-25</t>
  </si>
  <si>
    <t>57491</t>
  </si>
  <si>
    <t>HUS FRESE EVA DN15</t>
  </si>
  <si>
    <t>57492</t>
  </si>
  <si>
    <t>HUS FRESE OPTIMA DN15</t>
  </si>
  <si>
    <t>57496</t>
  </si>
  <si>
    <t>HUS DN15 FRESE EVA HIGH</t>
  </si>
  <si>
    <t>57497</t>
  </si>
  <si>
    <t>HUS DN20 FRESE EVA HIGH</t>
  </si>
  <si>
    <t>57498</t>
  </si>
  <si>
    <t>HUS DN25 FRESE EVA HIGH</t>
  </si>
  <si>
    <t>57507</t>
  </si>
  <si>
    <t>HUS OPTIMA COMPACT DN10 N/N</t>
  </si>
  <si>
    <t>57508</t>
  </si>
  <si>
    <t>HUS OPTIMA COMPACT DN15 N/N</t>
  </si>
  <si>
    <t>57509</t>
  </si>
  <si>
    <t>HUS OPTIMA COMPACT DN20 N/N</t>
  </si>
  <si>
    <t>57510</t>
  </si>
  <si>
    <t>HUS OPTIMA COMPACT DN10 N/N P/T</t>
  </si>
  <si>
    <t>57511</t>
  </si>
  <si>
    <t>HUS OPTIMA COMPACT DN15 N/N P/T</t>
  </si>
  <si>
    <t>57512</t>
  </si>
  <si>
    <t>HUS OPTIMA COMPACT DN20 N/N P/T</t>
  </si>
  <si>
    <t>57513</t>
  </si>
  <si>
    <t>HUS OPTIMA COMPACT DN15 M/M</t>
  </si>
  <si>
    <t>57514</t>
  </si>
  <si>
    <t>HUS OPTIMA COMPACT DN20 M/M</t>
  </si>
  <si>
    <t>57515</t>
  </si>
  <si>
    <t>HUS OPTIMA COMPACT DN15 M/M P/T</t>
  </si>
  <si>
    <t>57516</t>
  </si>
  <si>
    <t>HUS OPTIMA COMPACT DN20 M/M P/T</t>
  </si>
  <si>
    <t>57517</t>
  </si>
  <si>
    <t>HUS OPTIMA COMPACT DN25L M/M</t>
  </si>
  <si>
    <t>57518</t>
  </si>
  <si>
    <t>HUS OPTIMA COMPACT DN25L M/M P/T</t>
  </si>
  <si>
    <t>57519</t>
  </si>
  <si>
    <t>Hus Optima Compact DN25L N/N</t>
  </si>
  <si>
    <t>57520</t>
  </si>
  <si>
    <t>HUS OPTIMA COMPACT DN25L N/N P/T</t>
  </si>
  <si>
    <t>57521</t>
  </si>
  <si>
    <t>HUS OPTIMA COMPACT DN32 M/M</t>
  </si>
  <si>
    <t>57522</t>
  </si>
  <si>
    <t>HUS OPTIMA COMPACT DN32 M/M P/T</t>
  </si>
  <si>
    <t>57523</t>
  </si>
  <si>
    <t>HUS OPTIMA COMPACT DN32 N/N</t>
  </si>
  <si>
    <t>57524</t>
  </si>
  <si>
    <t>HUS OPTIMA COMPACT DN32 N/N P/T</t>
  </si>
  <si>
    <t>57525</t>
  </si>
  <si>
    <t>Hus Optima Compact DN40 M/M P/T</t>
  </si>
  <si>
    <t>57526</t>
  </si>
  <si>
    <t>Hus Optima Compact DN50 M/M P/T</t>
  </si>
  <si>
    <t>57527</t>
  </si>
  <si>
    <t>57528</t>
  </si>
  <si>
    <t>Nedre del Guide f. Restriktor DN100 støb</t>
  </si>
  <si>
    <t>57529</t>
  </si>
  <si>
    <t>Nedre del Guide f. Restriktor DN125 støb</t>
  </si>
  <si>
    <t>57530</t>
  </si>
  <si>
    <t>Nedre del Guide f. Restriktor DN150 støb</t>
  </si>
  <si>
    <t>57531</t>
  </si>
  <si>
    <t>57532</t>
  </si>
  <si>
    <t>57533</t>
  </si>
  <si>
    <t>HUS 3/4 SIKK.VENT M/M    RÅEMNE</t>
  </si>
  <si>
    <t>57549</t>
  </si>
  <si>
    <t>Topstykke,Frese S Compact DN25-32 råemne</t>
  </si>
  <si>
    <t>57550</t>
  </si>
  <si>
    <t>Guide f. Restriktor DN50 støbt</t>
  </si>
  <si>
    <t>57551</t>
  </si>
  <si>
    <t>Guide f. Restriktor DN65 støbt</t>
  </si>
  <si>
    <t>57552</t>
  </si>
  <si>
    <t>Guide f. Restriktor DN80 støbt</t>
  </si>
  <si>
    <t>57553</t>
  </si>
  <si>
    <t>Hus Optima Compact DN25 N/N</t>
  </si>
  <si>
    <t>57554</t>
  </si>
  <si>
    <t>Hus Optima Compact DN25 N/N P/T</t>
  </si>
  <si>
    <t>57555</t>
  </si>
  <si>
    <t>Hus Optima Compact DN25 M/M</t>
  </si>
  <si>
    <t>57556</t>
  </si>
  <si>
    <t>Hus Optima Compact DN25 M/M P/T</t>
  </si>
  <si>
    <t>57562</t>
  </si>
  <si>
    <t>Hus Optima Compact DN32 M/M P/T</t>
  </si>
  <si>
    <t>57565</t>
  </si>
  <si>
    <t>Hus DN15 højre, Modula VI - Råemne</t>
  </si>
  <si>
    <t>57566</t>
  </si>
  <si>
    <t>Hus DN20 højre, Modula VI - Råemne</t>
  </si>
  <si>
    <t>57567</t>
  </si>
  <si>
    <t>Hus DN25 højre, Modula VI - Råemne</t>
  </si>
  <si>
    <t>57568</t>
  </si>
  <si>
    <t>Hus DN15 Venstre, Modula VI - Råemne</t>
  </si>
  <si>
    <t>57569</t>
  </si>
  <si>
    <t>Hus DN20 Venstre, Modula VI - Råemne</t>
  </si>
  <si>
    <t>57570</t>
  </si>
  <si>
    <t>Hus DN25 Venstre, Modula VI - Råemne</t>
  </si>
  <si>
    <t>57571</t>
  </si>
  <si>
    <t>Hus Alpha DN15 - Råemne</t>
  </si>
  <si>
    <t>57572</t>
  </si>
  <si>
    <t>Hus Alpha DN20 - Råemne</t>
  </si>
  <si>
    <t>57573</t>
  </si>
  <si>
    <t>Hus Alpha DN25 - Råemne</t>
  </si>
  <si>
    <t>57574</t>
  </si>
  <si>
    <t>Hus Alpha DN25L - Råemne</t>
  </si>
  <si>
    <t>57575</t>
  </si>
  <si>
    <t>Hus Alpha DN32 - Råemne</t>
  </si>
  <si>
    <t>57576</t>
  </si>
  <si>
    <t>Hus Alpha DN40 - Råemne</t>
  </si>
  <si>
    <t>57577</t>
  </si>
  <si>
    <t>Hus Alpha DN50 - Råemne</t>
  </si>
  <si>
    <t>57578</t>
  </si>
  <si>
    <t>Hus DN15 venstre, Modula VII - Råemne</t>
  </si>
  <si>
    <t>57579</t>
  </si>
  <si>
    <t>Hus DN15 højre, Modula VII - Råemne</t>
  </si>
  <si>
    <t>57580</t>
  </si>
  <si>
    <t>Nedre del Guide f. Restriktor PICV DN200/250 rå</t>
  </si>
  <si>
    <t>57581</t>
  </si>
  <si>
    <t>Hus Optima DN50 - Råemne</t>
  </si>
  <si>
    <t>57582</t>
  </si>
  <si>
    <t>Hus Optima Compact DN15 M/M</t>
  </si>
  <si>
    <t>57583</t>
  </si>
  <si>
    <t>Hus Optima Compact DN20 M/M</t>
  </si>
  <si>
    <t>57584</t>
  </si>
  <si>
    <t>57585</t>
  </si>
  <si>
    <t>Hus Optima Compact DN15 M/M P/T</t>
  </si>
  <si>
    <t>57586</t>
  </si>
  <si>
    <t>Hus Optima Compact DN20 M/M P/T</t>
  </si>
  <si>
    <t>57587</t>
  </si>
  <si>
    <t>57588</t>
  </si>
  <si>
    <t>Hus on/off DN10 N/N - Råemne</t>
  </si>
  <si>
    <t>57589</t>
  </si>
  <si>
    <t>Hus on/off DN15 N/N - Råemne</t>
  </si>
  <si>
    <t>57590</t>
  </si>
  <si>
    <t>Hus on/off DN20 N/N - Råemne</t>
  </si>
  <si>
    <t>57591</t>
  </si>
  <si>
    <t>Hus on/off DN25 N/N - Råemne</t>
  </si>
  <si>
    <t>57592</t>
  </si>
  <si>
    <t>Hus on/off DN10 N/N P/T - Råemne</t>
  </si>
  <si>
    <t>57593</t>
  </si>
  <si>
    <t>Hus on/off DN15 N/N P/T - Råemne</t>
  </si>
  <si>
    <t>57594</t>
  </si>
  <si>
    <t>Hus on/off DN20 N/N P/T - Råemne</t>
  </si>
  <si>
    <t>57595</t>
  </si>
  <si>
    <t>Hus on/off DN25 N/N P/T - Råemne</t>
  </si>
  <si>
    <t>57596</t>
  </si>
  <si>
    <t>Hus on/off DN15 M/M - Råemne</t>
  </si>
  <si>
    <t>57597</t>
  </si>
  <si>
    <t>Hus on/off DN20 M/M - Råemne</t>
  </si>
  <si>
    <t>57598</t>
  </si>
  <si>
    <t>Hus on/off DN25 M/M - Råemne</t>
  </si>
  <si>
    <t>57599</t>
  </si>
  <si>
    <t>Hus on/off DN15 M/M P/T - Råemne</t>
  </si>
  <si>
    <t>57600</t>
  </si>
  <si>
    <t>Hus on/off DN20 M/M P/T - Råemne</t>
  </si>
  <si>
    <t>57601</t>
  </si>
  <si>
    <t>Hus on/off DN25 M/M P/T - Råemne</t>
  </si>
  <si>
    <t>57602</t>
  </si>
  <si>
    <t>Hus 6-port PICV DN15 - Råemne</t>
  </si>
  <si>
    <t>57603</t>
  </si>
  <si>
    <t>Hus 6-port PICV DN20 - Råemne</t>
  </si>
  <si>
    <t>57604</t>
  </si>
  <si>
    <t>Kugleholder 6-port PICV DN15 - Råemne</t>
  </si>
  <si>
    <t>57605</t>
  </si>
  <si>
    <t>Kugleholder 6-port PICV DN20 - Råemne</t>
  </si>
  <si>
    <t>577-11-1</t>
  </si>
  <si>
    <t>Modula V Opt Comp15 T-pc Iso val Drain</t>
  </si>
  <si>
    <t>577-11-1-HC-0.9</t>
  </si>
  <si>
    <t>Modula V Opt. Comp. DN15 T-piece/Drain/MS</t>
  </si>
  <si>
    <t>577-11-2-0,3</t>
  </si>
  <si>
    <t>577-11-X-XX-03</t>
  </si>
  <si>
    <t>Modula V for Optima Comp15</t>
  </si>
  <si>
    <t>577-11-X-XX-09</t>
  </si>
  <si>
    <t>577-12-1-LA</t>
  </si>
  <si>
    <t>Modula V Opt. Comp15 LF PT Drain Ext hdl</t>
  </si>
  <si>
    <t>577-1A-1H-A</t>
  </si>
  <si>
    <t>Modula V Opt. Comp15 HF PT Drain 2,5</t>
  </si>
  <si>
    <t>577-1A-1H-A2,8</t>
  </si>
  <si>
    <t>577-1A-X-XX-03</t>
  </si>
  <si>
    <t>577-1A-X-XX-09</t>
  </si>
  <si>
    <t>577-1B-1-LA</t>
  </si>
  <si>
    <t>577-21-1</t>
  </si>
  <si>
    <t>Modula V Opt Comp 20 T-pc Iso val Drain</t>
  </si>
  <si>
    <t>577-2A-1H-C8,0</t>
  </si>
  <si>
    <t>Modula V Opt. Comp20 HF PT Drain 5,0</t>
  </si>
  <si>
    <t>58014</t>
  </si>
  <si>
    <t>HUS 1/2 RØRSAMLER        RÅEMNE</t>
  </si>
  <si>
    <t>58015</t>
  </si>
  <si>
    <t>HUS 3/4 RØRSAMLER        RÅEMNE</t>
  </si>
  <si>
    <t>58016</t>
  </si>
  <si>
    <t>HUS 1 RØRSAMLER          RÅEMNE</t>
  </si>
  <si>
    <t>58017</t>
  </si>
  <si>
    <t>HUS 5/4 RØRSAMLER        RÅEMNE</t>
  </si>
  <si>
    <t>58018</t>
  </si>
  <si>
    <t>HUS 3/8 RØRSAMLER        RÅEMNE</t>
  </si>
  <si>
    <t>58023</t>
  </si>
  <si>
    <t>HUS 2 RØRSAMLER          RÅEMNE</t>
  </si>
  <si>
    <t>58034</t>
  </si>
  <si>
    <t>HUS 1 1/2 RØRSAMLER      RÅEMNE</t>
  </si>
  <si>
    <t>58046</t>
  </si>
  <si>
    <t>OMLØBER 5/4 RØRSAMLER    RÅEMNE</t>
  </si>
  <si>
    <t>58047</t>
  </si>
  <si>
    <t>OMLØBER 1 1/2 RØRSAMLER  RÅEMNE</t>
  </si>
  <si>
    <t>58048</t>
  </si>
  <si>
    <t>OMLØBER 2 RØRSAMLER      RÅEMNE</t>
  </si>
  <si>
    <t>58-05000T</t>
  </si>
  <si>
    <t>Blindprop ALPHA Wafer HCR</t>
  </si>
  <si>
    <t>58057</t>
  </si>
  <si>
    <t>1X1/2 T-STYKKE N/M       RÅEMNE</t>
  </si>
  <si>
    <t>58059</t>
  </si>
  <si>
    <t>MUFFE/NIPPEL Ø23.6       RÅEMNE</t>
  </si>
  <si>
    <t>58060</t>
  </si>
  <si>
    <t>MUFFE/NIPPEL Ø25.7       RÅEMNE</t>
  </si>
  <si>
    <t>58075</t>
  </si>
  <si>
    <t>PROP,ALPHA DN15-25 B&amp;G RÅEMNE</t>
  </si>
  <si>
    <t>58076</t>
  </si>
  <si>
    <t>PROP,ALPHA DN25-50 B&amp;G RÅEMNE</t>
  </si>
  <si>
    <t>58077</t>
  </si>
  <si>
    <t>MUFFE 1/2x3/4 DN15-25 B&amp;G RÅEMNE</t>
  </si>
  <si>
    <t>58078</t>
  </si>
  <si>
    <t>MUFFE 1" DN15-25 B&amp;G   RÅEMNE</t>
  </si>
  <si>
    <t>58081</t>
  </si>
  <si>
    <t>PROP ALPHA DN50/65 B&amp;G RÅEMNE</t>
  </si>
  <si>
    <t>58082</t>
  </si>
  <si>
    <t>Kulge 6-port PICV DN15 råemne</t>
  </si>
  <si>
    <t>58083</t>
  </si>
  <si>
    <t>Kulge 6-port PICV DN20 råemne</t>
  </si>
  <si>
    <t>5810-110-2-0.69</t>
  </si>
  <si>
    <t>Modula DN15 RH 80mm STBV/T-PIECE/PT/DRAIN/HOSE/EXT</t>
  </si>
  <si>
    <t>5810-110-2-2.21</t>
  </si>
  <si>
    <t>5810-11-1-0.69</t>
  </si>
  <si>
    <t>Modula DN15 RH 80mm STBV/T-PIECE/PT/DRAIN/HOSE</t>
  </si>
  <si>
    <t>5810-11-1-2.21</t>
  </si>
  <si>
    <t>5810-210-2-4.4</t>
  </si>
  <si>
    <t>Modula DN20 RH 80mm STBV/T-PIECE/PT/DRAIN/HOSE/EXT</t>
  </si>
  <si>
    <t>5810-21-1-4.4</t>
  </si>
  <si>
    <t>Modula DN20 RH 80mm STBV/T-PIECE/PT/DRAIN/HOSE</t>
  </si>
  <si>
    <t>5810-59-1-4.40</t>
  </si>
  <si>
    <t>Modula DN20 RH 130mm STBV/STR/PT/DRAIN/HOSE/EXT</t>
  </si>
  <si>
    <t>5810-59-4-4.20</t>
  </si>
  <si>
    <t>5810-A10-2-8.2</t>
  </si>
  <si>
    <t>Modula DN25 RH 80mm STBV/T-PIECE/PT/DRAIN/HOSE/EXT</t>
  </si>
  <si>
    <t>5810-A1-1-8.2</t>
  </si>
  <si>
    <t>Modula DN25 RH 80mm STBV/T-PIECE/PT/DRAIN/HOSE</t>
  </si>
  <si>
    <t>Alpha Indsats HCR m/blænde 0,056 m³/h</t>
  </si>
  <si>
    <t>Alpha Indsats HCR m/blænde 0,102 m³/h</t>
  </si>
  <si>
    <t>Alpha Indsats HCR m/blænde 0,129 m³/h</t>
  </si>
  <si>
    <t>Alpha Indsats HCR m/blænde 0,180 m³/h</t>
  </si>
  <si>
    <t>Alpha Indsats HCR m/blænde 0,236 m³/h</t>
  </si>
  <si>
    <t>Alpha Indsats HCR m/blænde 0,321 m³/h</t>
  </si>
  <si>
    <t>Alpha Indsats HCR m/blænde 0,422 m³/h</t>
  </si>
  <si>
    <t>Alpha Indsats HCR m/blænde 0,499 m³/h</t>
  </si>
  <si>
    <t>Alpha Indsats HCR m/blænde 0,584 m³/h</t>
  </si>
  <si>
    <t>Alpha Indsats HCR m/blænde 0,668 m³/h</t>
  </si>
  <si>
    <t>Alpha Indsats HCR m/blænde 0,750 m³/h</t>
  </si>
  <si>
    <t>Alpha Indsats HCR m/blænde 0,874 m³/h</t>
  </si>
  <si>
    <t>Alpha Indsats HCR m/blænde 1,020 m³/h</t>
  </si>
  <si>
    <t>Alpha Indsats HCR m/blænde 1,081 m³/h</t>
  </si>
  <si>
    <t>Alpha Indsats HCR m/blænde 1,195 m³/h</t>
  </si>
  <si>
    <t>Alpha Indsats HCR m/blænde 1,335 m³/h</t>
  </si>
  <si>
    <t>Alpha Indsats HCR m/blænde 1,483 m³/h</t>
  </si>
  <si>
    <t>Alpha Indsats HCR m/blænde 1,581 m³/h</t>
  </si>
  <si>
    <t>Alpha Indsats HCR m/blænde 1,774 m³/h</t>
  </si>
  <si>
    <t>Alpha Indsats HCR m/blænde 1,833 m³/h</t>
  </si>
  <si>
    <t>Alpha Indsats HCR m/blænde 2,080 m³/h</t>
  </si>
  <si>
    <t>Alpha Indsats HCR m/blænde 2,251 m³/h</t>
  </si>
  <si>
    <t>Alpha Indsats HCR m/blænde 2,319 m³/h</t>
  </si>
  <si>
    <t>Alpha Indsats HCR m/blænde 2,448 m³/h</t>
  </si>
  <si>
    <t>58-21090H</t>
  </si>
  <si>
    <t>Alpha Indsats HCR m/blænde 3,000 m³/h</t>
  </si>
  <si>
    <t>582-11-1</t>
  </si>
  <si>
    <t>Modula DN15 RH 80mmAlpha/T-piece/PT/DRAIN/HOSE</t>
  </si>
  <si>
    <t>582-12-1-X-X</t>
  </si>
  <si>
    <t>Modula DN15 RH 80mmAlpha/T-piece/PT/DRAIN/HOSE/EXT</t>
  </si>
  <si>
    <t>582-13-1_</t>
  </si>
  <si>
    <t>Modula DN15 RH 80mmAlpha/STR/PT/DRAIN/HOSE</t>
  </si>
  <si>
    <t>582-14-1_</t>
  </si>
  <si>
    <t>Modula DN15 RH 80mmAlpha/STR/PT/DRAIN/HOSE/EXT</t>
  </si>
  <si>
    <t>582-24-1_</t>
  </si>
  <si>
    <t>Modula DN20 RH 80mmAlpha/STR/PT/DRAIN/HOSE/EXT</t>
  </si>
  <si>
    <t>58415</t>
  </si>
  <si>
    <t>PROP FRESE ALPHA DN15-25 RÅEMNE</t>
  </si>
  <si>
    <t>58416</t>
  </si>
  <si>
    <t>PROP FRESE ALPHA DN25-50 RÅEMNE</t>
  </si>
  <si>
    <t>58417</t>
  </si>
  <si>
    <t>MUFFE 1/2" DN15-25</t>
  </si>
  <si>
    <t>58418</t>
  </si>
  <si>
    <t>MUFFE 1" DN15-25</t>
  </si>
  <si>
    <t>58431</t>
  </si>
  <si>
    <t>PROP M32 x 1.5 SIEMENS</t>
  </si>
  <si>
    <t>58432</t>
  </si>
  <si>
    <t>PROP M54 x 1.5 SIEMENS</t>
  </si>
  <si>
    <t>58433</t>
  </si>
  <si>
    <t>58435</t>
  </si>
  <si>
    <t>PROP OPTIMA (M68x1.5), DN40-50 SIEMENS</t>
  </si>
  <si>
    <t>58436</t>
  </si>
  <si>
    <t>TOPSTYKKE OPTIMA COMPACT DN25</t>
  </si>
  <si>
    <t>58437</t>
  </si>
  <si>
    <t>Topstykke, PV Compact DN15/20</t>
  </si>
  <si>
    <t>58438</t>
  </si>
  <si>
    <t>Topstykke Optima Compact DN40/DN50</t>
  </si>
  <si>
    <t>58439</t>
  </si>
  <si>
    <t>Kulgehoder, DN15, råemne</t>
  </si>
  <si>
    <t>58440</t>
  </si>
  <si>
    <t>Topstykke, PV Compact DN25/32</t>
  </si>
  <si>
    <t>58441</t>
  </si>
  <si>
    <t>Topstykke, PV Compact DN40/50</t>
  </si>
  <si>
    <t>58442</t>
  </si>
  <si>
    <t>Topstykke rå, Optima P Compact DN15/20</t>
  </si>
  <si>
    <t>58450</t>
  </si>
  <si>
    <t>Hus Metering Station DN15, Varmpres</t>
  </si>
  <si>
    <t>58451</t>
  </si>
  <si>
    <t>Hus Metering Station DN20, Varmpres</t>
  </si>
  <si>
    <t>58452</t>
  </si>
  <si>
    <t>Hus Metering Station DN25, Varmpres</t>
  </si>
  <si>
    <t>58453</t>
  </si>
  <si>
    <t>Hus Metering Station DN32, Varmpres</t>
  </si>
  <si>
    <t>58454</t>
  </si>
  <si>
    <t>Hus Metering Station DN40, Varmpres</t>
  </si>
  <si>
    <t>58455</t>
  </si>
  <si>
    <t>Hus Metering Station DN50, Varmpres</t>
  </si>
  <si>
    <t>58456</t>
  </si>
  <si>
    <t>Hus Metering Station DN50, Støbt</t>
  </si>
  <si>
    <t>58457</t>
  </si>
  <si>
    <t>Hus Metering Station DN65, Støbt</t>
  </si>
  <si>
    <t>58458</t>
  </si>
  <si>
    <t>Hus Metering Station DN80, Støbt</t>
  </si>
  <si>
    <t>58459</t>
  </si>
  <si>
    <t>Hus Metering Station DN100, Støbt</t>
  </si>
  <si>
    <t>58460</t>
  </si>
  <si>
    <t>Hus Metering Station DN125, Støbt</t>
  </si>
  <si>
    <t>58461</t>
  </si>
  <si>
    <t>Hus Metering Station DN150, Støbt</t>
  </si>
  <si>
    <t>58462</t>
  </si>
  <si>
    <t>Hus Metering Station DN200, Støbt</t>
  </si>
  <si>
    <t>58463</t>
  </si>
  <si>
    <t>Hus Metering Station DN250, Støbt</t>
  </si>
  <si>
    <t>58464</t>
  </si>
  <si>
    <t>Hus Metering Station DN300, Støbt</t>
  </si>
  <si>
    <t>58470</t>
  </si>
  <si>
    <t>Omløber 1/2" f. nippel 3/8" - råemne</t>
  </si>
  <si>
    <t>58471</t>
  </si>
  <si>
    <t>Omløber 3/4" f. nippel 1/2" - råemne</t>
  </si>
  <si>
    <t>58472</t>
  </si>
  <si>
    <t>Omløber 1" f. nippel 3/4" - råemne</t>
  </si>
  <si>
    <t>58473</t>
  </si>
  <si>
    <t>Omløber f. Modula II - råemne</t>
  </si>
  <si>
    <t>58474</t>
  </si>
  <si>
    <t>Omløber 1 1/4" f. nippel 1" - råemne</t>
  </si>
  <si>
    <t>58475</t>
  </si>
  <si>
    <t>Kugleholder DN15, Modula II - Råemne</t>
  </si>
  <si>
    <t>58476</t>
  </si>
  <si>
    <t>Kugleholder DN20, Modula II - Råemne</t>
  </si>
  <si>
    <t>58477</t>
  </si>
  <si>
    <t>Kugleholder DN25, Modula II - Råemne</t>
  </si>
  <si>
    <t>58478</t>
  </si>
  <si>
    <t>Kugleholder DN15-25, Modula III - Råemne</t>
  </si>
  <si>
    <t>58479</t>
  </si>
  <si>
    <t>Kugleholder Lang, Modula IV - Råemne</t>
  </si>
  <si>
    <t>58480</t>
  </si>
  <si>
    <t>Kugleholder, Modula IV - Råemne</t>
  </si>
  <si>
    <t>58481</t>
  </si>
  <si>
    <t>Kugleholder DN15, Modula V - Råemne</t>
  </si>
  <si>
    <t>58482</t>
  </si>
  <si>
    <t>Kugleholder DN20, Modula V - Råemne</t>
  </si>
  <si>
    <t>58483</t>
  </si>
  <si>
    <t>Kugleholder Lang 3/4, Modula IV - Råemne</t>
  </si>
  <si>
    <t>58484</t>
  </si>
  <si>
    <t>Kugleholder 3/4, Modula IV - Råemne</t>
  </si>
  <si>
    <t>58485</t>
  </si>
  <si>
    <t>Prop, Snavssamler DN15, Modula - Råemne</t>
  </si>
  <si>
    <t>58486</t>
  </si>
  <si>
    <t>Prop, Snavssamler DN20, Modula - Råemne</t>
  </si>
  <si>
    <t>58487</t>
  </si>
  <si>
    <t>Prop, Snavssamler DN25, Modula - Råemne</t>
  </si>
  <si>
    <t>58488</t>
  </si>
  <si>
    <t>T-stykke DN15, Modula - Råemne</t>
  </si>
  <si>
    <t>58489</t>
  </si>
  <si>
    <t>T-stykke DN20, Modula - Råemne</t>
  </si>
  <si>
    <t>58490</t>
  </si>
  <si>
    <t>T-stykke DN25, Modula - Råemne</t>
  </si>
  <si>
    <t>58494</t>
  </si>
  <si>
    <t>Omløber top DN40-50 S1++ - Råemne</t>
  </si>
  <si>
    <t>58495</t>
  </si>
  <si>
    <t>Omløber top DN32 Frese S - Råemne</t>
  </si>
  <si>
    <t>58496</t>
  </si>
  <si>
    <t>Brystnippel DN25 - Råemne</t>
  </si>
  <si>
    <t>58497</t>
  </si>
  <si>
    <t>Kugleholder DN15, Modula VI - Råemne</t>
  </si>
  <si>
    <t>58498</t>
  </si>
  <si>
    <t>Kugleholder DN20, Modula VI - Råemne</t>
  </si>
  <si>
    <t>58499</t>
  </si>
  <si>
    <t>Kugleholder DN25, Modula VI - Råemne</t>
  </si>
  <si>
    <t>58500</t>
  </si>
  <si>
    <t>Topstykke, Optima Compact DN10-20 råemne</t>
  </si>
  <si>
    <t>58501</t>
  </si>
  <si>
    <t>58502</t>
  </si>
  <si>
    <t>T-stykke DN15, Modula VII - Råemne</t>
  </si>
  <si>
    <t>58503</t>
  </si>
  <si>
    <t>PT-stykke DN15, Modula VII - Råemne</t>
  </si>
  <si>
    <t>58504</t>
  </si>
  <si>
    <t>Snavssamler DN15, Modula - Råemne</t>
  </si>
  <si>
    <t>58505</t>
  </si>
  <si>
    <t>Snavssamler DN20, Modula - Råemne</t>
  </si>
  <si>
    <t>58506</t>
  </si>
  <si>
    <t>Snavssamler DN25, Modula - Råemne</t>
  </si>
  <si>
    <t>58507</t>
  </si>
  <si>
    <t>Manifold - 2 udtag - råemne</t>
  </si>
  <si>
    <t>58508</t>
  </si>
  <si>
    <t>Prop M32 x 1,5 for trykudtag råemne</t>
  </si>
  <si>
    <t>58509</t>
  </si>
  <si>
    <t>Prop M54 x 1,5 for trykudtag råemne</t>
  </si>
  <si>
    <t>58510</t>
  </si>
  <si>
    <t>Nippel PT 1/2" til omløber 3/4" råemne</t>
  </si>
  <si>
    <t>58511</t>
  </si>
  <si>
    <t>Nippel PT 3/4" til omløber 1" råemne</t>
  </si>
  <si>
    <t>58512</t>
  </si>
  <si>
    <t>Nipple PT 1" for union 1" Blank</t>
  </si>
  <si>
    <t>58513</t>
  </si>
  <si>
    <t>Nippel PT 3/4" til omløber 3/4" råemne</t>
  </si>
  <si>
    <t>5861448T</t>
  </si>
  <si>
    <t>PROP M32 x 1,5, FRESE, Ni-Al-Br</t>
  </si>
  <si>
    <t>Alpha Indsats HCR m/blænde 4 m³/h</t>
  </si>
  <si>
    <t>Alpha Indsats HCR m/blænde 7,5 m³/h</t>
  </si>
  <si>
    <t>Alpha Indsats HCR m/blænde 8,5 m³/h</t>
  </si>
  <si>
    <t>Alpha Indsats HCR m/blænde 12,5 m³/h</t>
  </si>
  <si>
    <t>Alpha Indsats HCR m/blænde 13,8 m³/h</t>
  </si>
  <si>
    <t>Alpha Indsats HCR m/blænde 15,3 m³/h</t>
  </si>
  <si>
    <t>Alpha Indsats HCR m/blænde 16,3 m³/h</t>
  </si>
  <si>
    <t>Alpha Indsats HCR m/blænde 18 m³/h</t>
  </si>
  <si>
    <t>Alpha Indsats HCR m/blænde 19 m³/h</t>
  </si>
  <si>
    <t>Alpha Indsats HCR m/blænde 20,3 m³/h</t>
  </si>
  <si>
    <t>Alpha Indsats HCR m/blænde 21,5 m³/h</t>
  </si>
  <si>
    <t>Alpha Indsats HCR m/blænde 23,2 m³/h</t>
  </si>
  <si>
    <t>Alpha Indsats HCR m/blænde 24,3 m³/h</t>
  </si>
  <si>
    <t>Alpha Indsats HCR m/blænde 25,3 m³/h</t>
  </si>
  <si>
    <t>Alpha Indsats HCR m/blænde 27 m³/h</t>
  </si>
  <si>
    <t>Alpha Indsats HCR m/blænde 30,5 m³/h</t>
  </si>
  <si>
    <t>Alpha Indsats HCR m/blænde 32 m³/h</t>
  </si>
  <si>
    <t>Alpha Indsats HCR m/blænde 34 m³/h</t>
  </si>
  <si>
    <t>Alpha Indsats HCR m/blænde 37,5 m³/h</t>
  </si>
  <si>
    <t>Alpha Indsats HCR m/blænde 38,5 m³/h</t>
  </si>
  <si>
    <t>Alpha Indsats HCR m/blænde 39,5 m³/h</t>
  </si>
  <si>
    <t>Alpha Indsats HCR m/blænde 40,5 m³/h</t>
  </si>
  <si>
    <t>Alpha Indsats HCR m/blænde 41,75 m³/h</t>
  </si>
  <si>
    <t>Alpha Indsats HCR m/blænde 43 m³/h</t>
  </si>
  <si>
    <t>Alpha Indsats HCR m/blænde 44 m³/h</t>
  </si>
  <si>
    <t>Alpha Indsats HCR m/blænde 48 m³/h</t>
  </si>
  <si>
    <t>587-110-1-H-A</t>
  </si>
  <si>
    <t>Modula DN15 RH 80mm Comp/T-piece/PT/DRAIN/HOSE/EXT</t>
  </si>
  <si>
    <t>587-110-1-H-C</t>
  </si>
  <si>
    <t>587-110-1-L-A</t>
  </si>
  <si>
    <t>587-11-1-H-A</t>
  </si>
  <si>
    <t>Modula DN15 RH 80mm Comp/T-piece/PT/DRAIN/HOSE</t>
  </si>
  <si>
    <t>587-11-1-L-A</t>
  </si>
  <si>
    <t>587-12-1-H-A</t>
  </si>
  <si>
    <t>587-12-1-H-C</t>
  </si>
  <si>
    <t>587-12-1-L-A</t>
  </si>
  <si>
    <t>587-13-1-H-A</t>
  </si>
  <si>
    <t>Modula DN15 RH 80mm/Comp/STR/PT/DRAIN/HOSE</t>
  </si>
  <si>
    <t>587-13-1-L-A</t>
  </si>
  <si>
    <t>Modula DN15 RH 80mm Comp/STR/PT/DRAIN/HOSE</t>
  </si>
  <si>
    <t>587-14-1-H-A</t>
  </si>
  <si>
    <t>Modula DN15 RH 80mm Comp/STR/PT/DRAIN/HOSE/EXT</t>
  </si>
  <si>
    <t>587-19-1-H-A</t>
  </si>
  <si>
    <t>587-19-1-H-A_</t>
  </si>
  <si>
    <t>587-19-1-H-C</t>
  </si>
  <si>
    <t>587-19-1-H-C_</t>
  </si>
  <si>
    <t>587-19-1-L-A</t>
  </si>
  <si>
    <t>587-19-1-L-C</t>
  </si>
  <si>
    <t>587-19-1-L-C_</t>
  </si>
  <si>
    <t>587-1B-1-H-A</t>
  </si>
  <si>
    <t>Modula DN15 LH 80mm Comp/T-piece/PT/DRAIN/HOSE/EXT</t>
  </si>
  <si>
    <t>587-1B-1-L-A</t>
  </si>
  <si>
    <t>587-1J-1-H-A</t>
  </si>
  <si>
    <t>Modula DN15 LH 80mm Comp/STR/PT/DRAIN/HOSE/EXT</t>
  </si>
  <si>
    <t>587-1J-1-H-A_</t>
  </si>
  <si>
    <t>587-1J-1-H-C_</t>
  </si>
  <si>
    <t>587-1J-1-L-C_</t>
  </si>
  <si>
    <t>587-1K-1-H-A</t>
  </si>
  <si>
    <t>587-1K-1-L-A</t>
  </si>
  <si>
    <t>587-210-1-H-C</t>
  </si>
  <si>
    <t>Modula DN20 RH 80mm Comp/T-piece/PT/DRAIN/HOSE/EXT</t>
  </si>
  <si>
    <t>587-21-1-H-C</t>
  </si>
  <si>
    <t>Modula DN20 RH 80mm Comp/T-piece/PT/DRAIN/HOSE</t>
  </si>
  <si>
    <t>587-22-1-H-C</t>
  </si>
  <si>
    <t>5872299U</t>
  </si>
  <si>
    <t>Hus Wafer DN50, EN 1982 CC492K(RG6) støbt</t>
  </si>
  <si>
    <t>5872308U</t>
  </si>
  <si>
    <t>Hus Wafer DN50, EN 1982 CC492K(RG6)</t>
  </si>
  <si>
    <t>5872309U</t>
  </si>
  <si>
    <t>Hus Wafer DN65, EN 1982 CC492K(RG6) støbt</t>
  </si>
  <si>
    <t>5872310U</t>
  </si>
  <si>
    <t>Hus Wafer DN65, EN 1982 CC492K(RG6)</t>
  </si>
  <si>
    <t>5872313T</t>
  </si>
  <si>
    <t>Hus Wafer DN100, CC333G-GC, Støbt</t>
  </si>
  <si>
    <t>5872313U</t>
  </si>
  <si>
    <t>Hus Wafer DN100, EN 1982 CC492K (RG6) støbt</t>
  </si>
  <si>
    <t>5872314T</t>
  </si>
  <si>
    <t>Hus Wafer DN100, CC333G-GC</t>
  </si>
  <si>
    <t>5872314U</t>
  </si>
  <si>
    <t>Hus Wafer DN100, EN 1982 CC492K (RG6)</t>
  </si>
  <si>
    <t>5872315M</t>
  </si>
  <si>
    <t>Hus Wafer DN150, EN 10213 1.4408, Støbt</t>
  </si>
  <si>
    <t>5872315T</t>
  </si>
  <si>
    <t>Hus Wafer DN150, CC333G-GC, Støbt</t>
  </si>
  <si>
    <t>5872315U</t>
  </si>
  <si>
    <t>Hus Wafer DN150, EN 1982 CC492K (RG6) støbt</t>
  </si>
  <si>
    <t>5872316M</t>
  </si>
  <si>
    <t>Hus Wafer DN150, EN 10213 1.4408</t>
  </si>
  <si>
    <t>5872316T</t>
  </si>
  <si>
    <t>Hus Wafer DN150, CC333G-GC</t>
  </si>
  <si>
    <t>5872316U</t>
  </si>
  <si>
    <t>Hus Wafer DN150, EN 1982 CC492K (RG6)</t>
  </si>
  <si>
    <t>5872317M</t>
  </si>
  <si>
    <t>Hus Wafer DN200, EN 10213 1.4408, Støbt</t>
  </si>
  <si>
    <t>5872317T</t>
  </si>
  <si>
    <t>Hus Wafer DN200, CC333G-GC, Støbt</t>
  </si>
  <si>
    <t>5872317U</t>
  </si>
  <si>
    <t>Hus Wafer DN200, EN 1982 CC492K (RG6) støbt</t>
  </si>
  <si>
    <t>5872318M</t>
  </si>
  <si>
    <t>Hus Wafer DN200, EN 10213 1.4408</t>
  </si>
  <si>
    <t>5872318T</t>
  </si>
  <si>
    <t>Hus Wafer DN200, CC333G-GC</t>
  </si>
  <si>
    <t>5872318U</t>
  </si>
  <si>
    <t>Hus Wafer DN200, EN 1982 CC492K (RG6)</t>
  </si>
  <si>
    <t>5872319M</t>
  </si>
  <si>
    <t>Hus Wafer DN250, EN 10213 1.4408, Støbt</t>
  </si>
  <si>
    <t>5872319T</t>
  </si>
  <si>
    <t>Hus Wafer DN250, CC333G-GC, Støbt</t>
  </si>
  <si>
    <t>5872319U</t>
  </si>
  <si>
    <t>Hus Wafer DN250, EN 1982 CC492K (RG6) støbt</t>
  </si>
  <si>
    <t>587-23-1-H-C</t>
  </si>
  <si>
    <t>Modula DN20 RH 80mm Comp/STR/PT/DRAIN/HOSE</t>
  </si>
  <si>
    <t>5872320M</t>
  </si>
  <si>
    <t>Hus Wafer DN250, EN 10213 1.4408</t>
  </si>
  <si>
    <t>5872320T</t>
  </si>
  <si>
    <t>Hus Wafer DN250, CC333G-GC</t>
  </si>
  <si>
    <t>5872320U</t>
  </si>
  <si>
    <t>Hus Wafer DN250, EN 1982 CC492K (RG6)</t>
  </si>
  <si>
    <t>5872321M</t>
  </si>
  <si>
    <t>Hus Wafer DN300, EN 10213 1.4408, Støbt</t>
  </si>
  <si>
    <t>5872321T</t>
  </si>
  <si>
    <t>Hus Wafer DN300, CC333G-GC, Støbt</t>
  </si>
  <si>
    <t>5872321U</t>
  </si>
  <si>
    <t>Hus Wafer DN300, EN 1982 CC492K (RG6) støbt</t>
  </si>
  <si>
    <t>5872322M</t>
  </si>
  <si>
    <t>Hus Wafer DN300, EN 10213 1.4408</t>
  </si>
  <si>
    <t>5872322T</t>
  </si>
  <si>
    <t>Hus Wafer DN300, CC333G-GC</t>
  </si>
  <si>
    <t>5872322U</t>
  </si>
  <si>
    <t>Hus Wafer DN300, EN 1982 CC492K (RG6)</t>
  </si>
  <si>
    <t>5872323M</t>
  </si>
  <si>
    <t>Hus Wafer DN350, EN 10213 1.4408, Støbt</t>
  </si>
  <si>
    <t>5872323T</t>
  </si>
  <si>
    <t>Hus Wafer DN350, CC333G-GC, Støbt</t>
  </si>
  <si>
    <t>5872323U</t>
  </si>
  <si>
    <t>Hus Wafer DN350, EN 1982 CC492K (RG6) støbt</t>
  </si>
  <si>
    <t>5872324M</t>
  </si>
  <si>
    <t>Hus Wafer DN350, EN 10213 1.4408</t>
  </si>
  <si>
    <t>5872324T</t>
  </si>
  <si>
    <t>Hus Wafer DN350, CC333G-GC</t>
  </si>
  <si>
    <t>5872324U</t>
  </si>
  <si>
    <t>Hus Wafer DN350, EN 1982 CC492K (RG6)</t>
  </si>
  <si>
    <t>5872341T</t>
  </si>
  <si>
    <t>Hus Wafer DN125, CC333G-GC, Støbt</t>
  </si>
  <si>
    <t>5872341U</t>
  </si>
  <si>
    <t>Hus Wafer DN125, EN 1982 CC492K(RG6) støbt</t>
  </si>
  <si>
    <t>5872342T</t>
  </si>
  <si>
    <t>Hus Wafer DN125, CC333G-GC</t>
  </si>
  <si>
    <t>5872342U</t>
  </si>
  <si>
    <t>Hus Wafer DN125, EN 1982 CC492K(RG6)</t>
  </si>
  <si>
    <t>5872343U</t>
  </si>
  <si>
    <t>Hus Wafer DN80, EN1982 CC492K(RG6), Støbt</t>
  </si>
  <si>
    <t>5872344U</t>
  </si>
  <si>
    <t>Hus Wafer DN80, EN1982 CC492K(RG6)</t>
  </si>
  <si>
    <t>5872357M</t>
  </si>
  <si>
    <t>Hus Wafer DN400, EN 10213 1.4408, støbt</t>
  </si>
  <si>
    <t>5872357T</t>
  </si>
  <si>
    <t>Hus Wafer DN400, CC333G-GC, Støbt</t>
  </si>
  <si>
    <t>5872357U</t>
  </si>
  <si>
    <t>Hus Wafer DN400, EN 1982 CC492K (RG6) støbt</t>
  </si>
  <si>
    <t>5872358M</t>
  </si>
  <si>
    <t>Hus Wafer DN400, EN 10213 1.4408</t>
  </si>
  <si>
    <t>5872358T</t>
  </si>
  <si>
    <t>Hus Wafer DN400, CC333G-GC</t>
  </si>
  <si>
    <t>5872358U</t>
  </si>
  <si>
    <t>Hus Wafer DN400, EN 1982 CC492K (RG6)</t>
  </si>
  <si>
    <t>5872359M</t>
  </si>
  <si>
    <t>Hus Wafer DN450, EN 10213 1.4408 støbt</t>
  </si>
  <si>
    <t>5872359T</t>
  </si>
  <si>
    <t>Hus Wafer DN450, CC333G-GC, Støbt</t>
  </si>
  <si>
    <t>5872359U</t>
  </si>
  <si>
    <t>Hus Wafer DN450, EN 1982 CC492K (RG6) støbt</t>
  </si>
  <si>
    <t>5872360M</t>
  </si>
  <si>
    <t>Hus Wafer DN450, EN 10213 1.4408</t>
  </si>
  <si>
    <t>5872360T</t>
  </si>
  <si>
    <t>Hus Wafer DN450, CC333G-GC</t>
  </si>
  <si>
    <t>5872360U</t>
  </si>
  <si>
    <t>Hus Wafer DN450, EN 1982 CC492K (RG6)</t>
  </si>
  <si>
    <t>5872361T</t>
  </si>
  <si>
    <t>Hus Wafer DN500, CC333G-GC, Støbt</t>
  </si>
  <si>
    <t>5872362T</t>
  </si>
  <si>
    <t>Hus Wafer DN500, CC333G-GC</t>
  </si>
  <si>
    <t>5872365T</t>
  </si>
  <si>
    <t>Hus Wafer DN600, CC333G-GC, Støbt</t>
  </si>
  <si>
    <t>5872366T</t>
  </si>
  <si>
    <t>Hus Wafer DN600, CC333G-GC</t>
  </si>
  <si>
    <t>5872367T</t>
  </si>
  <si>
    <t>Hus Wafer DN800, CC333G-GC, Støbt</t>
  </si>
  <si>
    <t>5872368T</t>
  </si>
  <si>
    <t>Hus Wafer DN800, CC333G-GC</t>
  </si>
  <si>
    <t>587-24-1-H-C</t>
  </si>
  <si>
    <t>Modula DN20 RH 80mm Comp/STR/PT/DRAIN/HOSE/EXT</t>
  </si>
  <si>
    <t>587-24-1-H-C_</t>
  </si>
  <si>
    <t>587-24-1-H-D_</t>
  </si>
  <si>
    <t>5872700L</t>
  </si>
  <si>
    <t>Hus Wafer DN25, EN 10088-2 1.4404</t>
  </si>
  <si>
    <t>5872700M</t>
  </si>
  <si>
    <t>Hus Wafer DN25, EN 10088-2 1.4401</t>
  </si>
  <si>
    <t>5872700T</t>
  </si>
  <si>
    <t>Hus Wafer DN25, EN 1982 CC333G</t>
  </si>
  <si>
    <t>5872701K</t>
  </si>
  <si>
    <t>Hus Wafer DN50, AISI 316Ti</t>
  </si>
  <si>
    <t>5872701L</t>
  </si>
  <si>
    <t>Hus Wafer DN50, EN 10088-2 1.4404</t>
  </si>
  <si>
    <t>5872701M</t>
  </si>
  <si>
    <t>Hus Wafer DN50, EN 10088-2 1.4401</t>
  </si>
  <si>
    <t>5872701N</t>
  </si>
  <si>
    <t>Hus Wafer DN50, EN 10088-2 1.4547</t>
  </si>
  <si>
    <t>5872701P</t>
  </si>
  <si>
    <t>Hus Wafer DN50, A350 LF2</t>
  </si>
  <si>
    <t>5872701T</t>
  </si>
  <si>
    <t>Hus Wafer DN50, EN 1982 CC333G</t>
  </si>
  <si>
    <t>5872701U</t>
  </si>
  <si>
    <t>5872702L</t>
  </si>
  <si>
    <t>Hus Wafer DN65, EN 10088-2 1.4404</t>
  </si>
  <si>
    <t>5872702T</t>
  </si>
  <si>
    <t>Hus Wafer DN65, EN 1982 CC333G</t>
  </si>
  <si>
    <t>5872702U</t>
  </si>
  <si>
    <t>5872703L</t>
  </si>
  <si>
    <t>Hus Wafer DN80, EN 10088-2 1.4404</t>
  </si>
  <si>
    <t>5872703M</t>
  </si>
  <si>
    <t>Hus Wafer DN80, EN 10088-2 1.4401</t>
  </si>
  <si>
    <t>5872703P</t>
  </si>
  <si>
    <t>Hus Wafer DN80, A350 LF2</t>
  </si>
  <si>
    <t>5872703T</t>
  </si>
  <si>
    <t>Hus Wafer DN80, EN 1982 CC333G</t>
  </si>
  <si>
    <t>5872704L</t>
  </si>
  <si>
    <t>Hus Wafer DN100, EN 10088-2 1.4404</t>
  </si>
  <si>
    <t>5872704P</t>
  </si>
  <si>
    <t>Hus Wafer DN100, A350 LF2</t>
  </si>
  <si>
    <t>5872704T</t>
  </si>
  <si>
    <t>Hus Wafer DN100, EN 1982 CC333G</t>
  </si>
  <si>
    <t>5872705L</t>
  </si>
  <si>
    <t>Hus Wafer DN40, EN 10088-2 1.4404</t>
  </si>
  <si>
    <t>5872705T</t>
  </si>
  <si>
    <t>Hus Wafer DN40, EN 1982 CC333G</t>
  </si>
  <si>
    <t>5872706L</t>
  </si>
  <si>
    <t>Hus Wafer DN125, EN 10088-2 1.4404</t>
  </si>
  <si>
    <t>5872707K</t>
  </si>
  <si>
    <t>5872708K</t>
  </si>
  <si>
    <t>5872793U5</t>
  </si>
  <si>
    <t>Alpha hus Barthel DN15/20/25 støbt</t>
  </si>
  <si>
    <t>5872794U5</t>
  </si>
  <si>
    <t>Alpha housing Barthel DN15(49-9001S)</t>
  </si>
  <si>
    <t>5872796U5</t>
  </si>
  <si>
    <t>Alpha Housing Barthel DN20(49-9011S)</t>
  </si>
  <si>
    <t>5872798T</t>
  </si>
  <si>
    <t>Alpha housing Barthel DN25, Ni-Al-Br</t>
  </si>
  <si>
    <t>5872798U5</t>
  </si>
  <si>
    <t>Alpha housing Barthel DN25(49-9021S)</t>
  </si>
  <si>
    <t>5872799U5</t>
  </si>
  <si>
    <t>Alpha housing Barthel DN32/40 støbt</t>
  </si>
  <si>
    <t>5872800U5</t>
  </si>
  <si>
    <t>Alpha hus Barthel DN32(49-9041S)</t>
  </si>
  <si>
    <t>5872802U5</t>
  </si>
  <si>
    <t>Alpha hus Barthel DN40 (49-9051S)</t>
  </si>
  <si>
    <t>5872900T</t>
  </si>
  <si>
    <t>Alpha HCR Grooved End DN100</t>
  </si>
  <si>
    <t>5872902T</t>
  </si>
  <si>
    <t>Alpha HCR Grooved End DN150</t>
  </si>
  <si>
    <t>5872904T</t>
  </si>
  <si>
    <t>Alpha HCR Grooved End DN200</t>
  </si>
  <si>
    <t>587-29-1-H-A</t>
  </si>
  <si>
    <t>587-29-1-H-A_</t>
  </si>
  <si>
    <t>587-29-1-H-C</t>
  </si>
  <si>
    <t>587-29-1-H-C_</t>
  </si>
  <si>
    <t>587-29-1-H-D</t>
  </si>
  <si>
    <t>587-29-1-H-D_</t>
  </si>
  <si>
    <t>587-2B-1-H-C</t>
  </si>
  <si>
    <t>Modula DN20 LH 80mm Comp/T-piece/PT/DRAIN/HOSE/EXT</t>
  </si>
  <si>
    <t>587-2D-1-H-C</t>
  </si>
  <si>
    <t>Modula DN20 LH 80mm Comp/STR/PT/DRAIN/HOSE/EXT</t>
  </si>
  <si>
    <t>587-2D-1-H-C_</t>
  </si>
  <si>
    <t>587-2D-1-H-D</t>
  </si>
  <si>
    <t>587-2J-1-H-C</t>
  </si>
  <si>
    <t>587-2J-1-H-C_</t>
  </si>
  <si>
    <t>587-2J-1-H-D</t>
  </si>
  <si>
    <t>587-2J-1-H-D_</t>
  </si>
  <si>
    <t>587-2K-1-H-C</t>
  </si>
  <si>
    <t>587-310-1-H-D</t>
  </si>
  <si>
    <t>Modula DN25L RH 80mmComp/T-piece/PT/DRAIN/HOSE/EXT</t>
  </si>
  <si>
    <t>587-31-1-H-D</t>
  </si>
  <si>
    <t>Modula DN25L RH 80mmComp/T-piece/PT/DRAIN/HOSE</t>
  </si>
  <si>
    <t>587-32-1-H-D</t>
  </si>
  <si>
    <t>587-33-1-H-D</t>
  </si>
  <si>
    <t>Modula DN25L RH 80mm Comp/STR/PT/DRAIN/HOSE</t>
  </si>
  <si>
    <t>587-34-1-H-D</t>
  </si>
  <si>
    <t>Modula DN25L RH 80mm Comp/STR/PT/DRAIN/HOSE/EXT</t>
  </si>
  <si>
    <t>587-34-1-H-D_</t>
  </si>
  <si>
    <t>587-39-1-H-D</t>
  </si>
  <si>
    <t>587-39-1-H-D_</t>
  </si>
  <si>
    <t>587-3B-1-H-D</t>
  </si>
  <si>
    <t>Modula DN25L LH 80mmComp/T-piece/PT/DRAIN/HOSE/EXT</t>
  </si>
  <si>
    <t>587-3D-1-H-D</t>
  </si>
  <si>
    <t>Modula DN25L LH 80mm Comp/STR/PT/DRAIN/HOSE/EXT</t>
  </si>
  <si>
    <t>587-3D-1-H-D_</t>
  </si>
  <si>
    <t>587-3J-1-H-D</t>
  </si>
  <si>
    <t>587-3J-1-H-D_</t>
  </si>
  <si>
    <t>587-3K-1-H-D</t>
  </si>
  <si>
    <t>587-49-1-H-C_</t>
  </si>
  <si>
    <t>Modula DN15 RH 130mm Comp/STR/PT/DRAIN/HOSE/EXT</t>
  </si>
  <si>
    <t>587-59-1-H-C</t>
  </si>
  <si>
    <t>Modula DN20 RH 130mm Comp/STR/PT/DRAIN/HOSE/EXT</t>
  </si>
  <si>
    <t>587-59-1-H-D_</t>
  </si>
  <si>
    <t>587-69-1-H-D_</t>
  </si>
  <si>
    <t>Modula DN25L RH 130mm Comp/STR/PT/DRAIN/HOSE/EXT</t>
  </si>
  <si>
    <t>587-6D-1-H-D_</t>
  </si>
  <si>
    <t>Modula DN25L LH 130mm Comp/STR/PT/DRAIN/HOSE/EXT</t>
  </si>
  <si>
    <t>587-A9-1-L-D</t>
  </si>
  <si>
    <t>Modula DN25 RH 80mm Comp/STR/PT/DRAIN/HOSE/EXT</t>
  </si>
  <si>
    <t>587-A9-1-L-D_</t>
  </si>
  <si>
    <t>587-AD-1-L-D</t>
  </si>
  <si>
    <t>Modula DN25 LH 80mm Comp/STR/PT/DRAIN/HOSE/EXT</t>
  </si>
  <si>
    <t>587-AJ-1-L-D</t>
  </si>
  <si>
    <t>587-AJ-1-L-D_</t>
  </si>
  <si>
    <t>58-8010</t>
  </si>
  <si>
    <t>Optima HCR DN50 PN16 High Flow</t>
  </si>
  <si>
    <t>58-8011</t>
  </si>
  <si>
    <t>Optima HCR DN65 PN16 High Flow</t>
  </si>
  <si>
    <t>58-8012</t>
  </si>
  <si>
    <t>Optima HCR DN80 PN16 High Flow</t>
  </si>
  <si>
    <t>5880153T</t>
  </si>
  <si>
    <t>58-8030</t>
  </si>
  <si>
    <t>Optima HCR DN50 PN25 High Flow</t>
  </si>
  <si>
    <t>58-8031</t>
  </si>
  <si>
    <t>Optima HCR DN65 PN25 High Flow</t>
  </si>
  <si>
    <t>58-8032</t>
  </si>
  <si>
    <t>Optima HCR DN80 PN25 High Flow</t>
  </si>
  <si>
    <t>58-8080</t>
  </si>
  <si>
    <t>Optima Compact HCR DN15 Flange</t>
  </si>
  <si>
    <t>58-8081</t>
  </si>
  <si>
    <t>Optima Compact HCR DN20 Flange</t>
  </si>
  <si>
    <t>58-8082</t>
  </si>
  <si>
    <t>Optima Compact HCR DN25 Flange</t>
  </si>
  <si>
    <t>58-8083</t>
  </si>
  <si>
    <t>Optima Compact HCR DN32 Flange</t>
  </si>
  <si>
    <t>58-8084</t>
  </si>
  <si>
    <t>Optima Compact HCR DN40 Flange</t>
  </si>
  <si>
    <t>58-8110</t>
  </si>
  <si>
    <t>Optima HCR EPDM DN50 PN16 High Flow</t>
  </si>
  <si>
    <t>588-110-1-L-X_</t>
  </si>
  <si>
    <t>Modula DN15 RH 80mmSigma/T-Piece/PT/DRAIN/HOSE/EXT</t>
  </si>
  <si>
    <t>58-8111</t>
  </si>
  <si>
    <t>Optima HCR EPDM DN65 PN16 High Flow</t>
  </si>
  <si>
    <t>58-8112</t>
  </si>
  <si>
    <t>Optima HCR EPDM DN80 PN16 High Flow</t>
  </si>
  <si>
    <t>58-8130</t>
  </si>
  <si>
    <t>Optima HCR EPDM DN50 PN25 High Flow</t>
  </si>
  <si>
    <t>58-8131</t>
  </si>
  <si>
    <t>Optima HCR EPDM DN65 PN25 High Flow</t>
  </si>
  <si>
    <t>58-8132</t>
  </si>
  <si>
    <t>Optima HCR EPDM DN80 PN25 High Flow</t>
  </si>
  <si>
    <t>58-8180</t>
  </si>
  <si>
    <t>Optima Compact HCR HNBR DN15 Flange</t>
  </si>
  <si>
    <t>58-8181</t>
  </si>
  <si>
    <t>Optima Compact HCR HNBR DN20 Flange</t>
  </si>
  <si>
    <t>58-8182</t>
  </si>
  <si>
    <t>Optima Compact HCR HNBR DN25 Flange</t>
  </si>
  <si>
    <t>58-8183</t>
  </si>
  <si>
    <t>Optima Compact HCR HNBR DN32 Flange</t>
  </si>
  <si>
    <t>58-8184</t>
  </si>
  <si>
    <t>Optima Compact HCR HNBR DN40 Flange</t>
  </si>
  <si>
    <t>58-8900</t>
  </si>
  <si>
    <t>Aktuator 24V 4-20mA IP54 Wieland</t>
  </si>
  <si>
    <t>58-8901</t>
  </si>
  <si>
    <t>DN40-50 Aktuator 24 V AC/DC 4-20mA 15mm</t>
  </si>
  <si>
    <t>58-8902</t>
  </si>
  <si>
    <t>DN50-80 Aktuator 24 V AC/DC 4-20mA 20mm</t>
  </si>
  <si>
    <t>58-8903</t>
  </si>
  <si>
    <t>DN100-200 Aktuator 24 V AC/DC 4-20mA 40mm 1100N</t>
  </si>
  <si>
    <t>58-8904</t>
  </si>
  <si>
    <t>Actuator On-Off 230V NC 2,5mm</t>
  </si>
  <si>
    <t>58-8905</t>
  </si>
  <si>
    <t>Actuator On-Off 230V NC 5,0 - 5,5 mm</t>
  </si>
  <si>
    <t>58-8906</t>
  </si>
  <si>
    <t>Aktuator 24V, 2-10 V DC IP54 3 m</t>
  </si>
  <si>
    <t>58-8907</t>
  </si>
  <si>
    <t>Aktuator 24V, 4-20mA IP54 2 m</t>
  </si>
  <si>
    <t>58-8908</t>
  </si>
  <si>
    <t>DN40-50 Aktuator AC 230 V, 3-position 15mm</t>
  </si>
  <si>
    <t>58-8909</t>
  </si>
  <si>
    <t>Aktuator 24V, 0-10 V DC IP54</t>
  </si>
  <si>
    <t>58-8920</t>
  </si>
  <si>
    <t>Aktuator HCR 1100N 24V max. 40 mm stroke</t>
  </si>
  <si>
    <t>58-8921</t>
  </si>
  <si>
    <t>Aktuator HCR 1100N 230V max. 40 mm stroke</t>
  </si>
  <si>
    <t>58-8922</t>
  </si>
  <si>
    <t>Aktuator HCR 500N 24V max. 20 mm stroke</t>
  </si>
  <si>
    <t>58-8923</t>
  </si>
  <si>
    <t>Aktuator HCR 500N 230V max. 20 mm stroke</t>
  </si>
  <si>
    <t>58-8924</t>
  </si>
  <si>
    <t>Aktuator HCR 2500N 24V max. 48 mm stroke</t>
  </si>
  <si>
    <t>58-8925</t>
  </si>
  <si>
    <t>Aktuator HCR 2500N 230V max. 48 mm stroke</t>
  </si>
  <si>
    <t>58-8926</t>
  </si>
  <si>
    <t>Aktuator HCR 2000-5000N 230V max. 50 stroke</t>
  </si>
  <si>
    <t>58-8950</t>
  </si>
  <si>
    <t>Wieland kabel m/modpart</t>
  </si>
  <si>
    <t>58-8951</t>
  </si>
  <si>
    <t>Spindelvarmer - Stem heater</t>
  </si>
  <si>
    <t>58-9006M</t>
  </si>
  <si>
    <t>Alpha M/M DN15 propper AISI 316</t>
  </si>
  <si>
    <t>58-9016M</t>
  </si>
  <si>
    <t>Alpha M/M DN20 propper AISI 316</t>
  </si>
  <si>
    <t>58-9016M-01</t>
  </si>
  <si>
    <t>Alpha M/M DN20 propper AISI 316 m/indsats</t>
  </si>
  <si>
    <t>58-9021T-01</t>
  </si>
  <si>
    <t>Alpha Wafer DN25 P/T m/indsats</t>
  </si>
  <si>
    <t>58-9038L</t>
  </si>
  <si>
    <t>Alpha Wafer DN25 P/T, AISI316L</t>
  </si>
  <si>
    <t>Alpha Wafer DN25 P/T m/indsats, AISI316L</t>
  </si>
  <si>
    <t>58-9038M-01</t>
  </si>
  <si>
    <t>Alpha Wafer DN25 P/T m/indsats, SS1.4401</t>
  </si>
  <si>
    <t>58-9058L</t>
  </si>
  <si>
    <t>Alpha Wafer DN40 P/T, AISI316L</t>
  </si>
  <si>
    <t>Alpha Wafer DN40 P/T m/indsats, AISI316L</t>
  </si>
  <si>
    <t>58-9058T</t>
  </si>
  <si>
    <t>Alpha Wafer DN40 P/T</t>
  </si>
  <si>
    <t>Alpha Wafer DN40 P/T m/indsats</t>
  </si>
  <si>
    <t>58-9073K-01</t>
  </si>
  <si>
    <t>Alpha Wafer DN50 P/T m/indsats, AISI 316Ti</t>
  </si>
  <si>
    <t>58-9073L</t>
  </si>
  <si>
    <t>Alpha Wafer DN50 P/T, AISI316L</t>
  </si>
  <si>
    <t>Alpha Wafer DN50 P/T m/indsats, AISI316L</t>
  </si>
  <si>
    <t>58-9073M-01</t>
  </si>
  <si>
    <t>Alpha Wafer DN50 P/T m/indsats, SS1.4401</t>
  </si>
  <si>
    <t>58-9073N-01</t>
  </si>
  <si>
    <t>Alpha Wafer DN50 P/T m/indsats, SS1.4547</t>
  </si>
  <si>
    <t>58-9073P-01</t>
  </si>
  <si>
    <t>Alpha Wafer DN50 P/T m/indsats</t>
  </si>
  <si>
    <t>58-9073T</t>
  </si>
  <si>
    <t>Alpha Wafer DN50 P/T</t>
  </si>
  <si>
    <t>58-9076L-01</t>
  </si>
  <si>
    <t>Alpha Wafer DN50 Prop m/indsats, AISI316L</t>
  </si>
  <si>
    <t>58-9083L</t>
  </si>
  <si>
    <t>Alpha Wafer DN65 P/T,  AISI316L</t>
  </si>
  <si>
    <t>Alpha Wafer DN65 P/T m/indsats, AISI316L</t>
  </si>
  <si>
    <t>58-9083T</t>
  </si>
  <si>
    <t>Alpha Wafer DN65 P/T</t>
  </si>
  <si>
    <t>Alpha Wafer DN65 P/T m/indsats</t>
  </si>
  <si>
    <t>58-9093L</t>
  </si>
  <si>
    <t>Alpha Wafer DN80 P/T,  AISI316L</t>
  </si>
  <si>
    <t>Alpha Wafer DN80 P/T m/indsats, AISI316L</t>
  </si>
  <si>
    <t>58-9093M-01</t>
  </si>
  <si>
    <t>Alpha Wafer DN80 P/T m/indsats, SS1.4401</t>
  </si>
  <si>
    <t>58-9093P-01</t>
  </si>
  <si>
    <t>Alpha Wafer DN80 P/T m/indsats</t>
  </si>
  <si>
    <t>58-9093T</t>
  </si>
  <si>
    <t>Alpha Wafer DN80 P/T</t>
  </si>
  <si>
    <t>58-9103L</t>
  </si>
  <si>
    <t>Alpha Wafer DN100 P/T, AISI316</t>
  </si>
  <si>
    <t>Alpha Wafer DN100 P/T m/indsats, AISI316</t>
  </si>
  <si>
    <t>58-9103P-01</t>
  </si>
  <si>
    <t>Alpha Wafer DN100 PN16 P/T m/indsats</t>
  </si>
  <si>
    <t>58-9103T</t>
  </si>
  <si>
    <t>Alpha Wafer DN100 PN16 P/T</t>
  </si>
  <si>
    <t>58-9107T-01</t>
  </si>
  <si>
    <t>ALPHA HCR Grooved Ends DN100 PN16 m/indsats</t>
  </si>
  <si>
    <t>58-9113M</t>
  </si>
  <si>
    <t>Alpha Wafer DN150 PN16 P/T, AISI 316</t>
  </si>
  <si>
    <t>Alpha Wafer DN150 PN16 P/T m/indsats, AISI 316</t>
  </si>
  <si>
    <t>58-9113T</t>
  </si>
  <si>
    <t>Alpha Wafer DN150 PN16 P/T</t>
  </si>
  <si>
    <t>Alpha Wafer DN150 PN16 P/T m/indsats</t>
  </si>
  <si>
    <t>58-9117T-01</t>
  </si>
  <si>
    <t>ALPHA HCR Grooved Ends DN150 PN16 m/indsats</t>
  </si>
  <si>
    <t>58-9123M</t>
  </si>
  <si>
    <t>Alpha Wafer DN200 PN16 P/T, AISI 316</t>
  </si>
  <si>
    <t>Alpha Wafer DN200 PN16 P/T m/indsats, AISI 316</t>
  </si>
  <si>
    <t>58-9123T</t>
  </si>
  <si>
    <t>Alpha Wafer DN200 PN16 P/T</t>
  </si>
  <si>
    <t>Alpha Wafer DN200 PN16 P/T m/indsats</t>
  </si>
  <si>
    <t>58-9123U-01</t>
  </si>
  <si>
    <t>Alpha Wafer DN200 4" P/T m/indsats, CC492K</t>
  </si>
  <si>
    <t>58-9127T-01</t>
  </si>
  <si>
    <t>ALPHA HCR Grooved Ends DN200 PN16 m/indsats</t>
  </si>
  <si>
    <t>58-9133M</t>
  </si>
  <si>
    <t>Alpha Wafer DN250 PN16 P/T, AISI 316</t>
  </si>
  <si>
    <t>Alpha Wafer DN250 PN16 P/T m/indsats, AISI 316</t>
  </si>
  <si>
    <t>58-9133T</t>
  </si>
  <si>
    <t>Alpha Wafer DN250 PN16</t>
  </si>
  <si>
    <t>Alpha Wafer DN250 PN16 P/T m/indsats</t>
  </si>
  <si>
    <t>58-9133U-01</t>
  </si>
  <si>
    <t>Alpha Wafer DN250 4" P/T m/indsats, CC492K</t>
  </si>
  <si>
    <t>58-9143M</t>
  </si>
  <si>
    <t>Alpha Wafer DN300 PN16 P/T, AISI 316</t>
  </si>
  <si>
    <t>Alpha Wafer DN300 PN16 P/T m/indsats, AISI 316</t>
  </si>
  <si>
    <t>58-9143T</t>
  </si>
  <si>
    <t>Alpha Wafer DN300 PN16 P/T</t>
  </si>
  <si>
    <t>Alpha Wafer DN300 PN16 P/T m/indsats</t>
  </si>
  <si>
    <t>58-9143U-01</t>
  </si>
  <si>
    <t>Alpha Wafer DN300 4" P/T m/indsats, CC492K</t>
  </si>
  <si>
    <t>58-9153M</t>
  </si>
  <si>
    <t>Alpha Wafer DN350 PN16 P/T, AISI 316</t>
  </si>
  <si>
    <t>Alpha Wafer DN350 PN16 P/T m/indsats, AISI 316</t>
  </si>
  <si>
    <t>58-9153T</t>
  </si>
  <si>
    <t>Alpha Wafer DN350 PN16 P/T</t>
  </si>
  <si>
    <t>Alpha Wafer DN350 PN16 P/T m/indsats</t>
  </si>
  <si>
    <t>58-9153U-01</t>
  </si>
  <si>
    <t>Alpha Wafer DN350 4" P/T m/indsats, CC492K</t>
  </si>
  <si>
    <t>5891581</t>
  </si>
  <si>
    <t>Skilt for Alpha Wafer, EN 1.4404</t>
  </si>
  <si>
    <t>5891582</t>
  </si>
  <si>
    <t>Skilt for Alpha Wafer m/CE, EN 1.4404</t>
  </si>
  <si>
    <t>58-9163L</t>
  </si>
  <si>
    <t>Alpha Wafer DN125 PN16 P/T, AISI 316L</t>
  </si>
  <si>
    <t>Alpha Wafer DN125 PN16 P/T m/indsats, AISI 316L</t>
  </si>
  <si>
    <t>58-9163T</t>
  </si>
  <si>
    <t>Alpha Wafer DN125 PN16</t>
  </si>
  <si>
    <t>Alpha Wafer DN125 PN16 P/T m/indsats</t>
  </si>
  <si>
    <t>58-9163U-01</t>
  </si>
  <si>
    <t>Alpha Wafer DN125 4" P/T m/indsats, CC492K</t>
  </si>
  <si>
    <t>58-9173M</t>
  </si>
  <si>
    <t>Alpha Wafer DN400 PN16 P/T, AISI 316</t>
  </si>
  <si>
    <t>Alpha Wafer DN400 PN16 P/T m/indsats, AISI 316</t>
  </si>
  <si>
    <t>58-9173T</t>
  </si>
  <si>
    <t>Alpha Wafer DN400 PN16</t>
  </si>
  <si>
    <t>Alpha Wafer DN400 PN16 P/T m/indsats</t>
  </si>
  <si>
    <t>58-9173U-01</t>
  </si>
  <si>
    <t>Alpha Wafer DN400 4" P/T m/indsats, CC492K</t>
  </si>
  <si>
    <t>58-9183T</t>
  </si>
  <si>
    <t>Alpha Wafer DN450 PN16</t>
  </si>
  <si>
    <t>Alpha Wafer DN450 PN16 P/T m/indsats</t>
  </si>
  <si>
    <t>58-9183U-01</t>
  </si>
  <si>
    <t>Alpha Wafer DN450 4" P/T m/indsats, CC492K</t>
  </si>
  <si>
    <t>5891927</t>
  </si>
  <si>
    <t>Skilt for Wafer Alfa Laval m/CE, EN 1.4404</t>
  </si>
  <si>
    <t>58X-12-X-X-X</t>
  </si>
  <si>
    <t>Modula DN15 RH 80mm T-piece/PT/DRAIN/HOSE/EXT</t>
  </si>
  <si>
    <t>58X-13-X-X-X</t>
  </si>
  <si>
    <t>Modula DN15 RH 80mm STR/PT/DRAIN/HOSE</t>
  </si>
  <si>
    <t>58X-14-X-X-X</t>
  </si>
  <si>
    <t>Modula DN15 RH 80mm STR/PT/DRAIN/HOSE/EXT</t>
  </si>
  <si>
    <t>58X-19-X-X-X</t>
  </si>
  <si>
    <t>58X-22-X-X-X</t>
  </si>
  <si>
    <t>Modula DN20 RH 80mm T-piece/PT/DRAIN/HOSE/EXT</t>
  </si>
  <si>
    <t>58X-24-X-X-X</t>
  </si>
  <si>
    <t>Modula DN20 RH 80mm STR/PT/DRAIN/HOSE/EXT</t>
  </si>
  <si>
    <t>58X-29-X-X-X</t>
  </si>
  <si>
    <t>58X-29-X-X-X_</t>
  </si>
  <si>
    <t>58X-39-X-X-X</t>
  </si>
  <si>
    <t>Modula DN25L RH 80mm STR/PT/DRAIN/HOSE/EXT</t>
  </si>
  <si>
    <t>58X-49-X-X-X</t>
  </si>
  <si>
    <t>Modula DN15 RH 130mm STR/PT/DRAIN/HOSE/EXT</t>
  </si>
  <si>
    <t>58X-59-X-X-X</t>
  </si>
  <si>
    <t>Modula DN20 RH 130mm STR/PT/DRAIN/HOSE/EXT</t>
  </si>
  <si>
    <t>58X-69-X-X-X</t>
  </si>
  <si>
    <t>Modula DN25L RH 130mm STR/PT/DRAIN/HOSE/EXT</t>
  </si>
  <si>
    <t>59000</t>
  </si>
  <si>
    <t>HUS 1/2 STOPVENTIL M/N   BEARB      K14B</t>
  </si>
  <si>
    <t>59002</t>
  </si>
  <si>
    <t>HUS 3/4 STOPVENTIL M/N   BEARB      K14K</t>
  </si>
  <si>
    <t>59008</t>
  </si>
  <si>
    <t>HUS 1/2 STOPVENTIL M/M   BEARB      K14E</t>
  </si>
  <si>
    <t>59010</t>
  </si>
  <si>
    <t>HUS 3/4 STOPVENTIL M/M   BEARB      K14H</t>
  </si>
  <si>
    <t>59015</t>
  </si>
  <si>
    <t>HUS 1/2 STOPVENTIL M/M   BEARB      K14F</t>
  </si>
  <si>
    <t>59017</t>
  </si>
  <si>
    <t>HUS 3/4 STOPVENTIL M/M   BEARB      K14G</t>
  </si>
  <si>
    <t>59-05162</t>
  </si>
  <si>
    <t>ALPHA Cool blænde (Ø16,2)</t>
  </si>
  <si>
    <t>59-05200</t>
  </si>
  <si>
    <t>ALPHA Cool blænde (Ø20,0)</t>
  </si>
  <si>
    <t>59-05227</t>
  </si>
  <si>
    <t>ALPHA Cool blænde (Ø22,7)</t>
  </si>
  <si>
    <t>59-05252</t>
  </si>
  <si>
    <t>ALPHA Cool blænde (Ø25,2)</t>
  </si>
  <si>
    <t>59-05274</t>
  </si>
  <si>
    <t>ALPHA Cool blænde (Ø27,4)</t>
  </si>
  <si>
    <t>59-05296</t>
  </si>
  <si>
    <t>ALPHA Cool blænde (Ø29,6)</t>
  </si>
  <si>
    <t>59-05303</t>
  </si>
  <si>
    <t>ALPHA Cool blænde (Ø30,3)</t>
  </si>
  <si>
    <t>59-05313</t>
  </si>
  <si>
    <t>ALPHA Cool blænde (Ø31,3)</t>
  </si>
  <si>
    <t>59-05320</t>
  </si>
  <si>
    <t>ALPHA Cool blænde (Ø32,0)</t>
  </si>
  <si>
    <t>59-05333</t>
  </si>
  <si>
    <t>ALPHA Cool blænde (Ø33,3)</t>
  </si>
  <si>
    <t>59-05341</t>
  </si>
  <si>
    <t>ALPHA Cool blænde (Ø34,1)</t>
  </si>
  <si>
    <t>59-05349</t>
  </si>
  <si>
    <t>ALPHA Cool blænde (Ø34,9)</t>
  </si>
  <si>
    <t>59-05356</t>
  </si>
  <si>
    <t>ALPHA Cool blænde (Ø35,6)</t>
  </si>
  <si>
    <t>59-05371</t>
  </si>
  <si>
    <t>ALPHA Cool blænde (Ø37,1)</t>
  </si>
  <si>
    <t>59-05385</t>
  </si>
  <si>
    <t>ALPHA Cool blænde (Ø38,5)</t>
  </si>
  <si>
    <t>59-05396</t>
  </si>
  <si>
    <t>ALPHA Cool blænde (Ø39,6)</t>
  </si>
  <si>
    <t>59-05409</t>
  </si>
  <si>
    <t>ALPHA Cool blænde (Ø40,9)</t>
  </si>
  <si>
    <t>59-05417</t>
  </si>
  <si>
    <t>ALPHA Cool blænde (Ø41,7)</t>
  </si>
  <si>
    <t>59-05425</t>
  </si>
  <si>
    <t>ALPHA Cool blænde (Ø42,5)</t>
  </si>
  <si>
    <t>59-05433</t>
  </si>
  <si>
    <t>ALPHA Cool blænde (Ø43,3)</t>
  </si>
  <si>
    <t>59-05440</t>
  </si>
  <si>
    <t>ALPHA Cool blænde (Ø44,0)</t>
  </si>
  <si>
    <t>59057.B</t>
  </si>
  <si>
    <t>HUS 1/2 V.RAD.FORSKR.    BEARB      J18I</t>
  </si>
  <si>
    <t>59242</t>
  </si>
  <si>
    <t>VENTILHUS GAS 3/4        BEARB       K</t>
  </si>
  <si>
    <t>59247</t>
  </si>
  <si>
    <t>1/2 HUS DAMPSTOPHANE     BEARB      I38C</t>
  </si>
  <si>
    <t>59249</t>
  </si>
  <si>
    <t>1/2 HUS FOR DAMPSTOPHANE BEARB      I38D</t>
  </si>
  <si>
    <t>59-30000</t>
  </si>
  <si>
    <t>ALPHA Cool Indsats u/blænde</t>
  </si>
  <si>
    <t>59317</t>
  </si>
  <si>
    <t>VENTILHUS, VÆGAFTAPHANE  RÅFORK</t>
  </si>
  <si>
    <t>59322</t>
  </si>
  <si>
    <t>HUS B&amp;G DN50           BEARB</t>
  </si>
  <si>
    <t>59325</t>
  </si>
  <si>
    <t>HUS B&amp;G DN65           BEARB</t>
  </si>
  <si>
    <t>59341</t>
  </si>
  <si>
    <t>HUS M/N B&amp;G DN25</t>
  </si>
  <si>
    <t>59-35162</t>
  </si>
  <si>
    <t>ALPHA Cool m/blænde 0,946 l/s</t>
  </si>
  <si>
    <t>59-35200</t>
  </si>
  <si>
    <t>ALPHA Cool Indsats m/blænde 1,325 l/s</t>
  </si>
  <si>
    <t>59-35227</t>
  </si>
  <si>
    <t>ALPHA Cool Indsats m/blænde 1,577 l/s</t>
  </si>
  <si>
    <t>59-35252</t>
  </si>
  <si>
    <t>ALPHA Cool Indsats m/blænde 1,893 l/s</t>
  </si>
  <si>
    <t>59-35274</t>
  </si>
  <si>
    <t>ALPHA Cool Indsats m/blænde 2,145 l/s</t>
  </si>
  <si>
    <t>59-40000</t>
  </si>
  <si>
    <t>59-45252</t>
  </si>
  <si>
    <t>ALPHA Cool Indsats m/blænde 2,523 l/s</t>
  </si>
  <si>
    <t>59-45274</t>
  </si>
  <si>
    <t>ALPHA Cool Indsats m/blænde 2,839 l/s</t>
  </si>
  <si>
    <t>59-45296</t>
  </si>
  <si>
    <t>ALPHA Cool Indsats m/blænde 3,154 l/s</t>
  </si>
  <si>
    <t>59-45303</t>
  </si>
  <si>
    <t>ALPHA Cool Indsats m/blænde 3,470 l/s</t>
  </si>
  <si>
    <t>59-45320</t>
  </si>
  <si>
    <t>ALPHA Cool Indsats m/blænde 3,722 l/s</t>
  </si>
  <si>
    <t>59-45333</t>
  </si>
  <si>
    <t>ALPHA Cool Indsats m/blænde 4,101 l/s</t>
  </si>
  <si>
    <t>59-45341</t>
  </si>
  <si>
    <t>ALPHA Cool Indsats m/blænde 4,416 l/s</t>
  </si>
  <si>
    <t>59482</t>
  </si>
  <si>
    <t>HUS CIRCON + M/M DN/20   BEARB</t>
  </si>
  <si>
    <t>59-50000</t>
  </si>
  <si>
    <t>59506</t>
  </si>
  <si>
    <t>HUS TEMCON+ M/M DN15     BEARB</t>
  </si>
  <si>
    <t>59508</t>
  </si>
  <si>
    <t>HUS TEMCON+ DN20 M/KGH.  BEARB</t>
  </si>
  <si>
    <t>59509</t>
  </si>
  <si>
    <t>HUS TEMCON+ N/N KGH DN20 BEARB</t>
  </si>
  <si>
    <t>59543</t>
  </si>
  <si>
    <t>HUS CIRCON+ M/M DN20 TIN/NIK 2-5MY</t>
  </si>
  <si>
    <t>59544</t>
  </si>
  <si>
    <t>HUS CIRCON+ M/M M/KGH  TIN/NIK 2-5MY</t>
  </si>
  <si>
    <t>59548</t>
  </si>
  <si>
    <t>HUS TEMCON+ M/M DN20   TIN/NIK 2-5MY</t>
  </si>
  <si>
    <t>59549</t>
  </si>
  <si>
    <t>HUS TEMCON+ DN20 M/KGH TIN/NIK 2-5MY</t>
  </si>
  <si>
    <t>59550</t>
  </si>
  <si>
    <t>HUS TEMCON+ N/N M/KGH  TIN/NIK 2-5MY</t>
  </si>
  <si>
    <t>59-55296</t>
  </si>
  <si>
    <t>ALPHA Cool Indsats m/blænde 4,731 l/s</t>
  </si>
  <si>
    <t>59-55303</t>
  </si>
  <si>
    <t>ALPHA Cool Indsats m/blænde 5,047 l/s</t>
  </si>
  <si>
    <t>59-55313</t>
  </si>
  <si>
    <t>ALPHA Cool Indsats m/blænde 5,362 l/s</t>
  </si>
  <si>
    <t>59-55320</t>
  </si>
  <si>
    <t>ALPHA Cool Indsats m/blænde 5,678 l/s</t>
  </si>
  <si>
    <t>59-55333</t>
  </si>
  <si>
    <t>ALPHA Cool Indsats m/blænde 5,993 l/s</t>
  </si>
  <si>
    <t>59-55341</t>
  </si>
  <si>
    <t>ALPHA Cool Indsats m/blænde 6,308 l/s</t>
  </si>
  <si>
    <t>59-55349</t>
  </si>
  <si>
    <t>ALPHA Cool Indsats m/blænde 6,750 l/s</t>
  </si>
  <si>
    <t>59-55356</t>
  </si>
  <si>
    <t>ALPHA Cool Indsats m/blænde 6,939 l/s</t>
  </si>
  <si>
    <t>59-55371</t>
  </si>
  <si>
    <t>ALPHA Cool Indsats m/blænde 7,667 l/s</t>
  </si>
  <si>
    <t>59-55385</t>
  </si>
  <si>
    <t>ALPHA Cool Indsats m/blænde 8,390 l/s</t>
  </si>
  <si>
    <t>59-55396</t>
  </si>
  <si>
    <t>ALPHA Cool Indsats m/blænde 8,832 l/s</t>
  </si>
  <si>
    <t>59-55409</t>
  </si>
  <si>
    <t>ALPHA Cool Indsats m/blænde 9,556 l/s</t>
  </si>
  <si>
    <t>59-55417</t>
  </si>
  <si>
    <t>ALPHA Cool Indsats m/blænde 10,158 l/s</t>
  </si>
  <si>
    <t>59-55425</t>
  </si>
  <si>
    <t>ALPHA Cool Indsats m/blænde 10,724 l/s</t>
  </si>
  <si>
    <t>59-55433</t>
  </si>
  <si>
    <t>ALPHA Cool Indsats m/blænde 11,355 l/s</t>
  </si>
  <si>
    <t>59569</t>
  </si>
  <si>
    <t>59573</t>
  </si>
  <si>
    <t>59574</t>
  </si>
  <si>
    <t>HUS FRESE OPTIMA DN20</t>
  </si>
  <si>
    <t>59575</t>
  </si>
  <si>
    <t>HUS FRESE OPTIMA DN25</t>
  </si>
  <si>
    <t>59576</t>
  </si>
  <si>
    <t>HUS FRESE OPTIMA DN32</t>
  </si>
  <si>
    <t>59581</t>
  </si>
  <si>
    <t>/HUS 1/2 FROSTFRI AFTAP</t>
  </si>
  <si>
    <t>59582</t>
  </si>
  <si>
    <t>/HUS 1/2 FROSTFRI AFTAP RÅFORK</t>
  </si>
  <si>
    <t>59583</t>
  </si>
  <si>
    <t>HUS DN15 FRESE EVA HIGH BEARB</t>
  </si>
  <si>
    <t>59584</t>
  </si>
  <si>
    <t>HUS DN20 FRESE EVA HIGH BEARB</t>
  </si>
  <si>
    <t>59585</t>
  </si>
  <si>
    <t>HUS DN25 FRESE EVA HIGH BEARB</t>
  </si>
  <si>
    <t>59590</t>
  </si>
  <si>
    <t>HUS FRESE S DN15</t>
  </si>
  <si>
    <t>59596</t>
  </si>
  <si>
    <t>HUS FRESE S DN32</t>
  </si>
  <si>
    <t>59597</t>
  </si>
  <si>
    <t>HUS FRESE S DN32 NPT</t>
  </si>
  <si>
    <t>59598</t>
  </si>
  <si>
    <t>HUS FRESE S DN40</t>
  </si>
  <si>
    <t>59599</t>
  </si>
  <si>
    <t>HUS FRESE S DN40 NPT</t>
  </si>
  <si>
    <t>59600</t>
  </si>
  <si>
    <t>HUS FRESE S DN50</t>
  </si>
  <si>
    <t>59-60000</t>
  </si>
  <si>
    <t>59601</t>
  </si>
  <si>
    <t>HUS FRESE S DN50 NPT</t>
  </si>
  <si>
    <t>59602</t>
  </si>
  <si>
    <t>HUS DN15 HØJRE, MODULA II</t>
  </si>
  <si>
    <t>59605</t>
  </si>
  <si>
    <t>HUS DN15 VENSTRE, MODULA II</t>
  </si>
  <si>
    <t>59606</t>
  </si>
  <si>
    <t>HUS DN20 VENSTRE, MODULA II</t>
  </si>
  <si>
    <t>59607</t>
  </si>
  <si>
    <t>HUS DN25 VENSTRE, MODULA II</t>
  </si>
  <si>
    <t>59608</t>
  </si>
  <si>
    <t>HUS DPCV DN15</t>
  </si>
  <si>
    <t>59611</t>
  </si>
  <si>
    <t>HUS DPCV DN32</t>
  </si>
  <si>
    <t>59612</t>
  </si>
  <si>
    <t>HUS DPCV DN40</t>
  </si>
  <si>
    <t>59613</t>
  </si>
  <si>
    <t>HUS DPCV DN50</t>
  </si>
  <si>
    <t>59620</t>
  </si>
  <si>
    <t>HUS DN15 FRESE OPTIMA NPT B&amp;G/SIEMENS</t>
  </si>
  <si>
    <t>59623</t>
  </si>
  <si>
    <t>HUS DN32 FRESE OPTIMA NPT B&amp;G/SIEMENS</t>
  </si>
  <si>
    <t>59624</t>
  </si>
  <si>
    <t>HUS DN40 FRESE OPTIMA ISO</t>
  </si>
  <si>
    <t>59625</t>
  </si>
  <si>
    <t>HUS DN50 FRESE OPTIMA ISO</t>
  </si>
  <si>
    <t>59626</t>
  </si>
  <si>
    <t>HUS DN40 FRESE  OPTIMA NPT B&amp;G/SIEMENS</t>
  </si>
  <si>
    <t>59627</t>
  </si>
  <si>
    <t>HUS DN50 FRESE OPTIMA NPT B&amp;G/SIEMENS</t>
  </si>
  <si>
    <t>59628</t>
  </si>
  <si>
    <t>HUS DN15 HØJRE, MODULA III</t>
  </si>
  <si>
    <t>59629</t>
  </si>
  <si>
    <t>HUS DN20 HØJRE, MODULA III</t>
  </si>
  <si>
    <t>59630</t>
  </si>
  <si>
    <t>HUS DN25 HØJRE, MODULA III</t>
  </si>
  <si>
    <t>59631</t>
  </si>
  <si>
    <t>HUS ALPHA DN20 ISO DZR TIN/NIKKEL</t>
  </si>
  <si>
    <t>59632</t>
  </si>
  <si>
    <t>59633</t>
  </si>
  <si>
    <t>59634</t>
  </si>
  <si>
    <t>59635</t>
  </si>
  <si>
    <t>59636</t>
  </si>
  <si>
    <t>59637</t>
  </si>
  <si>
    <t>59638</t>
  </si>
  <si>
    <t>HUS OPTIMA COMPACT ISO DN15 M/M</t>
  </si>
  <si>
    <t>59639</t>
  </si>
  <si>
    <t>HUS OPTIMA COMPACT ISO DN20 M/M</t>
  </si>
  <si>
    <t>59640</t>
  </si>
  <si>
    <t>HUS OPTIMA COMPACT ISO DN15 M/M P/T</t>
  </si>
  <si>
    <t>59641</t>
  </si>
  <si>
    <t>HUS OPTIMA COMPACT ISO DN20 M/M P/T</t>
  </si>
  <si>
    <t>59642</t>
  </si>
  <si>
    <t>HUS OPTIMA COMPACT NPT DN15 M/M</t>
  </si>
  <si>
    <t>59643</t>
  </si>
  <si>
    <t>HUS OPTIMA COMPACT NPT DN20 M/M</t>
  </si>
  <si>
    <t>59644</t>
  </si>
  <si>
    <t>HUS OPTIMA COMPACT NPT DN15 M/M P/T</t>
  </si>
  <si>
    <t>59645</t>
  </si>
  <si>
    <t>HUS OPTIMA COMPACT NPT DN20 M/M P/T</t>
  </si>
  <si>
    <t>59649</t>
  </si>
  <si>
    <t>59-65425</t>
  </si>
  <si>
    <t>ALPHA Cool Indsats m/blænde 11,923 l/s</t>
  </si>
  <si>
    <t>59-65433</t>
  </si>
  <si>
    <t>ALPHA Cool Indsats m/blænde 12,617 l/s</t>
  </si>
  <si>
    <t>59-65440</t>
  </si>
  <si>
    <t>ALPHA Cool Indsats m/blænde 13,248 l/s</t>
  </si>
  <si>
    <t>59658</t>
  </si>
  <si>
    <t>Hus Optima Compact ISO DN40 M/M P/T</t>
  </si>
  <si>
    <t>59659</t>
  </si>
  <si>
    <t>Hus Optima Compact NPT DN40 M/M P/T</t>
  </si>
  <si>
    <t>59660</t>
  </si>
  <si>
    <t>Hus Optima Compact ISO DN50 M/M P/T</t>
  </si>
  <si>
    <t>59661</t>
  </si>
  <si>
    <t>Hus Optima Compact NPT DN50 M/M P/T</t>
  </si>
  <si>
    <t>59662</t>
  </si>
  <si>
    <t>HUS 3/4 SIKK.VENT M/M    BEARB</t>
  </si>
  <si>
    <t>59663</t>
  </si>
  <si>
    <t>HUS 3/4 SIKK.VENT N/M    BEARB</t>
  </si>
  <si>
    <t>59664</t>
  </si>
  <si>
    <t>HUS 3/4 SIKK.VENT N/Ø22  BEARB</t>
  </si>
  <si>
    <t>59665</t>
  </si>
  <si>
    <t>HUS DN15 HØJRE, MODULA IV</t>
  </si>
  <si>
    <t>59666</t>
  </si>
  <si>
    <t>HUS DN15 VENSTRE, MODULA IV</t>
  </si>
  <si>
    <t>59677</t>
  </si>
  <si>
    <t>HUS MODULA V DN15 VENSTRE</t>
  </si>
  <si>
    <t>59678</t>
  </si>
  <si>
    <t>HUS MODULA V DN15 HØJRE</t>
  </si>
  <si>
    <t>59679</t>
  </si>
  <si>
    <t>HUS MODULA V DN20 VENSTRE</t>
  </si>
  <si>
    <t>59680</t>
  </si>
  <si>
    <t>HUS MODULA V DN20 HØJRE</t>
  </si>
  <si>
    <t>59681</t>
  </si>
  <si>
    <t>HUS MODULA IV DN20 HØJRE</t>
  </si>
  <si>
    <t>59682</t>
  </si>
  <si>
    <t>HUS MODULA IV DN20 VENSTRE</t>
  </si>
  <si>
    <t>59683</t>
  </si>
  <si>
    <t>Hus Alpha 1/2" NPT PT  BEARB</t>
  </si>
  <si>
    <t>59684</t>
  </si>
  <si>
    <t>Hus Alpha 3/4" NPT PT  BEARB</t>
  </si>
  <si>
    <t>59685</t>
  </si>
  <si>
    <t>Hus Alpha 1" NPT(lille indsats) PT BEARB</t>
  </si>
  <si>
    <t>59686</t>
  </si>
  <si>
    <t>Hus Alpha 1" NPT(stor indsats) PT BEARB</t>
  </si>
  <si>
    <t>59687</t>
  </si>
  <si>
    <t>Hus Alpha 1-1/4" NPT  PT BEARB</t>
  </si>
  <si>
    <t>59688</t>
  </si>
  <si>
    <t>Hus Alpha 1-1/2" NPT  PT BEARB</t>
  </si>
  <si>
    <t>59689</t>
  </si>
  <si>
    <t>Hus Alpha 2" NPT  PT BEARB</t>
  </si>
  <si>
    <t>59690</t>
  </si>
  <si>
    <t>Hus CirCon M/M DN15</t>
  </si>
  <si>
    <t>59691</t>
  </si>
  <si>
    <t>Hus CirCon M/M DN20, bear</t>
  </si>
  <si>
    <t>59692</t>
  </si>
  <si>
    <t>Hus CirCon N/N DN20, bear</t>
  </si>
  <si>
    <t>59693</t>
  </si>
  <si>
    <t>Hus TemCon M/M DN15, bear</t>
  </si>
  <si>
    <t>59694</t>
  </si>
  <si>
    <t>Hus TemCon M/M DN20, bear</t>
  </si>
  <si>
    <t>59695</t>
  </si>
  <si>
    <t>Hus TemCon N/N DN20, bear</t>
  </si>
  <si>
    <t>59696</t>
  </si>
  <si>
    <t>Hus PV Compact ISO DN20 M/M PT</t>
  </si>
  <si>
    <t>59697</t>
  </si>
  <si>
    <t>Hus PV Compact ISO DN20 N/N</t>
  </si>
  <si>
    <t>59698</t>
  </si>
  <si>
    <t>59699</t>
  </si>
  <si>
    <t>59700</t>
  </si>
  <si>
    <t>Hus Optima Compact ISO DN25 M/M</t>
  </si>
  <si>
    <t>59701</t>
  </si>
  <si>
    <t>Hus Optima Compact ISO DN25 M/M P/T</t>
  </si>
  <si>
    <t>59702</t>
  </si>
  <si>
    <t>Hus Optima Compact NPT DN25 M/M</t>
  </si>
  <si>
    <t>59703</t>
  </si>
  <si>
    <t>Hus Optima Compact NPT DN25 M/M P/T</t>
  </si>
  <si>
    <t>59704</t>
  </si>
  <si>
    <t>Hus PV Compact DN15 N/N</t>
  </si>
  <si>
    <t>59705</t>
  </si>
  <si>
    <t>Hus PV Compact DN15 M/M P/T</t>
  </si>
  <si>
    <t>59706</t>
  </si>
  <si>
    <t>Hus PV Compact DN20 N/N</t>
  </si>
  <si>
    <t>59707</t>
  </si>
  <si>
    <t>Hus PV Compact DN20 M/M P/T</t>
  </si>
  <si>
    <t>59709</t>
  </si>
  <si>
    <t>Hus PV Compact DN25 M/M P/T</t>
  </si>
  <si>
    <t>59710</t>
  </si>
  <si>
    <t>Hus DN15 højre, Modula VI</t>
  </si>
  <si>
    <t>59711</t>
  </si>
  <si>
    <t>Hus DN20 højre, Modula VI</t>
  </si>
  <si>
    <t>597-11-2-H-A0598</t>
  </si>
  <si>
    <t>Modula Direct DN15 LH 40mm Comp/COMBI PT/DRAIN</t>
  </si>
  <si>
    <t>59712</t>
  </si>
  <si>
    <t>Hus DN25 højre, Modula VI</t>
  </si>
  <si>
    <t>59713</t>
  </si>
  <si>
    <t>Hus DN15 venstre, Modula VI</t>
  </si>
  <si>
    <t>59714</t>
  </si>
  <si>
    <t>Hus DN20 venstre, Modula VI</t>
  </si>
  <si>
    <t>59715</t>
  </si>
  <si>
    <t>Hus DN25 venstre, Modula VI</t>
  </si>
  <si>
    <t>59716</t>
  </si>
  <si>
    <t>Hus Optima Compact DN25L M/M</t>
  </si>
  <si>
    <t>59717</t>
  </si>
  <si>
    <t>Hus Optima Compact DN25L M/M P/T</t>
  </si>
  <si>
    <t>59718</t>
  </si>
  <si>
    <t>59719</t>
  </si>
  <si>
    <t>Hus Optima Compact DN25L N/N P/T</t>
  </si>
  <si>
    <t>59721</t>
  </si>
  <si>
    <t>Hus Optima Compact NPT DN25L M/M P/T</t>
  </si>
  <si>
    <t>59722</t>
  </si>
  <si>
    <t>Hus Optima Compact DN32 M/M</t>
  </si>
  <si>
    <t>59723</t>
  </si>
  <si>
    <t>59724</t>
  </si>
  <si>
    <t>Hus Optima Compact DN32 N/N</t>
  </si>
  <si>
    <t>59725</t>
  </si>
  <si>
    <t>Hus Optima Compact DN32 N/N P/T</t>
  </si>
  <si>
    <t>59726</t>
  </si>
  <si>
    <t>Hus Optima Compact NPT DN32 M/M</t>
  </si>
  <si>
    <t>59727</t>
  </si>
  <si>
    <t>Hus Optima Compact NPT DN32 M/M P/T</t>
  </si>
  <si>
    <t>59728</t>
  </si>
  <si>
    <t>Hus Alpha DN15 ISO PT bearb</t>
  </si>
  <si>
    <t>59729</t>
  </si>
  <si>
    <t>Hus Alpha DN20 ISO PT bearb</t>
  </si>
  <si>
    <t>59730</t>
  </si>
  <si>
    <t>Hus Alpha DN25 ISO PT bearb</t>
  </si>
  <si>
    <t>59731</t>
  </si>
  <si>
    <t>Hus Alpha DN25L ISO PT bearb</t>
  </si>
  <si>
    <t>59732</t>
  </si>
  <si>
    <t>Hus Alpha DN32 ISO PT bearb</t>
  </si>
  <si>
    <t>59733</t>
  </si>
  <si>
    <t>Hus Alpha DN40 ISO PT bearb</t>
  </si>
  <si>
    <t>59734</t>
  </si>
  <si>
    <t>Hus Alpha DN50 ISO PT bearb</t>
  </si>
  <si>
    <t>59735</t>
  </si>
  <si>
    <t>Hus Alpha DN15 NPT PT bearb</t>
  </si>
  <si>
    <t>59736</t>
  </si>
  <si>
    <t>Hus Alpha DN20 NPT PT bearb</t>
  </si>
  <si>
    <t>59737</t>
  </si>
  <si>
    <t>Hus Alpha DN25 NPT PT bearb</t>
  </si>
  <si>
    <t>59738</t>
  </si>
  <si>
    <t>Hus Alpha DN25L NPT PT bearb</t>
  </si>
  <si>
    <t>59739</t>
  </si>
  <si>
    <t>Hus Alpha DN32 NPT PT bearb</t>
  </si>
  <si>
    <t>59740</t>
  </si>
  <si>
    <t>Hus Alpha DN40 NPT PT bearb</t>
  </si>
  <si>
    <t>59741</t>
  </si>
  <si>
    <t>Hus Alpha DN50 NPT PT bearb</t>
  </si>
  <si>
    <t>59742</t>
  </si>
  <si>
    <t>Hus Modula VII DN15 venstre</t>
  </si>
  <si>
    <t>59743</t>
  </si>
  <si>
    <t>Hus Modula VII DN15 højre</t>
  </si>
  <si>
    <t>59744</t>
  </si>
  <si>
    <t>Hus Alpha M/N DN15/25 NPT</t>
  </si>
  <si>
    <t>59745</t>
  </si>
  <si>
    <t>Hus Alpha M/N DN32/40 NPT</t>
  </si>
  <si>
    <t>59746</t>
  </si>
  <si>
    <t>59747</t>
  </si>
  <si>
    <t>59748</t>
  </si>
  <si>
    <t>Hus DPRV DN15</t>
  </si>
  <si>
    <t>59749</t>
  </si>
  <si>
    <t>Hus DPRV DN20</t>
  </si>
  <si>
    <t>59750</t>
  </si>
  <si>
    <t>Hus DPRV DN25</t>
  </si>
  <si>
    <t>59751</t>
  </si>
  <si>
    <t>Hus DPRV DN32</t>
  </si>
  <si>
    <t>59752</t>
  </si>
  <si>
    <t>Hus Optima DN50 ISO</t>
  </si>
  <si>
    <t>59753</t>
  </si>
  <si>
    <t>Hus Optima DN50 NPT</t>
  </si>
  <si>
    <t>59754</t>
  </si>
  <si>
    <t>Hus CirCon M/M DN15 B&amp;G</t>
  </si>
  <si>
    <t>59755</t>
  </si>
  <si>
    <t>Hus CirCon M/M DN20 B&amp;G</t>
  </si>
  <si>
    <t>59757</t>
  </si>
  <si>
    <t>Hus TemCon M/M DN15 B&amp;G</t>
  </si>
  <si>
    <t>59758</t>
  </si>
  <si>
    <t>Hus TemCon M/M DN20 B&amp;G</t>
  </si>
  <si>
    <t>59760</t>
  </si>
  <si>
    <t>Hus Optima Compact ISO DN15 M/M</t>
  </si>
  <si>
    <t>59761</t>
  </si>
  <si>
    <t>Hus Optima Compact ISO DN20 M/M</t>
  </si>
  <si>
    <t>59762</t>
  </si>
  <si>
    <t>59763</t>
  </si>
  <si>
    <t>Hus Optima Compact ISO DN15 M/M P/T</t>
  </si>
  <si>
    <t>59764</t>
  </si>
  <si>
    <t>Hus Optima Compact ISO DN20 M/M P/T</t>
  </si>
  <si>
    <t>59765</t>
  </si>
  <si>
    <t>59766</t>
  </si>
  <si>
    <t>Hus on/off DN10 N/N</t>
  </si>
  <si>
    <t>59767</t>
  </si>
  <si>
    <t>Hus on/off DN15 N/N</t>
  </si>
  <si>
    <t>59768</t>
  </si>
  <si>
    <t>Hus on/off DN20 N/N</t>
  </si>
  <si>
    <t>59769</t>
  </si>
  <si>
    <t>Hus on/off DN25 N/N</t>
  </si>
  <si>
    <t>59770</t>
  </si>
  <si>
    <t>Hus on/off DN10 N/N P/T</t>
  </si>
  <si>
    <t>59771</t>
  </si>
  <si>
    <t>Hus on/off DN15 N/N P/T</t>
  </si>
  <si>
    <t>59772</t>
  </si>
  <si>
    <t>Hus on/off DN20 N/N P/T</t>
  </si>
  <si>
    <t>59773</t>
  </si>
  <si>
    <t>Hus on/off DN25 N/N P/T</t>
  </si>
  <si>
    <t>59774</t>
  </si>
  <si>
    <t>Hus on/off DN15 M/M</t>
  </si>
  <si>
    <t>59775</t>
  </si>
  <si>
    <t>Hus on/off DN20 M/M</t>
  </si>
  <si>
    <t>59776</t>
  </si>
  <si>
    <t>Hus on/off DN25 M/M</t>
  </si>
  <si>
    <t>59777</t>
  </si>
  <si>
    <t>Hus on/off DN15 M/M P/T</t>
  </si>
  <si>
    <t>59778</t>
  </si>
  <si>
    <t>Hus on/off DN20 M/M P/T</t>
  </si>
  <si>
    <t>59779</t>
  </si>
  <si>
    <t>Hus on/off DN25 M/M P/T</t>
  </si>
  <si>
    <t>59780</t>
  </si>
  <si>
    <t>Hus 6-port PICV DN15</t>
  </si>
  <si>
    <t>59781</t>
  </si>
  <si>
    <t>Hus 6-port PICV DN20</t>
  </si>
  <si>
    <t>59782</t>
  </si>
  <si>
    <t>597A-L-N-0-11-B</t>
  </si>
  <si>
    <t>Modula Direct DN15 LH Comp/Combi PT/Drain</t>
  </si>
  <si>
    <t>597A-L-N-0-11-BB</t>
  </si>
  <si>
    <t>597A-L-N-2-11-JB</t>
  </si>
  <si>
    <t>Modula Direct DN15 LH Comp/Combi PT/Drain/4P</t>
  </si>
  <si>
    <t>597A-L-S-0-11-B</t>
  </si>
  <si>
    <t>Modula Direct DN15 LH Comp/STR/Combi PT/Drain</t>
  </si>
  <si>
    <t>597A-L-S-0-12-B</t>
  </si>
  <si>
    <t>597A-L-S-3-11-J</t>
  </si>
  <si>
    <t>Modula Direct DN15 LH Comp/Combi PT/Drain/STR/4P</t>
  </si>
  <si>
    <t>597A-R-N-0-11-B</t>
  </si>
  <si>
    <t>Modula Direct DN15 RH Comp/Combi PT/Drain</t>
  </si>
  <si>
    <t>597A-R-N-0-11-BB</t>
  </si>
  <si>
    <t>597A-R-N-2-11-JB</t>
  </si>
  <si>
    <t>Modula Direct DN15 RH Comp/Combi PT/Drain/4P</t>
  </si>
  <si>
    <t>597A-R-S-0-11-B</t>
  </si>
  <si>
    <t>Modula Direct DN15 RH Comp/STR/Combi PT/Drain</t>
  </si>
  <si>
    <t>597A-R-S-0-12-B</t>
  </si>
  <si>
    <t>597A-R-S-2-11-J</t>
  </si>
  <si>
    <t>Modula Direct DN15 RH Comp/Combi PT/Drain/STR/4P</t>
  </si>
  <si>
    <t>597A-R-S-3-11-J</t>
  </si>
  <si>
    <t>597C_JAS</t>
  </si>
  <si>
    <t>597C-L-N-0-11-A</t>
  </si>
  <si>
    <t>597C-L-N-0-12-B</t>
  </si>
  <si>
    <t>597C-L-N-0-12-BB</t>
  </si>
  <si>
    <t>597C-L-N-1-11-J</t>
  </si>
  <si>
    <t>597C-L-N-2-12-JB</t>
  </si>
  <si>
    <t>597C-L-S-0-11-A</t>
  </si>
  <si>
    <t>597C-L-S-0-12-B</t>
  </si>
  <si>
    <t>597C-L-S-0-12-X</t>
  </si>
  <si>
    <t>597C-L-S-1-11-J</t>
  </si>
  <si>
    <t>597C-L-S-3-12-J</t>
  </si>
  <si>
    <t>597C-R-N-0-12-B</t>
  </si>
  <si>
    <t>597C-R-N-0-12-BB</t>
  </si>
  <si>
    <t>597C-R-N-2-12-JB</t>
  </si>
  <si>
    <t>597C-R-N-3-12-JB</t>
  </si>
  <si>
    <t>597C-R-N-4-12-JB</t>
  </si>
  <si>
    <t>597C-R-S-0-11-B</t>
  </si>
  <si>
    <t>597C-R-S-0-12-B</t>
  </si>
  <si>
    <t>597C-R-S-3-12-J</t>
  </si>
  <si>
    <t>597D-L-N-0-13-B</t>
  </si>
  <si>
    <t>597D-L-N-0-13-BB</t>
  </si>
  <si>
    <t>597D-L-N-0-14-B</t>
  </si>
  <si>
    <t>597D-L-N-0-14-BB</t>
  </si>
  <si>
    <t>597D-L-N-2-13-JB</t>
  </si>
  <si>
    <t>597D-L-N-3-13-JB</t>
  </si>
  <si>
    <t>597D-L-N-4-13-JB</t>
  </si>
  <si>
    <t>597D-L-N-4-14-JB</t>
  </si>
  <si>
    <t>597D-L-N-5-14-JB</t>
  </si>
  <si>
    <t>597D-L-S-0-13-B</t>
  </si>
  <si>
    <t>597D-L-S-0-13-X</t>
  </si>
  <si>
    <t>597D-L-S-0-14-B</t>
  </si>
  <si>
    <t>597D-L-S-3-13-J</t>
  </si>
  <si>
    <t>597D-L-S-4-13-J</t>
  </si>
  <si>
    <t>597D-L-S-4-14-J</t>
  </si>
  <si>
    <t>597D-L-S-5-13-J</t>
  </si>
  <si>
    <t>597D-R-N-0-13-B</t>
  </si>
  <si>
    <t>597D-R-N-0-13-BB</t>
  </si>
  <si>
    <t>597D-R-N-0-14-B</t>
  </si>
  <si>
    <t>597D-R-N-4-13-JB</t>
  </si>
  <si>
    <t>597D-R-S-0-13-B</t>
  </si>
  <si>
    <t>597D-R-S-0-14-B</t>
  </si>
  <si>
    <t>597D-R-S-4-13-J</t>
  </si>
  <si>
    <t>597D-R-S-5-14-J</t>
  </si>
  <si>
    <t>61026</t>
  </si>
  <si>
    <t>HUS, 1/2 RØRS. M/2 OML.  BEARB      I34A</t>
  </si>
  <si>
    <t>61027</t>
  </si>
  <si>
    <t>HUS, 1/2 RØRS. M/1 OML.  BEARB      I34B</t>
  </si>
  <si>
    <t>61028</t>
  </si>
  <si>
    <t>HUS, 3/4 RØRS. M/2 OML.  BEARB      I34C</t>
  </si>
  <si>
    <t>61029</t>
  </si>
  <si>
    <t>HUS, 3/4 RØRS. M/1 OML.  BEARB      I34D</t>
  </si>
  <si>
    <t>61030</t>
  </si>
  <si>
    <t>HUS,  1  RØRS. M/2 OML.  BEARB      I34F</t>
  </si>
  <si>
    <t>61031</t>
  </si>
  <si>
    <t>HUS,  1  RØRS. M/1 OML.  BEARB      I34G</t>
  </si>
  <si>
    <t>61032</t>
  </si>
  <si>
    <t>HUS, 5/4 RØRS. M/2 OML.  BEARB      J12B</t>
  </si>
  <si>
    <t>61033</t>
  </si>
  <si>
    <t>HUS, 5/4 RØRS. M/1 OML.  BEARB      J12A</t>
  </si>
  <si>
    <t>61034</t>
  </si>
  <si>
    <t>HUS, 3/8 RØRS. M/1 OML.  BEARB      I34H</t>
  </si>
  <si>
    <t>61036</t>
  </si>
  <si>
    <t>HUS,1 1/2 RØRS.M/1 OML.  BEARB      J12C</t>
  </si>
  <si>
    <t>61037</t>
  </si>
  <si>
    <t>HUS 1 1/2 RØRS.M/2 OML.  BEARB      J12D</t>
  </si>
  <si>
    <t>61038</t>
  </si>
  <si>
    <t>HUS, 2"RØRS. M/1 OMLØB.  BEARB      J12E</t>
  </si>
  <si>
    <t>61039</t>
  </si>
  <si>
    <t>HUS, 2 RØRS.M/ OML.      BEARB      J12F</t>
  </si>
  <si>
    <t>61057</t>
  </si>
  <si>
    <t>OVERDEL, S-VENTIL        BEARB      I33A</t>
  </si>
  <si>
    <t>61135</t>
  </si>
  <si>
    <t>/1/2 RADIATORFORSKRUNING  BEARB       M</t>
  </si>
  <si>
    <t>61137</t>
  </si>
  <si>
    <t>/RADIATOR UNION DN20, MODULA</t>
  </si>
  <si>
    <t>61139</t>
  </si>
  <si>
    <t>/1x1/2 T-STYKKE N/M       BEARB       I</t>
  </si>
  <si>
    <t>61148</t>
  </si>
  <si>
    <t>OMLØBER 2 ISO 228        BEARB       I</t>
  </si>
  <si>
    <t>61150</t>
  </si>
  <si>
    <t>LODDEMUFFE 1 1/4"   SWT    BEARB       I</t>
  </si>
  <si>
    <t>61155</t>
  </si>
  <si>
    <t>MUFFE 1 1/4 ISO 228      BEARB       I</t>
  </si>
  <si>
    <t>61165</t>
  </si>
  <si>
    <t>LODDEMUFFE 1"            BEARB       I</t>
  </si>
  <si>
    <t>61169</t>
  </si>
  <si>
    <t>OMLØBER 1 1/4" NPSM       BEARB       I</t>
  </si>
  <si>
    <t>61180</t>
  </si>
  <si>
    <t>HUS 3/8 RØRSAMLER M/N    BEARB      I34H</t>
  </si>
  <si>
    <t>61181</t>
  </si>
  <si>
    <t>HUS 1/2 RØRSAMLER M/N    BEARB</t>
  </si>
  <si>
    <t>61182</t>
  </si>
  <si>
    <t>HUS 3/4 RØRSAMLER M/N    BEARB</t>
  </si>
  <si>
    <t>61183</t>
  </si>
  <si>
    <t>HUS 1 RØRSAMLER M/N      BEARB       I34</t>
  </si>
  <si>
    <t>61184</t>
  </si>
  <si>
    <t>HUS 1 1/4 RØRSAMLER M/N  BEARB      J12A</t>
  </si>
  <si>
    <t>61185</t>
  </si>
  <si>
    <t>HUS 1 1/2 RØRSAMLER M/N  BEARB</t>
  </si>
  <si>
    <t>61186</t>
  </si>
  <si>
    <t>HUS 2 RØRSAMLER M/N      BEARB</t>
  </si>
  <si>
    <t>61200</t>
  </si>
  <si>
    <t>SWT MUFFE 1"(ANSI B16.22)DN15/25 Bearb</t>
  </si>
  <si>
    <t>61201</t>
  </si>
  <si>
    <t>MUFFE 1" NPT DN15/25   Bearb</t>
  </si>
  <si>
    <t>61202</t>
  </si>
  <si>
    <t>MUFFE 1/2 NPT          Bearb</t>
  </si>
  <si>
    <t>61203</t>
  </si>
  <si>
    <t>SWT MUFFE 3/4 ANSI B16.22 Bearb</t>
  </si>
  <si>
    <t>61205</t>
  </si>
  <si>
    <t>SWT NIPPEL 42mm EN 1254-1 Bearb</t>
  </si>
  <si>
    <t>61207</t>
  </si>
  <si>
    <t>MUFFE 1" NPT           Bearb</t>
  </si>
  <si>
    <t>61208</t>
  </si>
  <si>
    <t>SWT MUFFE 1-1/4 ANSI B16.22 Bearb</t>
  </si>
  <si>
    <t>61210</t>
  </si>
  <si>
    <t>MUFFE 1-1/2 NPT        Bearb</t>
  </si>
  <si>
    <t>61211</t>
  </si>
  <si>
    <t>SWT MUFFE 1/2 ANSI B16.22</t>
  </si>
  <si>
    <t>61212</t>
  </si>
  <si>
    <t>PROP M32 x 1,5, B&amp;G BEARB</t>
  </si>
  <si>
    <t>61213</t>
  </si>
  <si>
    <t>PROP M54 x 1,5 B&amp;G BEARB</t>
  </si>
  <si>
    <t>61214</t>
  </si>
  <si>
    <t>PROP M68 x 1,5 B&amp;G       BEARB</t>
  </si>
  <si>
    <t>61238</t>
  </si>
  <si>
    <t>PROP DN25 ALPHA M32x1.5 TIN/NIKKEL</t>
  </si>
  <si>
    <t>61419</t>
  </si>
  <si>
    <t>61420</t>
  </si>
  <si>
    <t>MUFFE 1 1/2 ISO 228      BEARB       I</t>
  </si>
  <si>
    <t>61422</t>
  </si>
  <si>
    <t>NIPPEL 1 1/4 ISO 7/1     BEARB       I</t>
  </si>
  <si>
    <t>61423</t>
  </si>
  <si>
    <t>NIPPEL 1 1/2 ISO 7/1     BEARB       I</t>
  </si>
  <si>
    <t>61448</t>
  </si>
  <si>
    <t>PROP M32 x 1,5, FRESE</t>
  </si>
  <si>
    <t>61449</t>
  </si>
  <si>
    <t>PROP M54 x 1,5, FRESE</t>
  </si>
  <si>
    <t>61450</t>
  </si>
  <si>
    <t>MUFFE 1/2" ISO 228 DN15-25</t>
  </si>
  <si>
    <t>61451</t>
  </si>
  <si>
    <t>MUFFE 1" ISO 228 DN15-25</t>
  </si>
  <si>
    <t>61453</t>
  </si>
  <si>
    <t>MUFFE 1-1/2" ISO 228 DN25-40</t>
  </si>
  <si>
    <t>61455</t>
  </si>
  <si>
    <t>PROP, M54 x1.5, FRESE S</t>
  </si>
  <si>
    <t>61456</t>
  </si>
  <si>
    <t>T-STYKKE(fire-vejs) DN15, MODULA</t>
  </si>
  <si>
    <t>61457</t>
  </si>
  <si>
    <t>T-STYKKE DN20, MODULA</t>
  </si>
  <si>
    <t>61458</t>
  </si>
  <si>
    <t>T-STYKKE DN25, MODULA</t>
  </si>
  <si>
    <t>61465</t>
  </si>
  <si>
    <t>PROP M32 x 1,5, DPCV</t>
  </si>
  <si>
    <t>61466</t>
  </si>
  <si>
    <t>PROP M54 x 1,5, DPCV</t>
  </si>
  <si>
    <t>61467</t>
  </si>
  <si>
    <t>PROP M68 x 1,5, DPCV</t>
  </si>
  <si>
    <t>61468</t>
  </si>
  <si>
    <t>PROP M68 x1,5,  B&amp;G</t>
  </si>
  <si>
    <t>61470</t>
  </si>
  <si>
    <t>PROP M54 x 1.5, B&amp;G</t>
  </si>
  <si>
    <t>61471</t>
  </si>
  <si>
    <t>PROP M32x1.5, SIEMENS</t>
  </si>
  <si>
    <t>61473</t>
  </si>
  <si>
    <t>MUFFE 1" ISO 228         BEARB       I</t>
  </si>
  <si>
    <t>61474</t>
  </si>
  <si>
    <t>NIPPEL 1 ISO 7/1         BEARB       I</t>
  </si>
  <si>
    <t>61475</t>
  </si>
  <si>
    <t>T-STYKKE M/N 1/2" x 1/4"x1/8"</t>
  </si>
  <si>
    <t>61476</t>
  </si>
  <si>
    <t>PROP M68 x1.5, SIEMENS</t>
  </si>
  <si>
    <t>61483</t>
  </si>
  <si>
    <t>PROP FOR HUS, MODULA IV</t>
  </si>
  <si>
    <t>61484</t>
  </si>
  <si>
    <t>Prop Alpha M32 x 1,5, Victaulic</t>
  </si>
  <si>
    <t>61485</t>
  </si>
  <si>
    <t>Prop Alpha M54 x 1,5, Victaulic</t>
  </si>
  <si>
    <t>61487</t>
  </si>
  <si>
    <t>T-tykke DN15, Modula</t>
  </si>
  <si>
    <t>61488</t>
  </si>
  <si>
    <t>Brystnippel DN25</t>
  </si>
  <si>
    <t>61489</t>
  </si>
  <si>
    <t>Prop for hus, Modula VI</t>
  </si>
  <si>
    <t>61490</t>
  </si>
  <si>
    <t>Prop M32 x 1,5, Bray</t>
  </si>
  <si>
    <t>61491</t>
  </si>
  <si>
    <t>Prop M54 x 1,5, Bray</t>
  </si>
  <si>
    <t>61492</t>
  </si>
  <si>
    <t>Prop M68-1,5, Bray</t>
  </si>
  <si>
    <t>61493</t>
  </si>
  <si>
    <t>T-stykke DN15, Modula VII</t>
  </si>
  <si>
    <t>61494</t>
  </si>
  <si>
    <t>PT-stykke DN15, Modula VII</t>
  </si>
  <si>
    <t>61495</t>
  </si>
  <si>
    <t>Prop M54 x 1,5, Bray Alpha</t>
  </si>
  <si>
    <t>61496</t>
  </si>
  <si>
    <t>Topstykke DPRV DN15</t>
  </si>
  <si>
    <t>61497</t>
  </si>
  <si>
    <t>Topstykke DPRV DN25</t>
  </si>
  <si>
    <t>61498</t>
  </si>
  <si>
    <t>Topstykke DPRV DN32</t>
  </si>
  <si>
    <t>61499</t>
  </si>
  <si>
    <t>Topstykke DPRV DN20</t>
  </si>
  <si>
    <t>61500</t>
  </si>
  <si>
    <t>Hus Metering Station DN15, Bearb.</t>
  </si>
  <si>
    <t>61501</t>
  </si>
  <si>
    <t>Hus Metering Station DN15, LF Bearb.</t>
  </si>
  <si>
    <t>61502</t>
  </si>
  <si>
    <t>Hus Metering Station DN15, HF Bearb.</t>
  </si>
  <si>
    <t>61503</t>
  </si>
  <si>
    <t>Hus Metering Station DN20, Bearb.</t>
  </si>
  <si>
    <t>61504</t>
  </si>
  <si>
    <t>Hus Metering Station DN25, Bearb.</t>
  </si>
  <si>
    <t>61505</t>
  </si>
  <si>
    <t>Hus Metering Station DN32, Bearb.</t>
  </si>
  <si>
    <t>61506</t>
  </si>
  <si>
    <t>Hus Metering Station DN40, Bearb.</t>
  </si>
  <si>
    <t>61507</t>
  </si>
  <si>
    <t>Hus Metering Station DN50</t>
  </si>
  <si>
    <t>61508</t>
  </si>
  <si>
    <t>Hus Metering Station DN50,Støbt Bearb.</t>
  </si>
  <si>
    <t>61509</t>
  </si>
  <si>
    <t>Hus Metering Station DN65, Bearb.</t>
  </si>
  <si>
    <t>61510</t>
  </si>
  <si>
    <t>Hus Metering Station DN80, Bearb.</t>
  </si>
  <si>
    <t>61511</t>
  </si>
  <si>
    <t>Hus Metering Station DN100, Bearb.</t>
  </si>
  <si>
    <t>61512</t>
  </si>
  <si>
    <t>Hus Metering Station DN125, Bearb.</t>
  </si>
  <si>
    <t>61513</t>
  </si>
  <si>
    <t>Hus Metering Station DN150, Bearb.</t>
  </si>
  <si>
    <t>61514</t>
  </si>
  <si>
    <t>Hus Metering Station DN200, Bearb.</t>
  </si>
  <si>
    <t>61515</t>
  </si>
  <si>
    <t>Hus Metering Station DN250, Bearb.</t>
  </si>
  <si>
    <t>61516</t>
  </si>
  <si>
    <t>Hus Metering Station DN300, Bearb.</t>
  </si>
  <si>
    <t>61517</t>
  </si>
  <si>
    <t>Snavssamler DN25 NPT, Modula</t>
  </si>
  <si>
    <t>61518</t>
  </si>
  <si>
    <t>Snavssamler DN15, Modula</t>
  </si>
  <si>
    <t>61519</t>
  </si>
  <si>
    <t>Snavssamler DN20, Modula</t>
  </si>
  <si>
    <t>61520</t>
  </si>
  <si>
    <t>Snavssamler DN25, Modula</t>
  </si>
  <si>
    <t>61521</t>
  </si>
  <si>
    <t>Prop M32 x 1,5 for trykudtag</t>
  </si>
  <si>
    <t>61522</t>
  </si>
  <si>
    <t>Prop M54 x 1,5 for trykudtag</t>
  </si>
  <si>
    <t>61523</t>
  </si>
  <si>
    <t xml:space="preserve">Nippel PT 1/2" til omløber 3/4" </t>
  </si>
  <si>
    <t>61524</t>
  </si>
  <si>
    <t>Nippel PT 3/4" til omløber 1"</t>
  </si>
  <si>
    <t>61525</t>
  </si>
  <si>
    <t>Nippel PT 1" til omløber 1"</t>
  </si>
  <si>
    <t>61526</t>
  </si>
  <si>
    <t>Nippel PT 3/4" til omløber 3/4"</t>
  </si>
  <si>
    <t>63418</t>
  </si>
  <si>
    <t>HUS 1/2 KUGLEH. M/N Ø15  BEARB      L28</t>
  </si>
  <si>
    <t>63419</t>
  </si>
  <si>
    <t>Hus 1/2 Kugleh. M/N ø15 - Råforc.</t>
  </si>
  <si>
    <t>63424</t>
  </si>
  <si>
    <t>HUS 1/2 KUGLEH. N/N Ø15  BEARB      L28</t>
  </si>
  <si>
    <t>63487</t>
  </si>
  <si>
    <t>HUS 1/4 KUGLEHANE N/N    BEARB       K</t>
  </si>
  <si>
    <t>63543</t>
  </si>
  <si>
    <t>Hus 1/4 Kuglehane DR - C69300</t>
  </si>
  <si>
    <t>63544</t>
  </si>
  <si>
    <t>63545</t>
  </si>
  <si>
    <t>Hus 1/2"Kugleh. M/N ø15 råfor</t>
  </si>
  <si>
    <t>63546</t>
  </si>
  <si>
    <t>Hus 1/2" Kugleh. M/N ø15</t>
  </si>
  <si>
    <t>66001</t>
  </si>
  <si>
    <t>Indsats for Greb</t>
  </si>
  <si>
    <t>66003</t>
  </si>
  <si>
    <t>KAPILLARRØRSSKIVE        BEARB</t>
  </si>
  <si>
    <t>66004</t>
  </si>
  <si>
    <t>Styr for termisk element Cir/TemCon</t>
  </si>
  <si>
    <t>66038</t>
  </si>
  <si>
    <t>SKIVE, EVA KEGLE</t>
  </si>
  <si>
    <t>66066</t>
  </si>
  <si>
    <t>LÅSESKIVE TEMCON+        BEARB</t>
  </si>
  <si>
    <t>66083</t>
  </si>
  <si>
    <t>LÅSESKIVE FOR PAKDÅSE</t>
  </si>
  <si>
    <t>66090</t>
  </si>
  <si>
    <t>SEKSKANT STANG, PV COMPACT</t>
  </si>
  <si>
    <t>66091</t>
  </si>
  <si>
    <t>Låsebrik, Optima Compact DN40-50</t>
  </si>
  <si>
    <t>66400</t>
  </si>
  <si>
    <t>STOPBRIK                 BEARB      B822</t>
  </si>
  <si>
    <t>66401</t>
  </si>
  <si>
    <t>3/8 KUGLE                BEARB      E968</t>
  </si>
  <si>
    <t>66403</t>
  </si>
  <si>
    <t>ORINGSHOLDER             BEARB      D944</t>
  </si>
  <si>
    <t>66408</t>
  </si>
  <si>
    <t>REDUKTIONSBØSN. 12X15    BEARB      B920</t>
  </si>
  <si>
    <t>66409</t>
  </si>
  <si>
    <t>KEGLESTIFT CIRCON+            BEARB</t>
  </si>
  <si>
    <t>66416</t>
  </si>
  <si>
    <t>MEDBRINGER CIRCON 2      BEARB      B201</t>
  </si>
  <si>
    <t>66420</t>
  </si>
  <si>
    <t>/12 SKÆRERING                       D945</t>
  </si>
  <si>
    <t>66450</t>
  </si>
  <si>
    <t>66457</t>
  </si>
  <si>
    <t>GLIDER BY-PASS TEMCON+   BEARB</t>
  </si>
  <si>
    <t>66460</t>
  </si>
  <si>
    <t>GLIDER EL BY-PASS TEMCON+ BEARB</t>
  </si>
  <si>
    <t>66462</t>
  </si>
  <si>
    <t>SKÆRERING DN10 Ø8 GUMMI  BEARB</t>
  </si>
  <si>
    <t>66464</t>
  </si>
  <si>
    <t>SKÆRERING DN10 Ø12 GUMMI BEARB</t>
  </si>
  <si>
    <t>66468</t>
  </si>
  <si>
    <t>KEGLE TIL Ø8X1 CU-RØR  BEARB</t>
  </si>
  <si>
    <t>66469</t>
  </si>
  <si>
    <t>/MEDBRINGER NV7.3MM     BEARB   B201</t>
  </si>
  <si>
    <t>66474</t>
  </si>
  <si>
    <t>BLÆNDE 2,1MM INDSATS TYPE 10 DWG 66474</t>
  </si>
  <si>
    <t>66476</t>
  </si>
  <si>
    <t>BLÆNDE 2,6MM INDSATS TYPE 10 DWG 66474</t>
  </si>
  <si>
    <t>66477</t>
  </si>
  <si>
    <t>BLÆNDE 2,6MM INDSATS TYPE 10 TIN/NI</t>
  </si>
  <si>
    <t>66478</t>
  </si>
  <si>
    <t>BLÆNDE 2,9MM INDSATS TYPE 10 DWG 66474</t>
  </si>
  <si>
    <t>66479</t>
  </si>
  <si>
    <t>BLÆNDE 2,9MM INDSATS TYPE 10 TIN/NI</t>
  </si>
  <si>
    <t>66480</t>
  </si>
  <si>
    <t>BLÆNDE 3,2MM INDSATS TYPE 10 DWG 66474</t>
  </si>
  <si>
    <t>66481</t>
  </si>
  <si>
    <t>BLÆNDE 3,2MM INDSATS TYPE 10 TIN/NI</t>
  </si>
  <si>
    <t>66482</t>
  </si>
  <si>
    <t>BLÆNDE 3,5MM INDSATS TYPE 10 DWG 66474</t>
  </si>
  <si>
    <t>66483</t>
  </si>
  <si>
    <t>BLÆNDE 3,5MM INDSATS TYPE 10 TIN/NI</t>
  </si>
  <si>
    <t>66484</t>
  </si>
  <si>
    <t>BLÆNDE 3,7MM INDSATS TYPE 10 DWG 66474</t>
  </si>
  <si>
    <t>66486</t>
  </si>
  <si>
    <t>BLÆNDE 4,0MM INDSATS TYPE 10 DWG 66474</t>
  </si>
  <si>
    <t>66488</t>
  </si>
  <si>
    <t>BLÆNDE 4,3MM INDSATS TYPE 10 DWG 66474</t>
  </si>
  <si>
    <t>66490</t>
  </si>
  <si>
    <t>BLÆNDE 4,6MM INDSATS TYPE 10 DWG 66474</t>
  </si>
  <si>
    <t>66492</t>
  </si>
  <si>
    <t>BLÆNDE 4,9MM INDSATS TYPE 10 DWG 66474</t>
  </si>
  <si>
    <t>66494</t>
  </si>
  <si>
    <t>BLÆNDE 5,1MM INDSATS TYPE 10 DWG 66474</t>
  </si>
  <si>
    <t>66496</t>
  </si>
  <si>
    <t>BLÆNDE 5,4MM INDSATS TYPE 10 DWG 66474</t>
  </si>
  <si>
    <t>66500</t>
  </si>
  <si>
    <t>BLÆNDE 6,2MM INDSATS TYPE 10 DWG 66474</t>
  </si>
  <si>
    <t>66502</t>
  </si>
  <si>
    <t>BLÆNDE 2.3MM INDSATS TYPE 10 DWG 66474</t>
  </si>
  <si>
    <t>66504</t>
  </si>
  <si>
    <t>BLÆNDE 3.0MM INDSATS TYPE 10 DWG 66474</t>
  </si>
  <si>
    <t>66506</t>
  </si>
  <si>
    <t>BLÆNDE 4.2MM INDSATS TYPE 10 DWG 66474</t>
  </si>
  <si>
    <t>66508</t>
  </si>
  <si>
    <t>BLÆNDE 5.7MM INDSATS TYPE 10 DWG 66474</t>
  </si>
  <si>
    <t>66510</t>
  </si>
  <si>
    <t>BLÆNDE 7,25MM INDSATS TYPE 11 DWG 66510</t>
  </si>
  <si>
    <t>66512</t>
  </si>
  <si>
    <t>BLÆNDE 7,3MM INDSATS TYPE 11 DWG 66510</t>
  </si>
  <si>
    <t>66514</t>
  </si>
  <si>
    <t>BLÆNDE 7,35MM INDSATS TYPE 11 DWG 66510</t>
  </si>
  <si>
    <t>66516</t>
  </si>
  <si>
    <t>BLÆNDE 7,4MM INDSATS TYPE 11 DWG 66510</t>
  </si>
  <si>
    <t>66518</t>
  </si>
  <si>
    <t>BLÆNDE 7,45MM INDSATS TYPE 11 DWG 66510</t>
  </si>
  <si>
    <t>66520</t>
  </si>
  <si>
    <t>BLÆNDE 7,5MM INDSATS TYPE 11 DWG 66510</t>
  </si>
  <si>
    <t>66542</t>
  </si>
  <si>
    <t>BLÆNDE 1,5MM INDSATS TYPE 10 DWG 66474</t>
  </si>
  <si>
    <t>66543</t>
  </si>
  <si>
    <t>BLÆNDE 1,7MM INDSATS TYPE 10 DWG 66474</t>
  </si>
  <si>
    <t>66544</t>
  </si>
  <si>
    <t>BLÆNDE 1,9MM INDSATS TYPE 10 DWG 66474</t>
  </si>
  <si>
    <t>66551</t>
  </si>
  <si>
    <t>Blænde 7.0mm indsats type 20 dwg 66551</t>
  </si>
  <si>
    <t>66553</t>
  </si>
  <si>
    <t>Blænde 7.4mm indsats type 20 dwg 66551</t>
  </si>
  <si>
    <t>66555</t>
  </si>
  <si>
    <t>Blænde 7.7mm indsats type 20 dwg 66551</t>
  </si>
  <si>
    <t>66557</t>
  </si>
  <si>
    <t>Blænde 8.2mm indsats type 20 dwg 66551</t>
  </si>
  <si>
    <t>66559</t>
  </si>
  <si>
    <t>Blænde 8.6mm indsats type 20 dwg 66551</t>
  </si>
  <si>
    <t>66561</t>
  </si>
  <si>
    <t>Blænde 8.8mm indsats type 20 dwg 66551</t>
  </si>
  <si>
    <t>66563</t>
  </si>
  <si>
    <t>Blænde 9.2mm indsats type 20 dwg 66551</t>
  </si>
  <si>
    <t>66565</t>
  </si>
  <si>
    <t>Blænde 9.4mm indsats type 20 dwg 66551</t>
  </si>
  <si>
    <t>66567</t>
  </si>
  <si>
    <t>Blænde 9.9mm indsats type 20/21</t>
  </si>
  <si>
    <t>66569</t>
  </si>
  <si>
    <t>Blænde 10.3mm indsats type 20 dwg 66551</t>
  </si>
  <si>
    <t>66571</t>
  </si>
  <si>
    <t>Blænde 10.6mm indsats type 20/21</t>
  </si>
  <si>
    <t>66573</t>
  </si>
  <si>
    <t>Blænde 10.9mm indsats type 20/21</t>
  </si>
  <si>
    <t>66575</t>
  </si>
  <si>
    <t>BLÆNDE 7.8MM INDSATS TYPE 20 DWG 66551</t>
  </si>
  <si>
    <t>66577</t>
  </si>
  <si>
    <t>BLÆNDE 9.1MM INDSATS TYPE 20 DWG 66551</t>
  </si>
  <si>
    <t>66579</t>
  </si>
  <si>
    <t>BLÆNDE 9.8MM INDSATS TYPE 20 DWG 66551</t>
  </si>
  <si>
    <t>66580</t>
  </si>
  <si>
    <t>LODDEMUFFE 12/8MM</t>
  </si>
  <si>
    <t>66582</t>
  </si>
  <si>
    <t>SPLIT</t>
  </si>
  <si>
    <t>66584</t>
  </si>
  <si>
    <t>SPINDE, SPINDELFORLÆNGER, MODULA</t>
  </si>
  <si>
    <t>66585</t>
  </si>
  <si>
    <t>Skive ø6,45 x ø3,1 x 0,8</t>
  </si>
  <si>
    <t>66587</t>
  </si>
  <si>
    <t>AFSTANDSRRØR, OPTIMA SIEMENS</t>
  </si>
  <si>
    <t>66588</t>
  </si>
  <si>
    <t>BØSNING F. TRYKUDTAG DZR     BEARB</t>
  </si>
  <si>
    <t>66591</t>
  </si>
  <si>
    <t>MELLEMSKIVE FOR PAKDÅSE DN10-20</t>
  </si>
  <si>
    <t>66592</t>
  </si>
  <si>
    <t>LÅSESKIVE, OPTIMA COMPACT DN10-20</t>
  </si>
  <si>
    <t>66596</t>
  </si>
  <si>
    <t>SKIVE ø12,5 x ø5 x 1</t>
  </si>
  <si>
    <t>66597</t>
  </si>
  <si>
    <t>STIFT FRESE EVA, HEIMEIER/MMA</t>
  </si>
  <si>
    <t>66598</t>
  </si>
  <si>
    <t>Adaptor til Honeywell aktuator, Optima</t>
  </si>
  <si>
    <t>66599</t>
  </si>
  <si>
    <t>66600</t>
  </si>
  <si>
    <t>SKIVE F. FJEDER, PV COMPACT</t>
  </si>
  <si>
    <t>66601</t>
  </si>
  <si>
    <t>JUSTERSKRUE, PV COMPACT</t>
  </si>
  <si>
    <t>66602</t>
  </si>
  <si>
    <t>BLÆNDE 3,5MM, MODULA V</t>
  </si>
  <si>
    <t>66603</t>
  </si>
  <si>
    <t>BLÆNDE 6,1MM, MODULA V</t>
  </si>
  <si>
    <t>66604</t>
  </si>
  <si>
    <t>BLÆNDE 10,1MM, MODULA V</t>
  </si>
  <si>
    <t>66605</t>
  </si>
  <si>
    <t>BLÆNDE 13MM, MODULA V</t>
  </si>
  <si>
    <t>66606</t>
  </si>
  <si>
    <t>Blænde 0,75mm indsats type 20</t>
  </si>
  <si>
    <t>66608</t>
  </si>
  <si>
    <t>Skive f. Fjeder, PV Compact DN25/32</t>
  </si>
  <si>
    <t>66611</t>
  </si>
  <si>
    <t>Bøsning til stilleskrue Temcon</t>
  </si>
  <si>
    <t>66612</t>
  </si>
  <si>
    <t>Skive f. Fjeder, PV Compact DN40/50</t>
  </si>
  <si>
    <t>66613</t>
  </si>
  <si>
    <t>Bøsning f. trykudtag - CW511L</t>
  </si>
  <si>
    <t>66615</t>
  </si>
  <si>
    <t>Låseskive Optima Compact</t>
  </si>
  <si>
    <t>66616</t>
  </si>
  <si>
    <t>Skive ø7,7 x ø6,1 x 3,9 Optima Compact</t>
  </si>
  <si>
    <t>66617</t>
  </si>
  <si>
    <t>Kompressions ring</t>
  </si>
  <si>
    <t>66618</t>
  </si>
  <si>
    <t>Låseskive Optima compact</t>
  </si>
  <si>
    <t>66619</t>
  </si>
  <si>
    <t>Låsebrik, Optima Bray DN40-50</t>
  </si>
  <si>
    <t>66620</t>
  </si>
  <si>
    <t>Låseskive Optima Bray</t>
  </si>
  <si>
    <t>66621</t>
  </si>
  <si>
    <t>Venturi ø2,3 kv=0.198</t>
  </si>
  <si>
    <t>66622</t>
  </si>
  <si>
    <t>Venturi ø7,6 kv=2.361</t>
  </si>
  <si>
    <t>66623</t>
  </si>
  <si>
    <t>Venturi ø4 kv=0.598</t>
  </si>
  <si>
    <t>66624</t>
  </si>
  <si>
    <t>Venturi ø6 kv=1.394</t>
  </si>
  <si>
    <t>66625</t>
  </si>
  <si>
    <t>Stopbrik - C69300</t>
  </si>
  <si>
    <t>66626</t>
  </si>
  <si>
    <t>Bøsning for trykudtag - C69300</t>
  </si>
  <si>
    <t>66627</t>
  </si>
  <si>
    <t>Kugle 3/8 - 5-8 my nikkel</t>
  </si>
  <si>
    <t>66628</t>
  </si>
  <si>
    <t>Medbringer NV7,3 forniklet</t>
  </si>
  <si>
    <t>66629</t>
  </si>
  <si>
    <t>Låsebrik, Optima Bray, DN15-32</t>
  </si>
  <si>
    <t>66630</t>
  </si>
  <si>
    <t>Skive ø9xø4,2x1</t>
  </si>
  <si>
    <t>66631</t>
  </si>
  <si>
    <t>Skive ø14,8xø6,2x1,5</t>
  </si>
  <si>
    <t>66632</t>
  </si>
  <si>
    <t>Skive ø15xø4,2x1</t>
  </si>
  <si>
    <t>66633</t>
  </si>
  <si>
    <t>Stopbrik</t>
  </si>
  <si>
    <t>66634</t>
  </si>
  <si>
    <t>Bøsning for Trykudtag (low lead)</t>
  </si>
  <si>
    <t>66635</t>
  </si>
  <si>
    <t>Mellemspindel 6-port PICV</t>
  </si>
  <si>
    <t>66636</t>
  </si>
  <si>
    <t>Spindel 6-port PICV DN15-25</t>
  </si>
  <si>
    <t>67008</t>
  </si>
  <si>
    <t>VENTILKEGLE KONTRA       BEARB      E905</t>
  </si>
  <si>
    <t>67012</t>
  </si>
  <si>
    <t>PROP FOR KAPILLARRØR     BEARB</t>
  </si>
  <si>
    <t>67024</t>
  </si>
  <si>
    <t>MEDBRINGER, HOVEDH.GAS   Tromlenikkel</t>
  </si>
  <si>
    <t>67040</t>
  </si>
  <si>
    <t>SPINDEL MED MANGENOT     BEARB     C920E</t>
  </si>
  <si>
    <t>67041</t>
  </si>
  <si>
    <t>MEDBRINGER FOR TOPSTYKKE BEARB      E903</t>
  </si>
  <si>
    <t>67042</t>
  </si>
  <si>
    <t>SPINDEL NØGLE (NV 7.3)   BEARB      C920</t>
  </si>
  <si>
    <t>67055</t>
  </si>
  <si>
    <t>1/8 SLUTMUFFE            BEARB</t>
  </si>
  <si>
    <t>67063</t>
  </si>
  <si>
    <t>SLUTMUFFE 3/8-24 UNF   BEARB</t>
  </si>
  <si>
    <t>67064</t>
  </si>
  <si>
    <t>HUS, TRYKUDTAG 1/4 NPTx1" BEARB</t>
  </si>
  <si>
    <t>67066</t>
  </si>
  <si>
    <t>FORLÆNGERSTK. 4" F. TRYKUDTAG NPT</t>
  </si>
  <si>
    <t>67067</t>
  </si>
  <si>
    <t>LÅSEMØTRIK</t>
  </si>
  <si>
    <t>67068</t>
  </si>
  <si>
    <t>67069</t>
  </si>
  <si>
    <t>SLUTMUFFE 3/8 24 UNF</t>
  </si>
  <si>
    <t>67404</t>
  </si>
  <si>
    <t>NIPPEL 3/8X12,   KUGLEH. BEARB     F123B</t>
  </si>
  <si>
    <t>67405</t>
  </si>
  <si>
    <t>NIPPEL 3/8X12,   KUGLEH. FORNIK</t>
  </si>
  <si>
    <t>67406</t>
  </si>
  <si>
    <t>3/8 ORINGSHOLDER</t>
  </si>
  <si>
    <t>67407</t>
  </si>
  <si>
    <t>MEDBRINGER M3 BEARB    B821</t>
  </si>
  <si>
    <t>67408</t>
  </si>
  <si>
    <t>MEDBRINGER M3 FORNIK</t>
  </si>
  <si>
    <t>67435</t>
  </si>
  <si>
    <t>STILLESKRUE,BY-PASS TEMCON+ BEARB</t>
  </si>
  <si>
    <t>67442</t>
  </si>
  <si>
    <t>FJEDERSTYR INDSATS TYPE 10,11 BEARB</t>
  </si>
  <si>
    <t>67443</t>
  </si>
  <si>
    <t>FJEDERSTYR INDSATS TYPE 10,11</t>
  </si>
  <si>
    <t>67448</t>
  </si>
  <si>
    <t>SPINDEL M/MANGENOT M4</t>
  </si>
  <si>
    <t>67449</t>
  </si>
  <si>
    <t>GEV. BØSNING, ALPHA INDSATS TYPE 15</t>
  </si>
  <si>
    <t>67451</t>
  </si>
  <si>
    <t>SPINDEL DN32 FRESE S</t>
  </si>
  <si>
    <t>67452</t>
  </si>
  <si>
    <t>SPINDEL DN40-50 FRESE S</t>
  </si>
  <si>
    <t>67453</t>
  </si>
  <si>
    <t>Hus for Pakdåse</t>
  </si>
  <si>
    <t>67456</t>
  </si>
  <si>
    <t>SPINDEL FOR SPINDELFORLÆNGER, MODULA II</t>
  </si>
  <si>
    <t>67457</t>
  </si>
  <si>
    <t>SPINDEL DPCV DN15-20</t>
  </si>
  <si>
    <t>67458</t>
  </si>
  <si>
    <t>SPINDEL DPCV DN25-32</t>
  </si>
  <si>
    <t>67459</t>
  </si>
  <si>
    <t>SPINDEL DPCV DN40-50</t>
  </si>
  <si>
    <t>67460</t>
  </si>
  <si>
    <t>HUS F. TRYKUDTAG DZR      BEARB</t>
  </si>
  <si>
    <t>67461</t>
  </si>
  <si>
    <t>67467</t>
  </si>
  <si>
    <t>LÅSEMØTRIK,  OPTIMA COMPACT</t>
  </si>
  <si>
    <t>67468</t>
  </si>
  <si>
    <t>STILLESKRUE CIRCON    BEARB</t>
  </si>
  <si>
    <t>67469</t>
  </si>
  <si>
    <t>HUS F. TRYKUDTAG 1/4" ISO x 3/8-24 UNF</t>
  </si>
  <si>
    <t>67470</t>
  </si>
  <si>
    <t>67471</t>
  </si>
  <si>
    <t>Spindel, PV Compact DN15/20</t>
  </si>
  <si>
    <t>67472</t>
  </si>
  <si>
    <t>STEMPELSTYR, PV COMPACT</t>
  </si>
  <si>
    <t>67473</t>
  </si>
  <si>
    <t>KUGLEHOVEDSKRUE, PV COMPACT</t>
  </si>
  <si>
    <t>67474</t>
  </si>
  <si>
    <t>SKIVE F. KUGLEHOVEDSKRUE, PV COMPACT</t>
  </si>
  <si>
    <t>67475</t>
  </si>
  <si>
    <t>Spindel, PV Compact DN25/32/40/50</t>
  </si>
  <si>
    <t>67477</t>
  </si>
  <si>
    <t>Stempelstyr, PV Compact DN25/32</t>
  </si>
  <si>
    <t>67478</t>
  </si>
  <si>
    <t>Stempelstyr, PV Compact DN40/50</t>
  </si>
  <si>
    <t>67479</t>
  </si>
  <si>
    <t>Hus f. trykudtag MMA</t>
  </si>
  <si>
    <t>67480</t>
  </si>
  <si>
    <t>Spindel, Frese S Compact DN15-20-25-32</t>
  </si>
  <si>
    <t>67481</t>
  </si>
  <si>
    <t>Spindel, Frese S Compact DN40-50</t>
  </si>
  <si>
    <t>67486</t>
  </si>
  <si>
    <t>Guide f. restriktor S Comp DN15-20 forni</t>
  </si>
  <si>
    <t>67487</t>
  </si>
  <si>
    <t>Guide f. restriktor S Comp DN25-32 forni</t>
  </si>
  <si>
    <t>67488</t>
  </si>
  <si>
    <t>Guide f. restriktor S Comp DN40-50 forni</t>
  </si>
  <si>
    <t>67489</t>
  </si>
  <si>
    <t>Hus f. trykudtag MMA - CW511L</t>
  </si>
  <si>
    <t>67490</t>
  </si>
  <si>
    <t>1/8 Slutmuffe bearb. - Low Lead</t>
  </si>
  <si>
    <t>67491</t>
  </si>
  <si>
    <t>Nippel f. kompressionsfitting G1/4</t>
  </si>
  <si>
    <t>67492</t>
  </si>
  <si>
    <t>Skive for PV Compact</t>
  </si>
  <si>
    <t>67493</t>
  </si>
  <si>
    <t>Styr skrue, PV Compact</t>
  </si>
  <si>
    <t>67494</t>
  </si>
  <si>
    <t>1/8 Slutmuffe bearb. - C69300</t>
  </si>
  <si>
    <t>67495</t>
  </si>
  <si>
    <t>Hus f. trykudtag MMA - C69300</t>
  </si>
  <si>
    <t>67496</t>
  </si>
  <si>
    <t>Hus f. trykudtag - C69300</t>
  </si>
  <si>
    <t>67497</t>
  </si>
  <si>
    <t>3/8 Oringsholder</t>
  </si>
  <si>
    <t>67498</t>
  </si>
  <si>
    <t>Justerskrue DPRV DN15-32</t>
  </si>
  <si>
    <t>67499</t>
  </si>
  <si>
    <t>Justerskrue DPRV DN15-32, u/print</t>
  </si>
  <si>
    <t>67500</t>
  </si>
  <si>
    <t>Medbringer M3 bearb</t>
  </si>
  <si>
    <t>67501</t>
  </si>
  <si>
    <t>Medbringer M3 forniklet</t>
  </si>
  <si>
    <t>67502</t>
  </si>
  <si>
    <t>Hus, Trykudtag 1/4 NPTx1"(low lead)</t>
  </si>
  <si>
    <t>67503</t>
  </si>
  <si>
    <t>Slutmuffe 3/8-24 UNF (Low lead)</t>
  </si>
  <si>
    <t>68003</t>
  </si>
  <si>
    <t>STYR, SVINGTUD           BEARB      E911</t>
  </si>
  <si>
    <t>68007</t>
  </si>
  <si>
    <t>/RØR, 1/2 SLANGEFORSKR.       F902</t>
  </si>
  <si>
    <t>68009</t>
  </si>
  <si>
    <t>RØR, 3/4 SLANGEFORSKR.   BEARB      F902</t>
  </si>
  <si>
    <t>68093</t>
  </si>
  <si>
    <t>LODDEMUFFE Ø15           BEARB      F957</t>
  </si>
  <si>
    <t>68400</t>
  </si>
  <si>
    <t>1/2 KUGLE                BEARB      E968</t>
  </si>
  <si>
    <t>68401</t>
  </si>
  <si>
    <t>1/2 KUGLE                FORNIK</t>
  </si>
  <si>
    <t>68402</t>
  </si>
  <si>
    <t>1/2 KONISK RING          BEARB      D918</t>
  </si>
  <si>
    <t>68407</t>
  </si>
  <si>
    <t>3/4 KONISK RING          BEARB      B914</t>
  </si>
  <si>
    <t>68411</t>
  </si>
  <si>
    <t>Ø18 SKÆRERING                       D922</t>
  </si>
  <si>
    <t>68412</t>
  </si>
  <si>
    <t>Ø22 SKÆRERING</t>
  </si>
  <si>
    <t>68414</t>
  </si>
  <si>
    <t>3/4 KUGLE,U.STOPKÆRV TROMLENIKKEL</t>
  </si>
  <si>
    <t>68421</t>
  </si>
  <si>
    <t>Ø15 SKÆRERING            BEARB      D918</t>
  </si>
  <si>
    <t>68450</t>
  </si>
  <si>
    <t>68470</t>
  </si>
  <si>
    <t>ADAPTOR 12X2 PEX         BEARB</t>
  </si>
  <si>
    <t>68472</t>
  </si>
  <si>
    <t>ADAPTOR 15X2.5 PEX       BEARB</t>
  </si>
  <si>
    <t>68473</t>
  </si>
  <si>
    <t>ADAPTOR 16X2 PEX         BEARB</t>
  </si>
  <si>
    <t>68474</t>
  </si>
  <si>
    <t>SKÆRERING DN15 Ø8 GUMMI  BEARB</t>
  </si>
  <si>
    <t>68475</t>
  </si>
  <si>
    <t>SKÆRERING DN15 Ø10 GUMMI BEARB</t>
  </si>
  <si>
    <t>68476</t>
  </si>
  <si>
    <t>SKÆRERING DN15 Ø12 GUMMI BEARB</t>
  </si>
  <si>
    <t>68477</t>
  </si>
  <si>
    <t>SKÆRERING DN15 Ø15 GUMMI BEARB</t>
  </si>
  <si>
    <t>68479</t>
  </si>
  <si>
    <t>ADAPTOR 16X2 ALU-PEX     BEARB</t>
  </si>
  <si>
    <t>68480</t>
  </si>
  <si>
    <t>SKÆRERING DN15 Ø16 GUMMI BEARB</t>
  </si>
  <si>
    <t>68486</t>
  </si>
  <si>
    <t>Ø15 RØR PRESKOBLING      BEARB</t>
  </si>
  <si>
    <t>68492</t>
  </si>
  <si>
    <t>Ø15 RØR PRESKOBL. CIRCON+ BEARB</t>
  </si>
  <si>
    <t>68494</t>
  </si>
  <si>
    <t>Ø18 RØR PRESKOBL. CIRCON+ BEARB</t>
  </si>
  <si>
    <t>68496</t>
  </si>
  <si>
    <t>Ø22 RØR PRESKOBL. CIRCON+ BEARB</t>
  </si>
  <si>
    <t>68498</t>
  </si>
  <si>
    <t>STEMPEL TYPE 10        BEARB.</t>
  </si>
  <si>
    <t>68499</t>
  </si>
  <si>
    <t>STEMPEL TYPE 10, 5MY TIN/NI.</t>
  </si>
  <si>
    <t>68500</t>
  </si>
  <si>
    <t>STEMPEL TYPE 11        BEARB</t>
  </si>
  <si>
    <t>68502</t>
  </si>
  <si>
    <t>HUS F. INDSATS TYPE 10,11 BEARB</t>
  </si>
  <si>
    <t>68503</t>
  </si>
  <si>
    <t>HUS F. INDSATS TYPE 10,11  tin/nik.</t>
  </si>
  <si>
    <t>68504</t>
  </si>
  <si>
    <t>DÆMPER INDSATS TYPE 10,11,20  Bearb</t>
  </si>
  <si>
    <t>68505</t>
  </si>
  <si>
    <t>DÆMPER INDSATS TYPE 10, 11, 20</t>
  </si>
  <si>
    <t>68506</t>
  </si>
  <si>
    <t>MEMBRANHOLDER INDSATS TYPE 10,11,20 Bear</t>
  </si>
  <si>
    <t>68508</t>
  </si>
  <si>
    <t>HUS F. INDSATS TYPE 30        BEARB</t>
  </si>
  <si>
    <t>68510</t>
  </si>
  <si>
    <t>STEMPEL TYPE 30</t>
  </si>
  <si>
    <t>68514</t>
  </si>
  <si>
    <t>DÆMPER INDSATS TYPE 30 - 40  BEARB</t>
  </si>
  <si>
    <t>68532</t>
  </si>
  <si>
    <t>BLÆNDE 7,3MM INDSATS TYPE 30 DWG 68532</t>
  </si>
  <si>
    <t>68534</t>
  </si>
  <si>
    <t>BLÆNDE 8,2MM INDSATS TYPE 30 DWG 68532</t>
  </si>
  <si>
    <t>68536</t>
  </si>
  <si>
    <t>BLÆNDE 8,9MM INDSATS TYPE 30 DWG 68532</t>
  </si>
  <si>
    <t>68538</t>
  </si>
  <si>
    <t>BLÆNDE 9,6MM INDSATS TYPE 30 DWG 68532</t>
  </si>
  <si>
    <t>68540</t>
  </si>
  <si>
    <t>BLÆNDE 10,2MM INDSATS TYPE 30 DWG 68532</t>
  </si>
  <si>
    <t>68542</t>
  </si>
  <si>
    <t>BLÆNDE 10,7MM INDSATS TYPE 30 DWG 68532</t>
  </si>
  <si>
    <t>68544</t>
  </si>
  <si>
    <t>BLÆNDE 11,2MM INDSATS TYPE 30 DWG 68532</t>
  </si>
  <si>
    <t>68546</t>
  </si>
  <si>
    <t>BLÆNDE 11,8MM INDSATS TYPE 30 DWG 68532</t>
  </si>
  <si>
    <t>68548</t>
  </si>
  <si>
    <t>BLÆNDE 12,4MM INDSATS TYPE 30 DWG 68532</t>
  </si>
  <si>
    <t>68550</t>
  </si>
  <si>
    <t>BLÆNDE 12,9MM INDSATS TYPE 30 DWG 68532</t>
  </si>
  <si>
    <t>68552</t>
  </si>
  <si>
    <t>BLÆNDE 13,5MM INDSATS TYPE 30 DWG 68532</t>
  </si>
  <si>
    <t>68554</t>
  </si>
  <si>
    <t>BLÆNDE 14,2MM INDSATS TYPE 30 DWG 68532</t>
  </si>
  <si>
    <t>68556</t>
  </si>
  <si>
    <t>BLÆNDE 14,8MM INDSATS TYPE 30 DWG 68532</t>
  </si>
  <si>
    <t>68558</t>
  </si>
  <si>
    <t>BLÆNDE 15,6MM INDSATS TYPE 30 DWG 68532</t>
  </si>
  <si>
    <t>68560</t>
  </si>
  <si>
    <t>BLÆNDE 16,3MM INDSATS TYPE 30 DWG 68532</t>
  </si>
  <si>
    <t>68658</t>
  </si>
  <si>
    <t>Stempel type 20</t>
  </si>
  <si>
    <t>68660</t>
  </si>
  <si>
    <t>Hus for indsats type 20</t>
  </si>
  <si>
    <t>68667</t>
  </si>
  <si>
    <t>SKIVE F. AKTUATOR KIT 28mm</t>
  </si>
  <si>
    <t>68668</t>
  </si>
  <si>
    <t>SKIVE F. AKTUATOR KIT 20mm</t>
  </si>
  <si>
    <t>68754</t>
  </si>
  <si>
    <t>BLÆNDE 9.4MM INDSATS TYPE 30 DWG 68532</t>
  </si>
  <si>
    <t>68756</t>
  </si>
  <si>
    <t>BLÆNDE 9.8MM INDSATS TYPE 30 DWG 68532</t>
  </si>
  <si>
    <t>68758</t>
  </si>
  <si>
    <t>BLÆNDE 11.1MM INDSATS TYPE 30 DWG 68532</t>
  </si>
  <si>
    <t>68760</t>
  </si>
  <si>
    <t>BLÆNDE 12.5MM INDSATS TYPE 30 DWG 68532</t>
  </si>
  <si>
    <t>68762</t>
  </si>
  <si>
    <t>BLÆNDE 13.2MM INDSATS TYPE 30 DWG 68532</t>
  </si>
  <si>
    <t>68764</t>
  </si>
  <si>
    <t>BLÆNDE 13.8MM INDSATS TYPE 30 DWG 68532</t>
  </si>
  <si>
    <t>68766</t>
  </si>
  <si>
    <t>BLÆNDE 14.4MM INDSATS TYPE 30 DWG 68532</t>
  </si>
  <si>
    <t>68768</t>
  </si>
  <si>
    <t>BLÆNDE 15.0MM INDSATS TYPE 30 DWG 68532</t>
  </si>
  <si>
    <t>68770</t>
  </si>
  <si>
    <t>BLÆNDE 16.1MM INDSATS TYPE 30 DWG 68532</t>
  </si>
  <si>
    <t>68806</t>
  </si>
  <si>
    <t>BLÆNDE 14.8MM INDSATS TYPE 40 DWG 68806</t>
  </si>
  <si>
    <t>68808</t>
  </si>
  <si>
    <t>BLÆNDE 15.2MM INDSATS TYPE 40 DWG 68806</t>
  </si>
  <si>
    <t>68810</t>
  </si>
  <si>
    <t>BLÆNDE 15.6MM INDSATS TYPE 40 DWG 68806</t>
  </si>
  <si>
    <t>68812</t>
  </si>
  <si>
    <t>BLÆNDE 16.4MM INDSATS TYPE 40 DWG 68806</t>
  </si>
  <si>
    <t>68814</t>
  </si>
  <si>
    <t>BLÆNDE 16.8MM INDSATS TYPE 40 DWG 68806</t>
  </si>
  <si>
    <t>68816</t>
  </si>
  <si>
    <t>BLÆNDE 17.3MM INDSATS TYPE 40 DWG 68806</t>
  </si>
  <si>
    <t>68818</t>
  </si>
  <si>
    <t>BLÆNDE 17.6MM INDSATS TYPE 40 DWG 68806</t>
  </si>
  <si>
    <t>68826</t>
  </si>
  <si>
    <t>SPINDEL OPTIMA, SAUTER</t>
  </si>
  <si>
    <t>68830</t>
  </si>
  <si>
    <t>BLÆNDE 18.2MM INDSATS TYPE 40 DWG 68806</t>
  </si>
  <si>
    <t>68832</t>
  </si>
  <si>
    <t>BLÆNDE 19.1MM INDSATS TYPE 40 DWG 68806</t>
  </si>
  <si>
    <t>68834</t>
  </si>
  <si>
    <t>BLÆNDE 19.4MM INDSATS TYPE 40 DWG 68806</t>
  </si>
  <si>
    <t>68836</t>
  </si>
  <si>
    <t>BLÆNDE 20.0MM INDSATS TYPE 40 DWG 68806</t>
  </si>
  <si>
    <t>68838</t>
  </si>
  <si>
    <t>BLÆNDE 20.5MM INDSATS TYPE 40 DWG 68806</t>
  </si>
  <si>
    <t>68840</t>
  </si>
  <si>
    <t>BLÆNDE 21.1MM INDSATS TYPE 40 DWG 68806</t>
  </si>
  <si>
    <t>68842</t>
  </si>
  <si>
    <t>BLÆNDE 21.7MM INDSATS TYPE 40 DWG 68806</t>
  </si>
  <si>
    <t>68844</t>
  </si>
  <si>
    <t>BLÆNDE 22.2MM INDSATS TYPE 40 DWG 68806</t>
  </si>
  <si>
    <t>68846</t>
  </si>
  <si>
    <t>BLÆNDE 22.9MM INDSATS TYPE 40 DWG 68806</t>
  </si>
  <si>
    <t>68848</t>
  </si>
  <si>
    <t>BLÆNDE 23.5MM INDSATS TYPE 40 DWG 68806</t>
  </si>
  <si>
    <t>68852</t>
  </si>
  <si>
    <t>BLÆNDE 24.1MM INDSATS TYPE 40 DWG 68806</t>
  </si>
  <si>
    <t>68854</t>
  </si>
  <si>
    <t>BLÆNDE 24.8MM INDSATS TYPE 40 DWG 68806</t>
  </si>
  <si>
    <t>68856</t>
  </si>
  <si>
    <t>BLÆNDE 25.0MM INDSATS TYPE 40 DWG 68806</t>
  </si>
  <si>
    <t>68858</t>
  </si>
  <si>
    <t>BLÆNDE 26.2mm INDSATS TYPE 40 DWG 68806</t>
  </si>
  <si>
    <t>68860</t>
  </si>
  <si>
    <t>BUNDSKIVE DN15-32 FRESE/SIEMENS/B&amp;G</t>
  </si>
  <si>
    <t>68861</t>
  </si>
  <si>
    <t>SKIVE F. SÆDEPAKNING DN15-32</t>
  </si>
  <si>
    <t>68862</t>
  </si>
  <si>
    <t>STØTTESKIVE FOR SÆDEPAKNING</t>
  </si>
  <si>
    <t>68863</t>
  </si>
  <si>
    <t>LODDEMUFFE 22/15MM</t>
  </si>
  <si>
    <t>68864</t>
  </si>
  <si>
    <t>SÆDEBØSNING DN15-25</t>
  </si>
  <si>
    <t>68865</t>
  </si>
  <si>
    <t>SÆDEBØSNING DN32</t>
  </si>
  <si>
    <t>68866</t>
  </si>
  <si>
    <t>SÆDEBØSNING DN40-50</t>
  </si>
  <si>
    <t>68867</t>
  </si>
  <si>
    <t>KUGLE 1/2 FORKR. MODULA II</t>
  </si>
  <si>
    <t>68868</t>
  </si>
  <si>
    <t>STYR DN40-50, DPCV</t>
  </si>
  <si>
    <t>68871</t>
  </si>
  <si>
    <t>AFSTANDSRØR OPTIMA DN40-50</t>
  </si>
  <si>
    <t>68873</t>
  </si>
  <si>
    <t>GUIDE F. RESTRIKTOR, PICV DN65</t>
  </si>
  <si>
    <t>68874</t>
  </si>
  <si>
    <t>HOLDE SKIVE Ø17.9 x Ø13.1 x 1MM, CW602N</t>
  </si>
  <si>
    <t>68875</t>
  </si>
  <si>
    <t>GUIDE F. RESTRIKTOR, PICV DN50</t>
  </si>
  <si>
    <t>68876</t>
  </si>
  <si>
    <t>GUIDE F. RESTRIKTOR, PICV DN80</t>
  </si>
  <si>
    <t>68877</t>
  </si>
  <si>
    <t>HOLDERING, DN10-20 OPTIMA COMPACT</t>
  </si>
  <si>
    <t>68881</t>
  </si>
  <si>
    <t>RING F. PAKNING OPTIMA COMPACT</t>
  </si>
  <si>
    <t>68883</t>
  </si>
  <si>
    <t>STYR F. RESTRIKTOR 8-3 my nikkel</t>
  </si>
  <si>
    <t>68884</t>
  </si>
  <si>
    <t>Stempelring, Optima Compact DN25/DN32</t>
  </si>
  <si>
    <t>68885</t>
  </si>
  <si>
    <t>Sædering Optima Compact DN25-DN32</t>
  </si>
  <si>
    <t>68886</t>
  </si>
  <si>
    <t>68888</t>
  </si>
  <si>
    <t>Styr f. Restriktor, 8-3 my nikkel</t>
  </si>
  <si>
    <t>68889</t>
  </si>
  <si>
    <t>Ring f. pakning Optima Compact DN40/DN50</t>
  </si>
  <si>
    <t>68890</t>
  </si>
  <si>
    <t>Sædering Optima Compact DN40-DN50</t>
  </si>
  <si>
    <t>68891</t>
  </si>
  <si>
    <t>Stempelring, Optima Compact DN40/DN50</t>
  </si>
  <si>
    <t>68892</t>
  </si>
  <si>
    <t>Nedre del Guide f. Restriktor PICV DN100</t>
  </si>
  <si>
    <t>68893</t>
  </si>
  <si>
    <t>Spindel Guide f. Restriktor PICV DN100</t>
  </si>
  <si>
    <t>68894</t>
  </si>
  <si>
    <t>Nedre del Styr f. Restriktor DN40/50</t>
  </si>
  <si>
    <t>68895</t>
  </si>
  <si>
    <t>Nedre del Guide f. Restriktor PICV DN125</t>
  </si>
  <si>
    <t>68896</t>
  </si>
  <si>
    <t>Spindel Guide f. Restriktor PICV DN125</t>
  </si>
  <si>
    <t>68897</t>
  </si>
  <si>
    <t>Nedre del Guide f. Restriktor PICV DN150</t>
  </si>
  <si>
    <t>68898</t>
  </si>
  <si>
    <t>Spindel Guide f. Restriktor PICV DN150</t>
  </si>
  <si>
    <t>68899</t>
  </si>
  <si>
    <t>Stempelring, DN10-20 PV Compact</t>
  </si>
  <si>
    <t>68901</t>
  </si>
  <si>
    <t>Restriktor Frese S Compact DN15</t>
  </si>
  <si>
    <t>68902</t>
  </si>
  <si>
    <t>Restriktor Frese S Compact DN20</t>
  </si>
  <si>
    <t>68903</t>
  </si>
  <si>
    <t>Restriktor Frese S Compact DN25</t>
  </si>
  <si>
    <t>68904</t>
  </si>
  <si>
    <t>Restriktor Frese S Compact DN32</t>
  </si>
  <si>
    <t>68905</t>
  </si>
  <si>
    <t>Restriktor Frese S Compact DN40</t>
  </si>
  <si>
    <t>68906</t>
  </si>
  <si>
    <t>Restriktor Frese S Compact DN50</t>
  </si>
  <si>
    <t>68907</t>
  </si>
  <si>
    <t>Topstykke, Optima SA</t>
  </si>
  <si>
    <t>68908</t>
  </si>
  <si>
    <t>Krop, Optima SA</t>
  </si>
  <si>
    <t>68911</t>
  </si>
  <si>
    <t>Sædering PV Compact DN15</t>
  </si>
  <si>
    <t>68913</t>
  </si>
  <si>
    <t>Holde skive</t>
  </si>
  <si>
    <t>68914</t>
  </si>
  <si>
    <t>Skive ø28xø20x4</t>
  </si>
  <si>
    <t>68915</t>
  </si>
  <si>
    <t>Nedre del Guide f. Restriktor PICV DN250/DN300</t>
  </si>
  <si>
    <t>68916</t>
  </si>
  <si>
    <t>Spindel Guide f. Restriktor PICV DN250/DN300</t>
  </si>
  <si>
    <t>68918</t>
  </si>
  <si>
    <t>Låsebrik, Optima Compact</t>
  </si>
  <si>
    <t>68921</t>
  </si>
  <si>
    <t>Sædebøsning DN40-50</t>
  </si>
  <si>
    <t>68922</t>
  </si>
  <si>
    <t>Støtteskive for sædepakning</t>
  </si>
  <si>
    <t>68923</t>
  </si>
  <si>
    <t>Sædepakning</t>
  </si>
  <si>
    <t>68924</t>
  </si>
  <si>
    <t>Nedre del Guide f. Restriktor PICV DN250</t>
  </si>
  <si>
    <t>68925</t>
  </si>
  <si>
    <t>Ventilkegle DPRV DN15-20</t>
  </si>
  <si>
    <t>68926</t>
  </si>
  <si>
    <t>Ventilkegle DPRV DN25-32</t>
  </si>
  <si>
    <t>68928</t>
  </si>
  <si>
    <t>Støtte ring ø22,2</t>
  </si>
  <si>
    <t>68929</t>
  </si>
  <si>
    <t>Støtte ring ø28,2</t>
  </si>
  <si>
    <t>68930</t>
  </si>
  <si>
    <t>Støtte ring ø31,2</t>
  </si>
  <si>
    <t>68931</t>
  </si>
  <si>
    <t>Skive ø23xø6,2x1,5</t>
  </si>
  <si>
    <t>68932</t>
  </si>
  <si>
    <t>1/2" kugle</t>
  </si>
  <si>
    <t>68933</t>
  </si>
  <si>
    <t>1/2 Kugle bearb.</t>
  </si>
  <si>
    <t>68934</t>
  </si>
  <si>
    <t>1/2" Kugle fornik</t>
  </si>
  <si>
    <t>68935</t>
  </si>
  <si>
    <t>1/2" Konisk ring</t>
  </si>
  <si>
    <t>68936</t>
  </si>
  <si>
    <t>Låsebrik on/off</t>
  </si>
  <si>
    <t>68937</t>
  </si>
  <si>
    <t>Hus for on/off indsats type 20</t>
  </si>
  <si>
    <t>68938</t>
  </si>
  <si>
    <t>Stempel on/off type 20</t>
  </si>
  <si>
    <t>68939</t>
  </si>
  <si>
    <t>Holdering on/off</t>
  </si>
  <si>
    <t>68940</t>
  </si>
  <si>
    <t>Stempel On/off</t>
  </si>
  <si>
    <t>69001</t>
  </si>
  <si>
    <t>GEV.STK.  T.BRUSERRØR    BEARB      E204</t>
  </si>
  <si>
    <t>69023</t>
  </si>
  <si>
    <t>DÆKSEL CIRCON+ FORNIK 2-5MY</t>
  </si>
  <si>
    <t>69032</t>
  </si>
  <si>
    <t>/OMLØBER, 1/2 SL.FORSKR.     F903E</t>
  </si>
  <si>
    <t>69124</t>
  </si>
  <si>
    <t>VENTILKEGLE              BEARB      E903</t>
  </si>
  <si>
    <t>69132</t>
  </si>
  <si>
    <t>M20x1,5 Topstykke med M24X1 BEARB  E001</t>
  </si>
  <si>
    <t>69143</t>
  </si>
  <si>
    <t>3/4 NIPPEL O-RINGSHOLDER BEARB</t>
  </si>
  <si>
    <t>69169</t>
  </si>
  <si>
    <t>MUFFE 3/4" ISO 228       BEARB      F956</t>
  </si>
  <si>
    <t>69194</t>
  </si>
  <si>
    <t>3/8 SLUTMUFFE            BEARB</t>
  </si>
  <si>
    <t>69195</t>
  </si>
  <si>
    <t>1/2 SLUTMUFFE            BEARB</t>
  </si>
  <si>
    <t>69202</t>
  </si>
  <si>
    <t>OVERGANG F/KAPILLARRØR BEARB</t>
  </si>
  <si>
    <t>69203</t>
  </si>
  <si>
    <t>SLUTMUFFE 1/2 FORN.</t>
  </si>
  <si>
    <t>69204</t>
  </si>
  <si>
    <t>OMLØBER FOR TOPSTYKKE DN15-32</t>
  </si>
  <si>
    <t>69206</t>
  </si>
  <si>
    <t>ADAPTOR FRESE EVA, HEIMEIER/MMA</t>
  </si>
  <si>
    <t>69207</t>
  </si>
  <si>
    <t>ADAPTER OPTIMA, SAUTER</t>
  </si>
  <si>
    <t>69208</t>
  </si>
  <si>
    <t>STØVKAPPE F. GÅRDPOSTEHANE</t>
  </si>
  <si>
    <t>69209</t>
  </si>
  <si>
    <t>STØVKAPPE RÅFORC. F. GÅRDPOSTEHANE</t>
  </si>
  <si>
    <t>69210</t>
  </si>
  <si>
    <t>OMLØBER M20 x 1 B&amp;G</t>
  </si>
  <si>
    <t>69211</t>
  </si>
  <si>
    <t>KUGLEHOLDER 1/2" NPTF COMPACT B&amp;G</t>
  </si>
  <si>
    <t>69212</t>
  </si>
  <si>
    <t>KUGLEHOLDER 3/4" NPTF COMPACT B&amp;G</t>
  </si>
  <si>
    <t>69406</t>
  </si>
  <si>
    <t>NIPPEL, 1/2 KUGLEH.Ø15   BEARB     F123B</t>
  </si>
  <si>
    <t>69410</t>
  </si>
  <si>
    <t>1/2 ORINGSHOLDER Ø16.8   BEARB      E202</t>
  </si>
  <si>
    <t>69436</t>
  </si>
  <si>
    <t>PAKDÅSE CIRCON+         BEARB</t>
  </si>
  <si>
    <t>69497</t>
  </si>
  <si>
    <t>NIPPEL 1/2 - 1           BEARB       F</t>
  </si>
  <si>
    <t>69498</t>
  </si>
  <si>
    <t>NIPPEL 3/4 - 1           BEARB       F</t>
  </si>
  <si>
    <t>69499</t>
  </si>
  <si>
    <t>NIPPEL 1 - 1 1/4         BEARB       F</t>
  </si>
  <si>
    <t>69507</t>
  </si>
  <si>
    <t>69508</t>
  </si>
  <si>
    <t>NIPPEL 1/2" ISO 7/1      BEARB      F956</t>
  </si>
  <si>
    <t>69509</t>
  </si>
  <si>
    <t>NIPPEL 3/4" ISO 7/1      BEARB      F956</t>
  </si>
  <si>
    <t>69526</t>
  </si>
  <si>
    <t>MUFFE 1/2" ISO 228                  F956</t>
  </si>
  <si>
    <t>69537</t>
  </si>
  <si>
    <t>NIPPEL Ø15 CU/PEX        BEARB</t>
  </si>
  <si>
    <t>69541</t>
  </si>
  <si>
    <t>DÆKSEL,BY-PASS TEMCON+   BEARB</t>
  </si>
  <si>
    <t>69542</t>
  </si>
  <si>
    <t>DÆKSEL, EL. BY-PASS      BEARB</t>
  </si>
  <si>
    <t>69566</t>
  </si>
  <si>
    <t>FORLÆNGER 2" F. TRYKUDTAG</t>
  </si>
  <si>
    <t>69567</t>
  </si>
  <si>
    <t>FORLÆNGER 4" F. TRYKUDTAG</t>
  </si>
  <si>
    <t>69570</t>
  </si>
  <si>
    <t>Muffe 1" NPT</t>
  </si>
  <si>
    <t>69571</t>
  </si>
  <si>
    <t>Muffe 1" ISO 228       Bearb</t>
  </si>
  <si>
    <t>69573</t>
  </si>
  <si>
    <t>NIPPEL 1/2 O-RINGSHOLDER</t>
  </si>
  <si>
    <t>69574</t>
  </si>
  <si>
    <t>NIPPEL 1/2 O-RINGSHOLDER AISI 316</t>
  </si>
  <si>
    <t>69576</t>
  </si>
  <si>
    <t>TOPSTYKKE DN15/25</t>
  </si>
  <si>
    <t>69577</t>
  </si>
  <si>
    <t>TOPSTYKKE DN32</t>
  </si>
  <si>
    <t>69585</t>
  </si>
  <si>
    <t>MUFFE Ø18 CU-RØR</t>
  </si>
  <si>
    <t>69589</t>
  </si>
  <si>
    <t>NIPPEL 1/2 EVA HIGH BEARB</t>
  </si>
  <si>
    <t>69590</t>
  </si>
  <si>
    <t>NIPPEL 3/4 EVA HIGH BEARB</t>
  </si>
  <si>
    <t>69591</t>
  </si>
  <si>
    <t>NIPPEL 1" EVA HIGH BEARB</t>
  </si>
  <si>
    <t>69595</t>
  </si>
  <si>
    <t>PROP, SNAVSSAMLER DN15, MODULA</t>
  </si>
  <si>
    <t>69596</t>
  </si>
  <si>
    <t>PROP, SNAVSSAMLER DN20, MODULA</t>
  </si>
  <si>
    <t>69597</t>
  </si>
  <si>
    <t>PROP, SNAVSSAMLER DN25, MODULA</t>
  </si>
  <si>
    <t>69600</t>
  </si>
  <si>
    <t>OMLØBER TOP DN40-50 S1++</t>
  </si>
  <si>
    <t>69601</t>
  </si>
  <si>
    <t>NIPPEL 1 1/4" - 2"        BEARB       F</t>
  </si>
  <si>
    <t>69604</t>
  </si>
  <si>
    <t>KUGLEHOLDER DN15, MODULA II</t>
  </si>
  <si>
    <t>69605</t>
  </si>
  <si>
    <t>KUGLEHOLDER DN20, MODULA II</t>
  </si>
  <si>
    <t>69606</t>
  </si>
  <si>
    <t>KUGLEHOLDER DN25, MODULA II</t>
  </si>
  <si>
    <t>69607</t>
  </si>
  <si>
    <t>KUGLEHOLDER DN15-25, MODULA II</t>
  </si>
  <si>
    <t>69608</t>
  </si>
  <si>
    <t>TOPSTYKKE DPCV DN15-20</t>
  </si>
  <si>
    <t>69609</t>
  </si>
  <si>
    <t>TOPSTYKKE DPCV DN25-32</t>
  </si>
  <si>
    <t>69610</t>
  </si>
  <si>
    <t>TOPSTYKKE DPCV DN40-50</t>
  </si>
  <si>
    <t>69613</t>
  </si>
  <si>
    <t>OMLØBER F. TOPSTK. OPTIMA DN40-50</t>
  </si>
  <si>
    <t>69614</t>
  </si>
  <si>
    <t>TOPSTYKKE OPTIMA DN40-50</t>
  </si>
  <si>
    <t>69615</t>
  </si>
  <si>
    <t>Muffe 1/2 NPT</t>
  </si>
  <si>
    <t>69616</t>
  </si>
  <si>
    <t>Muffe 3/4 NPT</t>
  </si>
  <si>
    <t>69619</t>
  </si>
  <si>
    <t>69620</t>
  </si>
  <si>
    <t>Nippel 1" NPT</t>
  </si>
  <si>
    <t>69621</t>
  </si>
  <si>
    <t>OVERGANGSSTYKKE M28x1,5 x 130mm MODULA</t>
  </si>
  <si>
    <t>69622</t>
  </si>
  <si>
    <t>OVERGANGSSTYKKE M28x1,5 x 170mm MODULA</t>
  </si>
  <si>
    <t>69623</t>
  </si>
  <si>
    <t>OVERGANGSSTYKKE 1/4X1/2  DZR BEARB</t>
  </si>
  <si>
    <t>69624</t>
  </si>
  <si>
    <t>HUS F. PAKNINGSDÅSE, OPTIMA DN65</t>
  </si>
  <si>
    <t>69625</t>
  </si>
  <si>
    <t>KUGLEHOLDER DN15-25, MODULA III</t>
  </si>
  <si>
    <t>69626</t>
  </si>
  <si>
    <t>OVERGANGSSTK. M28x1,5 x130mm MODULA III</t>
  </si>
  <si>
    <t>69627</t>
  </si>
  <si>
    <t>OVERGANGSSTK. M28x1,5 x170mm MODULA III</t>
  </si>
  <si>
    <t>69629</t>
  </si>
  <si>
    <t>OMLØBER, ERST.ELEMENT    BEARB</t>
  </si>
  <si>
    <t>69631</t>
  </si>
  <si>
    <t>Topstykke, OPTIMA COMPACT DN10-20</t>
  </si>
  <si>
    <t>69632</t>
  </si>
  <si>
    <t>NIPPEL 3/8 F. OMLØBER 1/2</t>
  </si>
  <si>
    <t>69633</t>
  </si>
  <si>
    <t>69634</t>
  </si>
  <si>
    <t>Hætte M30x1.5, Optima/ Optima Compact</t>
  </si>
  <si>
    <t>69635</t>
  </si>
  <si>
    <t>NIPPEL 1/2 - 3/4          BEARB</t>
  </si>
  <si>
    <t>69636</t>
  </si>
  <si>
    <t>Topstykke Optima Compact DN25</t>
  </si>
  <si>
    <t>69637</t>
  </si>
  <si>
    <t>NIPPEL 1/2" FOR 3/4" OMLØBER</t>
  </si>
  <si>
    <t>69638</t>
  </si>
  <si>
    <t>NIPPEL 3/4" FOR 1" OMLØBER</t>
  </si>
  <si>
    <t>69639</t>
  </si>
  <si>
    <t>KUGLEHOLDER LANG, MODULA IV</t>
  </si>
  <si>
    <t>69640</t>
  </si>
  <si>
    <t>KUGLEHOLDER MODULA IV</t>
  </si>
  <si>
    <t>69641</t>
  </si>
  <si>
    <t>1/2"-3/4" NIPPEL/MUFFE MODULA CLASSIC IV</t>
  </si>
  <si>
    <t>69642</t>
  </si>
  <si>
    <t>1/2"-1" NIPPEL/MUFFE MODULA CLASSIC IV</t>
  </si>
  <si>
    <t>69643</t>
  </si>
  <si>
    <t>KUGLEHOLDER, MODULA V DN15</t>
  </si>
  <si>
    <t>69644</t>
  </si>
  <si>
    <t>KUGLEHOLDER, MODULA V DN20</t>
  </si>
  <si>
    <t>69645</t>
  </si>
  <si>
    <t>DÆKSEL CIRCON+          BEARB</t>
  </si>
  <si>
    <t>69646</t>
  </si>
  <si>
    <t>3/4 SLUTMUFFE            BEARB</t>
  </si>
  <si>
    <t>69648</t>
  </si>
  <si>
    <t>KUGLEHOLDER LANG 3/4, MODULA IV</t>
  </si>
  <si>
    <t>69649</t>
  </si>
  <si>
    <t>KUGLEHOLDER 3/4, MODULA IV</t>
  </si>
  <si>
    <t>69650</t>
  </si>
  <si>
    <t>69651</t>
  </si>
  <si>
    <t>OVERGANGSSTYKKE 130mm, MODULA</t>
  </si>
  <si>
    <t>69652</t>
  </si>
  <si>
    <t>OVERGANGSSTYKKE 170mm, MODULA</t>
  </si>
  <si>
    <t>69653</t>
  </si>
  <si>
    <t>TOPSTYKKE, PV COMPACT</t>
  </si>
  <si>
    <t>69654</t>
  </si>
  <si>
    <t>Top, PV Compact DN15/20</t>
  </si>
  <si>
    <t>69655</t>
  </si>
  <si>
    <t>69656</t>
  </si>
  <si>
    <t>Dæksel CirCon/TemCon</t>
  </si>
  <si>
    <t>69657</t>
  </si>
  <si>
    <t>69658</t>
  </si>
  <si>
    <t>69659</t>
  </si>
  <si>
    <t>Top, PV Compact DN25/32</t>
  </si>
  <si>
    <t>69660</t>
  </si>
  <si>
    <t>Top, PV Compact DN40/50</t>
  </si>
  <si>
    <t>69661</t>
  </si>
  <si>
    <t>Topstykke, Frese S Compact DN15-20</t>
  </si>
  <si>
    <t>69662</t>
  </si>
  <si>
    <t>Topstykke, Frese S Compact DN25-32</t>
  </si>
  <si>
    <t>69663</t>
  </si>
  <si>
    <t>Topstykke, Frese S Compact DN40-50</t>
  </si>
  <si>
    <t>69664</t>
  </si>
  <si>
    <t>Trykudtags adapter for ARI</t>
  </si>
  <si>
    <t>69665</t>
  </si>
  <si>
    <t>Nav for Spindellås</t>
  </si>
  <si>
    <t>69666</t>
  </si>
  <si>
    <t>Nippel 1/2" for 3/4" omløber - 40mm</t>
  </si>
  <si>
    <t>69667</t>
  </si>
  <si>
    <t>Spindel nedre del, DN65 LPV</t>
  </si>
  <si>
    <t>69668</t>
  </si>
  <si>
    <t>Spindel nedre del, DN50-65-80 LPV</t>
  </si>
  <si>
    <t>69669</t>
  </si>
  <si>
    <t>Spindel nedre del, DN100-125-150 LPV</t>
  </si>
  <si>
    <t>69670</t>
  </si>
  <si>
    <t>Nippel f. kompressionsfitting G1/2</t>
  </si>
  <si>
    <t>69671</t>
  </si>
  <si>
    <t>Omløber f. kompressionsfitting</t>
  </si>
  <si>
    <t>69672</t>
  </si>
  <si>
    <t>Topstykke, Optima P Compact DN15/20</t>
  </si>
  <si>
    <t>69673</t>
  </si>
  <si>
    <t>Hus f. pakdåse ø20</t>
  </si>
  <si>
    <t>69674</t>
  </si>
  <si>
    <t>T-stykke for kapillarrør og trykudtag hus</t>
  </si>
  <si>
    <t>69675</t>
  </si>
  <si>
    <t>T-stykke for kapillarrør og trykudtag skrue</t>
  </si>
  <si>
    <t>69676</t>
  </si>
  <si>
    <t>Nippel rør 1/2" x 28,4</t>
  </si>
  <si>
    <t>69678</t>
  </si>
  <si>
    <t>Omløber M30</t>
  </si>
  <si>
    <t>69679</t>
  </si>
  <si>
    <t>Kuglehholder DN15, Modula VI</t>
  </si>
  <si>
    <t>69680</t>
  </si>
  <si>
    <t>Kuglehholder DN20, Modula VI</t>
  </si>
  <si>
    <t>69681</t>
  </si>
  <si>
    <t>Kuglehholder DN25, Modula VI</t>
  </si>
  <si>
    <t>69682</t>
  </si>
  <si>
    <t>69683</t>
  </si>
  <si>
    <t>Møtrik M16x2</t>
  </si>
  <si>
    <t>69684</t>
  </si>
  <si>
    <t>Møtrik M24x1,5</t>
  </si>
  <si>
    <t>69685</t>
  </si>
  <si>
    <t>Brystnippel DN15</t>
  </si>
  <si>
    <t>69686</t>
  </si>
  <si>
    <t>Brystnippel DN20</t>
  </si>
  <si>
    <t>69687</t>
  </si>
  <si>
    <t>T-stykke m/o-ring for kapillarrør og trykudtag</t>
  </si>
  <si>
    <t>69688</t>
  </si>
  <si>
    <t>Nippel 1" for 1 1/4" omløber</t>
  </si>
  <si>
    <t>69689</t>
  </si>
  <si>
    <t>Topstykke, Optima DN40</t>
  </si>
  <si>
    <t>69690</t>
  </si>
  <si>
    <t>Overgangsstykke 1/4x1/2 - C69300</t>
  </si>
  <si>
    <t>69691</t>
  </si>
  <si>
    <t>Topstykke DN32 Bray</t>
  </si>
  <si>
    <t>69692</t>
  </si>
  <si>
    <t>Topstykke DN15-25 Bray</t>
  </si>
  <si>
    <t>69693</t>
  </si>
  <si>
    <t>Restriktor DN40</t>
  </si>
  <si>
    <t>69694</t>
  </si>
  <si>
    <t>Nippel 1/2" for 1/2" omløber</t>
  </si>
  <si>
    <t>69695</t>
  </si>
  <si>
    <t>Nippel 1" for 1" omløber</t>
  </si>
  <si>
    <t>69696</t>
  </si>
  <si>
    <t>Omløber 1/2"</t>
  </si>
  <si>
    <t>69697</t>
  </si>
  <si>
    <t>Topstykke, Optima DN50</t>
  </si>
  <si>
    <t>69698</t>
  </si>
  <si>
    <t>Restriktor DN50</t>
  </si>
  <si>
    <t>69699</t>
  </si>
  <si>
    <t>1/2" o-ringsholder ø16,8</t>
  </si>
  <si>
    <t>69700</t>
  </si>
  <si>
    <t>Nippel 1/2" for 3/4" omløber</t>
  </si>
  <si>
    <t>69701</t>
  </si>
  <si>
    <t>Rørstykke 1"x125 mm</t>
  </si>
  <si>
    <t>69702</t>
  </si>
  <si>
    <t>Prop 1"</t>
  </si>
  <si>
    <t>69703</t>
  </si>
  <si>
    <t>Topstykke DN15-25 Low Flow Bray</t>
  </si>
  <si>
    <t>69704</t>
  </si>
  <si>
    <t>T-stykke for 1/4" kapillarrør og trykudtag hus</t>
  </si>
  <si>
    <t>69705</t>
  </si>
  <si>
    <t>T-stykke for 1/4" kapillarrør og trykudtag skrue</t>
  </si>
  <si>
    <t>69706</t>
  </si>
  <si>
    <t>Topstykke on/off</t>
  </si>
  <si>
    <t>69707</t>
  </si>
  <si>
    <t>Reduktionsnippel G1 1/2" - G1"</t>
  </si>
  <si>
    <t>69708</t>
  </si>
  <si>
    <t>Nippel 1/2" for 3/4" omløber, 72 mm</t>
  </si>
  <si>
    <t>69709</t>
  </si>
  <si>
    <t>Nippel 3/4" for 1" omløber, 70 mm</t>
  </si>
  <si>
    <t>69710</t>
  </si>
  <si>
    <t>Nippel 1" for 1 1/4" omløber, 68 mm</t>
  </si>
  <si>
    <t>69711</t>
  </si>
  <si>
    <t>Kugleholder 6-port PICV DN15</t>
  </si>
  <si>
    <t>69712</t>
  </si>
  <si>
    <t>Kugleholder 6-port PICV DN20</t>
  </si>
  <si>
    <t>69713</t>
  </si>
  <si>
    <t>Nippel 3/4" for 3/4" omløber</t>
  </si>
  <si>
    <t>70002</t>
  </si>
  <si>
    <t>3/4 OMLØBER,  BRUSERØR   BEARB      F909</t>
  </si>
  <si>
    <t>70003</t>
  </si>
  <si>
    <t>/3/4 OMLØBER, BRUSERØR/FORCR</t>
  </si>
  <si>
    <t>70004</t>
  </si>
  <si>
    <t>3/4 OMLØBER,  SVINGTUD   BEARB      F909</t>
  </si>
  <si>
    <t>70005</t>
  </si>
  <si>
    <t>3/4 OMLØBER,  SVINGTUD   FORCR</t>
  </si>
  <si>
    <t>70009</t>
  </si>
  <si>
    <t>PROP, 1/4 SIDEAFTAPV.    BEARB      B225</t>
  </si>
  <si>
    <t>70031</t>
  </si>
  <si>
    <t>/28X1.5 OMLØBER  Ø22 SKÆ.           F908</t>
  </si>
  <si>
    <t>70068</t>
  </si>
  <si>
    <t>1/2 OMLØBER,  RØRSAMLER  BEARB     G905H</t>
  </si>
  <si>
    <t>70069</t>
  </si>
  <si>
    <t>3/4 OMLØBER,  RØRSAMLER  BEARB     G905H</t>
  </si>
  <si>
    <t>70070</t>
  </si>
  <si>
    <t>70071</t>
  </si>
  <si>
    <t>5/4 OMLØBER,  RØRSAMLER  BEARB       I95</t>
  </si>
  <si>
    <t>70072</t>
  </si>
  <si>
    <t>1 1/2 OMLØBER,RØRSAMLER  BEARB       I95</t>
  </si>
  <si>
    <t>70073</t>
  </si>
  <si>
    <t>2 OMLØBER,    RØRSAMLER  BEARB       I95</t>
  </si>
  <si>
    <t>70074</t>
  </si>
  <si>
    <t>3/8 OMLØBER,  RØRSAMLER  BEARB     G905H</t>
  </si>
  <si>
    <t>70082</t>
  </si>
  <si>
    <t>SLUTMUFFE M28X1,5, GAS   BEARB     F922H</t>
  </si>
  <si>
    <t>70091</t>
  </si>
  <si>
    <t>1/2 OMLØBER   Ø12 SKÆ.              F920</t>
  </si>
  <si>
    <t>70094</t>
  </si>
  <si>
    <t>1/2 OMLØBER   Ø15 SKÆ.              F920</t>
  </si>
  <si>
    <t>70115</t>
  </si>
  <si>
    <t>3/4 OMLØBER (UNION)      BEARB     F927H</t>
  </si>
  <si>
    <t>70116</t>
  </si>
  <si>
    <t>MUFFE, 3/4 UNION         BEARB     F926H</t>
  </si>
  <si>
    <t>70165</t>
  </si>
  <si>
    <t>OMLØBER 3/4"</t>
  </si>
  <si>
    <t>70194</t>
  </si>
  <si>
    <t>3/4 OMLØBER, 1/2 FORSKR. BEARB       M</t>
  </si>
  <si>
    <t>70195</t>
  </si>
  <si>
    <t>3/4 OMLØBER, 1/2 FORSKR. FORNIK</t>
  </si>
  <si>
    <t>70226</t>
  </si>
  <si>
    <t>OMLØBER 1/2 12MM PEX     BEARB     B171</t>
  </si>
  <si>
    <t>70230</t>
  </si>
  <si>
    <t>OMLØBER 1/2 15MM PEX     BEARB     B171</t>
  </si>
  <si>
    <t>70232</t>
  </si>
  <si>
    <t>OMLØBER 1/2 16MM PEX     BEARB     B171</t>
  </si>
  <si>
    <t>70236</t>
  </si>
  <si>
    <t>OMLØBER 3/8XØ8 KOMP.KOBL BEARB</t>
  </si>
  <si>
    <t>70239</t>
  </si>
  <si>
    <t>OMLØBER 3/8XØ10 KOMP.KOBL BEARB</t>
  </si>
  <si>
    <t>70242</t>
  </si>
  <si>
    <t>OMLØBER 3/8XØ12 KOMP.KOBL BEARB</t>
  </si>
  <si>
    <t>70245</t>
  </si>
  <si>
    <t>OMLØBER 1/2 8MM KOMP.KOBL. BEARB</t>
  </si>
  <si>
    <t>70246</t>
  </si>
  <si>
    <t>OMLØBER 1/2 8MM KOMP.KOBL. FORNIK</t>
  </si>
  <si>
    <t>70248</t>
  </si>
  <si>
    <t>OMLØBER 1/2 10MM KOMP.KOBL. BEARB</t>
  </si>
  <si>
    <t>70251</t>
  </si>
  <si>
    <t>OMLØBER 1/2 12MM KOMP.KOBL.BEARB</t>
  </si>
  <si>
    <t>70254</t>
  </si>
  <si>
    <t>OMLØBER 1/2 15MM KOMP.KOBL. BEARB</t>
  </si>
  <si>
    <t>70257</t>
  </si>
  <si>
    <t>OMLØBER 1/2 16MM KOMP.KOBL. BEARB</t>
  </si>
  <si>
    <t>70264</t>
  </si>
  <si>
    <t>OMLØBER 1/2 16MM ALU-PEX BEARB     B171</t>
  </si>
  <si>
    <t>70268</t>
  </si>
  <si>
    <t>OMLØBER 1-1/4" BEARB.</t>
  </si>
  <si>
    <t>70270</t>
  </si>
  <si>
    <t>OMLØBER M28 x1.5, MODULA II</t>
  </si>
  <si>
    <t>70405</t>
  </si>
  <si>
    <t>PROP 1/4</t>
  </si>
  <si>
    <t>70408</t>
  </si>
  <si>
    <t>PROP 1/4" NPT B&amp;G</t>
  </si>
  <si>
    <t>70409</t>
  </si>
  <si>
    <t>PROP 1/4" F/ T-Stykke, DPCV SYS</t>
  </si>
  <si>
    <t>70410</t>
  </si>
  <si>
    <t>OMLØBER 1/2", T-STYKKE, DPCV SYS</t>
  </si>
  <si>
    <t>70411</t>
  </si>
  <si>
    <t>PROP 1/4" F/ T-Stykke, DPCV SYS/CIM</t>
  </si>
  <si>
    <t>70412</t>
  </si>
  <si>
    <t>PROP 1/4 TIN/NIKKEL</t>
  </si>
  <si>
    <t>70413</t>
  </si>
  <si>
    <t>OMLØBER 1/2 F. NIPPEL 3/8</t>
  </si>
  <si>
    <t>70414</t>
  </si>
  <si>
    <t>OMLØBER 3/4 F. NIPPEL 1/2</t>
  </si>
  <si>
    <t>71003</t>
  </si>
  <si>
    <t>STOKRØR MED GEV.STK      FORCR</t>
  </si>
  <si>
    <t>71006</t>
  </si>
  <si>
    <t>BRUSERØR MED GEV.STK     FORCR</t>
  </si>
  <si>
    <t>71102</t>
  </si>
  <si>
    <t>SVINGTUD,J 200MM FORCR</t>
  </si>
  <si>
    <t>71103</t>
  </si>
  <si>
    <t>SVINGTUD,J 300MM FORCR</t>
  </si>
  <si>
    <t>71104</t>
  </si>
  <si>
    <t>SVINGTUD,S 110MM FORCR</t>
  </si>
  <si>
    <t>71105</t>
  </si>
  <si>
    <t>SVINGTUD,S 150MM FORCR</t>
  </si>
  <si>
    <t>71106</t>
  </si>
  <si>
    <t>SVINGTUD,S 200MM FORCR</t>
  </si>
  <si>
    <t>71107</t>
  </si>
  <si>
    <t>SVINGTUD,S 250MM FORCR</t>
  </si>
  <si>
    <t>71109</t>
  </si>
  <si>
    <t>SVINGTUD,S 350MM FORCR</t>
  </si>
  <si>
    <t>71110</t>
  </si>
  <si>
    <t>SVINGTUD,S 400MM FORCR</t>
  </si>
  <si>
    <t>71111</t>
  </si>
  <si>
    <t>SVINGTUD,S 500MM FORCR</t>
  </si>
  <si>
    <t>71112</t>
  </si>
  <si>
    <t>SVINGTUD,B 110MM M/PERLA FORCR</t>
  </si>
  <si>
    <t>71115</t>
  </si>
  <si>
    <t>SVINGTUD,J 250MM FORCR</t>
  </si>
  <si>
    <t>71116</t>
  </si>
  <si>
    <t>SVINGTUD,J 150MM FORCR</t>
  </si>
  <si>
    <t>71117</t>
  </si>
  <si>
    <t>SVINGTUD,U 200MM FORCR</t>
  </si>
  <si>
    <t>71119</t>
  </si>
  <si>
    <t>SVINGTUD,U 300MM FORCR</t>
  </si>
  <si>
    <t>71120</t>
  </si>
  <si>
    <t>SVINGTUD,U 350MM M/PERLA FORCR</t>
  </si>
  <si>
    <t>71121</t>
  </si>
  <si>
    <t>SVINGTUD,U 400MM FORCR</t>
  </si>
  <si>
    <t>71126</t>
  </si>
  <si>
    <t>ROSETTE Ø15 HVID</t>
  </si>
  <si>
    <t>71932</t>
  </si>
  <si>
    <t>Montagevejl. f. FODRV DN65 til DN300</t>
  </si>
  <si>
    <t>72007</t>
  </si>
  <si>
    <t>GREB, HOVEDHANE  GAS     BEARB</t>
  </si>
  <si>
    <t>72042</t>
  </si>
  <si>
    <t>/KONTRAPATRON NEOPERL TYPE DW15/DN10 GF</t>
  </si>
  <si>
    <t>72047</t>
  </si>
  <si>
    <t>TRÅDFILTER 30M/T Ø15</t>
  </si>
  <si>
    <t>72050</t>
  </si>
  <si>
    <t>Kapillarrør ø6/ø4 - 2 m</t>
  </si>
  <si>
    <t>72085</t>
  </si>
  <si>
    <t>GREB HOVEDHANE GAS RØD   LAKER</t>
  </si>
  <si>
    <t>72087</t>
  </si>
  <si>
    <t>TERMOELEMENT, 2133 CIRCON 2</t>
  </si>
  <si>
    <t>72098</t>
  </si>
  <si>
    <t>LØS NØGLE, OPTIMA</t>
  </si>
  <si>
    <t>72139</t>
  </si>
  <si>
    <t>1 OMLØBER, 3/4 FORSKR.</t>
  </si>
  <si>
    <t>72171</t>
  </si>
  <si>
    <t>M10 ØJEBOLT DIN 580 FZB</t>
  </si>
  <si>
    <t>72204</t>
  </si>
  <si>
    <t>AFSTANDSSTK. WAFER, AISI 304</t>
  </si>
  <si>
    <t>72206</t>
  </si>
  <si>
    <t>AFSTANDSSTK. DN250, AISI 304</t>
  </si>
  <si>
    <t>72208</t>
  </si>
  <si>
    <t>FORLÆNGERSTK. F/MØHLENHOFF</t>
  </si>
  <si>
    <t>72209</t>
  </si>
  <si>
    <t>Anti rotations styr DN50-65-80</t>
  </si>
  <si>
    <t>72210</t>
  </si>
  <si>
    <t>Anti rotations styr DN100-125-150</t>
  </si>
  <si>
    <t>72299</t>
  </si>
  <si>
    <t>HUS ALPHA DN50 F.FLANGER STØBT</t>
  </si>
  <si>
    <t>72304</t>
  </si>
  <si>
    <t>TRYKUDTAGSNÅL</t>
  </si>
  <si>
    <t>72305</t>
  </si>
  <si>
    <t>SLANGE 1500X6MM</t>
  </si>
  <si>
    <t>72306</t>
  </si>
  <si>
    <t>OVERGANGSFITTINGS 1/4" X Ø6</t>
  </si>
  <si>
    <t>72307</t>
  </si>
  <si>
    <t>MANOMETER M/FRESE LOGO</t>
  </si>
  <si>
    <t>72308</t>
  </si>
  <si>
    <t>HUS ALPHA DN50 F.FLANGER  BEARB</t>
  </si>
  <si>
    <t>72309</t>
  </si>
  <si>
    <t>HUS ALPHA DN65 F.FLANGER  STØBT</t>
  </si>
  <si>
    <t>72310</t>
  </si>
  <si>
    <t>HUS ALPHA DN65 F.FLANGER  BEARB</t>
  </si>
  <si>
    <t>72313</t>
  </si>
  <si>
    <t>HUS ALPHA DN100 F.FLANGER STØBT</t>
  </si>
  <si>
    <t>72314</t>
  </si>
  <si>
    <t>HUS ALPHA DN100 F.FLANGER  BEARB</t>
  </si>
  <si>
    <t>72314X</t>
  </si>
  <si>
    <t>Hus Alpha DN100, f. Flanger bear - M6</t>
  </si>
  <si>
    <t>72315</t>
  </si>
  <si>
    <t>HUS ALPHA DN150 F.FLANGER STØBT</t>
  </si>
  <si>
    <t>72316</t>
  </si>
  <si>
    <t>HUS ALPHA DN150 F.FLANGER  BEARB</t>
  </si>
  <si>
    <t>72316X</t>
  </si>
  <si>
    <t>Hus Alpha DN150, f. Flanger bear - M6</t>
  </si>
  <si>
    <t>72317</t>
  </si>
  <si>
    <t>HUS ALPHA DN200 F.FLANGER STØBT</t>
  </si>
  <si>
    <t>72318</t>
  </si>
  <si>
    <t>HUS ALPHA DN200 F.FLANGER  BEARB</t>
  </si>
  <si>
    <t>72318X</t>
  </si>
  <si>
    <t>Hus Alpha DN200, f. Flanger bear - M6</t>
  </si>
  <si>
    <t>72319</t>
  </si>
  <si>
    <t>HUS ALPHA DN250 F.FLANGER STØBT</t>
  </si>
  <si>
    <t>72320</t>
  </si>
  <si>
    <t>HUS ALPHA DN250 F.FLANGER  BEARB</t>
  </si>
  <si>
    <t>72320X</t>
  </si>
  <si>
    <t>Hus Alpha DN250, f. Flanger bear - M6</t>
  </si>
  <si>
    <t>72321</t>
  </si>
  <si>
    <t>HUS ALPHA DN300 F.FLANGER STØBT</t>
  </si>
  <si>
    <t>72322</t>
  </si>
  <si>
    <t>HUS ALPHA DN300 F.FLANGER  BEARB</t>
  </si>
  <si>
    <t>72322X</t>
  </si>
  <si>
    <t>Hus Alpha DN300, f. Flanger bear - M6</t>
  </si>
  <si>
    <t>72323</t>
  </si>
  <si>
    <t>HUS ALPHA DN350 F.FLANGER STØBT</t>
  </si>
  <si>
    <t>72324</t>
  </si>
  <si>
    <t>HUS ALPHA DN350 F.FLANGER  BEARB</t>
  </si>
  <si>
    <t>72324X</t>
  </si>
  <si>
    <t>Hus Alpha DN350, f. Flanger bear - M6</t>
  </si>
  <si>
    <t>72341</t>
  </si>
  <si>
    <t>HUS ALPHA DN125 F.FLANGER STØBT</t>
  </si>
  <si>
    <t>72342</t>
  </si>
  <si>
    <t>HUS ALPHA DN125 F.FLANGER BEARB.</t>
  </si>
  <si>
    <t>72342X</t>
  </si>
  <si>
    <t>Hus Alpha DN125, f. Flanger bear - M6</t>
  </si>
  <si>
    <t>72343</t>
  </si>
  <si>
    <t>HUS ALPHA DN80 F.FLANGER STØBT</t>
  </si>
  <si>
    <t>72344</t>
  </si>
  <si>
    <t>HUS ALPHA DN80 F.FLANGER BEARB.</t>
  </si>
  <si>
    <t>72348</t>
  </si>
  <si>
    <t>Topstykke u/kontra 1/2"</t>
  </si>
  <si>
    <t>72350</t>
  </si>
  <si>
    <t>Topstykke u/kontra M20x1.5</t>
  </si>
  <si>
    <t>72352</t>
  </si>
  <si>
    <t>/Topstykke 1/2",Gårdpost/støvkap/firkant</t>
  </si>
  <si>
    <t>72354</t>
  </si>
  <si>
    <t>Topstykke 1/2" u/kontra m/greb</t>
  </si>
  <si>
    <t>72355</t>
  </si>
  <si>
    <t>KONTRAPATRON SYSTEMPLAST F/AFTAP</t>
  </si>
  <si>
    <t>72357</t>
  </si>
  <si>
    <t>HUS ALPHA DN400 F.FLANGER STØBT</t>
  </si>
  <si>
    <t>72358</t>
  </si>
  <si>
    <t>HUS ALPHA DN400 F.FLANGER BEARB</t>
  </si>
  <si>
    <t>72360</t>
  </si>
  <si>
    <t>HUS ALPHA DN450 F.FLANGER BEARB</t>
  </si>
  <si>
    <t>72361</t>
  </si>
  <si>
    <t>HUS ALPHA DN500 F.FLANGER STØBT</t>
  </si>
  <si>
    <t>72362</t>
  </si>
  <si>
    <t>HUS ALPHA DN500 F.FLANGER BEARB</t>
  </si>
  <si>
    <t>72365</t>
  </si>
  <si>
    <t>HUS ALPHA DN600 F.FLANGER STØBT</t>
  </si>
  <si>
    <t>72366</t>
  </si>
  <si>
    <t>HUS ALPHA DN600 F.FLANGER BEARB</t>
  </si>
  <si>
    <t>72367</t>
  </si>
  <si>
    <t>HUS ALPHA DN800 F.FLANGER STØBT</t>
  </si>
  <si>
    <t>72368</t>
  </si>
  <si>
    <t>HUS ALPHA DN800 F.FLANGER BEARB</t>
  </si>
  <si>
    <t>72380</t>
  </si>
  <si>
    <t>72394</t>
  </si>
  <si>
    <t>SPINDELFORLÆNGER, MODULA</t>
  </si>
  <si>
    <t>72397</t>
  </si>
  <si>
    <t>Slange 1500x6mm</t>
  </si>
  <si>
    <t>72438</t>
  </si>
  <si>
    <t>Cu-rør blød ø3±0,05 x 0,7 x 1000</t>
  </si>
  <si>
    <t>72450</t>
  </si>
  <si>
    <t>KUGLEHANE DN15 MUFFE x 1" OML.</t>
  </si>
  <si>
    <t>72451</t>
  </si>
  <si>
    <t>KUGLEHANE DN20 MUFFE x 1" OML.</t>
  </si>
  <si>
    <t>72452</t>
  </si>
  <si>
    <t>KUGLEHANE DN25 MUFFE x 5/4" OML.</t>
  </si>
  <si>
    <t>72453</t>
  </si>
  <si>
    <t>KUGLEHANE DN32 MUFFE x 2" OML.</t>
  </si>
  <si>
    <t>72454</t>
  </si>
  <si>
    <t>KUGLEHANE DN40 MUFFE x 2" OML.</t>
  </si>
  <si>
    <t>72455</t>
  </si>
  <si>
    <t>KUGLEHANE DN50 MUFFE x 2" OML</t>
  </si>
  <si>
    <t>72456</t>
  </si>
  <si>
    <t>T-STK DN15 M/M M/KGH &amp; UDTAG</t>
  </si>
  <si>
    <t>72457</t>
  </si>
  <si>
    <t>T-STK DN20 M/M M/KGH &amp; UDTAG</t>
  </si>
  <si>
    <t>72458</t>
  </si>
  <si>
    <t>T-STK DN25 M/M M/KGH &amp; UDTAG</t>
  </si>
  <si>
    <t>72459</t>
  </si>
  <si>
    <t>T-STK DN32 M/M M/KGH &amp; UDTAG</t>
  </si>
  <si>
    <t>72460</t>
  </si>
  <si>
    <t>T-STK DN40 M/M M/KGH &amp; UDTAG</t>
  </si>
  <si>
    <t>72461</t>
  </si>
  <si>
    <t>T-STK DN50 M/M M/KGH &amp; UDTAG</t>
  </si>
  <si>
    <t>72472</t>
  </si>
  <si>
    <t>KUGLE 3/4 F. B&amp;G</t>
  </si>
  <si>
    <t>72473</t>
  </si>
  <si>
    <t>KUGLE 11/4 F. B&amp;G</t>
  </si>
  <si>
    <t>72474</t>
  </si>
  <si>
    <t>TÆTNINGSRING 3/4 PTFE F. B&amp;G</t>
  </si>
  <si>
    <t>72476</t>
  </si>
  <si>
    <t>MEDBRINGER 3/4 F. B&amp;G</t>
  </si>
  <si>
    <t>72477</t>
  </si>
  <si>
    <t>MEDBRINGER 11/4 F. B&amp;G</t>
  </si>
  <si>
    <t>72478</t>
  </si>
  <si>
    <t>MUFFE 3/4 NPT F. B&amp;G</t>
  </si>
  <si>
    <t>72479</t>
  </si>
  <si>
    <t>MUFFE 11/4 NPT F. B&amp;G</t>
  </si>
  <si>
    <t>72484</t>
  </si>
  <si>
    <t>MØTRIK 3/4 m/nylon låsning F. B&amp;G</t>
  </si>
  <si>
    <t>72497</t>
  </si>
  <si>
    <t>RØRHOLDER T/BRUSERØR 16x18MM FORK</t>
  </si>
  <si>
    <t>72505</t>
  </si>
  <si>
    <t>MUFFE 3/4 ISO 228 DZR</t>
  </si>
  <si>
    <t>72510</t>
  </si>
  <si>
    <t xml:space="preserve">FILTER, SNAVSSAMLER DN15 </t>
  </si>
  <si>
    <t>72511</t>
  </si>
  <si>
    <t>FILTER, SNAVSSAMLER DN20 32M/T 0.5mm</t>
  </si>
  <si>
    <t>72512</t>
  </si>
  <si>
    <t>FILTER, SNAVSSAMLER DN25 32M/T 0.5mm</t>
  </si>
  <si>
    <t>72513</t>
  </si>
  <si>
    <t>FILTER, SNAVSSAMLER DN32 32M/T 0.5mm</t>
  </si>
  <si>
    <t>72514</t>
  </si>
  <si>
    <t>FILTER, SNAVSSAMLER DN40 32M/T 0.5mm</t>
  </si>
  <si>
    <t>72515</t>
  </si>
  <si>
    <t>FILTER, SNAVSSAMLER DN50 32M/T 0.5mm</t>
  </si>
  <si>
    <t>72573</t>
  </si>
  <si>
    <t>HUS ALPHA DN100 F.FLANGER PN25</t>
  </si>
  <si>
    <t>72574</t>
  </si>
  <si>
    <t>HUS ALPHA DN125 F.FLANGER PN25</t>
  </si>
  <si>
    <t>72575</t>
  </si>
  <si>
    <t>HUS ALPHA DN150 F.FLANGER PN25</t>
  </si>
  <si>
    <t>72576</t>
  </si>
  <si>
    <t>HUS ALPHA DN200 F.FLANGER PN25</t>
  </si>
  <si>
    <t>72577</t>
  </si>
  <si>
    <t>HUS ALPHA DN250 F.FLANGER PN25</t>
  </si>
  <si>
    <t>72578</t>
  </si>
  <si>
    <t>HUS ALPHA DN300 F.FLANGER PN25</t>
  </si>
  <si>
    <t>72579</t>
  </si>
  <si>
    <t>HUS ALPHA DN350 F.FLANGER PN25</t>
  </si>
  <si>
    <t>72580</t>
  </si>
  <si>
    <t>HUS ALPHA DN400 F.FLANGER PN25</t>
  </si>
  <si>
    <t>72581</t>
  </si>
  <si>
    <t>HUS ALPHA DN450 F.FLANGER PN25</t>
  </si>
  <si>
    <t>72582</t>
  </si>
  <si>
    <t>HUS ALPHA DN500 F.FLANGER PN25</t>
  </si>
  <si>
    <t>72583</t>
  </si>
  <si>
    <t>HUS ALPHA DN600 F.FLANGER PN25</t>
  </si>
  <si>
    <t>72588</t>
  </si>
  <si>
    <t>Ø15x1 (LANGT) CU-HÅRDT EN 12449</t>
  </si>
  <si>
    <t>72590</t>
  </si>
  <si>
    <t>TOPSTYKKE F. GÅRDPOSTEHANE</t>
  </si>
  <si>
    <t>72592</t>
  </si>
  <si>
    <t>Ø22x1 (LANG) CU-HÅRDT EN 12449</t>
  </si>
  <si>
    <t>72593</t>
  </si>
  <si>
    <t>KUGLE 3/4, MODULA</t>
  </si>
  <si>
    <t>72595</t>
  </si>
  <si>
    <t>Pakdåse</t>
  </si>
  <si>
    <t>72596</t>
  </si>
  <si>
    <t>MEDBR. MODULA II</t>
  </si>
  <si>
    <t>72597</t>
  </si>
  <si>
    <t>KUGLE 3/4 FORKR. MODULA II</t>
  </si>
  <si>
    <t>72598</t>
  </si>
  <si>
    <t>MØTRIK M8 M/NYLON LÅSNING</t>
  </si>
  <si>
    <t>72611</t>
  </si>
  <si>
    <t>BRYSTNIPPEL 1" x 3/4" DPCV SYS</t>
  </si>
  <si>
    <t>72613</t>
  </si>
  <si>
    <t>Dæksel, PICV DN65</t>
  </si>
  <si>
    <t>72614</t>
  </si>
  <si>
    <t>DÆKSEL, PICV DN65</t>
  </si>
  <si>
    <t>72615</t>
  </si>
  <si>
    <t>HUS PICV DN65 PN16</t>
  </si>
  <si>
    <t>72616</t>
  </si>
  <si>
    <t>HUS PICV DN65 PN25</t>
  </si>
  <si>
    <t>72617</t>
  </si>
  <si>
    <t>HUS  PICV DN65 ANSI 125</t>
  </si>
  <si>
    <t>72618</t>
  </si>
  <si>
    <t>HUS PICV DN65 ANSI 250</t>
  </si>
  <si>
    <t>72623</t>
  </si>
  <si>
    <t>NØGLE F. GÅRDPOSTEHANE</t>
  </si>
  <si>
    <t>72624</t>
  </si>
  <si>
    <t>Ø8x1 (KORT) CU-HÅRDT EN 12449</t>
  </si>
  <si>
    <t>72625</t>
  </si>
  <si>
    <t>Ø8x1 (LANG) CU-HÅRDT EN 12449</t>
  </si>
  <si>
    <t>72626</t>
  </si>
  <si>
    <t>72627</t>
  </si>
  <si>
    <t>HUS PICV DN50 PN16</t>
  </si>
  <si>
    <t>72628</t>
  </si>
  <si>
    <t>HUS PICV DN50 PN25</t>
  </si>
  <si>
    <t>72629</t>
  </si>
  <si>
    <t>DÆKSEL STØBT, PICV DN50</t>
  </si>
  <si>
    <t>72630</t>
  </si>
  <si>
    <t>DÆKSEL PICV DN50</t>
  </si>
  <si>
    <t>72632</t>
  </si>
  <si>
    <t>HUS PICV DN80 PN16/25</t>
  </si>
  <si>
    <t>72633</t>
  </si>
  <si>
    <t>DÆKSEL STØBT, PICV DN80</t>
  </si>
  <si>
    <t>72634</t>
  </si>
  <si>
    <t>DÆKSEL PICV DN80</t>
  </si>
  <si>
    <t>72635</t>
  </si>
  <si>
    <t>HUS PICV DN80 ANSI 125</t>
  </si>
  <si>
    <t>72636</t>
  </si>
  <si>
    <t>HUS PICV DN80 ANSI 250</t>
  </si>
  <si>
    <t>72637</t>
  </si>
  <si>
    <t>GREB 1/2" - 3/4" COMPACT PICV B&amp;G</t>
  </si>
  <si>
    <t>72638</t>
  </si>
  <si>
    <t>KUGLE 1/2, 3-VEJS MODULA IV FORC</t>
  </si>
  <si>
    <t>72640</t>
  </si>
  <si>
    <t>Svejseflange DN50 PN16 (000623 060)</t>
  </si>
  <si>
    <t>72641</t>
  </si>
  <si>
    <t>Svejseflange DN65 PN16 (000623 076)</t>
  </si>
  <si>
    <t>72642</t>
  </si>
  <si>
    <t>Svejseflange DN80 PN16 (000623 089)</t>
  </si>
  <si>
    <t>72643</t>
  </si>
  <si>
    <t>Svejseflange DN100 PN16 (000623 108)</t>
  </si>
  <si>
    <t>72644</t>
  </si>
  <si>
    <t>Svejseflange DN125 PN16</t>
  </si>
  <si>
    <t>72645</t>
  </si>
  <si>
    <t>Svejseflange DN50 PN25 (000625 060)</t>
  </si>
  <si>
    <t>72646</t>
  </si>
  <si>
    <t>Svejseflange DN65 PN25 (000625 076)</t>
  </si>
  <si>
    <t>72647</t>
  </si>
  <si>
    <t>Svejseflange DN80 PN25 (000625 089)</t>
  </si>
  <si>
    <t>72648</t>
  </si>
  <si>
    <t>Svejseflange DN100 PN25 (000625 108)</t>
  </si>
  <si>
    <t>72649</t>
  </si>
  <si>
    <t>Svejseflange DN125 PN25</t>
  </si>
  <si>
    <t>72650</t>
  </si>
  <si>
    <t>Svejsereduktion DN50/65 (014740 076)</t>
  </si>
  <si>
    <t>72651</t>
  </si>
  <si>
    <t>Svejsereduktion DN65/80 (014740 089)</t>
  </si>
  <si>
    <t>72652</t>
  </si>
  <si>
    <t>Svejsereduktion DN65/100 (014748 112)</t>
  </si>
  <si>
    <t>72653</t>
  </si>
  <si>
    <t>Svejsereduktion DN65/125</t>
  </si>
  <si>
    <t>72654</t>
  </si>
  <si>
    <t>Greb, Frese, kort model 63mm</t>
  </si>
  <si>
    <t>72655</t>
  </si>
  <si>
    <t>T-stk DN15 M/M M/KGH &amp; dræn</t>
  </si>
  <si>
    <t>72656</t>
  </si>
  <si>
    <t>Hus PICV DN80 PN16/25 Støbt</t>
  </si>
  <si>
    <t>72658</t>
  </si>
  <si>
    <t>Dæksel PICV DN100 PN25 Støbt</t>
  </si>
  <si>
    <t>72659</t>
  </si>
  <si>
    <t>Dæksel PICV DN100 PN25</t>
  </si>
  <si>
    <t>72660</t>
  </si>
  <si>
    <t>Trykudtagsnippel Type EP8SS Blå - 1/4"</t>
  </si>
  <si>
    <t>72661</t>
  </si>
  <si>
    <t>Trykudtagsnippel Type EP8SS Rød - 1/4"</t>
  </si>
  <si>
    <t>72662</t>
  </si>
  <si>
    <t>Hus Støbt PICV DN50 PN16</t>
  </si>
  <si>
    <t>72663</t>
  </si>
  <si>
    <t>Hus Støbt PICV DN50 PN25</t>
  </si>
  <si>
    <t>72664</t>
  </si>
  <si>
    <t>Hus Støbt PICV DN65 PN16</t>
  </si>
  <si>
    <t>72665</t>
  </si>
  <si>
    <t>Hus Støbt PICV DN65 PN25</t>
  </si>
  <si>
    <t>72666</t>
  </si>
  <si>
    <t>Hus Støbt PICV DN65 ANSI 125</t>
  </si>
  <si>
    <t>72667</t>
  </si>
  <si>
    <t>Hus Støbt PICV DN65 ANSI 250</t>
  </si>
  <si>
    <t>72668</t>
  </si>
  <si>
    <t>Hus Støbt PICV DN80 ANSI 125</t>
  </si>
  <si>
    <t>72669</t>
  </si>
  <si>
    <t>Hus Støbt PICV DN80 ANSI 250</t>
  </si>
  <si>
    <t>72671</t>
  </si>
  <si>
    <t>Hus Støbt PICV DN100 PN16/25</t>
  </si>
  <si>
    <t>72672</t>
  </si>
  <si>
    <t>Hus Støbt PICV DN100 ANSI 125</t>
  </si>
  <si>
    <t>72673</t>
  </si>
  <si>
    <t>Hus Støbt PICV DN100 ANSI 250</t>
  </si>
  <si>
    <t>72674</t>
  </si>
  <si>
    <t>Hus Støbt PICV DN125 PN16/25-Dimensioner</t>
  </si>
  <si>
    <t>72675</t>
  </si>
  <si>
    <t>Hus Støbt PICV DN125 PN16</t>
  </si>
  <si>
    <t>72676</t>
  </si>
  <si>
    <t>Hus Støbt PICV DN125 PN25</t>
  </si>
  <si>
    <t>72677</t>
  </si>
  <si>
    <t>Hus Støbt PICV DN125 ANSI 125</t>
  </si>
  <si>
    <t>72678</t>
  </si>
  <si>
    <t>Hus Støbt PICV DN125 ANSI 250</t>
  </si>
  <si>
    <t>72679</t>
  </si>
  <si>
    <t>Hus Støbt PICV DN150 PN16/25-Dimensioner</t>
  </si>
  <si>
    <t>72680</t>
  </si>
  <si>
    <t>Hus Støbt PICV DN150 PN16</t>
  </si>
  <si>
    <t>72681</t>
  </si>
  <si>
    <t>Hus Støbt PICV DN150 PN25</t>
  </si>
  <si>
    <t>72682</t>
  </si>
  <si>
    <t>Hus Støbt PICV DN150 ANSI 125</t>
  </si>
  <si>
    <t>72683</t>
  </si>
  <si>
    <t>Hus Støbt PICV DN150 ANSI 250</t>
  </si>
  <si>
    <t>72684</t>
  </si>
  <si>
    <t>Hus PICV DN100 PN16</t>
  </si>
  <si>
    <t>72685</t>
  </si>
  <si>
    <t>Hus PICV DN100 PN25</t>
  </si>
  <si>
    <t>72686</t>
  </si>
  <si>
    <t>Hus PICV DN100 ANSI 125</t>
  </si>
  <si>
    <t>72687</t>
  </si>
  <si>
    <t>Hus PICV DN100 ANSI 250</t>
  </si>
  <si>
    <t>72688</t>
  </si>
  <si>
    <t>Hus PICV DN125 PN16</t>
  </si>
  <si>
    <t>72689</t>
  </si>
  <si>
    <t>Hus PICV DN125 PN25</t>
  </si>
  <si>
    <t>72690</t>
  </si>
  <si>
    <t>Hus PICV DN125 ANSI 125</t>
  </si>
  <si>
    <t>72691</t>
  </si>
  <si>
    <t>Hus PICV DN125 ANSI 250</t>
  </si>
  <si>
    <t>72692</t>
  </si>
  <si>
    <t>Hus PICV DN150 PN16</t>
  </si>
  <si>
    <t>72693</t>
  </si>
  <si>
    <t>Hus PICV DN150 PN25</t>
  </si>
  <si>
    <t>72694</t>
  </si>
  <si>
    <t>Hus PICV DN150 ANSI 125</t>
  </si>
  <si>
    <t>72695</t>
  </si>
  <si>
    <t>Hus PICV DN150 ANSI 250</t>
  </si>
  <si>
    <t>72696</t>
  </si>
  <si>
    <t>Trykudtagsnippel Type EP8EXSS Blå-G1/4"</t>
  </si>
  <si>
    <t>72697</t>
  </si>
  <si>
    <t>Trykudtagsnippel Type EP8EXSS Rød-G1/4"</t>
  </si>
  <si>
    <t>72698</t>
  </si>
  <si>
    <t>Greb, Frese, kort model 63mm bearb.</t>
  </si>
  <si>
    <t>72699</t>
  </si>
  <si>
    <t>Inspektions skrue</t>
  </si>
  <si>
    <t>72700</t>
  </si>
  <si>
    <t>Hus Wafer DN25, AISI 316L</t>
  </si>
  <si>
    <t>72701</t>
  </si>
  <si>
    <t>Hus Wafer DN50, AISI 316L</t>
  </si>
  <si>
    <t>72702</t>
  </si>
  <si>
    <t>Hus Wafer DN65, AISI 316L</t>
  </si>
  <si>
    <t>72703</t>
  </si>
  <si>
    <t>Hus Wafer DN80, AISI 316L</t>
  </si>
  <si>
    <t>72704</t>
  </si>
  <si>
    <t>Hus Wafer DN100, AISI 316L</t>
  </si>
  <si>
    <t>72705</t>
  </si>
  <si>
    <t>Hus Wafer DN40, AISI 316L</t>
  </si>
  <si>
    <t>72706</t>
  </si>
  <si>
    <t>google</t>
  </si>
  <si>
    <t>72707</t>
  </si>
  <si>
    <t>Hus Wafer DN50 Flange Dc=96, AISI 316L</t>
  </si>
  <si>
    <t>72708</t>
  </si>
  <si>
    <t>Hus Wafer DN50 Flange Dc=108, AISI 316L</t>
  </si>
  <si>
    <t>72720</t>
  </si>
  <si>
    <t>Dæksel PICV DN125 PN25 Støbt</t>
  </si>
  <si>
    <t>72721</t>
  </si>
  <si>
    <t>Dæksel PICV DN125 PN25</t>
  </si>
  <si>
    <t>72722</t>
  </si>
  <si>
    <t>Dæksel PICV DN150 PN25 Støbt</t>
  </si>
  <si>
    <t>72723</t>
  </si>
  <si>
    <t>Dæksel PICV DN150 PN25</t>
  </si>
  <si>
    <t>72725</t>
  </si>
  <si>
    <t>Overgangsstykke Schneider Actuator</t>
  </si>
  <si>
    <t>72727</t>
  </si>
  <si>
    <t>Special Bolt M10x1,5 SA (ø25 anlæg)</t>
  </si>
  <si>
    <t>72728</t>
  </si>
  <si>
    <t>Tre-vejs ventil DN25 Honeywell</t>
  </si>
  <si>
    <t>72729</t>
  </si>
  <si>
    <t>Rørstykke ø28x1,5 m/omløber og holder</t>
  </si>
  <si>
    <t>72730</t>
  </si>
  <si>
    <t>Klemring mbo 28, u/kappe, ø4,0xø11,5 RF</t>
  </si>
  <si>
    <t>72731</t>
  </si>
  <si>
    <t>Trykudtagsnippel Type EP8-B-7-NAB-G1/4"</t>
  </si>
  <si>
    <t>72732</t>
  </si>
  <si>
    <t>Trykudtagsnippel Type EP8-R-7-NAB-G1/4"</t>
  </si>
  <si>
    <t>72733</t>
  </si>
  <si>
    <t>Honeywell Termostat</t>
  </si>
  <si>
    <t>72734</t>
  </si>
  <si>
    <t>Rørstykke m/omløber og holder</t>
  </si>
  <si>
    <t>72735</t>
  </si>
  <si>
    <t>Kugle 2" AISI 304</t>
  </si>
  <si>
    <t>72736</t>
  </si>
  <si>
    <t>Kugle 2-1/2" AISI 304</t>
  </si>
  <si>
    <t>72737</t>
  </si>
  <si>
    <t>Trykudtagsnippel ARI</t>
  </si>
  <si>
    <t>72738</t>
  </si>
  <si>
    <t>M10 ØJEBOLT DIN 580 A4</t>
  </si>
  <si>
    <t>72739</t>
  </si>
  <si>
    <t>Kobling DN25/32 inkl. fiber pakning</t>
  </si>
  <si>
    <t>72740</t>
  </si>
  <si>
    <t>Dæksel LPV DN65 Støbt</t>
  </si>
  <si>
    <t>72741</t>
  </si>
  <si>
    <t>Dæksel LPV DN65</t>
  </si>
  <si>
    <t>72742</t>
  </si>
  <si>
    <t>Sæde LPV DN65 Støbt</t>
  </si>
  <si>
    <t>72743</t>
  </si>
  <si>
    <t>Sæde LPV DN65</t>
  </si>
  <si>
    <t>72744</t>
  </si>
  <si>
    <t>Fixtur SIGMA DN50-80</t>
  </si>
  <si>
    <t>72745</t>
  </si>
  <si>
    <t>Fixtur SIGMA DN100-150</t>
  </si>
  <si>
    <t>72746</t>
  </si>
  <si>
    <t>U-bøjle</t>
  </si>
  <si>
    <t>72747</t>
  </si>
  <si>
    <t>Holder med styr for spindel</t>
  </si>
  <si>
    <t>72748</t>
  </si>
  <si>
    <t>Holder for spindel</t>
  </si>
  <si>
    <t>72749</t>
  </si>
  <si>
    <t>Spindel for SIGMA DN50-80</t>
  </si>
  <si>
    <t>72750</t>
  </si>
  <si>
    <t>Spindel for SIGMA DN100-150</t>
  </si>
  <si>
    <t>72751</t>
  </si>
  <si>
    <t>Håndhjul SIGMA</t>
  </si>
  <si>
    <t>72752</t>
  </si>
  <si>
    <t>Dæksel LPV DN50 Støbt</t>
  </si>
  <si>
    <t>72753</t>
  </si>
  <si>
    <t>Dæksel LPV DN50</t>
  </si>
  <si>
    <t>72754</t>
  </si>
  <si>
    <t>Sæde LPV DN50 Støbt</t>
  </si>
  <si>
    <t>72755</t>
  </si>
  <si>
    <t>Sæde LPV DN50</t>
  </si>
  <si>
    <t>72756</t>
  </si>
  <si>
    <t>Dæksel LPV DN80 Støbt</t>
  </si>
  <si>
    <t>72757</t>
  </si>
  <si>
    <t>Dæksel LPV DN80</t>
  </si>
  <si>
    <t>72758</t>
  </si>
  <si>
    <t>Sæde LPV DN80 Støbt</t>
  </si>
  <si>
    <t>72759</t>
  </si>
  <si>
    <t>Sæde LPV DN80</t>
  </si>
  <si>
    <t>72760</t>
  </si>
  <si>
    <t>Split DIN 94 - 3,2 x 22, A2</t>
  </si>
  <si>
    <t>72761</t>
  </si>
  <si>
    <t>Dæksel LPV DN100 Støbt</t>
  </si>
  <si>
    <t>72762</t>
  </si>
  <si>
    <t>Dæksel LPV DN100</t>
  </si>
  <si>
    <t>72763</t>
  </si>
  <si>
    <t>Sæde LPV DN100 Støbt</t>
  </si>
  <si>
    <t>72764</t>
  </si>
  <si>
    <t>Sæde LPV DN100</t>
  </si>
  <si>
    <t>72765</t>
  </si>
  <si>
    <t>Dæksel LPV DN125 Støbt</t>
  </si>
  <si>
    <t>72766</t>
  </si>
  <si>
    <t>Dæksel LPV DN125</t>
  </si>
  <si>
    <t>72767</t>
  </si>
  <si>
    <t>Sæde LPV DN125 Støbt</t>
  </si>
  <si>
    <t>72768</t>
  </si>
  <si>
    <t>Sæde LPV DN125</t>
  </si>
  <si>
    <t>72769</t>
  </si>
  <si>
    <t>Dæksel LPV DN150 Støbt</t>
  </si>
  <si>
    <t>72770</t>
  </si>
  <si>
    <t>Dæksel LPV DN150</t>
  </si>
  <si>
    <t>72771</t>
  </si>
  <si>
    <t>Sæde LPV DN150 Støbt</t>
  </si>
  <si>
    <t>72772</t>
  </si>
  <si>
    <t>Sæde LPV DN150</t>
  </si>
  <si>
    <t>72774</t>
  </si>
  <si>
    <t>Haydon-Kerk Stepper Motor 5 Volt</t>
  </si>
  <si>
    <t>72776</t>
  </si>
  <si>
    <t>Hus PICV DN200 PN16</t>
  </si>
  <si>
    <t>72777</t>
  </si>
  <si>
    <t>Hus PICV DN200 PN25</t>
  </si>
  <si>
    <t>72778</t>
  </si>
  <si>
    <t>Hus PICV DN200 ANSI 125</t>
  </si>
  <si>
    <t>72779</t>
  </si>
  <si>
    <t>Hus PICV DN200 ANSI 250</t>
  </si>
  <si>
    <t>72781</t>
  </si>
  <si>
    <t>Hus PICV DN250 PN16</t>
  </si>
  <si>
    <t>72782</t>
  </si>
  <si>
    <t>Hus PICV DN250 PN25</t>
  </si>
  <si>
    <t>72783</t>
  </si>
  <si>
    <t>Hus PICV DN250 ANSI 125</t>
  </si>
  <si>
    <t>72786</t>
  </si>
  <si>
    <t>Hus PICV DN300 PN16</t>
  </si>
  <si>
    <t>72787</t>
  </si>
  <si>
    <t>Hus PICV DN300 PN25</t>
  </si>
  <si>
    <t>72788</t>
  </si>
  <si>
    <t>Hus PICV DN300 ANSI 125</t>
  </si>
  <si>
    <t>72790</t>
  </si>
  <si>
    <t>Dæksel PICV DN250/300 Støbt</t>
  </si>
  <si>
    <t>72791</t>
  </si>
  <si>
    <t>Dæksel PICV DN250/300</t>
  </si>
  <si>
    <t>72792</t>
  </si>
  <si>
    <t>Montageplade Snitmodel</t>
  </si>
  <si>
    <t>72803</t>
  </si>
  <si>
    <t>Haydon-Kerk Stepper Motor 12 Volt</t>
  </si>
  <si>
    <t>72805</t>
  </si>
  <si>
    <t>Tre-vejs ventil DN15</t>
  </si>
  <si>
    <t>72806</t>
  </si>
  <si>
    <t>Greb, sort Alpha DN 20</t>
  </si>
  <si>
    <t>72807</t>
  </si>
  <si>
    <t>Greb, Bray Alpha 1 1/4</t>
  </si>
  <si>
    <t>72808</t>
  </si>
  <si>
    <t>72809</t>
  </si>
  <si>
    <t>72810</t>
  </si>
  <si>
    <t>Koblings sæt (2stk) DN25 N inkl. fiberpakning</t>
  </si>
  <si>
    <t>72812</t>
  </si>
  <si>
    <t>Koblings sæt (2stk) DN15 N inkl. fiberpakning</t>
  </si>
  <si>
    <t>72813</t>
  </si>
  <si>
    <t>Frese Delta T Controller</t>
  </si>
  <si>
    <t>72813-CIRCUITBOARD</t>
  </si>
  <si>
    <t>Circuitboard</t>
  </si>
  <si>
    <t>72814</t>
  </si>
  <si>
    <t>72814-BOTTOM</t>
  </si>
  <si>
    <t>Frese Optimizer Controller - Bottom</t>
  </si>
  <si>
    <t>72814-CIRCUITBOARD</t>
  </si>
  <si>
    <t>72814-STICKER</t>
  </si>
  <si>
    <t>Sticker/Label for Controller</t>
  </si>
  <si>
    <t>72814-TOP</t>
  </si>
  <si>
    <t>Frese Optimizer Controller - Top</t>
  </si>
  <si>
    <t>72815</t>
  </si>
  <si>
    <t>Frese Room Thermostat</t>
  </si>
  <si>
    <t>72816</t>
  </si>
  <si>
    <t>Adapter f. aktuator LPICV DN250/300</t>
  </si>
  <si>
    <t>72817</t>
  </si>
  <si>
    <t>Samson Adapter M32 Optima Compact</t>
  </si>
  <si>
    <t>72818</t>
  </si>
  <si>
    <t>Hus PICV DN50 PN25 NPT</t>
  </si>
  <si>
    <t>72819</t>
  </si>
  <si>
    <t>Monteringsfod til Tilslutningssokkel (DIN-Skinne)</t>
  </si>
  <si>
    <t>72820</t>
  </si>
  <si>
    <t>Rør-monteringsbeslag ø22</t>
  </si>
  <si>
    <t>72821</t>
  </si>
  <si>
    <t>Rør-monteringsbeslag ø35</t>
  </si>
  <si>
    <t>72822</t>
  </si>
  <si>
    <t>Delta T temperatur føler</t>
  </si>
  <si>
    <t>72823</t>
  </si>
  <si>
    <t>Strip til Delta T sentor DN100-DN300</t>
  </si>
  <si>
    <t>72824</t>
  </si>
  <si>
    <t>Koblings sæt (2stk) DN25 N, DZR inkl. fiberpakning</t>
  </si>
  <si>
    <t>72825</t>
  </si>
  <si>
    <t>Koblings sæt (2stk) DN15 N DZR inkl. fiberpakning</t>
  </si>
  <si>
    <t>72826</t>
  </si>
  <si>
    <t>Trykudtags nål, vinklet 500mm</t>
  </si>
  <si>
    <t>72827</t>
  </si>
  <si>
    <t>Gummi slange Dunlop 1000 - 0,5 m spec. kobl.</t>
  </si>
  <si>
    <t>72828</t>
  </si>
  <si>
    <t>Kabel 2 m</t>
  </si>
  <si>
    <t>72829</t>
  </si>
  <si>
    <t>Manifold - 1 udtag</t>
  </si>
  <si>
    <t>72830</t>
  </si>
  <si>
    <t>Manifold - 2 udtag</t>
  </si>
  <si>
    <t>72831</t>
  </si>
  <si>
    <t>Nippel-rør 1 1/2"</t>
  </si>
  <si>
    <t>72832</t>
  </si>
  <si>
    <t>Forskruning</t>
  </si>
  <si>
    <t>72833</t>
  </si>
  <si>
    <t>Manifold - 1 udtag u/fremløb</t>
  </si>
  <si>
    <t>72834</t>
  </si>
  <si>
    <t>Manifold - 2 udtag u/fremløb</t>
  </si>
  <si>
    <t>72835</t>
  </si>
  <si>
    <t>72836</t>
  </si>
  <si>
    <t>Manifold - 4 udtag u/fremløb</t>
  </si>
  <si>
    <t>72837</t>
  </si>
  <si>
    <t>Manifold - 5 udtag u/fremløb</t>
  </si>
  <si>
    <t>72838</t>
  </si>
  <si>
    <t>72839</t>
  </si>
  <si>
    <t>Manifold - 4 udtag</t>
  </si>
  <si>
    <t>72840</t>
  </si>
  <si>
    <t>Manifold - 5 udtag</t>
  </si>
  <si>
    <t>72841</t>
  </si>
  <si>
    <t>Montage kit for Delta T controller</t>
  </si>
  <si>
    <t>72842</t>
  </si>
  <si>
    <t>Sædering for stempel DN50 PICV Cool</t>
  </si>
  <si>
    <t>72843</t>
  </si>
  <si>
    <t>Sædering for stempel DN65 PICV Cool</t>
  </si>
  <si>
    <t>72844</t>
  </si>
  <si>
    <t>Sædering for stempel DN80 PICV Cool</t>
  </si>
  <si>
    <t>72845</t>
  </si>
  <si>
    <t>Sædering for stempel DN100 PICV Cool</t>
  </si>
  <si>
    <t>72846</t>
  </si>
  <si>
    <t>Sædering for stempel DN125 PICV Cool</t>
  </si>
  <si>
    <t>72847</t>
  </si>
  <si>
    <t>Sædering for stempel DN150 PICV Cool</t>
  </si>
  <si>
    <t>72848</t>
  </si>
  <si>
    <t>Indv. guide for stempel DN50 PICV Cool</t>
  </si>
  <si>
    <t>72849</t>
  </si>
  <si>
    <t>Indv. guide for stempel DN65 PICV Cool</t>
  </si>
  <si>
    <t>72850</t>
  </si>
  <si>
    <t>Indv. guide for stempel DN80 PICV Cool</t>
  </si>
  <si>
    <t>72851</t>
  </si>
  <si>
    <t>Indv. guide for stempel DN100 PICV Cool</t>
  </si>
  <si>
    <t>72852</t>
  </si>
  <si>
    <t>Indv. guide for stempel DN125 PICV Cool</t>
  </si>
  <si>
    <t>72853</t>
  </si>
  <si>
    <t>Indv. guide for stempel DN150 PICV Cool</t>
  </si>
  <si>
    <t>72854</t>
  </si>
  <si>
    <t>Kit A - Kuterlite K911 1/2" x 15CU</t>
  </si>
  <si>
    <t>72855</t>
  </si>
  <si>
    <t>Kit B - 664DZ1 1/2" x 15SU</t>
  </si>
  <si>
    <t>72856</t>
  </si>
  <si>
    <t>Kit D - Kuterlite K911 1/2" x 22CU</t>
  </si>
  <si>
    <t>72857</t>
  </si>
  <si>
    <t>Kit E - 664DZ1 1/2" x 22SU</t>
  </si>
  <si>
    <t>72858</t>
  </si>
  <si>
    <t>Kit G - PO33627 - 1/2"x1/2" Hex Nipple</t>
  </si>
  <si>
    <t>72859</t>
  </si>
  <si>
    <t>Kit H - W156-15-001 - 1/2"x3/4" N/N</t>
  </si>
  <si>
    <t>72860</t>
  </si>
  <si>
    <t>Kit J - Kuterlite P903st 1/2"" x 15CU Muffe</t>
  </si>
  <si>
    <t>72882</t>
  </si>
  <si>
    <t>72883</t>
  </si>
  <si>
    <t>Aktuator 230V NC m/AUX signal.</t>
  </si>
  <si>
    <t>72884</t>
  </si>
  <si>
    <t>72885</t>
  </si>
  <si>
    <t>72886</t>
  </si>
  <si>
    <t>72887</t>
  </si>
  <si>
    <t>72888</t>
  </si>
  <si>
    <t>72889</t>
  </si>
  <si>
    <t>DN40-50 Aktuator 24 V AC/DC 0-10 V DC 15mm</t>
  </si>
  <si>
    <t>72890</t>
  </si>
  <si>
    <t>DN50-80 Aktuator 24 V AC/DC 0-10 V DC 20mm</t>
  </si>
  <si>
    <t>72891</t>
  </si>
  <si>
    <t>DN100-200 Aktuator 24 V AC/DC 0-10 V DC 40mm</t>
  </si>
  <si>
    <t>72892</t>
  </si>
  <si>
    <t>72893</t>
  </si>
  <si>
    <t>72894</t>
  </si>
  <si>
    <t>72895</t>
  </si>
  <si>
    <t>72896</t>
  </si>
  <si>
    <t>72897</t>
  </si>
  <si>
    <t>72898</t>
  </si>
  <si>
    <t>72899</t>
  </si>
  <si>
    <t>Rotary valve actuator w/ ISO-Bracket</t>
  </si>
  <si>
    <t>72900</t>
  </si>
  <si>
    <t>Hus Wafer DN100, Grooved Ends</t>
  </si>
  <si>
    <t>72902</t>
  </si>
  <si>
    <t>Hus Wafer DN150, Grooved Ends</t>
  </si>
  <si>
    <t>72904</t>
  </si>
  <si>
    <t>Hus Wafer DN200, Grooved Ends</t>
  </si>
  <si>
    <t>72910</t>
  </si>
  <si>
    <t>4 port ventil DN10 Kv 0,4</t>
  </si>
  <si>
    <t>72911</t>
  </si>
  <si>
    <t>4 port ventil DN10 Kv 0,63</t>
  </si>
  <si>
    <t>72912</t>
  </si>
  <si>
    <t>4 port ventil DN10 Kv 1,0</t>
  </si>
  <si>
    <t>72913</t>
  </si>
  <si>
    <t>4 port ventil DN10 Kv 1,6</t>
  </si>
  <si>
    <t>72914</t>
  </si>
  <si>
    <t>4 port ventil DN10 Kv 2,5</t>
  </si>
  <si>
    <t>72915</t>
  </si>
  <si>
    <t>Frese Sigfox Controller</t>
  </si>
  <si>
    <t>72915-BATTERI</t>
  </si>
  <si>
    <t>Litium batteri, 3,6V</t>
  </si>
  <si>
    <t>72915-BOTTOM</t>
  </si>
  <si>
    <t>Frese Sigfox Controller - Botton</t>
  </si>
  <si>
    <t>72915-CIRCUITBOARD</t>
  </si>
  <si>
    <t>Circuitboard Sigfox</t>
  </si>
  <si>
    <t>72915-STICKER</t>
  </si>
  <si>
    <t>Sticker/Label for Sigfox Controller</t>
  </si>
  <si>
    <t>72915-TOP</t>
  </si>
  <si>
    <t>Frese Sigfox Controller - Top</t>
  </si>
  <si>
    <t>72916</t>
  </si>
  <si>
    <t>Tryk/temp.-sensor med 1/4" ISO gevind m/JST</t>
  </si>
  <si>
    <t>72917</t>
  </si>
  <si>
    <t>Molex connector</t>
  </si>
  <si>
    <t>72918</t>
  </si>
  <si>
    <t>Nippelmuffe 1/2"- 3/8"</t>
  </si>
  <si>
    <t>72919</t>
  </si>
  <si>
    <t>Ekstern Antenne</t>
  </si>
  <si>
    <t>72920</t>
  </si>
  <si>
    <t>Rum temperatur sensor, NTC10K</t>
  </si>
  <si>
    <t>72921</t>
  </si>
  <si>
    <t>Hus Alpha DN15 ISO PT AISI 316 - Råemne</t>
  </si>
  <si>
    <t>72922</t>
  </si>
  <si>
    <t>Hus Alpha DN20 ISO PT AISI 316 - Råemne</t>
  </si>
  <si>
    <t>72923</t>
  </si>
  <si>
    <t>Hus Alpha DN15 ISO PT AISI 316</t>
  </si>
  <si>
    <t>72924</t>
  </si>
  <si>
    <t>Hus Alpha DN20 ISO PT AISI 316</t>
  </si>
  <si>
    <t>72925</t>
  </si>
  <si>
    <t>72926</t>
  </si>
  <si>
    <t>Special Bolt M10x1,5 SA (ø25 anlæg) for CAM lock</t>
  </si>
  <si>
    <t>72927</t>
  </si>
  <si>
    <t>Special Bolt M6x1 SA (ø20 anlæg) for CAM lock</t>
  </si>
  <si>
    <t>72928</t>
  </si>
  <si>
    <t>Molex connector Dual Row</t>
  </si>
  <si>
    <t>72929</t>
  </si>
  <si>
    <t>Kulge 6-port PICV DN15</t>
  </si>
  <si>
    <t>72930</t>
  </si>
  <si>
    <t>Kulge 6-port PICV DN20</t>
  </si>
  <si>
    <t>72931</t>
  </si>
  <si>
    <t>Hus Wafer DN50, EN 10088-2 1.4404 m/ forskruning</t>
  </si>
  <si>
    <t>72932</t>
  </si>
  <si>
    <t>Hus Wafer DN65, EN 10088-2 1.4404 m/ forskruning</t>
  </si>
  <si>
    <t>72933</t>
  </si>
  <si>
    <t>Hus Wafer DN80, EN 10088-2 1.4404 m/ forskruning</t>
  </si>
  <si>
    <t>72934</t>
  </si>
  <si>
    <t>Svejseforskruning</t>
  </si>
  <si>
    <t>72935</t>
  </si>
  <si>
    <t>Haydon-Kerk Stepper Motor 5 V, Delphi</t>
  </si>
  <si>
    <t>72936</t>
  </si>
  <si>
    <t>Haydon-Kerk Stepper Motor 12 V, Delphi</t>
  </si>
  <si>
    <t>72937</t>
  </si>
  <si>
    <t>Tryk/temp.-sensor med 1/4" ISO gevind</t>
  </si>
  <si>
    <t>72938</t>
  </si>
  <si>
    <t>Ledning m/JST - 2m</t>
  </si>
  <si>
    <t>72939</t>
  </si>
  <si>
    <t>72940</t>
  </si>
  <si>
    <t>Dobbelt skæring - ø12L</t>
  </si>
  <si>
    <t>72941</t>
  </si>
  <si>
    <t>Omløber - ø12L - M18x1,5</t>
  </si>
  <si>
    <t>72942</t>
  </si>
  <si>
    <t>Skilt blank 55 x 25 - AISI 316L</t>
  </si>
  <si>
    <t>72943</t>
  </si>
  <si>
    <t>Frese Sigfox Controller f. extern antenne</t>
  </si>
  <si>
    <t>72943-CIRCUITBOARD</t>
  </si>
  <si>
    <t>Circuitboard Sigfox f. extern antenne</t>
  </si>
  <si>
    <t>73000</t>
  </si>
  <si>
    <t>O-ring ø11,91xø2,62 70EPDM, EN681.1</t>
  </si>
  <si>
    <t>73003</t>
  </si>
  <si>
    <t>O-RING,Ø12X2 70 EPDM 281</t>
  </si>
  <si>
    <t>73008</t>
  </si>
  <si>
    <t>O-RING Ø11.11X1.78 70EPDM 281</t>
  </si>
  <si>
    <t>73014</t>
  </si>
  <si>
    <t>O-RING Ø5.28X1.78 NBR 70 NB702822</t>
  </si>
  <si>
    <t>73015</t>
  </si>
  <si>
    <t>O-RING Ø4.9X2.62 70EPDM 281</t>
  </si>
  <si>
    <t>73017</t>
  </si>
  <si>
    <t>O-RING Ø15X2 70EPDM 281</t>
  </si>
  <si>
    <t>73018</t>
  </si>
  <si>
    <t>O-RING Ø15.08X2.62 NBR 80 NB707101</t>
  </si>
  <si>
    <t>73028</t>
  </si>
  <si>
    <t>O-RING Ø6.3X2.4 NBR 70 NB702719</t>
  </si>
  <si>
    <t>73029</t>
  </si>
  <si>
    <t>O-RING Ø18.77X1.78 NBR 70</t>
  </si>
  <si>
    <t>73033</t>
  </si>
  <si>
    <t>O-RING Ø19.1X1.6 70EPDM 281</t>
  </si>
  <si>
    <t>73039</t>
  </si>
  <si>
    <t>O-RING, Ø6X2 70 EPDM 281</t>
  </si>
  <si>
    <t>73040</t>
  </si>
  <si>
    <t>O-ring ø5,28xø1,78 70EPDM, EN681.1</t>
  </si>
  <si>
    <t>73047</t>
  </si>
  <si>
    <t>O-RING, Ø30X2 70 EPDM 281</t>
  </si>
  <si>
    <t>73048</t>
  </si>
  <si>
    <t>O-RING Ø34.65X1.78 70EPDM 281</t>
  </si>
  <si>
    <t>73049</t>
  </si>
  <si>
    <t>O-RING, Ø21.89X2.62 NBR 70 NB702822</t>
  </si>
  <si>
    <t>73072</t>
  </si>
  <si>
    <t>/-RING,Ø22 x 2-281-LAVFRIK.BEH.</t>
  </si>
  <si>
    <t>73073</t>
  </si>
  <si>
    <t>O-RING, Ø28X2 70EPDM 281</t>
  </si>
  <si>
    <t>73075</t>
  </si>
  <si>
    <t>O-RING Ø11.5X3 70 EPDM 281</t>
  </si>
  <si>
    <t>73076</t>
  </si>
  <si>
    <t>O-RING Ø47.29X2.62 70EPDM 281</t>
  </si>
  <si>
    <t>73077</t>
  </si>
  <si>
    <t>O-RING Ø18.77X1.78 70EPDM 281</t>
  </si>
  <si>
    <t>73080</t>
  </si>
  <si>
    <t>O-RING Ø22X1.2 70EPDM 281</t>
  </si>
  <si>
    <t>73083</t>
  </si>
  <si>
    <t>O-RING,Ø48X3 85 EPDM 282</t>
  </si>
  <si>
    <t>73084</t>
  </si>
  <si>
    <t>O-RING,Ø32X2 70 EPDM 281</t>
  </si>
  <si>
    <t>73095</t>
  </si>
  <si>
    <t>O-RING Ø31.42X2.62 85EPDM 282</t>
  </si>
  <si>
    <t>73098</t>
  </si>
  <si>
    <t>O-RING, Ø42X2  70 EPDM 281</t>
  </si>
  <si>
    <t>73100</t>
  </si>
  <si>
    <t>/O-RING, Ø21.3X2.4 70EPDM 281</t>
  </si>
  <si>
    <t>73105</t>
  </si>
  <si>
    <t>/-RING, Ø25X2 70 EPDM 281</t>
  </si>
  <si>
    <t>73106</t>
  </si>
  <si>
    <t>O-RING Ø9.1X1.6 70EPDM 281</t>
  </si>
  <si>
    <t>73107</t>
  </si>
  <si>
    <t>O-RING Ø7.1X1.6 70EPDM 281</t>
  </si>
  <si>
    <t>73111</t>
  </si>
  <si>
    <t>O-RING Ø2.7X1.5 70EPDM 281</t>
  </si>
  <si>
    <t>73112</t>
  </si>
  <si>
    <t>O-RING Ø23.47X2.62 70EPDM 281</t>
  </si>
  <si>
    <t>73116</t>
  </si>
  <si>
    <t>O-RING Ø48,00X5,00 70EPDM 281</t>
  </si>
  <si>
    <t>73121</t>
  </si>
  <si>
    <t>O-ring ø15,08xø2,62 EPDM 70 281</t>
  </si>
  <si>
    <t>73122</t>
  </si>
  <si>
    <t>O-RING Ø7.3X2.4 70EPDM 281</t>
  </si>
  <si>
    <t>73125</t>
  </si>
  <si>
    <t>/O-RING Ø20.63X2.62 70EPDM 281</t>
  </si>
  <si>
    <t>73126</t>
  </si>
  <si>
    <t>O-RING Ø20X2 70 EPDM 281</t>
  </si>
  <si>
    <t>73140</t>
  </si>
  <si>
    <t>O-RING  Ø14X1 EPDM 281 70SH</t>
  </si>
  <si>
    <t>73142</t>
  </si>
  <si>
    <t>O-RING Ø48X3 70 EPDM 281</t>
  </si>
  <si>
    <t>73144</t>
  </si>
  <si>
    <t>O-ring ø10xø2 EPDM 281</t>
  </si>
  <si>
    <t>73154</t>
  </si>
  <si>
    <t>O-RING ø74.5x3 EPDM 281</t>
  </si>
  <si>
    <t>73155</t>
  </si>
  <si>
    <t>O-RING ø76x3 EPDM 281</t>
  </si>
  <si>
    <t>73157</t>
  </si>
  <si>
    <t>O-ring ø3.68 x 1.78 EPDM 281</t>
  </si>
  <si>
    <t>73158</t>
  </si>
  <si>
    <t>O-ring ø7.65 x 1.78 EPDM 281</t>
  </si>
  <si>
    <t>73159</t>
  </si>
  <si>
    <t>O-ring ø15.6 x 1.78 EPDM 281</t>
  </si>
  <si>
    <t>73160</t>
  </si>
  <si>
    <t>O-ring ø21.95 x 1.78 EPDM 281</t>
  </si>
  <si>
    <t>73161</t>
  </si>
  <si>
    <t>O-RING ø47 x 2 EPDM 281</t>
  </si>
  <si>
    <t>73162</t>
  </si>
  <si>
    <t>O-RING ø18 x 1 EPDM 281</t>
  </si>
  <si>
    <t>73164</t>
  </si>
  <si>
    <t>O-RING F. HUS ø68 x 2 EPDM281 70SH</t>
  </si>
  <si>
    <t>73166</t>
  </si>
  <si>
    <t>73168</t>
  </si>
  <si>
    <t>O-RING ø54 x 2  70 EPDM 281</t>
  </si>
  <si>
    <t>73171</t>
  </si>
  <si>
    <t>O-RING ø64,77 x 2,62  70 EPDM 281</t>
  </si>
  <si>
    <t>73173</t>
  </si>
  <si>
    <t>O-ring ø2,9xø1,78 70 EPDM 281</t>
  </si>
  <si>
    <t>73174</t>
  </si>
  <si>
    <t>O-RING ø18 x 1,5  70 EPDM 281</t>
  </si>
  <si>
    <t>73177</t>
  </si>
  <si>
    <t>O-RING ø23.52 x 1,78  70 EPDM 281</t>
  </si>
  <si>
    <t>73178</t>
  </si>
  <si>
    <t>O-RING ø50.52 x 1,78  70 EPDM 281</t>
  </si>
  <si>
    <t>73179</t>
  </si>
  <si>
    <t>O-RING ø16 x 2    70 EPDM 281</t>
  </si>
  <si>
    <t>73180</t>
  </si>
  <si>
    <t>O-RING, ø4 x 1    70 EPDM 281</t>
  </si>
  <si>
    <t>73181</t>
  </si>
  <si>
    <t>O-RING Ø10.77 X Ø2.62 80EPDM 282</t>
  </si>
  <si>
    <t>73182</t>
  </si>
  <si>
    <t>O-RING Ø15 x Ø2, EPDM 281</t>
  </si>
  <si>
    <t>73183</t>
  </si>
  <si>
    <t>O-ring Ø58,42 x Ø2,62  EPDM 281</t>
  </si>
  <si>
    <t>73184</t>
  </si>
  <si>
    <t>O-RING Ø82,02 x Ø2,62 EPDM 281</t>
  </si>
  <si>
    <t>73185</t>
  </si>
  <si>
    <t>O-RING Ø9.1x1.6 70 EPDM 281, lavfriktion</t>
  </si>
  <si>
    <t>73186</t>
  </si>
  <si>
    <t>O-RING Ø12 x1 70 EPDM 281</t>
  </si>
  <si>
    <t>73188</t>
  </si>
  <si>
    <t>O-RING Ø14 x 1.78  70 EPDM 281</t>
  </si>
  <si>
    <t>73189</t>
  </si>
  <si>
    <t>O-RING Ø24 x 2  70 EPDM 281</t>
  </si>
  <si>
    <t>73190</t>
  </si>
  <si>
    <t>O-RING Ø13 x 1 70 EPDM 281</t>
  </si>
  <si>
    <t>73192</t>
  </si>
  <si>
    <t>O-ring ø95xø2 - 70 EPDM 281</t>
  </si>
  <si>
    <t>73193</t>
  </si>
  <si>
    <t>O-ring ø140xø2 - 70 EPDM 281</t>
  </si>
  <si>
    <t>73194</t>
  </si>
  <si>
    <t>O-ring ø106 xø2 - 70 EPDM 281</t>
  </si>
  <si>
    <t>73195</t>
  </si>
  <si>
    <t>O-ring ø158,42xø2,62 - 70 EPDM</t>
  </si>
  <si>
    <t>73196</t>
  </si>
  <si>
    <t>O-ring ø202,87xø2,62 - 70 EPDM</t>
  </si>
  <si>
    <t>73197</t>
  </si>
  <si>
    <t>O-ring ø240,97xø2,62 - 80 FKM Viton</t>
  </si>
  <si>
    <t>73198</t>
  </si>
  <si>
    <t>O-ring ø20.29 x ø2.62 70 EPDM 281 PTFE</t>
  </si>
  <si>
    <t>73199</t>
  </si>
  <si>
    <t>O-ring ø101,27xø2,62 EPDM 281</t>
  </si>
  <si>
    <t>73200</t>
  </si>
  <si>
    <t>O-RING Ø13 x 1,5 EPDM 281</t>
  </si>
  <si>
    <t>73201</t>
  </si>
  <si>
    <t>O-ring ø126,67xø2,62 EPDM 281</t>
  </si>
  <si>
    <t>73202</t>
  </si>
  <si>
    <t>O-ring ø160xø3 EPDM 281</t>
  </si>
  <si>
    <t>73203</t>
  </si>
  <si>
    <t>O-ring ø6xø1 EPDM 281</t>
  </si>
  <si>
    <t>73204</t>
  </si>
  <si>
    <t>O-ring ø10,77xø2,62 70EPDM 55985 PC</t>
  </si>
  <si>
    <t>73205</t>
  </si>
  <si>
    <t>O-ring ø82,14xø3,53 70EPDM 55985 PC</t>
  </si>
  <si>
    <t>73206</t>
  </si>
  <si>
    <t>O-ring ø98,02xø3,53 70EPDM 55985 PC</t>
  </si>
  <si>
    <t>73207</t>
  </si>
  <si>
    <t>O-ring ø120,25xø3,53 70EPDM 55985 PC</t>
  </si>
  <si>
    <t>73208</t>
  </si>
  <si>
    <t>O-ring ø139,30xø3,53 70EPDM 55985 PC</t>
  </si>
  <si>
    <t>73209</t>
  </si>
  <si>
    <t>O-ring ø164,70xø3,53 70EPDM 55985 PC</t>
  </si>
  <si>
    <t>73210</t>
  </si>
  <si>
    <t>O-ring ø215,50xø3,53 70EPDM 55985 PC</t>
  </si>
  <si>
    <t>73211</t>
  </si>
  <si>
    <t>O-ring ø266,29xø3,53 70EPDM 55985 PC</t>
  </si>
  <si>
    <t>73212</t>
  </si>
  <si>
    <t>O-ring ø314,45xø3,53 70EPDM 55985 PC</t>
  </si>
  <si>
    <t>73213</t>
  </si>
  <si>
    <t>O-ring ø354,97xø6,99 70EPDM 55985 PC</t>
  </si>
  <si>
    <t>73214</t>
  </si>
  <si>
    <t>O-ring ø405,26xø6,99 70EPDM 55985 PC</t>
  </si>
  <si>
    <t>73215</t>
  </si>
  <si>
    <t>O-ring ø443,36xø6,99 70EPDM 55985 PC</t>
  </si>
  <si>
    <t>73216</t>
  </si>
  <si>
    <t>O-ring ø494,16xø6,99 70EPDM 55985 PC</t>
  </si>
  <si>
    <t>73217</t>
  </si>
  <si>
    <t>O-ring ø14,5xø2,1 EPDM 75 Shore</t>
  </si>
  <si>
    <t>73218</t>
  </si>
  <si>
    <t>O-ring ø265xø3 70 EPDM 291</t>
  </si>
  <si>
    <t>73219</t>
  </si>
  <si>
    <t>O-ring ø340xø3 70 FKM 598</t>
  </si>
  <si>
    <t>73221</t>
  </si>
  <si>
    <t>O-ring ø11,5xø1,5 EPDM 281</t>
  </si>
  <si>
    <t>73222</t>
  </si>
  <si>
    <t>X-ring ø17,17 x 1,78, 70 EPDM 281</t>
  </si>
  <si>
    <t>73223</t>
  </si>
  <si>
    <t>O-ring ø26,7x1,78 EPDM 281</t>
  </si>
  <si>
    <t>73224</t>
  </si>
  <si>
    <t>X-ring ø34,65 x 1,78, 70 EPDM 281</t>
  </si>
  <si>
    <t>73225</t>
  </si>
  <si>
    <t>O-Ring ø15xø2 - 80FKM</t>
  </si>
  <si>
    <t>73227</t>
  </si>
  <si>
    <t>O-Ring ø95xø2 - 80FKM</t>
  </si>
  <si>
    <t>73228</t>
  </si>
  <si>
    <t>O-Ring ø106xø2 - 80FKM</t>
  </si>
  <si>
    <t>73229</t>
  </si>
  <si>
    <t>O-Ring ø140xø2 - 80FKM</t>
  </si>
  <si>
    <t>73232</t>
  </si>
  <si>
    <t>O-Ring ø10,77xø2,62 - 80FKM</t>
  </si>
  <si>
    <t>73233</t>
  </si>
  <si>
    <t>O-Ring ø20xø2 - 80FKM</t>
  </si>
  <si>
    <t>73234</t>
  </si>
  <si>
    <t>O-ring ø47.29xø2.62 - 80FKM</t>
  </si>
  <si>
    <t>73235</t>
  </si>
  <si>
    <t>O-ring ø58,42xø2.62 - 80FKM</t>
  </si>
  <si>
    <t>73236</t>
  </si>
  <si>
    <t>O-ring ø82,02xø2.62 - 80FKM</t>
  </si>
  <si>
    <t>73237</t>
  </si>
  <si>
    <t>X-ring ø41 x 1,78, 70 EPDM 281</t>
  </si>
  <si>
    <t>73238</t>
  </si>
  <si>
    <t>O-ring ø40,99 x 1,78, 70 EPDM 281</t>
  </si>
  <si>
    <t>73239</t>
  </si>
  <si>
    <t>O-Ring ø10,77xø2,62 - 70 EPDM 291</t>
  </si>
  <si>
    <t>73240</t>
  </si>
  <si>
    <t>O-Ring ø20xø2 - 70 EPDM 291</t>
  </si>
  <si>
    <t>73241</t>
  </si>
  <si>
    <t>O-ring ø82,02xø2.62 - 70 EPDM 291</t>
  </si>
  <si>
    <t>73242</t>
  </si>
  <si>
    <t>O-Ring ø15xø2 - 70 EPDM 291</t>
  </si>
  <si>
    <t>73243</t>
  </si>
  <si>
    <t>O-Ring ø140xø2 - 70 EPDM 291</t>
  </si>
  <si>
    <t>73244</t>
  </si>
  <si>
    <t>O-Ring ø11,5xø3 - 70 EPDM 291</t>
  </si>
  <si>
    <t>73245</t>
  </si>
  <si>
    <t>O-ring ø106 xø2 - 70 EPDM 291</t>
  </si>
  <si>
    <t>73246</t>
  </si>
  <si>
    <t>O-ring ø58,42 x ø2,62  70 EPDM 291</t>
  </si>
  <si>
    <t>73247</t>
  </si>
  <si>
    <t>O-ring ø95xø2 - 70 EPDM 291</t>
  </si>
  <si>
    <t>73248</t>
  </si>
  <si>
    <t>O-ring ø47.29xø2.62 - 70 EPDM 291</t>
  </si>
  <si>
    <t>73249</t>
  </si>
  <si>
    <t>O-ring ø20,35xø1,78 EPDM 281</t>
  </si>
  <si>
    <t>73250</t>
  </si>
  <si>
    <t>O-ring ø80xø2 EPDM 281</t>
  </si>
  <si>
    <t>73251</t>
  </si>
  <si>
    <t>O-ring ø130xø2 EPDM 281</t>
  </si>
  <si>
    <t>73252</t>
  </si>
  <si>
    <t>O-ring ø210xø3 EPDM 281</t>
  </si>
  <si>
    <t>73255</t>
  </si>
  <si>
    <t>X-ring ø20,35 x 1,78, 70 EPDM 281</t>
  </si>
  <si>
    <t>73256</t>
  </si>
  <si>
    <t>O-Ring ø13xø1,5 - 70 EPDM 291</t>
  </si>
  <si>
    <t>73257</t>
  </si>
  <si>
    <t>O-Ring ø6xø1 - 70 EPDM 291</t>
  </si>
  <si>
    <t>73258</t>
  </si>
  <si>
    <t>O-Ring ø101,27xø2,62 - 70 EPDM 291</t>
  </si>
  <si>
    <t>73259</t>
  </si>
  <si>
    <t>O-ring ø20.29 x ø2.62 70 EPDM 291 PTFE</t>
  </si>
  <si>
    <t>73260</t>
  </si>
  <si>
    <t>O-ring ø158,42xø2,62 - 70 EPDM 291</t>
  </si>
  <si>
    <t>73261</t>
  </si>
  <si>
    <t>O-ring ø202,87xø2,62 - 70 EPDM 291</t>
  </si>
  <si>
    <t>73262</t>
  </si>
  <si>
    <t>O-ring ø126,67xø2,62 EPDM 291</t>
  </si>
  <si>
    <t>73263</t>
  </si>
  <si>
    <t>O-ring ø160xø3 EPDM 291</t>
  </si>
  <si>
    <t>73265</t>
  </si>
  <si>
    <t>O-ring ø45 x 1,5, 70 EPDM 281</t>
  </si>
  <si>
    <t>73266</t>
  </si>
  <si>
    <t>O-ring ø47,35 x 1,78, 70 EPDM 281</t>
  </si>
  <si>
    <t>73267</t>
  </si>
  <si>
    <t>O-ring ø60,05 x 1,78, 70 EPDM 281</t>
  </si>
  <si>
    <t>73268</t>
  </si>
  <si>
    <t>O-ring ø69,52 x ø2,62  70 EPDM 291</t>
  </si>
  <si>
    <t>73269</t>
  </si>
  <si>
    <t>O-ring ø9,5xø1,5 70 EPDM 281</t>
  </si>
  <si>
    <t>73270</t>
  </si>
  <si>
    <t>O-ring ø48xø3 - 80FKM</t>
  </si>
  <si>
    <t>73271</t>
  </si>
  <si>
    <t>O-ring ø68xø2 - 80FKM</t>
  </si>
  <si>
    <t>74003</t>
  </si>
  <si>
    <t>PAKNING Ø12XØ4X2 85 EPDM 282</t>
  </si>
  <si>
    <t>74004</t>
  </si>
  <si>
    <t>PAKNING Ø18XØ13.2X1.5 FIBER</t>
  </si>
  <si>
    <t>74005</t>
  </si>
  <si>
    <t>PAKNING Ø16X5  EPDM 90</t>
  </si>
  <si>
    <t>74007</t>
  </si>
  <si>
    <t>PAKNING Ø14.8XØ6X3 70 EPDM 281</t>
  </si>
  <si>
    <t>74016</t>
  </si>
  <si>
    <t>PAKNING Ø18XØ12.5X2 NITRIL 70</t>
  </si>
  <si>
    <t>74017</t>
  </si>
  <si>
    <t>/PAKNING Ø23XØ17X2 NITRIL 65</t>
  </si>
  <si>
    <t>74018</t>
  </si>
  <si>
    <t>PAKNING Ø23XØ16.3X2 NITRIL 65</t>
  </si>
  <si>
    <t>74021</t>
  </si>
  <si>
    <t>PAKNING Ø24XØ18.2X10     PP, HVID</t>
  </si>
  <si>
    <t>74045</t>
  </si>
  <si>
    <t>/PAKNING Ø28X2            NITRIL 70</t>
  </si>
  <si>
    <t>74054</t>
  </si>
  <si>
    <t>PAKNING Ø24.5XØ19.5X2    REINZ FJ-2637</t>
  </si>
  <si>
    <t>74072</t>
  </si>
  <si>
    <t>PAKNING Ø24.2XØ16.6X2 NBR</t>
  </si>
  <si>
    <t>74075</t>
  </si>
  <si>
    <t>/TÆTNINGSRING Ø14.1X1.7 PTFE</t>
  </si>
  <si>
    <t>74077</t>
  </si>
  <si>
    <t>PAKNING Ø25 x Ø12.3 x1.6 EPDM 80</t>
  </si>
  <si>
    <t>74085</t>
  </si>
  <si>
    <t>/ISO.SKIVE Ø16.6XØ12X0.5 PTFE</t>
  </si>
  <si>
    <t>74090</t>
  </si>
  <si>
    <t>/PAKNING,VÆGAFTAP LD-PE SKUM</t>
  </si>
  <si>
    <t>74102</t>
  </si>
  <si>
    <t>KEGLE, EV/EVS vers.1</t>
  </si>
  <si>
    <t>74104</t>
  </si>
  <si>
    <t>PAKNING Ø8.2XØ17.1X3.6 EPDM 80</t>
  </si>
  <si>
    <t>74105</t>
  </si>
  <si>
    <t>PAKNING Ø10.2XØ17.1X3.6 EPDM 80</t>
  </si>
  <si>
    <t>74106</t>
  </si>
  <si>
    <t>PAKNING Ø12.2XØ17.1X3.6 EPDM 80</t>
  </si>
  <si>
    <t>74107</t>
  </si>
  <si>
    <t>PAKNING Ø13XØ17.1X3.6 EPDM 80</t>
  </si>
  <si>
    <t>74108</t>
  </si>
  <si>
    <t>PAKNING Ø8.2XØ13.6X3.6 EPDM 80</t>
  </si>
  <si>
    <t>74109</t>
  </si>
  <si>
    <t>PAKNING Ø10.2XØ13.6X3.6 EPDM 80</t>
  </si>
  <si>
    <t>74112</t>
  </si>
  <si>
    <t>/PAKNING F. 3/8 SLUTMUFFE</t>
  </si>
  <si>
    <t>74113</t>
  </si>
  <si>
    <t>PAKNING F. 1/2 SLUTMUFFE</t>
  </si>
  <si>
    <t>74114</t>
  </si>
  <si>
    <t>/PAKNING F. 3/4 SLUTMUFFE</t>
  </si>
  <si>
    <t>74116</t>
  </si>
  <si>
    <t>/PAKNING Ø14.8XØ6X2,9 90 EPDM</t>
  </si>
  <si>
    <t>74119</t>
  </si>
  <si>
    <t>Membran, HRT80, forstærket f. indsats 10/11</t>
  </si>
  <si>
    <t>74120</t>
  </si>
  <si>
    <t>MEMBRAN TYPE 30 - 40</t>
  </si>
  <si>
    <t>74121</t>
  </si>
  <si>
    <t>MEMBRAN INDSATS TYPE 50/51/60</t>
  </si>
  <si>
    <t>74123</t>
  </si>
  <si>
    <t>GUMMIDÆMPER TYPE 11 EPDM 60SH</t>
  </si>
  <si>
    <t>74125</t>
  </si>
  <si>
    <t>GUMMIDÆMPER TYPE 60 EPDM 70SH</t>
  </si>
  <si>
    <t>74127</t>
  </si>
  <si>
    <t>DÆMPER TYPE 51/60 0,5mm. PTFE</t>
  </si>
  <si>
    <t>74128</t>
  </si>
  <si>
    <t>DÆMPER TYPE 60 0,8mm. PTFE</t>
  </si>
  <si>
    <t>74129</t>
  </si>
  <si>
    <t>DÆMPER TYPE 60 1,1mm.  PTFE</t>
  </si>
  <si>
    <t>74130</t>
  </si>
  <si>
    <t>DÆMPER TYPE 60 1,4mm PTFE</t>
  </si>
  <si>
    <t>74131</t>
  </si>
  <si>
    <t>DÆMPER TYPE 60 1,7mm PTFE</t>
  </si>
  <si>
    <t>74132</t>
  </si>
  <si>
    <t>DÆMPER TYPE 60 2,0mm PTFE</t>
  </si>
  <si>
    <t>74135</t>
  </si>
  <si>
    <t>MEMBRAN TYPE 10/11/20 U/VÆV</t>
  </si>
  <si>
    <t>74136</t>
  </si>
  <si>
    <t>MEMBRAN TYPE 30 - 40 U/VÆV</t>
  </si>
  <si>
    <t>74138</t>
  </si>
  <si>
    <t>/MEMBRAN F. REGUL.ENH. DN15-25 HNBR.</t>
  </si>
  <si>
    <t>74139</t>
  </si>
  <si>
    <t>/MEMBRAN F. REGUL.ENH. DN32 HNBR.</t>
  </si>
  <si>
    <t>74140</t>
  </si>
  <si>
    <t>SÆDEPAKNING EPDM 281</t>
  </si>
  <si>
    <t>74144</t>
  </si>
  <si>
    <t>/AFSTANDSSTYKKE DN15-32 EPDM 281 70Sh</t>
  </si>
  <si>
    <t>74145</t>
  </si>
  <si>
    <t>/AFSTANDSSTYKKE DND40-50 EPDM 281 70Sh</t>
  </si>
  <si>
    <t>74146</t>
  </si>
  <si>
    <t>/MEMBRAN F. REGUL.ENH. DN40-50</t>
  </si>
  <si>
    <t>74148</t>
  </si>
  <si>
    <t>MEMBRAN, PICV 65, W/FABRIC</t>
  </si>
  <si>
    <t>74149</t>
  </si>
  <si>
    <t>MEMBRAN, PICV DN50, W/FABRIC</t>
  </si>
  <si>
    <t>74150</t>
  </si>
  <si>
    <t>MEMBRAN, PICV DN80, W/FABRIC</t>
  </si>
  <si>
    <t>74151</t>
  </si>
  <si>
    <t>GUMMIPAKNING, OPTIMA COMPACT DN10-20</t>
  </si>
  <si>
    <t>74152</t>
  </si>
  <si>
    <t>Membran, HRT80, forstærket DN10-20 Optim</t>
  </si>
  <si>
    <t>74153</t>
  </si>
  <si>
    <t>PAKNING Ø18,5 x Ø12 x 1,5 KLINGERIT</t>
  </si>
  <si>
    <t>74154</t>
  </si>
  <si>
    <t>PAKNING Ø24 x Ø18 x 1,5 KLINGERIT</t>
  </si>
  <si>
    <t>74155</t>
  </si>
  <si>
    <t>PAKNING Ø30 x Ø24 x 1,5 KLINGERIT</t>
  </si>
  <si>
    <t>74156</t>
  </si>
  <si>
    <t>GUMMISÆDE OPTIMA COMPACT DN25</t>
  </si>
  <si>
    <t>74157</t>
  </si>
  <si>
    <t>Pakning DN65, højtryksplade (000685 076)</t>
  </si>
  <si>
    <t>74158</t>
  </si>
  <si>
    <t>Membran, HRT80, forstærket DN25-32 Optim</t>
  </si>
  <si>
    <t>74159</t>
  </si>
  <si>
    <t>Gummisæde restriktor Compact DN40/50</t>
  </si>
  <si>
    <t>74160</t>
  </si>
  <si>
    <t>Membran, PICV DN100, w/FABRIC</t>
  </si>
  <si>
    <t>74161</t>
  </si>
  <si>
    <t>Membran, HRT80, forstærket DN40-50 Optim</t>
  </si>
  <si>
    <t>74164</t>
  </si>
  <si>
    <t>Slange f. støjdæmpning PICV</t>
  </si>
  <si>
    <t>74165</t>
  </si>
  <si>
    <t>Membran, PICV DN125, w/FABRIC</t>
  </si>
  <si>
    <t>74166</t>
  </si>
  <si>
    <t>Membran, PICV DN150, w/FABRIC</t>
  </si>
  <si>
    <t>74167</t>
  </si>
  <si>
    <t>Kuglesæde f. 2"</t>
  </si>
  <si>
    <t>74168</t>
  </si>
  <si>
    <t>Kuglesæde f. 2-1/2"</t>
  </si>
  <si>
    <t>74169</t>
  </si>
  <si>
    <t>Pakning ø18xø13,4x1,7</t>
  </si>
  <si>
    <t>74170</t>
  </si>
  <si>
    <t>Membran, PICV DN250/DN300, w/FABRIC</t>
  </si>
  <si>
    <t>74171</t>
  </si>
  <si>
    <t>Membran DN15-25</t>
  </si>
  <si>
    <t>74172</t>
  </si>
  <si>
    <t>Pakning ø23xø6,2x2,9 EPDM 90</t>
  </si>
  <si>
    <t>74179</t>
  </si>
  <si>
    <t>Membran, PICV DN50 m/fiber EPDM 290</t>
  </si>
  <si>
    <t>74180</t>
  </si>
  <si>
    <t>Membran, PICV DN65 m/fiber EPDM 290</t>
  </si>
  <si>
    <t>74181</t>
  </si>
  <si>
    <t>Membran, PICV DN80 m/fiber EPDM 290</t>
  </si>
  <si>
    <t>74182</t>
  </si>
  <si>
    <t>Membran, PICV DN100 m/fiber EPDM 290</t>
  </si>
  <si>
    <t>74183</t>
  </si>
  <si>
    <t>Membran, PICV DN125 m/fiber EPDM 290</t>
  </si>
  <si>
    <t>74184</t>
  </si>
  <si>
    <t>Membran, PICV DN150/200 m/fiber EPDM 290</t>
  </si>
  <si>
    <t>74185</t>
  </si>
  <si>
    <t>Gummisæde f. stempel DN50 HCR</t>
  </si>
  <si>
    <t>74186</t>
  </si>
  <si>
    <t>Gummisæde f. stempel DN65 HCR</t>
  </si>
  <si>
    <t>74187</t>
  </si>
  <si>
    <t>Gummisæde f. stempel DN80 HCR</t>
  </si>
  <si>
    <t>74188</t>
  </si>
  <si>
    <t>Gummisæde f. stempel DN100 HCR</t>
  </si>
  <si>
    <t>74189</t>
  </si>
  <si>
    <t>Gummisæde f. stempel DN125 HCR</t>
  </si>
  <si>
    <t>74190</t>
  </si>
  <si>
    <t>Gummisæde f. stempel DN150/200 HCR</t>
  </si>
  <si>
    <t>74200</t>
  </si>
  <si>
    <t>Pakning ø18xø14x1</t>
  </si>
  <si>
    <t>74201</t>
  </si>
  <si>
    <t>Gummisæde on/off</t>
  </si>
  <si>
    <t>74202</t>
  </si>
  <si>
    <t>Gummisæde f. stempel DN50 EP</t>
  </si>
  <si>
    <t>74203</t>
  </si>
  <si>
    <t>Gummisæde f. stempel DN65 EP</t>
  </si>
  <si>
    <t>74204</t>
  </si>
  <si>
    <t>Gummisæde f. stempel DN80 EP</t>
  </si>
  <si>
    <t>74205</t>
  </si>
  <si>
    <t>Gummisæde f. stempel DN100 EP</t>
  </si>
  <si>
    <t>74206</t>
  </si>
  <si>
    <t>Gummisæde f. stempel DN125 EP</t>
  </si>
  <si>
    <t>74207</t>
  </si>
  <si>
    <t>Gummisæde f. stempel DN150-200 EP</t>
  </si>
  <si>
    <t>74208</t>
  </si>
  <si>
    <t>PAKNING Ø18,5 x Ø12 x 3 KLINGERIT</t>
  </si>
  <si>
    <t>74209</t>
  </si>
  <si>
    <t>Teflonskål DN15</t>
  </si>
  <si>
    <t>74210</t>
  </si>
  <si>
    <t>Teflonskål DN20</t>
  </si>
  <si>
    <t>74211</t>
  </si>
  <si>
    <t>Plast spindel 6-port PICV</t>
  </si>
  <si>
    <t>74212</t>
  </si>
  <si>
    <t>Adaptor f. roterende aktuator</t>
  </si>
  <si>
    <t>74213</t>
  </si>
  <si>
    <t>Membran indsats Type 50/51/60 High temp</t>
  </si>
  <si>
    <t>75003</t>
  </si>
  <si>
    <t>LÅSERING T.SVINGTUD SORT</t>
  </si>
  <si>
    <t>75006</t>
  </si>
  <si>
    <t>/KRONEGREB  RÅ</t>
  </si>
  <si>
    <t>75007</t>
  </si>
  <si>
    <t>/KRONEGREB, FORKROMET</t>
  </si>
  <si>
    <t>75008</t>
  </si>
  <si>
    <t>Kronegreb Rå</t>
  </si>
  <si>
    <t>75009</t>
  </si>
  <si>
    <t>Kronegreb forkromet</t>
  </si>
  <si>
    <t>75011</t>
  </si>
  <si>
    <t>Kronegreb Sort</t>
  </si>
  <si>
    <t>75015</t>
  </si>
  <si>
    <t>/MÆRKEKNAP, RØD</t>
  </si>
  <si>
    <t>75016</t>
  </si>
  <si>
    <t>/MÆRKEKNAP,BLÅ</t>
  </si>
  <si>
    <t>75060</t>
  </si>
  <si>
    <t>/SKIVE F.SP.POM C 9021 TF</t>
  </si>
  <si>
    <t>75076</t>
  </si>
  <si>
    <t>/GREB BL.VENTIL (BREFCO) CYCOLAC G100</t>
  </si>
  <si>
    <t>75090</t>
  </si>
  <si>
    <t>STYR, CIRCON, SORT POM-C</t>
  </si>
  <si>
    <t>75091</t>
  </si>
  <si>
    <t>SKALA, CIRCON, SORT     POM</t>
  </si>
  <si>
    <t>75092</t>
  </si>
  <si>
    <t>HÆTTE, CIRCON SORT     ABS+PC</t>
  </si>
  <si>
    <t>75093</t>
  </si>
  <si>
    <t>HÆTTE, TEMCON + SORT     ABS+PC</t>
  </si>
  <si>
    <t>75094</t>
  </si>
  <si>
    <t>HÆTTE,BY-PASS TEMCON+    ABS+PC</t>
  </si>
  <si>
    <t>75096</t>
  </si>
  <si>
    <t>SKALA BY-PASS TEMCON+    POM-C</t>
  </si>
  <si>
    <t>75097</t>
  </si>
  <si>
    <t>ISOLERINGSKAPPE TEMCON+</t>
  </si>
  <si>
    <t>75099</t>
  </si>
  <si>
    <t>/GREB BLÅT,1/2" SIKK.VENT FARVE UN-55171</t>
  </si>
  <si>
    <t>75125</t>
  </si>
  <si>
    <t>/STYR TIL VENTILKEGLE     INDKØB</t>
  </si>
  <si>
    <t>75128</t>
  </si>
  <si>
    <t>DÆKKAPPE BLANDEVENTIL SORT</t>
  </si>
  <si>
    <t>75131</t>
  </si>
  <si>
    <t>/EXTRUDERET PROFIL HALVKOBLING 1/2"</t>
  </si>
  <si>
    <t>75134</t>
  </si>
  <si>
    <t>/EXTRUDERET PROFIL HALVKOBLING 3/8</t>
  </si>
  <si>
    <t>75141</t>
  </si>
  <si>
    <t>/STRIPS F. 3/8 SLUTMUFFE SORT</t>
  </si>
  <si>
    <t>75142</t>
  </si>
  <si>
    <t>/STRIPS F. 3/8 SLUTMUFFE</t>
  </si>
  <si>
    <t>75143</t>
  </si>
  <si>
    <t>/STRIPS F. 1/2 SLUTMUFFE</t>
  </si>
  <si>
    <t>75144</t>
  </si>
  <si>
    <t>STRIPS F. 3/4 SLUTMUFFE</t>
  </si>
  <si>
    <t>75145</t>
  </si>
  <si>
    <t>GUMMIPROP F TRYKUDTAG EAF-50</t>
  </si>
  <si>
    <t>75160</t>
  </si>
  <si>
    <t>/STYR, GÅRDPOSTEHANE Ø18 PE</t>
  </si>
  <si>
    <t>75176</t>
  </si>
  <si>
    <t>HÆTTE F. TYPE C</t>
  </si>
  <si>
    <t>75181</t>
  </si>
  <si>
    <t>/GREB U/TRYK F. KGH</t>
  </si>
  <si>
    <t>75182</t>
  </si>
  <si>
    <t>Greb m/Frese logo f. KGH</t>
  </si>
  <si>
    <t>75185</t>
  </si>
  <si>
    <t>/BRIK F. GREB 2 BAR ABS</t>
  </si>
  <si>
    <t>75189</t>
  </si>
  <si>
    <t>/BRIK F. GREB 6 BAR ABS</t>
  </si>
  <si>
    <t>75193</t>
  </si>
  <si>
    <t>/HUS F. REG.ENHED DN15-25</t>
  </si>
  <si>
    <t>75194</t>
  </si>
  <si>
    <t>/LÅG, STYR F. REG.ENHED DN15-25</t>
  </si>
  <si>
    <t>75195</t>
  </si>
  <si>
    <t>/STEMPEL  F. REG.ENHED DN15-25</t>
  </si>
  <si>
    <t>75196</t>
  </si>
  <si>
    <t>/LÅG F. REG.ENHED DN15-25 2000 L/T</t>
  </si>
  <si>
    <t>75197</t>
  </si>
  <si>
    <t>/HUS F. REG.ENHED DN32</t>
  </si>
  <si>
    <t>75198</t>
  </si>
  <si>
    <t>/STEMPEL  F. REG.ENHED DN32</t>
  </si>
  <si>
    <t>75199</t>
  </si>
  <si>
    <t>/LÅG  F. REG.ENHED DN32</t>
  </si>
  <si>
    <t>75200</t>
  </si>
  <si>
    <t>/INDICATOR ABS PLASTIC 757k</t>
  </si>
  <si>
    <t>75201</t>
  </si>
  <si>
    <t>/INDICATOR DN15 500 l/h ABS PLASTIC 757k</t>
  </si>
  <si>
    <t>75203</t>
  </si>
  <si>
    <t>INDICATOR DN20 900 l/h ABS PLASTIC 757k</t>
  </si>
  <si>
    <t>75205</t>
  </si>
  <si>
    <t>INDICATOR DN25 1500 l/h ABS PLASTIC 757k</t>
  </si>
  <si>
    <t>75206</t>
  </si>
  <si>
    <t>INDICATOR DN25 2000 l/h ABS PLASTIC 757k</t>
  </si>
  <si>
    <t>75207</t>
  </si>
  <si>
    <t>INDICATOR DN32 3000 l/h ABS PLASTIC 757k</t>
  </si>
  <si>
    <t>75211</t>
  </si>
  <si>
    <t>FLOW RESTRICTOR DN15-25 500 L/H</t>
  </si>
  <si>
    <t>75212</t>
  </si>
  <si>
    <t>FLOW RESTRICTOR DN15-25 1500/2000 L/H</t>
  </si>
  <si>
    <t>75214</t>
  </si>
  <si>
    <t>FLOW RESTRICTOR DN20 900 L/H</t>
  </si>
  <si>
    <t>75215</t>
  </si>
  <si>
    <t>FLOW RESTRICTOR DN32 3000 L/H</t>
  </si>
  <si>
    <t>75216</t>
  </si>
  <si>
    <t>HÆTTE, CIRCON + RØD     ABS+PC</t>
  </si>
  <si>
    <t>75218</t>
  </si>
  <si>
    <t>HÆTTE, BY-PASS TEMCON+ RØD ABS+PC</t>
  </si>
  <si>
    <t>75221</t>
  </si>
  <si>
    <t>HUS, SPINDELFORLÆNGER, MODULA</t>
  </si>
  <si>
    <t>75222</t>
  </si>
  <si>
    <t>TÆTNINGSRING F. KUGLE, MODULA</t>
  </si>
  <si>
    <t>75223</t>
  </si>
  <si>
    <t>GREB HØJRE, MODULA</t>
  </si>
  <si>
    <t>75224</t>
  </si>
  <si>
    <t>GREB VENSTRE, MODULA</t>
  </si>
  <si>
    <t>75225</t>
  </si>
  <si>
    <t>TÆTNINGSRING DN15-25, MODULA</t>
  </si>
  <si>
    <t>75226</t>
  </si>
  <si>
    <t>TÆTNINGSRING, PROP DN15, MODULA</t>
  </si>
  <si>
    <t>75227</t>
  </si>
  <si>
    <t>TÆTNINGSRING, PROP DN20, MODULA</t>
  </si>
  <si>
    <t>75228</t>
  </si>
  <si>
    <t>TÆTNINGSRING, PROP DN25, MODULA</t>
  </si>
  <si>
    <t>75229</t>
  </si>
  <si>
    <t>RESTRICTOR DN15 PPO 20% GLAS</t>
  </si>
  <si>
    <t>75230</t>
  </si>
  <si>
    <t>HUS RESTRICTOR DN15 PPO</t>
  </si>
  <si>
    <t>75231</t>
  </si>
  <si>
    <t>SKALA DN15/50 ABS, GREB</t>
  </si>
  <si>
    <t>75233</t>
  </si>
  <si>
    <t>MÆRKEKNAP FOR GREB ABS</t>
  </si>
  <si>
    <t>75234</t>
  </si>
  <si>
    <t>HUS RESTRICTOR DN20 PPO</t>
  </si>
  <si>
    <t>75235</t>
  </si>
  <si>
    <t>RESTRICTOR DN20 PPO 20% GLAS</t>
  </si>
  <si>
    <t>75236</t>
  </si>
  <si>
    <t>HUS RESTRICTOR DN25 PPO</t>
  </si>
  <si>
    <t>75237</t>
  </si>
  <si>
    <t>RESTRICTOR DN25 PPO 20% GLAS</t>
  </si>
  <si>
    <t>75238</t>
  </si>
  <si>
    <t>HUS RESTRICTOR DN32 PPO</t>
  </si>
  <si>
    <t>75239</t>
  </si>
  <si>
    <t>RESTRICTOR DN32 PPO 20% GLAS</t>
  </si>
  <si>
    <t>75240</t>
  </si>
  <si>
    <t>HUS RESTRICTOR DN40 PPO</t>
  </si>
  <si>
    <t>75241</t>
  </si>
  <si>
    <t>HUS RESTRICTOR DN50 PPO</t>
  </si>
  <si>
    <t>75242</t>
  </si>
  <si>
    <t>RESTRICTOR DN40 PPO 20% GLAS</t>
  </si>
  <si>
    <t>75243</t>
  </si>
  <si>
    <t>RESTRICTOR DN50 PPO 20% GLAS</t>
  </si>
  <si>
    <t>75244</t>
  </si>
  <si>
    <t>HUS F. REG.ENHED DN40-50 PPS 40% GLAS</t>
  </si>
  <si>
    <t>75245</t>
  </si>
  <si>
    <t>LÅG  F. REG.ENHED DN40-50 PPS 40% GLAS</t>
  </si>
  <si>
    <t>75246</t>
  </si>
  <si>
    <t>STEMPEL  F. REG.ENHED DN40-50</t>
  </si>
  <si>
    <t>75248</t>
  </si>
  <si>
    <t>GREB, MODULA II - V</t>
  </si>
  <si>
    <t>75249</t>
  </si>
  <si>
    <t>SPINDELFORLÆNGER, MODULA II</t>
  </si>
  <si>
    <t>75250</t>
  </si>
  <si>
    <t>HUS, SPINDELFORLÆNGER, MODULA II</t>
  </si>
  <si>
    <t>75251</t>
  </si>
  <si>
    <t>TÆTNINGSRING 1/2  MODULA II PTFE</t>
  </si>
  <si>
    <t>75252</t>
  </si>
  <si>
    <t>TÆTNINGSRING 3/4  MODULA II PTFE</t>
  </si>
  <si>
    <t>75253</t>
  </si>
  <si>
    <t>HUS REG.ENHED DPCV DN15-20</t>
  </si>
  <si>
    <t>75254</t>
  </si>
  <si>
    <t>PLASTMØTRIK DPCV DN15-20</t>
  </si>
  <si>
    <t>75255</t>
  </si>
  <si>
    <t>FJEDERSTYR DPCV DN15-20</t>
  </si>
  <si>
    <t>75257</t>
  </si>
  <si>
    <t>STYR DPCV DN15-20</t>
  </si>
  <si>
    <t>75258</t>
  </si>
  <si>
    <t>HUS REG.ENHED DPCV DN25-32</t>
  </si>
  <si>
    <t>75259</t>
  </si>
  <si>
    <t>PLASTMØTRIK DPCV DN25-32</t>
  </si>
  <si>
    <t>75260</t>
  </si>
  <si>
    <t>FJEDERSTYR DPCV DN25-32</t>
  </si>
  <si>
    <t>75261</t>
  </si>
  <si>
    <t>PLASTHÆTTE DPCV DN25-32</t>
  </si>
  <si>
    <t>75262</t>
  </si>
  <si>
    <t>STYR DPCV DN25-32</t>
  </si>
  <si>
    <t>75263</t>
  </si>
  <si>
    <t>HUS REG.ENHED DPCV DN40-50</t>
  </si>
  <si>
    <t>75264</t>
  </si>
  <si>
    <t>/PLASTMØTRIK DPCV DN40-50</t>
  </si>
  <si>
    <t>75265</t>
  </si>
  <si>
    <t>/FJEDERSTYR DPCV DN40-50</t>
  </si>
  <si>
    <t>75266</t>
  </si>
  <si>
    <t>/PLASTHÆTTE DPCV DN40-50</t>
  </si>
  <si>
    <t>75268</t>
  </si>
  <si>
    <t>STILLESKIVE POM C, FRESE/SIEMENS/B&amp;G</t>
  </si>
  <si>
    <t>75269</t>
  </si>
  <si>
    <t>INDIKATOR, OPTIMA</t>
  </si>
  <si>
    <t>75270</t>
  </si>
  <si>
    <t>INDICATOR DN15 500 l/h, OPTIMA</t>
  </si>
  <si>
    <t>75278</t>
  </si>
  <si>
    <t>GUMMISÆDE F. STEMPEL DN15-25</t>
  </si>
  <si>
    <t>75279</t>
  </si>
  <si>
    <t>STEMPEL DN15-25, REGULERINGS.ENHED</t>
  </si>
  <si>
    <t>75280</t>
  </si>
  <si>
    <t>GREB DN15/50 PPO 20% GLAS B&amp;G</t>
  </si>
  <si>
    <t>75281</t>
  </si>
  <si>
    <t>MÆRKEKNAP FOR GREB ABS B&amp;G</t>
  </si>
  <si>
    <t>75290</t>
  </si>
  <si>
    <t>HÆTTE DN15-50 OPTIMA B&amp;G</t>
  </si>
  <si>
    <t>75291</t>
  </si>
  <si>
    <t>HÆTTE DN15-50 OPTIMA FRESE SORT</t>
  </si>
  <si>
    <t>75295</t>
  </si>
  <si>
    <t>INDICATOR DN50 8500 l/t SIEMENS/FRESE OP</t>
  </si>
  <si>
    <t>75296</t>
  </si>
  <si>
    <t>HUS REG.ENHED DN15-25</t>
  </si>
  <si>
    <t>75297</t>
  </si>
  <si>
    <t>DÆKSEL REG.ENHED DN15-25</t>
  </si>
  <si>
    <t>75298</t>
  </si>
  <si>
    <t>INDICATOR DN40 31 GPM OPTIMA B&amp;G/SIEMENS</t>
  </si>
  <si>
    <t>75300</t>
  </si>
  <si>
    <t>HÆTTE DN15-50 UDEN LOGO, OPTIMA</t>
  </si>
  <si>
    <t>75301</t>
  </si>
  <si>
    <t>Skrabe-ring f. pakdåse PTFE 15% GRAFIT</t>
  </si>
  <si>
    <t>75302</t>
  </si>
  <si>
    <t>SKALA INDIKATOR, PICV DN65</t>
  </si>
  <si>
    <t>75303</t>
  </si>
  <si>
    <t>SKALA,  PICV DN50-65-80</t>
  </si>
  <si>
    <t>75304</t>
  </si>
  <si>
    <t>RESTRIKTOR, PICV DN65</t>
  </si>
  <si>
    <t>75306</t>
  </si>
  <si>
    <t>ISOLERINGSBRIK F. GÅRDPOSTEHANE</t>
  </si>
  <si>
    <t>75307</t>
  </si>
  <si>
    <t>Gummisæde f. stempel, DN65 PICV</t>
  </si>
  <si>
    <t>75308</t>
  </si>
  <si>
    <t>Gummisæde f. stempel, DN50 PICV</t>
  </si>
  <si>
    <t>75309</t>
  </si>
  <si>
    <t>RESTRIKTOR, PICV DN50</t>
  </si>
  <si>
    <t>75311</t>
  </si>
  <si>
    <t>RESTRIKTOR, PICV DN80</t>
  </si>
  <si>
    <t>75313</t>
  </si>
  <si>
    <t>Gummisæde f. stempel, DN80 PICV</t>
  </si>
  <si>
    <t>75315</t>
  </si>
  <si>
    <t>JUSTERSKRUE, DN10-20 10MY OPTIMA COMP.</t>
  </si>
  <si>
    <t>75317</t>
  </si>
  <si>
    <t>STEMPEL, DN10-20 OPTIMA COMPACT</t>
  </si>
  <si>
    <t>75318</t>
  </si>
  <si>
    <t>MEMBRANHOLDER, DN10-20 OPTIMA COMPACT</t>
  </si>
  <si>
    <t>75319</t>
  </si>
  <si>
    <t>RESTRICTOR, DN10-20 OPTIMA COMPACT</t>
  </si>
  <si>
    <t>75320</t>
  </si>
  <si>
    <t>INDVENDIG RESTRICTORDEL DN10-20 OPT COMP</t>
  </si>
  <si>
    <t>75322</t>
  </si>
  <si>
    <t>UDVENDIG RESTRICTORDEL DN10-20 OPT COMP</t>
  </si>
  <si>
    <t>75323</t>
  </si>
  <si>
    <t>TRIPOD, DN10-20 OPTIMA COMPACT</t>
  </si>
  <si>
    <t>75326</t>
  </si>
  <si>
    <t>Hætte DN10-32 Frese Sort Optima Compact</t>
  </si>
  <si>
    <t>75327</t>
  </si>
  <si>
    <t>Hætte DN10-32 Siemens Sort Optima Compact</t>
  </si>
  <si>
    <t>75328</t>
  </si>
  <si>
    <t>Hætte DN10-32 neutral Sort Optima Compact</t>
  </si>
  <si>
    <t>75329</t>
  </si>
  <si>
    <t>75336</t>
  </si>
  <si>
    <t>MEMBRANHOLDER OPTIMA COMPACT DN25</t>
  </si>
  <si>
    <t>75337</t>
  </si>
  <si>
    <t>STEMPEL OPTIMA COMPACT DN25</t>
  </si>
  <si>
    <t>75338</t>
  </si>
  <si>
    <t>FJEDERSTYR OPTIMA COMPACT DN25</t>
  </si>
  <si>
    <t>75339</t>
  </si>
  <si>
    <t>RESTRIKTOR OPTIMA COMPACT DN25</t>
  </si>
  <si>
    <t>75342</t>
  </si>
  <si>
    <t>PLASTHÆTTE DPCV DN40-50</t>
  </si>
  <si>
    <t>75343</t>
  </si>
  <si>
    <t>75344</t>
  </si>
  <si>
    <t>BLÅ STRIPS F. 1/8 SLUTMUFFE KORT</t>
  </si>
  <si>
    <t>75345</t>
  </si>
  <si>
    <t>RØD STRIPS F. 1/8 SLUTMUFFE KORT</t>
  </si>
  <si>
    <t>75353</t>
  </si>
  <si>
    <t>TÆTNINGSRING 3/4" NPTF COMPACT B&amp;G</t>
  </si>
  <si>
    <t>75354</t>
  </si>
  <si>
    <t>TÆTNINGSPROP 1/2 KUGLE MODULA IV, V</t>
  </si>
  <si>
    <t>75355</t>
  </si>
  <si>
    <t>GREB MODULA IV</t>
  </si>
  <si>
    <t>75364</t>
  </si>
  <si>
    <t>JUSTERSKIVE, OPTIMA COMPACT</t>
  </si>
  <si>
    <t>75365</t>
  </si>
  <si>
    <t>Skala Low 2,5mm Optima Compact</t>
  </si>
  <si>
    <t>75367</t>
  </si>
  <si>
    <t>Skala Low 5mm Optima Compact</t>
  </si>
  <si>
    <t>75368</t>
  </si>
  <si>
    <t>Skala High 2.5mm Optima Compact</t>
  </si>
  <si>
    <t>75369</t>
  </si>
  <si>
    <t>Skala High 4mm Optima Compact</t>
  </si>
  <si>
    <t>75370</t>
  </si>
  <si>
    <t>Skala High 5mm Optima Compact</t>
  </si>
  <si>
    <t>75371</t>
  </si>
  <si>
    <t>HÆTTE DN10-20  MMA BLÅ OPTIMA COMPACT</t>
  </si>
  <si>
    <t>75372</t>
  </si>
  <si>
    <t>Hætte, PV Compact DN15/20</t>
  </si>
  <si>
    <t>75373</t>
  </si>
  <si>
    <t>Beskyttelses hætte L-PICV</t>
  </si>
  <si>
    <t>75374</t>
  </si>
  <si>
    <t>Beskyttelses kappe for DN65 Flange</t>
  </si>
  <si>
    <t>75375</t>
  </si>
  <si>
    <t>Hætte DN10-32 Sauter Sort Optima Compact</t>
  </si>
  <si>
    <t>75376</t>
  </si>
  <si>
    <t>PTFE-ring for spindel</t>
  </si>
  <si>
    <t>75377</t>
  </si>
  <si>
    <t>Gummisæde, Optima Compact DN25/DN32</t>
  </si>
  <si>
    <t>75379</t>
  </si>
  <si>
    <t>75380</t>
  </si>
  <si>
    <t>Beskyttelses kappe for DN80 Flange</t>
  </si>
  <si>
    <t>75381</t>
  </si>
  <si>
    <t>Skala DN25-32 Optima Compact</t>
  </si>
  <si>
    <t>75382</t>
  </si>
  <si>
    <t>Justerskive, Optima Compact DN40/DN50</t>
  </si>
  <si>
    <t>75383</t>
  </si>
  <si>
    <t>Skala DN40-50 Optima Compact</t>
  </si>
  <si>
    <t>75384</t>
  </si>
  <si>
    <t>Fjederstyr Optima Compact DN40/DN50</t>
  </si>
  <si>
    <t>75385</t>
  </si>
  <si>
    <t>Restriktor, Optima Compact DN40/DN50</t>
  </si>
  <si>
    <t>75386</t>
  </si>
  <si>
    <t>Gummisæde, Optima Compact DN40/DN50</t>
  </si>
  <si>
    <t>75387</t>
  </si>
  <si>
    <t>Stempel Optima Compact DN40/DN50</t>
  </si>
  <si>
    <t>75388</t>
  </si>
  <si>
    <t>Membranholder,Optima Compact DN40/DN50</t>
  </si>
  <si>
    <t>75389</t>
  </si>
  <si>
    <t>Skala, PICV DN100-150</t>
  </si>
  <si>
    <t>75390</t>
  </si>
  <si>
    <t>Restriktor, PICV DN100</t>
  </si>
  <si>
    <t>75391</t>
  </si>
  <si>
    <t>Støjdæmpnings gummiindsats PICV DN100</t>
  </si>
  <si>
    <t>75392</t>
  </si>
  <si>
    <t>Gummisæde f. stempel DN100 PICV</t>
  </si>
  <si>
    <t>75393</t>
  </si>
  <si>
    <t>Skala DN25 Optima Compact B&amp;G</t>
  </si>
  <si>
    <t>75394</t>
  </si>
  <si>
    <t>Skala DN32 Optima Compact B&amp;G</t>
  </si>
  <si>
    <t>75395</t>
  </si>
  <si>
    <t>Hætte sort Optima Compact Controlli</t>
  </si>
  <si>
    <t>75396</t>
  </si>
  <si>
    <t>Gummisæde f. stempel DN125 PICV</t>
  </si>
  <si>
    <t>75397</t>
  </si>
  <si>
    <t>Gummisæde f. stempel DN150 PICV</t>
  </si>
  <si>
    <t>75398</t>
  </si>
  <si>
    <t>Restriktor, PICV DN125</t>
  </si>
  <si>
    <t>75399</t>
  </si>
  <si>
    <t>Restriktor, PICV DN150</t>
  </si>
  <si>
    <t>75400</t>
  </si>
  <si>
    <t>Støjdæmpnings gummiindsats PICV DN125</t>
  </si>
  <si>
    <t>75401</t>
  </si>
  <si>
    <t>Støjdæmpnings gummiindsats PICV DN150</t>
  </si>
  <si>
    <t>75402</t>
  </si>
  <si>
    <t>Hætte, PV Compact DN25/32</t>
  </si>
  <si>
    <t>75403</t>
  </si>
  <si>
    <t>Hætte, PV Compact DN40/50</t>
  </si>
  <si>
    <t>75404</t>
  </si>
  <si>
    <t>Iso-kappe for CirCon og TemCon del 1</t>
  </si>
  <si>
    <t>75405</t>
  </si>
  <si>
    <t>Iso-kappe for CirCon og TemCon del 2</t>
  </si>
  <si>
    <t>75406</t>
  </si>
  <si>
    <t>Velcro strop for montering af Iso-kapper</t>
  </si>
  <si>
    <t>75407</t>
  </si>
  <si>
    <t>Beskyttelses kappe for DN100 Flange</t>
  </si>
  <si>
    <t>75408</t>
  </si>
  <si>
    <t>Beskyttelses kappe for DN125 Flange</t>
  </si>
  <si>
    <t>75409</t>
  </si>
  <si>
    <t>Beskyttelses kappe for DN150 Flange</t>
  </si>
  <si>
    <t>75410</t>
  </si>
  <si>
    <t>Skala DN50-65-80 LPICV - plastemne</t>
  </si>
  <si>
    <t>75411</t>
  </si>
  <si>
    <t>Skala DN100-125-150 LPICV - plastemne</t>
  </si>
  <si>
    <t>75412</t>
  </si>
  <si>
    <t>Skala(GPM) DN65 LPICV Low flow - B&amp;G</t>
  </si>
  <si>
    <t>75413</t>
  </si>
  <si>
    <t>Skala(GPM) DN65 LPICV High flow - B&amp;G</t>
  </si>
  <si>
    <t>75414</t>
  </si>
  <si>
    <t>Skala(GPM) DN80 LPICV Low flow - B&amp;G</t>
  </si>
  <si>
    <t>75415</t>
  </si>
  <si>
    <t>Skala(GPM) DN80 LPICV High flow - B&amp;G</t>
  </si>
  <si>
    <t>75416</t>
  </si>
  <si>
    <t>Skala(GPM) DN100 LPICV Low flow - B&amp;G</t>
  </si>
  <si>
    <t>75417</t>
  </si>
  <si>
    <t>Skala(GPM) DN100 LPICV High flow - B&amp;G</t>
  </si>
  <si>
    <t>75418</t>
  </si>
  <si>
    <t>Skala(GPM) DN125 LPICV Low flow - B&amp;G</t>
  </si>
  <si>
    <t>75419</t>
  </si>
  <si>
    <t>Skala(GPM) DN125 LPICV High flow - B&amp;G</t>
  </si>
  <si>
    <t>75420</t>
  </si>
  <si>
    <t>Skala(GPM) DN150 LPICV Low flow - B&amp;G</t>
  </si>
  <si>
    <t>75421</t>
  </si>
  <si>
    <t>Skala(GPM) DN150 LPICV High flow - B&amp;G</t>
  </si>
  <si>
    <t>75422</t>
  </si>
  <si>
    <t>Greb Frese S Compact</t>
  </si>
  <si>
    <t>75423</t>
  </si>
  <si>
    <t>Skala Frese S Compact - plastemne</t>
  </si>
  <si>
    <t>75424</t>
  </si>
  <si>
    <t>Skala DN40 Optima Compact B&amp;G</t>
  </si>
  <si>
    <t>75425</t>
  </si>
  <si>
    <t>Skala DN50 Optima Compact B&amp;G</t>
  </si>
  <si>
    <t>75426</t>
  </si>
  <si>
    <t>Skala DN15/50 - plastemne</t>
  </si>
  <si>
    <t>75427</t>
  </si>
  <si>
    <t>Skala DN40/50 Optima Compact plastemne</t>
  </si>
  <si>
    <t>75431</t>
  </si>
  <si>
    <t>Beskyttelses kappe for DN50 Flange</t>
  </si>
  <si>
    <t>75432</t>
  </si>
  <si>
    <t>Gummisæde, Optima Compact DN10-DN25</t>
  </si>
  <si>
    <t>75434</t>
  </si>
  <si>
    <t>Skala DN32 Optima Compact GPM</t>
  </si>
  <si>
    <t>75435</t>
  </si>
  <si>
    <t>Skala DN40 Optima Compact GPM</t>
  </si>
  <si>
    <t>75436</t>
  </si>
  <si>
    <t>Skala DN50 Optima Compact GPM</t>
  </si>
  <si>
    <t>75438</t>
  </si>
  <si>
    <t>Skala Frese S Compact DN25 High B&amp;G</t>
  </si>
  <si>
    <t>75439</t>
  </si>
  <si>
    <t>Greb Frese S Compact B&amp;G</t>
  </si>
  <si>
    <t>75440</t>
  </si>
  <si>
    <t>Skala Frese S Compact</t>
  </si>
  <si>
    <t>75441</t>
  </si>
  <si>
    <t>Skala Frese S Compact DN15 Low B&amp;G</t>
  </si>
  <si>
    <t>75442</t>
  </si>
  <si>
    <t>Skala Frese S Compact DN15 High B&amp;G</t>
  </si>
  <si>
    <t>75443</t>
  </si>
  <si>
    <t>Skala Frese S Compact DN20 Low B&amp;G</t>
  </si>
  <si>
    <t>75444</t>
  </si>
  <si>
    <t>Skala Frese S Compact DN20 High B&amp;G</t>
  </si>
  <si>
    <t>75445</t>
  </si>
  <si>
    <t>Skala Frese S Compact DN25 Low B&amp;G</t>
  </si>
  <si>
    <t>75446</t>
  </si>
  <si>
    <t>Skala Frese S Compact DN25L High B&amp;G</t>
  </si>
  <si>
    <t>75447</t>
  </si>
  <si>
    <t>Skala Frese S Compact DN32 B&amp;G</t>
  </si>
  <si>
    <t>75448</t>
  </si>
  <si>
    <t>Skala Frese S Compact DN40 B&amp;G</t>
  </si>
  <si>
    <t>75449</t>
  </si>
  <si>
    <t>Skala Frese S Compact DN50 B&amp;G</t>
  </si>
  <si>
    <t>75450</t>
  </si>
  <si>
    <t>Hus HCR indsats</t>
  </si>
  <si>
    <t>75451</t>
  </si>
  <si>
    <t>Stempel HCR indsats</t>
  </si>
  <si>
    <t>75452</t>
  </si>
  <si>
    <t>Dæmper HCR indsats</t>
  </si>
  <si>
    <t>75453</t>
  </si>
  <si>
    <t>Membranholder HCR indsats</t>
  </si>
  <si>
    <t>75454</t>
  </si>
  <si>
    <t>Dæmper for fjeder HCR indsats</t>
  </si>
  <si>
    <t>75460</t>
  </si>
  <si>
    <t>Blænde 17,5mm HCR, Plast</t>
  </si>
  <si>
    <t>75461</t>
  </si>
  <si>
    <t>Blænde 38.5mm HCR, Plast</t>
  </si>
  <si>
    <t>75462</t>
  </si>
  <si>
    <t>Blænde 40,9mm HCR, Plast</t>
  </si>
  <si>
    <t>75463</t>
  </si>
  <si>
    <t>Blænde 41,3mm HCR, Plast</t>
  </si>
  <si>
    <t>75464</t>
  </si>
  <si>
    <t>Blænde 41,7mm HCR, Plast</t>
  </si>
  <si>
    <t>75465</t>
  </si>
  <si>
    <t>Blænde 42,0mm HCR, Plast</t>
  </si>
  <si>
    <t>75466</t>
  </si>
  <si>
    <t>Blænde 42,5mm HCR, Plast</t>
  </si>
  <si>
    <t>75467</t>
  </si>
  <si>
    <t>Blænde 43,0mm HCR, Plast</t>
  </si>
  <si>
    <t>75468</t>
  </si>
  <si>
    <t>Blænde 43,3mm HCR, Plast</t>
  </si>
  <si>
    <t>75469</t>
  </si>
  <si>
    <t>Blænde 44,0mm HCR, Plast</t>
  </si>
  <si>
    <t>75470</t>
  </si>
  <si>
    <t>Blænde 44,7mm HCR, Plast</t>
  </si>
  <si>
    <t>75471</t>
  </si>
  <si>
    <t>Blænde 12,0mm HCR, Plast</t>
  </si>
  <si>
    <t>75472</t>
  </si>
  <si>
    <t>Blænde 36,5mm HCR, Plast</t>
  </si>
  <si>
    <t>75473</t>
  </si>
  <si>
    <t>Blænde 20,0mm HCR, Plast</t>
  </si>
  <si>
    <t>75474</t>
  </si>
  <si>
    <t>Blænde 24,0mm HCR, Plast</t>
  </si>
  <si>
    <t>75475</t>
  </si>
  <si>
    <t>Blænde 28,0mm HCR, Plast</t>
  </si>
  <si>
    <t>75476</t>
  </si>
  <si>
    <t>Blænde 32,0mm HCR, Plast</t>
  </si>
  <si>
    <t>75477</t>
  </si>
  <si>
    <t>Blænde 16,2 mm HCR, Plast</t>
  </si>
  <si>
    <t>75478</t>
  </si>
  <si>
    <t>Blænde 22,7 mm HCR, Plast</t>
  </si>
  <si>
    <t>75479</t>
  </si>
  <si>
    <t>Blænde 25,2 mm HCR, Plast</t>
  </si>
  <si>
    <t>75480</t>
  </si>
  <si>
    <t>Blænde 26,4 mm HCR, Plast</t>
  </si>
  <si>
    <t>75481</t>
  </si>
  <si>
    <t>Blænde 27,4 mm HCR, Plast</t>
  </si>
  <si>
    <t>75482</t>
  </si>
  <si>
    <t>Blænde 29,6 mm HCR, Plast</t>
  </si>
  <si>
    <t>75483</t>
  </si>
  <si>
    <t>Blænde 30,3 mm HCR, Plast</t>
  </si>
  <si>
    <t>75484</t>
  </si>
  <si>
    <t>Blænde 31,3 mm HCR, Plast</t>
  </si>
  <si>
    <t>75485</t>
  </si>
  <si>
    <t>Blænde 32,5 mm HCR, Plast</t>
  </si>
  <si>
    <t>75486</t>
  </si>
  <si>
    <t>Blænde 33,3 mm HCR, Plast</t>
  </si>
  <si>
    <t>75487</t>
  </si>
  <si>
    <t>Blænde 34,1 mm HCR, Plast</t>
  </si>
  <si>
    <t>75488</t>
  </si>
  <si>
    <t>Blænde 34,9 mm HCR, Plast</t>
  </si>
  <si>
    <t>75489</t>
  </si>
  <si>
    <t>Blænde 35,6 mm HCR, Plast</t>
  </si>
  <si>
    <t>75490</t>
  </si>
  <si>
    <t>Blænde 37,1mm HCR, Plast</t>
  </si>
  <si>
    <t>75491</t>
  </si>
  <si>
    <t>Blænde 39,6 mm HCR, Plast</t>
  </si>
  <si>
    <t>75492</t>
  </si>
  <si>
    <t>Beskyttelses kappe for DN200 Flange</t>
  </si>
  <si>
    <t>75493</t>
  </si>
  <si>
    <t>Beskyttelses kappe for DN250 Flange</t>
  </si>
  <si>
    <t>75494</t>
  </si>
  <si>
    <t>Beskyttelses kappe for DN300 Flange</t>
  </si>
  <si>
    <t>75500</t>
  </si>
  <si>
    <t>Hætte, PV Compact DN15/20, MMA</t>
  </si>
  <si>
    <t>75501</t>
  </si>
  <si>
    <t>Hætte, PV Compact DN25/32, MMA</t>
  </si>
  <si>
    <t>75502</t>
  </si>
  <si>
    <t>Hætte, PV Compact DN40/50, MMA</t>
  </si>
  <si>
    <t>75503</t>
  </si>
  <si>
    <t>Hætte, PV Compact DN15/20, Frese</t>
  </si>
  <si>
    <t>75504</t>
  </si>
  <si>
    <t>Hætte, PV Compact DN25/32, Frese</t>
  </si>
  <si>
    <t>75505</t>
  </si>
  <si>
    <t>Hætte, PV Compact DN15/20, SANEXT</t>
  </si>
  <si>
    <t>75506</t>
  </si>
  <si>
    <t>Hætte, PV Compact DN25/32, SANEXT</t>
  </si>
  <si>
    <t>75507</t>
  </si>
  <si>
    <t>Hætte, LPV DN65</t>
  </si>
  <si>
    <t>75508</t>
  </si>
  <si>
    <t>Hætte, LPV DN150</t>
  </si>
  <si>
    <t>75509</t>
  </si>
  <si>
    <t>Hætte, LPV DN50</t>
  </si>
  <si>
    <t>75510</t>
  </si>
  <si>
    <t>Hætte, LPV DN80</t>
  </si>
  <si>
    <t>75511</t>
  </si>
  <si>
    <t>Hætte, LPV DN100</t>
  </si>
  <si>
    <t>75512</t>
  </si>
  <si>
    <t>Hætte, LPV DN125</t>
  </si>
  <si>
    <t>75513</t>
  </si>
  <si>
    <t>Beskyttelses hætte Optima Compact DN40/50</t>
  </si>
  <si>
    <t>75520</t>
  </si>
  <si>
    <t>Skrabe-ring f. pakdåse ø20 PTFE 15% GRAFIT</t>
  </si>
  <si>
    <t>75521</t>
  </si>
  <si>
    <t>Beskyttelses hætte Optima Compact DN40/50 Høj</t>
  </si>
  <si>
    <t>75522</t>
  </si>
  <si>
    <t>Plaststyr PV compact poss close off</t>
  </si>
  <si>
    <t>75523</t>
  </si>
  <si>
    <t>Plastkobling</t>
  </si>
  <si>
    <t>75524</t>
  </si>
  <si>
    <t>Restriktor, PICV DN250/DN300</t>
  </si>
  <si>
    <t>75525</t>
  </si>
  <si>
    <t>Støjdæmpnings gummiindsats PICV DN250/DN300</t>
  </si>
  <si>
    <t>75526</t>
  </si>
  <si>
    <t>Skala, PICV DN200</t>
  </si>
  <si>
    <t>75527</t>
  </si>
  <si>
    <t>Skala DN250/DN300 LPICV - plastemne</t>
  </si>
  <si>
    <t>75528</t>
  </si>
  <si>
    <t>Skala, PICV DN250/DN300</t>
  </si>
  <si>
    <t>75529</t>
  </si>
  <si>
    <t>Gummisæde f. stempel DN250/DN300 PICV</t>
  </si>
  <si>
    <t>75531</t>
  </si>
  <si>
    <t>Hus, Spindelforlænger, Modula VI</t>
  </si>
  <si>
    <t>75532</t>
  </si>
  <si>
    <t>Greb, Modula VI</t>
  </si>
  <si>
    <t>75533</t>
  </si>
  <si>
    <t>Skala Optima Compact DN10-32</t>
  </si>
  <si>
    <t>75534</t>
  </si>
  <si>
    <t>Spindelforlænger 3-vejs, Modula VI</t>
  </si>
  <si>
    <t>75535</t>
  </si>
  <si>
    <t>Hætte, DPCV DN15-20 - Bray</t>
  </si>
  <si>
    <t>75536</t>
  </si>
  <si>
    <t>Hætte, DPCV DN25-32 - Bray</t>
  </si>
  <si>
    <t>75537</t>
  </si>
  <si>
    <t>Hætte, DPCV DN40-50 - Bray</t>
  </si>
  <si>
    <t>75538</t>
  </si>
  <si>
    <t>Mærkeknap for greb - Bray</t>
  </si>
  <si>
    <t>75539</t>
  </si>
  <si>
    <t>Gummisæde, stempel DN15-25</t>
  </si>
  <si>
    <t>75540</t>
  </si>
  <si>
    <t>Stempel for reg. enhed DN15-25</t>
  </si>
  <si>
    <t>75541</t>
  </si>
  <si>
    <t>Gummisæde, stempel DN32 Optima</t>
  </si>
  <si>
    <t>75542</t>
  </si>
  <si>
    <t>Stempel for reg. enhed DN32</t>
  </si>
  <si>
    <t>75543</t>
  </si>
  <si>
    <t>Hus for reguleringsenhed DN32</t>
  </si>
  <si>
    <t>75544</t>
  </si>
  <si>
    <t>Gummisæde, stempel DN40-50 Optima</t>
  </si>
  <si>
    <t>75545</t>
  </si>
  <si>
    <t>Stempel for reg. enhed DN40-50</t>
  </si>
  <si>
    <t>75546</t>
  </si>
  <si>
    <t>Hus for reguleringsenhed DN40-50</t>
  </si>
  <si>
    <t>75547</t>
  </si>
  <si>
    <t>Spindellås PICV regulerings enhed DN65-300</t>
  </si>
  <si>
    <t>75548</t>
  </si>
  <si>
    <t>Skala Optima Bray DN40-50</t>
  </si>
  <si>
    <t>75549</t>
  </si>
  <si>
    <t>Justerskive, Optima Bray DN40-50</t>
  </si>
  <si>
    <t>75550</t>
  </si>
  <si>
    <t>Flowrestrictor, Optima DN40-50</t>
  </si>
  <si>
    <t>75551</t>
  </si>
  <si>
    <t>Skala, PICV DN250</t>
  </si>
  <si>
    <t>75552</t>
  </si>
  <si>
    <t>Restriktor, PICV DN250</t>
  </si>
  <si>
    <t>75553</t>
  </si>
  <si>
    <t>Nylon-adapter for greb</t>
  </si>
  <si>
    <t>75554</t>
  </si>
  <si>
    <t>Skala Optima Bray DN15-32</t>
  </si>
  <si>
    <t>75555</t>
  </si>
  <si>
    <t>Skala print Optima Bray DN15-32</t>
  </si>
  <si>
    <t>75556</t>
  </si>
  <si>
    <t>Skala print Optima Bray DN40-50</t>
  </si>
  <si>
    <t>75557</t>
  </si>
  <si>
    <t>Justerskive, Optima Bray DN15-32</t>
  </si>
  <si>
    <t>75558</t>
  </si>
  <si>
    <t>Flow restriktor DN32 Bay</t>
  </si>
  <si>
    <t>75559</t>
  </si>
  <si>
    <t>Guide DPRV DN15-32</t>
  </si>
  <si>
    <t>75560</t>
  </si>
  <si>
    <t>Guide DPRV DN25-32</t>
  </si>
  <si>
    <t>75563</t>
  </si>
  <si>
    <t>Hætte DPRV DN15-32</t>
  </si>
  <si>
    <t>75564</t>
  </si>
  <si>
    <t>Hætte DPRV DN15-32 Frese</t>
  </si>
  <si>
    <t>75565</t>
  </si>
  <si>
    <t>Flow restriktor DN15-25 Bray</t>
  </si>
  <si>
    <t>75566</t>
  </si>
  <si>
    <t>Dæksel, Reguleringsenhed Optima DN40</t>
  </si>
  <si>
    <t>75567</t>
  </si>
  <si>
    <t>Dæksel, Reguleringsenhed Optima DN50</t>
  </si>
  <si>
    <t>75568</t>
  </si>
  <si>
    <t>Håndtag, MODULA Direct ventre</t>
  </si>
  <si>
    <t>75569</t>
  </si>
  <si>
    <t>Håndtag, MODULA Direct højre</t>
  </si>
  <si>
    <t>75570</t>
  </si>
  <si>
    <t>Hætte, PV Compact DN40/50, SANEXT</t>
  </si>
  <si>
    <t>75571</t>
  </si>
  <si>
    <t>Skala DELTA Comp. DN15 Low x=2,5</t>
  </si>
  <si>
    <t>75572</t>
  </si>
  <si>
    <t>Skala DELTA Comp. DN15 Low x=4</t>
  </si>
  <si>
    <t>75573</t>
  </si>
  <si>
    <t>Skala DELTA Comp. DN15 HF / DN20 LH x=4</t>
  </si>
  <si>
    <t>75575</t>
  </si>
  <si>
    <t>Skala DELTA Comp. DN20 High x=4</t>
  </si>
  <si>
    <t>75576</t>
  </si>
  <si>
    <t>Skala DELTA Comp. DN25 x=4</t>
  </si>
  <si>
    <t>75577</t>
  </si>
  <si>
    <t>Skala DELTA Comp. DN32 x=4</t>
  </si>
  <si>
    <t>75578</t>
  </si>
  <si>
    <t>Hætte, PV Compact DN15/20, Neutral</t>
  </si>
  <si>
    <t>75579</t>
  </si>
  <si>
    <t>Iso-kappe overdel endestykke</t>
  </si>
  <si>
    <t>75580</t>
  </si>
  <si>
    <t>Iso-kappe prop bund</t>
  </si>
  <si>
    <t>75581</t>
  </si>
  <si>
    <t>Iso-kappe prop top</t>
  </si>
  <si>
    <t>75582</t>
  </si>
  <si>
    <t>Iso-kappe underdel</t>
  </si>
  <si>
    <t>75583</t>
  </si>
  <si>
    <t>Iso-kappe DN15-20-25 overdel ventre</t>
  </si>
  <si>
    <t>75584</t>
  </si>
  <si>
    <t>Iso-kappe DN15-20-25 overdel højre</t>
  </si>
  <si>
    <t>75585</t>
  </si>
  <si>
    <t>Hætte CirCon/Temcon, Rød B&amp;G</t>
  </si>
  <si>
    <t>75587</t>
  </si>
  <si>
    <t>Skala CirCon US</t>
  </si>
  <si>
    <t>75588</t>
  </si>
  <si>
    <t>Skala By-pass TemCon US</t>
  </si>
  <si>
    <t>75589</t>
  </si>
  <si>
    <t>Iso-kappe for CirCon og TemCon del 1 B&amp;G</t>
  </si>
  <si>
    <t>75590</t>
  </si>
  <si>
    <t>Iso-kappe for CirCon og TemCon del 2 B&amp;G</t>
  </si>
  <si>
    <t>75591</t>
  </si>
  <si>
    <t>75592</t>
  </si>
  <si>
    <t>Iso-kappe DN25L overdel ventre</t>
  </si>
  <si>
    <t>75593</t>
  </si>
  <si>
    <t>Iso-kappe DN25L overdel højre</t>
  </si>
  <si>
    <t>75594</t>
  </si>
  <si>
    <t>Hætte, PV Compact DN25/32, Neutral</t>
  </si>
  <si>
    <t>75595</t>
  </si>
  <si>
    <t>Beskyttelses hætte Optima Compact DN10/15/20/25/32</t>
  </si>
  <si>
    <t>75596</t>
  </si>
  <si>
    <t>Låserør/forstærkning til 75547</t>
  </si>
  <si>
    <t>75597</t>
  </si>
  <si>
    <t>Stempel PICV DN50 Cool</t>
  </si>
  <si>
    <t>75598</t>
  </si>
  <si>
    <t>Stempel PICV DN65 Cool</t>
  </si>
  <si>
    <t>75599</t>
  </si>
  <si>
    <t>Stempel PICV DN80 Cool</t>
  </si>
  <si>
    <t>75600</t>
  </si>
  <si>
    <t>Stempel PICV DN100 Cool</t>
  </si>
  <si>
    <t>75601</t>
  </si>
  <si>
    <t>Stempel PICV DN125 Cool</t>
  </si>
  <si>
    <t>75602</t>
  </si>
  <si>
    <t>Stempel PICV DN150 Cool</t>
  </si>
  <si>
    <t>75603</t>
  </si>
  <si>
    <t>Skala DN15 Optima Compact GPM 0,3-1,6</t>
  </si>
  <si>
    <t>75604</t>
  </si>
  <si>
    <t>Skala DN15 Optima Compact GPM 1-5,8</t>
  </si>
  <si>
    <t>75605</t>
  </si>
  <si>
    <t>Skala DN20 Optima Compact GPM 1,3-8</t>
  </si>
  <si>
    <t>75606</t>
  </si>
  <si>
    <t>Skala DN25 Optima Compact GPM 2.6-16</t>
  </si>
  <si>
    <t>75607</t>
  </si>
  <si>
    <t>Low Flow restriktor DN15-25 Bray</t>
  </si>
  <si>
    <t>75608</t>
  </si>
  <si>
    <t>Forindstillingsrestriktor on/off - Low</t>
  </si>
  <si>
    <t>75609</t>
  </si>
  <si>
    <t>Restriktor on/off</t>
  </si>
  <si>
    <t>75610</t>
  </si>
  <si>
    <t>Forindstillingsrestriktor on/off - High</t>
  </si>
  <si>
    <t>75611</t>
  </si>
  <si>
    <t>Dækknap</t>
  </si>
  <si>
    <t>75612</t>
  </si>
  <si>
    <t>Skala print on/off</t>
  </si>
  <si>
    <t>75613</t>
  </si>
  <si>
    <t>Forindstillingsrestriktor on/off - Mid</t>
  </si>
  <si>
    <t>75614</t>
  </si>
  <si>
    <t>Hætte CirCon/Temcon, sort</t>
  </si>
  <si>
    <t>75615</t>
  </si>
  <si>
    <t>Hætte CirCon/Temcon, rød</t>
  </si>
  <si>
    <t>75616</t>
  </si>
  <si>
    <t>Beskyttelses hætte On/off</t>
  </si>
  <si>
    <t>76000</t>
  </si>
  <si>
    <t>Skrue M3*10, A2 PH1</t>
  </si>
  <si>
    <t>76003</t>
  </si>
  <si>
    <t>PINOLSKRUE M4*5</t>
  </si>
  <si>
    <t>76005</t>
  </si>
  <si>
    <t>/SKRUE M4*6 RF A2</t>
  </si>
  <si>
    <t>76020</t>
  </si>
  <si>
    <t>SKRUE M6X16 DIN 912 A2 ISO 4762 Class 70 (eKanban)</t>
  </si>
  <si>
    <t>76021</t>
  </si>
  <si>
    <t>SKRUE M4X8 DIN 912 A2 ISO 4762 Class 70  (eKanban)</t>
  </si>
  <si>
    <t>76023</t>
  </si>
  <si>
    <t>SPÅNPLADESKRUE, A2 5X50MM</t>
  </si>
  <si>
    <t>76030</t>
  </si>
  <si>
    <t>BOLT M10X20 AISI 304 INDV. 6-KANT,DIN912</t>
  </si>
  <si>
    <t>76034</t>
  </si>
  <si>
    <t>Drivnitte 0x5mm</t>
  </si>
  <si>
    <t>76044</t>
  </si>
  <si>
    <t>SKRUE M4 x 5mm DIN 7985 (Z) A2</t>
  </si>
  <si>
    <t>76045</t>
  </si>
  <si>
    <t>SKRUE M5 x 6mm DIN 7985 (Z) A2</t>
  </si>
  <si>
    <t>76046</t>
  </si>
  <si>
    <t>SKRUE M5 x 12mm ISO 4027 A2</t>
  </si>
  <si>
    <t>76047</t>
  </si>
  <si>
    <t>SKRUE M12 x 30mm ISO 4017</t>
  </si>
  <si>
    <t>76048</t>
  </si>
  <si>
    <t>SKRUE PLUG G1/8A DIN 908 KVAL. A1</t>
  </si>
  <si>
    <t>76049</t>
  </si>
  <si>
    <t>SKRUE M12 x 35mm ISO 4017 - matr.A2</t>
  </si>
  <si>
    <t>76050</t>
  </si>
  <si>
    <t>Drivnitte for ø2</t>
  </si>
  <si>
    <t>76052</t>
  </si>
  <si>
    <t>Skrue med tork og skive M4x6 - matr. A2</t>
  </si>
  <si>
    <t>76053</t>
  </si>
  <si>
    <t>Skrue med tork og skive M5x8 - matr. A2</t>
  </si>
  <si>
    <t>76054</t>
  </si>
  <si>
    <t>Spånskrue 5,0x80/45 Varenr. 150197</t>
  </si>
  <si>
    <t>76055</t>
  </si>
  <si>
    <t>Brædbolt med møtrik M10x65 (101366)  (eKanban)</t>
  </si>
  <si>
    <t>76057</t>
  </si>
  <si>
    <t>Skrue M16 x 50mm ISO 4017 - . A2  (eKanban)</t>
  </si>
  <si>
    <t>76058</t>
  </si>
  <si>
    <t>SKRUE M4X12 DIN 912 A2 ISO 4762 Class 70 (eKanban)</t>
  </si>
  <si>
    <t>76059</t>
  </si>
  <si>
    <t>Skrue M20 x 50mm ISO 4017 - matr. A2</t>
  </si>
  <si>
    <t>76060</t>
  </si>
  <si>
    <t>Drivnitte ø2,86 x 6,35 (BN 689) A2</t>
  </si>
  <si>
    <t>76061</t>
  </si>
  <si>
    <t>Pinolskrue M5x5 DIN 916 A2</t>
  </si>
  <si>
    <t>76062</t>
  </si>
  <si>
    <t>Spånskrue 5,0x50/35 Varenr. 153134</t>
  </si>
  <si>
    <t>76063</t>
  </si>
  <si>
    <t>Brædbolt med møtrik M10x70</t>
  </si>
  <si>
    <t>76064</t>
  </si>
  <si>
    <t>Skrue M5x16 DIN 912 A2 ISO 4762</t>
  </si>
  <si>
    <t>76065</t>
  </si>
  <si>
    <t>Skrue M20 x 55mm ISO 4017 - matr. A2</t>
  </si>
  <si>
    <t>76066</t>
  </si>
  <si>
    <t>Selvskærende skrue K40x10</t>
  </si>
  <si>
    <t>76067</t>
  </si>
  <si>
    <t>Skrue M24 x 60mm ISO 4017 - matr. A2</t>
  </si>
  <si>
    <t>76068</t>
  </si>
  <si>
    <t>Bolt M8x20 DIN 912 8.8 FZB</t>
  </si>
  <si>
    <t>76069</t>
  </si>
  <si>
    <t>Brædbolt med møtrik M10x100 (1102753)</t>
  </si>
  <si>
    <t>76070</t>
  </si>
  <si>
    <t>Skrue M5 x 12mm ISO 4027 A4-70</t>
  </si>
  <si>
    <t>76071</t>
  </si>
  <si>
    <t>Skrue DIN 933 Duplex M12x30 kl 12.9</t>
  </si>
  <si>
    <t>76072</t>
  </si>
  <si>
    <t>Skrue DIN 933 Duplex M12x35 kl 12.9</t>
  </si>
  <si>
    <t>76073</t>
  </si>
  <si>
    <t>Skrue DIN 933 Duplex M16x50 kl 12.9</t>
  </si>
  <si>
    <t>76074</t>
  </si>
  <si>
    <t>Skrue DIN 933 Duplex M20x50 kl 12.9</t>
  </si>
  <si>
    <t>76077</t>
  </si>
  <si>
    <t>Skrue M4x14 DIN 966</t>
  </si>
  <si>
    <t>76078</t>
  </si>
  <si>
    <t>Bolt M10x25 ISO 4017 - A2</t>
  </si>
  <si>
    <t>76079</t>
  </si>
  <si>
    <t>Bolt M10x35 ISO 4762 - A2</t>
  </si>
  <si>
    <t>76080</t>
  </si>
  <si>
    <t>Bolt M10x60 ISO 4762 - A2</t>
  </si>
  <si>
    <t>77008</t>
  </si>
  <si>
    <t>MØTRIK M6 -  OPTIMA DN65</t>
  </si>
  <si>
    <t>77009</t>
  </si>
  <si>
    <t>MØTRIK M22 F. MEMBRAN, PICV DN65</t>
  </si>
  <si>
    <t>77010</t>
  </si>
  <si>
    <t>Møtrik M27 f. Membran, PICV DN100</t>
  </si>
  <si>
    <t>77011</t>
  </si>
  <si>
    <t>Møtrik M16X1,5</t>
  </si>
  <si>
    <t>77012</t>
  </si>
  <si>
    <t>Flangemøtrik m/fortand. 6923S FZB M8</t>
  </si>
  <si>
    <t>77013</t>
  </si>
  <si>
    <t>Møtrik M10 DIN 934</t>
  </si>
  <si>
    <t>77014</t>
  </si>
  <si>
    <t>Møtrik M16, DIN 934, A2 Delta Seal</t>
  </si>
  <si>
    <t>77015</t>
  </si>
  <si>
    <t>Møtrik M16, DIN 439, A2</t>
  </si>
  <si>
    <t>77018</t>
  </si>
  <si>
    <t>Møtrik M6, ISO 4035, Duplex</t>
  </si>
  <si>
    <t>77019</t>
  </si>
  <si>
    <t>Møtrik M4, ISO 4032, A2-70</t>
  </si>
  <si>
    <t>78001</t>
  </si>
  <si>
    <t>UNDERL.SKIVE, FEDTK.     BEARB      B925</t>
  </si>
  <si>
    <t>78013</t>
  </si>
  <si>
    <t>SKIVE, 3/8 RØRSAMLER     BEARB      F914</t>
  </si>
  <si>
    <t>78014</t>
  </si>
  <si>
    <t>SKIVE, 1/2 RØRSAMLER     BEARB      F914</t>
  </si>
  <si>
    <t>78015</t>
  </si>
  <si>
    <t>SKIVE, 3/4 RØRSAMLER     BEARB      F914</t>
  </si>
  <si>
    <t>78016</t>
  </si>
  <si>
    <t>SKIVE, 1" RØRSAMLER      BEARB      F914</t>
  </si>
  <si>
    <t>78017</t>
  </si>
  <si>
    <t>SKIVE, 5/4 RØRSAMLER     BEARB      F914</t>
  </si>
  <si>
    <t>78018</t>
  </si>
  <si>
    <t>SKIVE, 1 1/2  RØRSAMLER  BEARB      B83H</t>
  </si>
  <si>
    <t>78019</t>
  </si>
  <si>
    <t>SKIVE, 2"  RØRSAMLER</t>
  </si>
  <si>
    <t>78023</t>
  </si>
  <si>
    <t>SKIVE F/PAKDÅSE,CIRCON 2 BEARB</t>
  </si>
  <si>
    <t>78024</t>
  </si>
  <si>
    <t>SKIVE F/LÅS, CIRCON 2    INDKØB</t>
  </si>
  <si>
    <t>78025</t>
  </si>
  <si>
    <t>FJEDERSKIVE, CIRCON 2    BEARB</t>
  </si>
  <si>
    <t>78035</t>
  </si>
  <si>
    <t>SKIVE Ø25XØ10.5X2</t>
  </si>
  <si>
    <t>78036</t>
  </si>
  <si>
    <t>SKIVE Ø20XØ10,5X2  AISI 316</t>
  </si>
  <si>
    <t>78044</t>
  </si>
  <si>
    <t>SKIVE, Ø 4 -  ISO 7089</t>
  </si>
  <si>
    <t>78045</t>
  </si>
  <si>
    <t>GLIDE SKIVE Ø12.2 x ø8 x 0.5mm</t>
  </si>
  <si>
    <t>78046</t>
  </si>
  <si>
    <t>Bundskive Ø15 x 5.3 x1.2mm, DIN 9021</t>
  </si>
  <si>
    <t>78047</t>
  </si>
  <si>
    <t>SKIVE M6 ISO 7089</t>
  </si>
  <si>
    <t>78048</t>
  </si>
  <si>
    <t>SKIVE 10MM ISO 7603, PICV DN65-80</t>
  </si>
  <si>
    <t>78049</t>
  </si>
  <si>
    <t>Skive M10/Ø35  3/8.</t>
  </si>
  <si>
    <t>78050</t>
  </si>
  <si>
    <t>Skive ø12.4 x Ø10.1, PICV</t>
  </si>
  <si>
    <t>78051</t>
  </si>
  <si>
    <t>Skive ø20 x Ø10,4 x 3, LPV</t>
  </si>
  <si>
    <t>78052</t>
  </si>
  <si>
    <t>Skive M16 DIN 125, A16</t>
  </si>
  <si>
    <t>78053</t>
  </si>
  <si>
    <t>Skive A25 DIN 125, A2</t>
  </si>
  <si>
    <t>78055</t>
  </si>
  <si>
    <t>Skive M6 ISO 7089 A4</t>
  </si>
  <si>
    <t>78056</t>
  </si>
  <si>
    <t>Skive ø12,4 x ø10,1 HCR</t>
  </si>
  <si>
    <t>78057</t>
  </si>
  <si>
    <t>Skive ø32 x ø22,1 x 1,2</t>
  </si>
  <si>
    <t>78058</t>
  </si>
  <si>
    <t>Skive ø38 x ø22,1 x 1,2</t>
  </si>
  <si>
    <t>78059</t>
  </si>
  <si>
    <t>Skive ø50 x ø27,1 x 1,2</t>
  </si>
  <si>
    <t>78060</t>
  </si>
  <si>
    <t>Skive 6-port PICV</t>
  </si>
  <si>
    <t>78061</t>
  </si>
  <si>
    <t>Skive NL6ss</t>
  </si>
  <si>
    <t>78062</t>
  </si>
  <si>
    <t>Skive NL10ss</t>
  </si>
  <si>
    <t>79004</t>
  </si>
  <si>
    <t>LÅSERING TIL SPINDEL</t>
  </si>
  <si>
    <t>79038</t>
  </si>
  <si>
    <t>/SPRINGRING "G"</t>
  </si>
  <si>
    <t>79040</t>
  </si>
  <si>
    <t>KLEMRING FOR 3/8 RØRSAMLER</t>
  </si>
  <si>
    <t>79041</t>
  </si>
  <si>
    <t>KLEMRING FOR 1/2 RØRSAMLER</t>
  </si>
  <si>
    <t>79042</t>
  </si>
  <si>
    <t>KLEMRING FOR 3/4 RØRSAMLER</t>
  </si>
  <si>
    <t>79043</t>
  </si>
  <si>
    <t>KLEMRING FOR 1" RØRSAMLER</t>
  </si>
  <si>
    <t>79044</t>
  </si>
  <si>
    <t>KLEMRING FOR 1 1/4 RØRSAMLER</t>
  </si>
  <si>
    <t>79045</t>
  </si>
  <si>
    <t>KLEMRING FOR 1 1/2 RØRSAMLER</t>
  </si>
  <si>
    <t>79046</t>
  </si>
  <si>
    <t>KLEMRING FOR 2" RØRSAMLER</t>
  </si>
  <si>
    <t>79049</t>
  </si>
  <si>
    <t>SPRINGRING Ø19.7*2.0</t>
  </si>
  <si>
    <t>79119</t>
  </si>
  <si>
    <t>FJEDER TYPE 10</t>
  </si>
  <si>
    <t>79120</t>
  </si>
  <si>
    <t>FJEDER TYPE 11</t>
  </si>
  <si>
    <t>79121</t>
  </si>
  <si>
    <t>FJEDER TYPE 30</t>
  </si>
  <si>
    <t>79122</t>
  </si>
  <si>
    <t>FJEDER TYPE 40</t>
  </si>
  <si>
    <t>79123</t>
  </si>
  <si>
    <t>SPRINGRING TYPE 10/11 F.BLÆNDE</t>
  </si>
  <si>
    <t>79124</t>
  </si>
  <si>
    <t>SPRINGRING TYPE 30/40 F.BLÆNDE</t>
  </si>
  <si>
    <t>79125</t>
  </si>
  <si>
    <t>FJEDER TYPE 50</t>
  </si>
  <si>
    <t>79126</t>
  </si>
  <si>
    <t>FJEDER TYPE 60</t>
  </si>
  <si>
    <t>79128</t>
  </si>
  <si>
    <t>LÅSERING Ø81X2</t>
  </si>
  <si>
    <t>79133</t>
  </si>
  <si>
    <t>FJEDER TYPE 20</t>
  </si>
  <si>
    <t>79134</t>
  </si>
  <si>
    <t>/SPRINGRING Ø38.4 x Ø2.5</t>
  </si>
  <si>
    <t>79135</t>
  </si>
  <si>
    <t>SPRINGRING 2" KOBLING</t>
  </si>
  <si>
    <t>79137</t>
  </si>
  <si>
    <t>FJEDER F. REG.ENHED DN15-25</t>
  </si>
  <si>
    <t>79138</t>
  </si>
  <si>
    <t>Fjeder f. reg. enhed DN15-25 2000 l/t</t>
  </si>
  <si>
    <t>79139</t>
  </si>
  <si>
    <t>FJEDER F. REG.ENHED DN32</t>
  </si>
  <si>
    <t>79140</t>
  </si>
  <si>
    <t>TRYKFJEDER F. FORINDSTILLING</t>
  </si>
  <si>
    <t>79141</t>
  </si>
  <si>
    <t>SPRINGRING Ø6 Din 7993 RUSTRI W. 1.4310</t>
  </si>
  <si>
    <t>79142</t>
  </si>
  <si>
    <t>SEEGERRING fjederstål fornik</t>
  </si>
  <si>
    <t>79144</t>
  </si>
  <si>
    <t>Springring ø7 x ø0,8</t>
  </si>
  <si>
    <t>79145</t>
  </si>
  <si>
    <t>SEEGERRING  2.3 DIN 6799</t>
  </si>
  <si>
    <t>79146</t>
  </si>
  <si>
    <t>SPRINGRING ø22 x 2  MODULA II SS302</t>
  </si>
  <si>
    <t>79147</t>
  </si>
  <si>
    <t>FJEDER 10-30 kPa DPCV DN15</t>
  </si>
  <si>
    <t>79148</t>
  </si>
  <si>
    <t>FJEDER 20-60 kPa DPCV DN15</t>
  </si>
  <si>
    <t>79149</t>
  </si>
  <si>
    <t>FJEDER 10-30 kPa DPCV DN25</t>
  </si>
  <si>
    <t>79150</t>
  </si>
  <si>
    <t>FJEDER 20-60 kPa DPCV DN25</t>
  </si>
  <si>
    <t>79151</t>
  </si>
  <si>
    <t>FJEDER 20-80 kPa DPCV DN32</t>
  </si>
  <si>
    <t>79152</t>
  </si>
  <si>
    <t>FJEDER 20-80 kPa DPCV DN40</t>
  </si>
  <si>
    <t>79153</t>
  </si>
  <si>
    <t>FJEDER 20-80 kPa DPCV DN50</t>
  </si>
  <si>
    <t>79154</t>
  </si>
  <si>
    <t>FJEDER 10-30 kPa DPCV DN20</t>
  </si>
  <si>
    <t>79155</t>
  </si>
  <si>
    <t>FJEDER 20-60 kPa DPCV DN20</t>
  </si>
  <si>
    <t>79157</t>
  </si>
  <si>
    <t>FJEDER REG.ENHED DN15/25 LOW P</t>
  </si>
  <si>
    <t>79159</t>
  </si>
  <si>
    <t>FJEDER FORINDSTILLING OPTIMA DN40-50</t>
  </si>
  <si>
    <t>79160</t>
  </si>
  <si>
    <t>Spring Ring DIN 7993-A10</t>
  </si>
  <si>
    <t>79161</t>
  </si>
  <si>
    <t>FJEDER PICV DN65 LOW FLOW</t>
  </si>
  <si>
    <t>79162</t>
  </si>
  <si>
    <t>FJEDER PICV DN65 HIGH FLOW</t>
  </si>
  <si>
    <t>79163</t>
  </si>
  <si>
    <t>FJEDER TYPE 21 LP ALPHA INDSATS</t>
  </si>
  <si>
    <t>79164</t>
  </si>
  <si>
    <t>FJEDER PICV DN50 LOW FLOW</t>
  </si>
  <si>
    <t>79165</t>
  </si>
  <si>
    <t>FJEDER PICV DN50 HIGH FLOW</t>
  </si>
  <si>
    <t>79166</t>
  </si>
  <si>
    <t>FJEDER PICV DN80 LOW FLOW</t>
  </si>
  <si>
    <t>79167</t>
  </si>
  <si>
    <t>FJEDER PICV DN80 HIGH FLOW</t>
  </si>
  <si>
    <t>79168</t>
  </si>
  <si>
    <t>FJEDER ÅBNE/LUKKE, DN10-20 OPTIMA COMP.</t>
  </si>
  <si>
    <t>79169</t>
  </si>
  <si>
    <t>SEEGER RING DIN 6799-3,2, DN10-20 OPT. C</t>
  </si>
  <si>
    <t>79171</t>
  </si>
  <si>
    <t>FJEDER F. STEMPLE DN10-20 OPTIMA COMPACT</t>
  </si>
  <si>
    <t>79172</t>
  </si>
  <si>
    <t>SEEGERRING Rustfri fjederstål</t>
  </si>
  <si>
    <t>79173</t>
  </si>
  <si>
    <t>FJEDER f. STEMPEL. OPTIMA COMPACT DN25</t>
  </si>
  <si>
    <t>79175</t>
  </si>
  <si>
    <t>TRYKFJEDER F. FORINDSTILLING OPTIMA</t>
  </si>
  <si>
    <t>79176</t>
  </si>
  <si>
    <t>SEEGERRING Ø17 x Ø15</t>
  </si>
  <si>
    <t>79181</t>
  </si>
  <si>
    <t>Fjeder 5-30 kPa, PV Compact DN15/20</t>
  </si>
  <si>
    <t>79182</t>
  </si>
  <si>
    <t>FJEDER 20-60 kPa, PV COMPACT</t>
  </si>
  <si>
    <t>79183</t>
  </si>
  <si>
    <t>SPRINGRING RB 16, DIN 7993</t>
  </si>
  <si>
    <t>79186</t>
  </si>
  <si>
    <t>Fjeder f. stempel, Optima Compact</t>
  </si>
  <si>
    <t>79187</t>
  </si>
  <si>
    <t>Fjeder PICV DN100 High Flow</t>
  </si>
  <si>
    <t>79188</t>
  </si>
  <si>
    <t>Fjeder PICV DN100 Low Flow</t>
  </si>
  <si>
    <t>79190</t>
  </si>
  <si>
    <t>Spring Ring Ø31xØ2</t>
  </si>
  <si>
    <t>79191</t>
  </si>
  <si>
    <t>Låsering f. PICV DN50</t>
  </si>
  <si>
    <t>79193</t>
  </si>
  <si>
    <t>Låsering f. PICV DN65</t>
  </si>
  <si>
    <t>79195</t>
  </si>
  <si>
    <t>Låsering f. PICV DN80</t>
  </si>
  <si>
    <t>79197</t>
  </si>
  <si>
    <t>Fjeder PICV DN125 Low Flow</t>
  </si>
  <si>
    <t>79198</t>
  </si>
  <si>
    <t>Fjeder PICV DN125 High Flow</t>
  </si>
  <si>
    <t>79199</t>
  </si>
  <si>
    <t>Fjeder PICV DN150 Low Flow</t>
  </si>
  <si>
    <t>79200</t>
  </si>
  <si>
    <t>Fjeder PICV DN150 High Flow</t>
  </si>
  <si>
    <t>79201</t>
  </si>
  <si>
    <t>Fjeder 5-30 kPa, PV Compact DN25/32</t>
  </si>
  <si>
    <t>79202</t>
  </si>
  <si>
    <t>Fjeder 20-80 kPa, PV Compact DN25/32</t>
  </si>
  <si>
    <t>79204</t>
  </si>
  <si>
    <t>Fjeder insats HCR, Low Flow</t>
  </si>
  <si>
    <t>79205</t>
  </si>
  <si>
    <t>Fjeder insats HCR, High Flow</t>
  </si>
  <si>
    <t>79208</t>
  </si>
  <si>
    <t>Låsering ø81x2 - HASTELLOY C-276</t>
  </si>
  <si>
    <t>79209</t>
  </si>
  <si>
    <t>Fjeder 20-80 kPa, PV Compact DN40/50</t>
  </si>
  <si>
    <t>79210</t>
  </si>
  <si>
    <t>Fjeder f. Stempel DN 15/20 Frese Sigma</t>
  </si>
  <si>
    <t>79211</t>
  </si>
  <si>
    <t>Fjeder f. Stempel DN25 Frese S</t>
  </si>
  <si>
    <t>79212</t>
  </si>
  <si>
    <t>Fjeder for stempel UHF, DN20 Optima Compact</t>
  </si>
  <si>
    <t>79213</t>
  </si>
  <si>
    <t>Fjeder 20-80 kPa, PV Compact DN40</t>
  </si>
  <si>
    <t>79214</t>
  </si>
  <si>
    <t>Fjeder f. DN65 LPV 0,2-1 Bar</t>
  </si>
  <si>
    <t>79215</t>
  </si>
  <si>
    <t>Fjeder f. DN65 LPV 0,5-2 Bar</t>
  </si>
  <si>
    <t>79216</t>
  </si>
  <si>
    <t>Fjeder f. DN65 LPV 1,5-5 Bar</t>
  </si>
  <si>
    <t>79217</t>
  </si>
  <si>
    <t>Fjeder f. DN50 LPV 0,2-1 Bar</t>
  </si>
  <si>
    <t>79218</t>
  </si>
  <si>
    <t>Fjeder f. DN50 LPV 0,5-2 Bar</t>
  </si>
  <si>
    <t>79219</t>
  </si>
  <si>
    <t>Fjeder f. DN50 LPV 1,5-5 Bar</t>
  </si>
  <si>
    <t>79220</t>
  </si>
  <si>
    <t>Fjeder f. DN80 LPV 0,2-1 Bar</t>
  </si>
  <si>
    <t>79221</t>
  </si>
  <si>
    <t>Fjeder f. DN80 LPV 0,5-2 Bar</t>
  </si>
  <si>
    <t>79222</t>
  </si>
  <si>
    <t>Fjeder f. DN80 LPV 1,5-5 Bar</t>
  </si>
  <si>
    <t>79225</t>
  </si>
  <si>
    <t>Fjeder f. DN100 LPV 0,2-1 Bar</t>
  </si>
  <si>
    <t>79226</t>
  </si>
  <si>
    <t>Fjeder f. DN100 LPV 0,5-2 og 1,5-5 Bar</t>
  </si>
  <si>
    <t>79227</t>
  </si>
  <si>
    <t>Fjeder f. DN100 LPV 1,5-5 Bar</t>
  </si>
  <si>
    <t>79228</t>
  </si>
  <si>
    <t>Fjeder f. DN125 LPV Low</t>
  </si>
  <si>
    <t>79229</t>
  </si>
  <si>
    <t>Fjeder f. DN150 LPV</t>
  </si>
  <si>
    <t>79232</t>
  </si>
  <si>
    <t>Fjeder f. DN125/DN150 LPV High</t>
  </si>
  <si>
    <t>79234</t>
  </si>
  <si>
    <t>Låsering ø10 DIN471 A2</t>
  </si>
  <si>
    <t>79235</t>
  </si>
  <si>
    <t>Fjeder ALPHA Cool, 27 N</t>
  </si>
  <si>
    <t>79236</t>
  </si>
  <si>
    <t>Fjeder ALPHA Cool, 50 N</t>
  </si>
  <si>
    <t>79237</t>
  </si>
  <si>
    <t>Fjeder ALPHA Cool, 104 N</t>
  </si>
  <si>
    <t>79238</t>
  </si>
  <si>
    <t>Fjeder ALPHA Cool, 138 N</t>
  </si>
  <si>
    <t>79239</t>
  </si>
  <si>
    <t>Fjeder PICV DN250/DN300 Low Flow</t>
  </si>
  <si>
    <t>79240</t>
  </si>
  <si>
    <t>Fjeder PICV DN250/DN300 High Flow</t>
  </si>
  <si>
    <t>79241</t>
  </si>
  <si>
    <t>Fjeder PICV DN200 Low Flow</t>
  </si>
  <si>
    <t>79242</t>
  </si>
  <si>
    <t>Fjeder f. forindstilling</t>
  </si>
  <si>
    <t>79243</t>
  </si>
  <si>
    <t>Fjeder f. reg. enhed DN32 (H)</t>
  </si>
  <si>
    <t>79244</t>
  </si>
  <si>
    <t>Fjeder DPRV DN15-20</t>
  </si>
  <si>
    <t>79245</t>
  </si>
  <si>
    <t>Fjeder DPRV DN25-32</t>
  </si>
  <si>
    <t>79247</t>
  </si>
  <si>
    <t>Fjeder f. reg. enhed DN15-20</t>
  </si>
  <si>
    <t>79248</t>
  </si>
  <si>
    <t>Fjeder f. reg. enhed DN25</t>
  </si>
  <si>
    <t>79249</t>
  </si>
  <si>
    <t>Fjeder f. reg. enhed DN50</t>
  </si>
  <si>
    <t>79250</t>
  </si>
  <si>
    <t>Fjeder Type 20</t>
  </si>
  <si>
    <t>79251</t>
  </si>
  <si>
    <t>Springring type 10/11/20, blænde</t>
  </si>
  <si>
    <t>79252</t>
  </si>
  <si>
    <t>Springring ø15,6 x ø1,6</t>
  </si>
  <si>
    <t>79253</t>
  </si>
  <si>
    <t>Springring ø25,1 x ø2</t>
  </si>
  <si>
    <t>79254</t>
  </si>
  <si>
    <t>Låsering f. PICV DN50 HCR</t>
  </si>
  <si>
    <t>79255</t>
  </si>
  <si>
    <t>Låsering f. PICV DN65 HCR</t>
  </si>
  <si>
    <t>79256</t>
  </si>
  <si>
    <t>Låsering f. PICV DN80 HCR</t>
  </si>
  <si>
    <t>79258</t>
  </si>
  <si>
    <t>Fjeder PICV DN50 High Flow HCR</t>
  </si>
  <si>
    <t>79260</t>
  </si>
  <si>
    <t>Fjeder PICV DN65 High Flow HCR</t>
  </si>
  <si>
    <t>79262</t>
  </si>
  <si>
    <t>Fjeder PICV DN80 High Flow HCR</t>
  </si>
  <si>
    <t>79271</t>
  </si>
  <si>
    <t>Fjerder Optima Compact DN15/20 HCR</t>
  </si>
  <si>
    <t>79272</t>
  </si>
  <si>
    <t>Fjerder Optima Compact DN25/32 HCR</t>
  </si>
  <si>
    <t>79273</t>
  </si>
  <si>
    <t>Fjerder Optima Compact DN40 HCR</t>
  </si>
  <si>
    <t>79274</t>
  </si>
  <si>
    <t>Fjeder f. reg. enhed DN50 UHF Bray</t>
  </si>
  <si>
    <t>79276</t>
  </si>
  <si>
    <t>Fjeder Type 10 AISI 316</t>
  </si>
  <si>
    <t>79277</t>
  </si>
  <si>
    <t>Springring ø17,5x1,75</t>
  </si>
  <si>
    <t>79278</t>
  </si>
  <si>
    <t>Fjeder Type 20H</t>
  </si>
  <si>
    <t>79279</t>
  </si>
  <si>
    <t>Fjeder indsats on/off DN20/25</t>
  </si>
  <si>
    <t>79280</t>
  </si>
  <si>
    <t>Fjeder Type 20, AISI 316</t>
  </si>
  <si>
    <t>80013</t>
  </si>
  <si>
    <t>Spindel Forindstilling DN15-25</t>
  </si>
  <si>
    <t>80014</t>
  </si>
  <si>
    <t>Spindel Forindstilling DN32</t>
  </si>
  <si>
    <t>80015</t>
  </si>
  <si>
    <t>SPINDEL  OPTIMA DN40-50</t>
  </si>
  <si>
    <t>80016</t>
  </si>
  <si>
    <t>SPINDEL PICV DN65</t>
  </si>
  <si>
    <t>80017</t>
  </si>
  <si>
    <t>HOLDER FOR MEMBRAN, PICV DN50-65</t>
  </si>
  <si>
    <t>80019</t>
  </si>
  <si>
    <t>TREFOD,  PICV DN65 STØBT</t>
  </si>
  <si>
    <t>80020</t>
  </si>
  <si>
    <t>TREFOD, PICV DN65</t>
  </si>
  <si>
    <t>80021</t>
  </si>
  <si>
    <t>SÆDERING PICV DN65</t>
  </si>
  <si>
    <t>80023</t>
  </si>
  <si>
    <t>SÆDERING PICV DN50</t>
  </si>
  <si>
    <t>80024</t>
  </si>
  <si>
    <t>TREFOD,  PICV DN50 STØBT</t>
  </si>
  <si>
    <t>80025</t>
  </si>
  <si>
    <t>TREFOD, PICV DN50</t>
  </si>
  <si>
    <t>80026</t>
  </si>
  <si>
    <t>SPINDEL PICV DN50</t>
  </si>
  <si>
    <t>80027</t>
  </si>
  <si>
    <t>SPINDEL PICV DN80</t>
  </si>
  <si>
    <t>80029</t>
  </si>
  <si>
    <t>HOLDER FOR MEMBRAN, PICV DN80</t>
  </si>
  <si>
    <t>80030</t>
  </si>
  <si>
    <t>TREFOD,  PICV DN80 STØBT</t>
  </si>
  <si>
    <t>80031</t>
  </si>
  <si>
    <t>TREFOD, PICV DN80</t>
  </si>
  <si>
    <t>80032</t>
  </si>
  <si>
    <t>SÆDERING PICV DN80</t>
  </si>
  <si>
    <t>80033</t>
  </si>
  <si>
    <t>SPINDEL 5MM SL, DN10-20 OPTIMA COMPACT</t>
  </si>
  <si>
    <t>80035</t>
  </si>
  <si>
    <t>SPINDEL 4MM SL. DN10-20 OPTIMA COMPACT</t>
  </si>
  <si>
    <t>80036</t>
  </si>
  <si>
    <t>SPINDEL 2,5MM SL. DN10-20 OPTIMA COMPACT</t>
  </si>
  <si>
    <t>80037</t>
  </si>
  <si>
    <t>SPINDEL 5.5MM SL. OPTIMA COMPACT DN25L</t>
  </si>
  <si>
    <t>80038</t>
  </si>
  <si>
    <t>Spindel 13 mm SL Optima Compact DN40/50</t>
  </si>
  <si>
    <t>80039</t>
  </si>
  <si>
    <t>80040</t>
  </si>
  <si>
    <t>Holder for membran, PICV DN100</t>
  </si>
  <si>
    <t>80041</t>
  </si>
  <si>
    <t>Stempel reguleringsenhed støbt PICV DN50</t>
  </si>
  <si>
    <t>80042</t>
  </si>
  <si>
    <t>Stempel reguleringsenhed støbt PICV DN65</t>
  </si>
  <si>
    <t>80043</t>
  </si>
  <si>
    <t>80044</t>
  </si>
  <si>
    <t>Stempel reguleringsenhed PICV DN50</t>
  </si>
  <si>
    <t>80045</t>
  </si>
  <si>
    <t>80046</t>
  </si>
  <si>
    <t>Stempel reguleringsenhed PICV DN65</t>
  </si>
  <si>
    <t>80047</t>
  </si>
  <si>
    <t>Stempel reguleringsenhed støbt PICV DN80</t>
  </si>
  <si>
    <t>80048</t>
  </si>
  <si>
    <t>Stempel reguleringsenhed PICV DN80</t>
  </si>
  <si>
    <t>80049</t>
  </si>
  <si>
    <t>Holder for membran, PICV DN125</t>
  </si>
  <si>
    <t>80050</t>
  </si>
  <si>
    <t>Holder for membran, PICV DN150</t>
  </si>
  <si>
    <t>80051</t>
  </si>
  <si>
    <t>80052</t>
  </si>
  <si>
    <t>Spindel 5,5mm sl. Optima Comp. DN20/DN25</t>
  </si>
  <si>
    <t>80053</t>
  </si>
  <si>
    <t>Spindel 2,5 mm sl. Optima Comp. P</t>
  </si>
  <si>
    <t>80054</t>
  </si>
  <si>
    <t>Spindel 4 mm sl. Optima Comp. P</t>
  </si>
  <si>
    <t>80055</t>
  </si>
  <si>
    <t>Spindel 5 mm sl. Optima Comp. P</t>
  </si>
  <si>
    <t>80056</t>
  </si>
  <si>
    <t>Holder for membran, PICV DN250/DN300</t>
  </si>
  <si>
    <t>80057</t>
  </si>
  <si>
    <t>Spindel 2,5 mm sl. DN10-20 Optima Compact</t>
  </si>
  <si>
    <t>80143</t>
  </si>
  <si>
    <t>MEMBRANHOLDER TYPE 50/60 AISI 304</t>
  </si>
  <si>
    <t>80144</t>
  </si>
  <si>
    <t>HUS AISI 304 TYPE 50</t>
  </si>
  <si>
    <t>80145</t>
  </si>
  <si>
    <t>STEMPEL AISI 304 TYPE 50</t>
  </si>
  <si>
    <t>80146</t>
  </si>
  <si>
    <t>HUS AISI 304 TYPE 60 HIGH FLOW</t>
  </si>
  <si>
    <t>80147</t>
  </si>
  <si>
    <t>STEMPEL AISI 304 TYPE 60 HIGH FLOW</t>
  </si>
  <si>
    <t>80148</t>
  </si>
  <si>
    <t>DÆMPER AISI 304 INDSATS TYPE 50/60</t>
  </si>
  <si>
    <t>80149</t>
  </si>
  <si>
    <t>HUS AISI 316 INDSATS TYPE 50</t>
  </si>
  <si>
    <t>80150</t>
  </si>
  <si>
    <t>STEMPEL AISI 316 INDSATS TYPE 50</t>
  </si>
  <si>
    <t>80151</t>
  </si>
  <si>
    <t>FJEDERSTYR AISI 304 INDS. TYPE 50</t>
  </si>
  <si>
    <t>80152</t>
  </si>
  <si>
    <t>FJEDER AISI 316 INDSATS TYPE 50</t>
  </si>
  <si>
    <t>80153</t>
  </si>
  <si>
    <t>BLINDPROP AISI 304 TYPE 50/60</t>
  </si>
  <si>
    <t>80154</t>
  </si>
  <si>
    <t>SPRINGRING AISI 304 TYPE 50/60, INDSATS</t>
  </si>
  <si>
    <t>80155</t>
  </si>
  <si>
    <t>DÆMPER AISI 316 INDSATS TYPE 50/60</t>
  </si>
  <si>
    <t>80156</t>
  </si>
  <si>
    <t>MEMBRANHOLDER TYPE 50/60 AISI 316</t>
  </si>
  <si>
    <t>80160</t>
  </si>
  <si>
    <t>BLÆNDE 17.9MM TYPE 50,  AISI 304</t>
  </si>
  <si>
    <t>80161</t>
  </si>
  <si>
    <t>BLÆNDE 18.4MM TYPE 50,  AISI 304</t>
  </si>
  <si>
    <t>80162</t>
  </si>
  <si>
    <t>BLÆNDE 18.9MM TYPE 50,  AISI 304</t>
  </si>
  <si>
    <t>80163</t>
  </si>
  <si>
    <t>BLÆNDE 19.4MM TYPE 50,  AISI 304</t>
  </si>
  <si>
    <t>80164</t>
  </si>
  <si>
    <t>BLÆNDE 20.0MM TYPE 50,  AISI 304</t>
  </si>
  <si>
    <t>80165</t>
  </si>
  <si>
    <t>BLÆNDE 20.6MM TYPE 50,  AISI 304</t>
  </si>
  <si>
    <t>80166</t>
  </si>
  <si>
    <t>BLÆNDE 21.3MM TYPE 50,  AISI 304</t>
  </si>
  <si>
    <t>80167</t>
  </si>
  <si>
    <t>BLÆNDE 22.0MM TYPE 50,  AISI 304</t>
  </si>
  <si>
    <t>80168</t>
  </si>
  <si>
    <t>BLÆNDE 22.7MM TYPE 50,  AISI 304</t>
  </si>
  <si>
    <t>80169</t>
  </si>
  <si>
    <t>BLÆNDE 23.5MM TYPE 50,  AISI 304</t>
  </si>
  <si>
    <t>80170</t>
  </si>
  <si>
    <t>BLÆNDE 24.3MM TYPE 50,  AISI 304</t>
  </si>
  <si>
    <t>80171</t>
  </si>
  <si>
    <t>BLÆNDE 25.1MM TYPE 50,  AISI 304</t>
  </si>
  <si>
    <t>80172</t>
  </si>
  <si>
    <t>BLÆNDE 26.0MM TYPE 50,  AISI 304</t>
  </si>
  <si>
    <t>80173</t>
  </si>
  <si>
    <t>BLÆNDE 26.9MM TYPE 50,  AISI 304</t>
  </si>
  <si>
    <t>80174</t>
  </si>
  <si>
    <t>BLÆNDE 27.9MM TYPE 50,  AISI 304</t>
  </si>
  <si>
    <t>80175</t>
  </si>
  <si>
    <t>BLÆNDE 29.8MM TYPE 50,  AISI 304</t>
  </si>
  <si>
    <t>80176</t>
  </si>
  <si>
    <t>BLÆNDE 30.3MM TYPE 50,  AISI 304</t>
  </si>
  <si>
    <t>80177</t>
  </si>
  <si>
    <t>BLÆNDE 29.2MM TYPE 50,  AISI 304</t>
  </si>
  <si>
    <t>80178</t>
  </si>
  <si>
    <t>BLÆNDE 30.8MM TYPE 50,  AISI 304</t>
  </si>
  <si>
    <t>80179</t>
  </si>
  <si>
    <t>BLÆNDE 28.7MM TYPE 50,  AISI 304</t>
  </si>
  <si>
    <t>80180</t>
  </si>
  <si>
    <t>BLÆNDE 14,0MM TYPE 50,  AISI 304</t>
  </si>
  <si>
    <t>80185</t>
  </si>
  <si>
    <t>HUS TYPE 60 HIGH-FLOW AISI 316</t>
  </si>
  <si>
    <t>80186</t>
  </si>
  <si>
    <t>STEMPEL TYPE 60 HIGH FLOW AISI 316</t>
  </si>
  <si>
    <t>80187</t>
  </si>
  <si>
    <t>FJEDER INDSATS TYPE 60 AISI 316</t>
  </si>
  <si>
    <t>80195</t>
  </si>
  <si>
    <t>BLÆNDE 28.5MM TYPE 60,  AISI 304</t>
  </si>
  <si>
    <t>80196</t>
  </si>
  <si>
    <t>BLÆNDE 29.2MM TYPE 60,  AISI 304</t>
  </si>
  <si>
    <t>80197</t>
  </si>
  <si>
    <t>BLÆNDE 30.1MM TYPE 60, AISI 304</t>
  </si>
  <si>
    <t>80198</t>
  </si>
  <si>
    <t>BLÆNDE 30.5MM TYPE 60, AISI 304</t>
  </si>
  <si>
    <t>80199</t>
  </si>
  <si>
    <t>BLÆNDE 31.2MM TYPE 60, AISI 304</t>
  </si>
  <si>
    <t>80200</t>
  </si>
  <si>
    <t>BLÆNDE 31.9MM TYPE 60, AISI 304</t>
  </si>
  <si>
    <t>80201</t>
  </si>
  <si>
    <t>BLÆNDE 32.6MM TYPE 60, AISI 304</t>
  </si>
  <si>
    <t>80202</t>
  </si>
  <si>
    <t>BLÆNDE 33.2MM TYPE 60, AISI 304</t>
  </si>
  <si>
    <t>80203</t>
  </si>
  <si>
    <t>BLÆNDE 33.8MM TYPE 60, AISI 304</t>
  </si>
  <si>
    <t>80204</t>
  </si>
  <si>
    <t>BLÆNDE 34.4MM TYPE 60, AISI 304</t>
  </si>
  <si>
    <t>80205</t>
  </si>
  <si>
    <t>BLÆNDE 34.9MM TYPE 60, AISI 304</t>
  </si>
  <si>
    <t>80206</t>
  </si>
  <si>
    <t>BLÆNDE 35.6MM TYPE 60, AISI 304</t>
  </si>
  <si>
    <t>80207</t>
  </si>
  <si>
    <t>BLÆNDE 36.2MM TYPE 60, AISI 304</t>
  </si>
  <si>
    <t>80208</t>
  </si>
  <si>
    <t>BLÆNDE 36.7MM TYPE 60, AISI 304</t>
  </si>
  <si>
    <t>80209</t>
  </si>
  <si>
    <t>BLÆNDE 37.3MM TYPE 60, AISI 304</t>
  </si>
  <si>
    <t>80210</t>
  </si>
  <si>
    <t>BLÆNDE 37.9MM TYPE 60, AISI 304</t>
  </si>
  <si>
    <t>80211</t>
  </si>
  <si>
    <t>BLÆNDE 38.5MM TYPE 60, AISI 304</t>
  </si>
  <si>
    <t>80212</t>
  </si>
  <si>
    <t>BLÆNDE 39.1MM TYPE 60, AISI 304</t>
  </si>
  <si>
    <t>80213</t>
  </si>
  <si>
    <t>BLÆNDE 39.8MM TYPE 60, AISI 304</t>
  </si>
  <si>
    <t>80214</t>
  </si>
  <si>
    <t>BLÆNDE 39.3MM TYPE 60, AISI 304</t>
  </si>
  <si>
    <t>80215</t>
  </si>
  <si>
    <t>BLÆNDE 40.0MM TYPE 60, AISI 304</t>
  </si>
  <si>
    <t>80216</t>
  </si>
  <si>
    <t>BLÆNDE 40.7MM TYPE 60, AISI 304</t>
  </si>
  <si>
    <t>80217</t>
  </si>
  <si>
    <t>BLÆNDE 33.4MM TYPE 60, AISI 304</t>
  </si>
  <si>
    <t>80218</t>
  </si>
  <si>
    <t>Spindel for pakdåse AISI 304</t>
  </si>
  <si>
    <t>80219</t>
  </si>
  <si>
    <t>80220</t>
  </si>
  <si>
    <t>HUS FOR P/T PLUG B&amp;G</t>
  </si>
  <si>
    <t>80221</t>
  </si>
  <si>
    <t>SPINDELENDE 3/8"-24 UNF B&amp;G</t>
  </si>
  <si>
    <t>80224</t>
  </si>
  <si>
    <t>80225</t>
  </si>
  <si>
    <t>Sædering PICV DN100</t>
  </si>
  <si>
    <t>80226</t>
  </si>
  <si>
    <t>Spindel PICV DN100</t>
  </si>
  <si>
    <t>80227</t>
  </si>
  <si>
    <t>Stempel PICV DN100</t>
  </si>
  <si>
    <t>80228</t>
  </si>
  <si>
    <t>Fjeder Stålbånd PICV DN100</t>
  </si>
  <si>
    <t>80229</t>
  </si>
  <si>
    <t>Trefod Top, PICV DN100</t>
  </si>
  <si>
    <t>80230</t>
  </si>
  <si>
    <t>Trefod Pind, PICV DN100</t>
  </si>
  <si>
    <t>80231</t>
  </si>
  <si>
    <t>Trefod Bund, PICV DN100</t>
  </si>
  <si>
    <t>80233</t>
  </si>
  <si>
    <t>Stempel PICV DN100 støbt</t>
  </si>
  <si>
    <t>80234</t>
  </si>
  <si>
    <t>Trefod Top støbt, PICV DN100</t>
  </si>
  <si>
    <t>80235</t>
  </si>
  <si>
    <t>80236</t>
  </si>
  <si>
    <t>Trefod Top støbt, PICV DN125</t>
  </si>
  <si>
    <t>80237</t>
  </si>
  <si>
    <t>Trefod Top, PICV DN125</t>
  </si>
  <si>
    <t>80238</t>
  </si>
  <si>
    <t>Trefod Top støbt, PICV DN150</t>
  </si>
  <si>
    <t>80239</t>
  </si>
  <si>
    <t>Trefod Top, PICV DN150</t>
  </si>
  <si>
    <t>80240</t>
  </si>
  <si>
    <t>Sædering PICV DN125</t>
  </si>
  <si>
    <t>80241</t>
  </si>
  <si>
    <t>Sædering PICV DN150</t>
  </si>
  <si>
    <t>80242</t>
  </si>
  <si>
    <t>Spindel PICV DN125</t>
  </si>
  <si>
    <t>80243</t>
  </si>
  <si>
    <t>Spindel PICV DN150</t>
  </si>
  <si>
    <t>80244</t>
  </si>
  <si>
    <t>Trefod Pind, PICV DN125</t>
  </si>
  <si>
    <t>80245</t>
  </si>
  <si>
    <t>Trefod Bund, PICV DN125</t>
  </si>
  <si>
    <t>80246</t>
  </si>
  <si>
    <t>Trefod Pind, PICV DN150</t>
  </si>
  <si>
    <t>80247</t>
  </si>
  <si>
    <t>Trefod Bund, PICV DN150</t>
  </si>
  <si>
    <t>80248</t>
  </si>
  <si>
    <t>Stempel PICV DN125 støbt</t>
  </si>
  <si>
    <t>80249</t>
  </si>
  <si>
    <t>Stempel PICV DN125</t>
  </si>
  <si>
    <t>80250</t>
  </si>
  <si>
    <t>Fjeder Stålbånd PICV DN125</t>
  </si>
  <si>
    <t>80251</t>
  </si>
  <si>
    <t>Stempel PICV DN150 støbt</t>
  </si>
  <si>
    <t>80252</t>
  </si>
  <si>
    <t>Stempel PICV DN150</t>
  </si>
  <si>
    <t>80253</t>
  </si>
  <si>
    <t>Fjeder Stålbånd PICV DN150</t>
  </si>
  <si>
    <t>80254</t>
  </si>
  <si>
    <t>Keglestift CirCon AISI 316</t>
  </si>
  <si>
    <t>80255</t>
  </si>
  <si>
    <t>Pakdåse CirCon, AISI 316</t>
  </si>
  <si>
    <t>80256</t>
  </si>
  <si>
    <t>Glider By-pass TemCon AISI 316</t>
  </si>
  <si>
    <t>80257</t>
  </si>
  <si>
    <t>Låseskive TemCon AISI 316</t>
  </si>
  <si>
    <t>80258</t>
  </si>
  <si>
    <t>Dæksel, By-pass TemCon</t>
  </si>
  <si>
    <t>80259</t>
  </si>
  <si>
    <t>Stilleskrue, By-pass TemCon</t>
  </si>
  <si>
    <t>80260</t>
  </si>
  <si>
    <t>Adapter for aktuator Schneider</t>
  </si>
  <si>
    <t>80261</t>
  </si>
  <si>
    <t>Top for adapter Schneider</t>
  </si>
  <si>
    <t>80262</t>
  </si>
  <si>
    <t>Fjeder styr top, DN65 LPV, AISI 303</t>
  </si>
  <si>
    <t>80263</t>
  </si>
  <si>
    <t>Fjeder styr top, DN50 LPV, AISI 303</t>
  </si>
  <si>
    <t>80264</t>
  </si>
  <si>
    <t>Fjeder styr top, DN80 LPV, AISI 303</t>
  </si>
  <si>
    <t>80265</t>
  </si>
  <si>
    <t>Spindel, DN50 LPV</t>
  </si>
  <si>
    <t>80266</t>
  </si>
  <si>
    <t>Spindel Øvre del, DN50 LPV</t>
  </si>
  <si>
    <t>80267</t>
  </si>
  <si>
    <t>Spindel Øvre del, DN65 LPV</t>
  </si>
  <si>
    <t>80268</t>
  </si>
  <si>
    <t>Spindel Øvre del, DN80 LPV</t>
  </si>
  <si>
    <t>80269</t>
  </si>
  <si>
    <t>Spindel, DN100 LPV</t>
  </si>
  <si>
    <t>80270</t>
  </si>
  <si>
    <t>Spindel, DN125 LPV</t>
  </si>
  <si>
    <t>80271</t>
  </si>
  <si>
    <t>Spindel, DN150 LPV</t>
  </si>
  <si>
    <t>80272</t>
  </si>
  <si>
    <t>Spindel Øvre del, DN100 LPV</t>
  </si>
  <si>
    <t>80274</t>
  </si>
  <si>
    <t>Spindel Øvre del, DN150 LPV</t>
  </si>
  <si>
    <t>80275</t>
  </si>
  <si>
    <t>Fjeder styr top, DN100 LPV, AISI 303</t>
  </si>
  <si>
    <t>80276</t>
  </si>
  <si>
    <t>Fjeder styr top, DN100 LPV, AISI 303 (2 fjedre)</t>
  </si>
  <si>
    <t>80277</t>
  </si>
  <si>
    <t>Fjeder styr top, DN125 LPV, AISI 303</t>
  </si>
  <si>
    <t>80278</t>
  </si>
  <si>
    <t>Fjeder styr top, DN125 LPV, AISI 303 (2 fjedre)</t>
  </si>
  <si>
    <t>80279</t>
  </si>
  <si>
    <t>Fjeder styr top, DN150 LPV, AISI 303</t>
  </si>
  <si>
    <t>80280</t>
  </si>
  <si>
    <t>Fjeder styr top, DN150 LPV, AISI 303 (3 fjedre)</t>
  </si>
  <si>
    <t>80281</t>
  </si>
  <si>
    <t>Dæksel for el By-pass, AISI 304</t>
  </si>
  <si>
    <t>80282</t>
  </si>
  <si>
    <t>Guide for restriktor DN10-20 OC LF</t>
  </si>
  <si>
    <t>80283</t>
  </si>
  <si>
    <t>Guide for restriktor DN10-20 OC LF med dæmpning</t>
  </si>
  <si>
    <t>80284</t>
  </si>
  <si>
    <t>Guide for restriktor DN15-20 OC HF</t>
  </si>
  <si>
    <t>80285</t>
  </si>
  <si>
    <t>Guide for restriktor DN15-20 OC HF med dæmpning</t>
  </si>
  <si>
    <t>80286</t>
  </si>
  <si>
    <t>Spindel, DN65 LPV</t>
  </si>
  <si>
    <t>80287</t>
  </si>
  <si>
    <t>Spindel, DN80 LPV</t>
  </si>
  <si>
    <t>80288</t>
  </si>
  <si>
    <t>Omløber M28x1,5, Modula VI</t>
  </si>
  <si>
    <t>80289</t>
  </si>
  <si>
    <t>Blænde udløser for ALPHA Cool</t>
  </si>
  <si>
    <t>80290</t>
  </si>
  <si>
    <t>Fjeder styr top, DN150 LPV, AISI 303 (lille)</t>
  </si>
  <si>
    <t>80291</t>
  </si>
  <si>
    <t>Spindel PICV DN250/DN300</t>
  </si>
  <si>
    <t>80292</t>
  </si>
  <si>
    <t>Trefod Top støbt, PICV DN250/DN300</t>
  </si>
  <si>
    <t>80293</t>
  </si>
  <si>
    <t>Trefod Top, PICV DN250/DN300</t>
  </si>
  <si>
    <t>80294</t>
  </si>
  <si>
    <t>Trefod Bund, PICV DN250/DN300</t>
  </si>
  <si>
    <t>80295</t>
  </si>
  <si>
    <t>Trefod Pind, PICV DN250/DN300</t>
  </si>
  <si>
    <t>80296</t>
  </si>
  <si>
    <t>Stempel råemne PICV DN250/DN300 Svejst</t>
  </si>
  <si>
    <t>80297</t>
  </si>
  <si>
    <t>Stempel PICV DN250/DN300</t>
  </si>
  <si>
    <t>80298</t>
  </si>
  <si>
    <t>Fjeder Stålbånd PICV DN250/DN300</t>
  </si>
  <si>
    <t>80299</t>
  </si>
  <si>
    <t>Sædering PICV DN250/DN300</t>
  </si>
  <si>
    <t>80300</t>
  </si>
  <si>
    <t>Spindel, forindstilling Optima DN40-50</t>
  </si>
  <si>
    <t>80301</t>
  </si>
  <si>
    <t>Stop skrue, Frese S Compact  -            eKanban</t>
  </si>
  <si>
    <t>80302</t>
  </si>
  <si>
    <t>Spindel DN15-32</t>
  </si>
  <si>
    <t>80303</t>
  </si>
  <si>
    <t>Spindel DN40-50</t>
  </si>
  <si>
    <t>80304</t>
  </si>
  <si>
    <t>80305</t>
  </si>
  <si>
    <t>Dæmper, Indsats Type 10/11/20</t>
  </si>
  <si>
    <t>80306</t>
  </si>
  <si>
    <t>Membranholder Indsats Type 10, 11, 20</t>
  </si>
  <si>
    <t>80307</t>
  </si>
  <si>
    <t>Blænde 7.0 mm indsats type 20</t>
  </si>
  <si>
    <t>80308</t>
  </si>
  <si>
    <t>Blænde 7.4 mm indsats type 20</t>
  </si>
  <si>
    <t>80309</t>
  </si>
  <si>
    <t>Blænde 7.7 mm indsats type 20</t>
  </si>
  <si>
    <t>80310</t>
  </si>
  <si>
    <t>Blænde 8,2 mm indsats type 20</t>
  </si>
  <si>
    <t>80311</t>
  </si>
  <si>
    <t>Blænde 8,6 mm indsats type 20</t>
  </si>
  <si>
    <t>80312</t>
  </si>
  <si>
    <t>Blænde 8,8 mm indsats type 20</t>
  </si>
  <si>
    <t>80313</t>
  </si>
  <si>
    <t>Blænde 9,2 mm indsats type 20</t>
  </si>
  <si>
    <t>80314</t>
  </si>
  <si>
    <t>Blænde 9,4 mm indsats type 20</t>
  </si>
  <si>
    <t>80315</t>
  </si>
  <si>
    <t>Blænde 9,9 mm indsats type 20</t>
  </si>
  <si>
    <t>80316</t>
  </si>
  <si>
    <t>Blænde 10,3 mm indsats type 20</t>
  </si>
  <si>
    <t>80317</t>
  </si>
  <si>
    <t>Blænde 10,6 mm indsats type 20</t>
  </si>
  <si>
    <t>80318</t>
  </si>
  <si>
    <t>Blænde 10,9 mm indsats type 20</t>
  </si>
  <si>
    <t>80319</t>
  </si>
  <si>
    <t>80320</t>
  </si>
  <si>
    <t>Rør for stempel DN250/DN300</t>
  </si>
  <si>
    <t>80321</t>
  </si>
  <si>
    <t>Topplade for stempel DN250/DN300</t>
  </si>
  <si>
    <t>80322</t>
  </si>
  <si>
    <t>Skaft for stempel DN250/DN300</t>
  </si>
  <si>
    <t>80323</t>
  </si>
  <si>
    <t>Stift for stempel DN250/DN300</t>
  </si>
  <si>
    <t>80324</t>
  </si>
  <si>
    <t>Blænde 1,7 mm indsats type 20</t>
  </si>
  <si>
    <t>80325</t>
  </si>
  <si>
    <t>Blænde 2,3 mm indsats type 20</t>
  </si>
  <si>
    <t>80326</t>
  </si>
  <si>
    <t>Blænde 2,6 mm indsats type 20</t>
  </si>
  <si>
    <t>80327</t>
  </si>
  <si>
    <t>Blænde 3,0 mm indsats type 20</t>
  </si>
  <si>
    <t>80328</t>
  </si>
  <si>
    <t>Blænde 3,5 mm indsats type 20</t>
  </si>
  <si>
    <t>80329</t>
  </si>
  <si>
    <t>Blænde 4,0 mm indsats type 20</t>
  </si>
  <si>
    <t>80330</t>
  </si>
  <si>
    <t>Blænde 4,6 mm indsats type 20</t>
  </si>
  <si>
    <t>80331</t>
  </si>
  <si>
    <t>Blænde 5,1 mm indsats type 20</t>
  </si>
  <si>
    <t>80332</t>
  </si>
  <si>
    <t>Blænde 5,4 mm indsats type 20</t>
  </si>
  <si>
    <t>80333</t>
  </si>
  <si>
    <t>Blænde 5,8 mm indsats type 20</t>
  </si>
  <si>
    <t>80334</t>
  </si>
  <si>
    <t>Blænde 6,2 mm indsats type 20</t>
  </si>
  <si>
    <t>80335</t>
  </si>
  <si>
    <t>Blænde 6,6 mm indsats type 20</t>
  </si>
  <si>
    <t>80340</t>
  </si>
  <si>
    <t>Blænde 1,7 mm indsats type 20 AISI 316</t>
  </si>
  <si>
    <t>80341</t>
  </si>
  <si>
    <t>Blænde 2,3 mm indsats type 20 AISI 316</t>
  </si>
  <si>
    <t>80342</t>
  </si>
  <si>
    <t>Blænde 2,6 mm indsats type 20 AISI 316</t>
  </si>
  <si>
    <t>80343</t>
  </si>
  <si>
    <t>Blænde 3,0 mm indsats type 20 AISI 316</t>
  </si>
  <si>
    <t>80344</t>
  </si>
  <si>
    <t>Blænde 3,5 mm indsats type 20 AISI 316</t>
  </si>
  <si>
    <t>80345</t>
  </si>
  <si>
    <t>Blænde 4,0 mm indsats type 20 AISI316</t>
  </si>
  <si>
    <t>80346</t>
  </si>
  <si>
    <t>Blænde 4,6 mm indsats type 20 AISI 316</t>
  </si>
  <si>
    <t>80347</t>
  </si>
  <si>
    <t>Blænde 5,1 mm indsats type 20 AISI 316</t>
  </si>
  <si>
    <t>80348</t>
  </si>
  <si>
    <t>Blænde 2,0 mm indsats type 20 AISI 316</t>
  </si>
  <si>
    <t>80349</t>
  </si>
  <si>
    <t>Blænde 5,8 mm indsats type 20 AISI 316</t>
  </si>
  <si>
    <t>80350</t>
  </si>
  <si>
    <t>Blænde 10,6 mm indsats type 20 AISI 316</t>
  </si>
  <si>
    <t>80351</t>
  </si>
  <si>
    <t>Stempel reguleringsenhed støbt PICV DN50 HCR</t>
  </si>
  <si>
    <t>80352</t>
  </si>
  <si>
    <t>Stempel reguleringsenhed PICV DN50 HCR</t>
  </si>
  <si>
    <t>80353</t>
  </si>
  <si>
    <t>Stempel reguleringsenhed støbt PICV DN65 HCR</t>
  </si>
  <si>
    <t>80354</t>
  </si>
  <si>
    <t>Stempel reguleringsenhed PICV DN65 HCR</t>
  </si>
  <si>
    <t>80355</t>
  </si>
  <si>
    <t>Stempel reguleringsenhed støbt PICV DN80 HCR</t>
  </si>
  <si>
    <t>80356</t>
  </si>
  <si>
    <t>Stempel reguleringsenhed PICV DN80 HCR</t>
  </si>
  <si>
    <t>80363</t>
  </si>
  <si>
    <t>Spindel PICV DN50 HCR</t>
  </si>
  <si>
    <t>80364</t>
  </si>
  <si>
    <t>Spindel PICV DN65 HCR</t>
  </si>
  <si>
    <t>80365</t>
  </si>
  <si>
    <t>Spindel PICV DN80 HCR</t>
  </si>
  <si>
    <t>80369</t>
  </si>
  <si>
    <t>Guide f. Restriktor PICV DN50 HCR</t>
  </si>
  <si>
    <t>80370</t>
  </si>
  <si>
    <t>Guide f. Restriktor PICV DN65 HCR</t>
  </si>
  <si>
    <t>80371</t>
  </si>
  <si>
    <t>Guide f. Restriktor PICV DN80 HCR</t>
  </si>
  <si>
    <t>80379</t>
  </si>
  <si>
    <t>Restriktor PICV DN50 HCR</t>
  </si>
  <si>
    <t>80380</t>
  </si>
  <si>
    <t>Restriktor PICV DN65 HCR</t>
  </si>
  <si>
    <t>80381</t>
  </si>
  <si>
    <t>Restriktor PICV DN80 HCR</t>
  </si>
  <si>
    <t>80387</t>
  </si>
  <si>
    <t>Holder for membran, PICV DN50/65 HCR</t>
  </si>
  <si>
    <t>80388</t>
  </si>
  <si>
    <t>Holder for membran, PICV DN80 HCR</t>
  </si>
  <si>
    <t>80392</t>
  </si>
  <si>
    <t>Trefod, PICV DN50 Støbt HCR</t>
  </si>
  <si>
    <t>80393</t>
  </si>
  <si>
    <t>Trefod, PICV DN50 HCR</t>
  </si>
  <si>
    <t>80394</t>
  </si>
  <si>
    <t>Trefod, PICV DN65 Støbt HCR</t>
  </si>
  <si>
    <t>80395</t>
  </si>
  <si>
    <t>Trefod, PICV DN65 HCR</t>
  </si>
  <si>
    <t>80396</t>
  </si>
  <si>
    <t>Trefod, PICV DN80 Støbt HCR</t>
  </si>
  <si>
    <t>80397</t>
  </si>
  <si>
    <t>Trefod, PICV DN80 HCR</t>
  </si>
  <si>
    <t>80417</t>
  </si>
  <si>
    <t>Hus f. pakningsdåse, PICV HCR</t>
  </si>
  <si>
    <t>80418</t>
  </si>
  <si>
    <t>Holde skive ø17,9xø13,1x1 mm, AISI316L</t>
  </si>
  <si>
    <t>80419</t>
  </si>
  <si>
    <t>Skala indikator PICV EP</t>
  </si>
  <si>
    <t>80420</t>
  </si>
  <si>
    <t>Skala PICV DN50/65/80 HCR</t>
  </si>
  <si>
    <t>80423</t>
  </si>
  <si>
    <t>Møtrik M22 f. membran PICV DN50/65/80 HCR</t>
  </si>
  <si>
    <t>80425</t>
  </si>
  <si>
    <t>Dæksel PICV DN50 Støbt HCR</t>
  </si>
  <si>
    <t>80426</t>
  </si>
  <si>
    <t>Dæksel PICV DN50 HCR</t>
  </si>
  <si>
    <t>80427</t>
  </si>
  <si>
    <t>Dæksel PICV DN65 Støbt HCR</t>
  </si>
  <si>
    <t>80428</t>
  </si>
  <si>
    <t>Dæksel PICV DN65 HCR</t>
  </si>
  <si>
    <t>80429</t>
  </si>
  <si>
    <t>Dæksel PICV DN80 Støbt HCR</t>
  </si>
  <si>
    <t>80430</t>
  </si>
  <si>
    <t>Dæksel PICV DN80 HCR</t>
  </si>
  <si>
    <t>80437</t>
  </si>
  <si>
    <t>Skala PICV DN50/65/80 HCR u/print</t>
  </si>
  <si>
    <t>80439</t>
  </si>
  <si>
    <t>Hus PICV DN50 Støbt HCR</t>
  </si>
  <si>
    <t>80440</t>
  </si>
  <si>
    <t>Hus PICV DN65 Støbt HCR</t>
  </si>
  <si>
    <t>80441</t>
  </si>
  <si>
    <t>Hus PICV DN80 Støbt HCR</t>
  </si>
  <si>
    <t>80446</t>
  </si>
  <si>
    <t>Hus PICV DN50 PN16 HCR</t>
  </si>
  <si>
    <t>80447</t>
  </si>
  <si>
    <t>Hus PICV DN65 PN16 HCR</t>
  </si>
  <si>
    <t>80453</t>
  </si>
  <si>
    <t>Hus PICV DN50 PN25 HCR</t>
  </si>
  <si>
    <t>80454</t>
  </si>
  <si>
    <t>Hus PICV DN65 PN25 HCR</t>
  </si>
  <si>
    <t>80455</t>
  </si>
  <si>
    <t>Hus PICV DN80 PN16/PN25 HCR</t>
  </si>
  <si>
    <t>80460</t>
  </si>
  <si>
    <t>Sædering PICV DN50 HCR</t>
  </si>
  <si>
    <t>80461</t>
  </si>
  <si>
    <t>Sædering PICV DN65 HCR</t>
  </si>
  <si>
    <t>80462</t>
  </si>
  <si>
    <t>Sædering PICV DN80 HCR</t>
  </si>
  <si>
    <t>80463</t>
  </si>
  <si>
    <t>Sædering PICV DN100 HCR</t>
  </si>
  <si>
    <t>80464</t>
  </si>
  <si>
    <t>Sædering PICV DN125 HCR</t>
  </si>
  <si>
    <t>80465</t>
  </si>
  <si>
    <t>Sædering PICV DN150/200 HCR</t>
  </si>
  <si>
    <t>80466</t>
  </si>
  <si>
    <t>Guide f. restriktor, Optima Compact DN15/20 HCR</t>
  </si>
  <si>
    <t>80467</t>
  </si>
  <si>
    <t>Guide f. restriktor, Optima Compact DN25/32 HCR</t>
  </si>
  <si>
    <t>80468</t>
  </si>
  <si>
    <t>Guide f. restriktor, Optima Compact DN40 HCR</t>
  </si>
  <si>
    <t>80469</t>
  </si>
  <si>
    <t>Hus Optima Compact DN15 HCR</t>
  </si>
  <si>
    <t>80470</t>
  </si>
  <si>
    <t>Hus Optima Compact DN20 HCR</t>
  </si>
  <si>
    <t>80471</t>
  </si>
  <si>
    <t>Hus Optima Compact DN25 HCR</t>
  </si>
  <si>
    <t>80472</t>
  </si>
  <si>
    <t>Hus Optima Compact DN32 HCR</t>
  </si>
  <si>
    <t>80473</t>
  </si>
  <si>
    <t>Hus Optima Compact DN40 HCR</t>
  </si>
  <si>
    <t>80474</t>
  </si>
  <si>
    <t>Topstykke Optima Compact DN15/20 HCR</t>
  </si>
  <si>
    <t>80475</t>
  </si>
  <si>
    <t>Topstykke Optima Compact DN25/32 HCR</t>
  </si>
  <si>
    <t>80476</t>
  </si>
  <si>
    <t>Topstykke Optima Compact DN40 HCR</t>
  </si>
  <si>
    <t>80477</t>
  </si>
  <si>
    <t>Restriktor, Optima Compact DN15/20 HCR</t>
  </si>
  <si>
    <t>80478</t>
  </si>
  <si>
    <t>Restriktor, Optima Compact DN25/32 HCR</t>
  </si>
  <si>
    <t>80479</t>
  </si>
  <si>
    <t>Restriktor, Optima Compact DN40 HCR</t>
  </si>
  <si>
    <t>80480</t>
  </si>
  <si>
    <t>Ring for pakning,Optima Compact DN15/20 HCR</t>
  </si>
  <si>
    <t>80481</t>
  </si>
  <si>
    <t>Ring for pakning,Optima Compact DN25/32 HCR</t>
  </si>
  <si>
    <t>80482</t>
  </si>
  <si>
    <t>Ring for pakning,Optima Compact DN40 HCR</t>
  </si>
  <si>
    <t>80483</t>
  </si>
  <si>
    <t>Spindel 5,5mm slagl. Optima Compact DN15/20 HCR</t>
  </si>
  <si>
    <t>80484</t>
  </si>
  <si>
    <t>Spindel 5,5mm slagl. Optima Compact DN25/32 HCR</t>
  </si>
  <si>
    <t>80485</t>
  </si>
  <si>
    <t>Spindel, Optima Compact DN40 HCR</t>
  </si>
  <si>
    <t>80486</t>
  </si>
  <si>
    <t>Stempel, Optima Compact DN15/20 HCR</t>
  </si>
  <si>
    <t>80487</t>
  </si>
  <si>
    <t>Stempel, Optima Compact DN25/32 HCR</t>
  </si>
  <si>
    <t>80488</t>
  </si>
  <si>
    <t>Stempel, Optima Compact DN40 HCR</t>
  </si>
  <si>
    <t>80489</t>
  </si>
  <si>
    <t>Sædering, Optima Compact DN15/20 HCR</t>
  </si>
  <si>
    <t>80490</t>
  </si>
  <si>
    <t>Sædering, Optima Compact DN25/32 HCR</t>
  </si>
  <si>
    <t>80491</t>
  </si>
  <si>
    <t>Sædering, Optima Compact DN40 HCR</t>
  </si>
  <si>
    <t>80492</t>
  </si>
  <si>
    <t>Tripod, Optima Compact DN15/20 HCR</t>
  </si>
  <si>
    <t>80493</t>
  </si>
  <si>
    <t>Tripod, Optima Compact DN25/32 HCR</t>
  </si>
  <si>
    <t>80494</t>
  </si>
  <si>
    <t>Tripod, Optima Compact DN40 HCR</t>
  </si>
  <si>
    <t>80495</t>
  </si>
  <si>
    <t>Spindeladapter - Optima Compact HCR</t>
  </si>
  <si>
    <t>80496</t>
  </si>
  <si>
    <t>Låseskive f. pakdåse HCR</t>
  </si>
  <si>
    <t>80497</t>
  </si>
  <si>
    <t>Mellemskive pakdåse HCR</t>
  </si>
  <si>
    <t>80498</t>
  </si>
  <si>
    <t>Låseskive, Optima Compact HCR</t>
  </si>
  <si>
    <t>80499</t>
  </si>
  <si>
    <t>Skala Optima Compact DN15/25/32/40 HCR</t>
  </si>
  <si>
    <t>80500</t>
  </si>
  <si>
    <t>Skala inskription Optima Compact DN15/25/32/40 HCR</t>
  </si>
  <si>
    <t>80501</t>
  </si>
  <si>
    <t>Aktuator Autogrip Adaptor</t>
  </si>
  <si>
    <t>80502</t>
  </si>
  <si>
    <t>Spindel on/off</t>
  </si>
  <si>
    <t>80503</t>
  </si>
  <si>
    <t>Forstillingsspindel on/off</t>
  </si>
  <si>
    <t>80504</t>
  </si>
  <si>
    <t>Aktuator Adaptor Plade</t>
  </si>
  <si>
    <t>80505</t>
  </si>
  <si>
    <t>Springring AISI 316 Type 50/60, Indsats</t>
  </si>
  <si>
    <t>80506</t>
  </si>
  <si>
    <t>Blænde 17,9 mm Type 50, AISI 316</t>
  </si>
  <si>
    <t>80507</t>
  </si>
  <si>
    <t>Blænde 18,4 mm Type 50, AISI 316</t>
  </si>
  <si>
    <t>80508</t>
  </si>
  <si>
    <t>Blænde 18,9 mm Type 50, AISI 316</t>
  </si>
  <si>
    <t>80509</t>
  </si>
  <si>
    <t>Blænde 19,4 mm Type 50, AISI 316</t>
  </si>
  <si>
    <t>80510</t>
  </si>
  <si>
    <t>Blænde 20,0 mm Type 50, AISI 316</t>
  </si>
  <si>
    <t>80511</t>
  </si>
  <si>
    <t>Blænde 20,6 mm Type 50, AISI 316</t>
  </si>
  <si>
    <t>80512</t>
  </si>
  <si>
    <t>Blænde 21,3 mm Type 50, AISI 316</t>
  </si>
  <si>
    <t>80513</t>
  </si>
  <si>
    <t>Blænde 22,0 mm Type 50, AISI 316</t>
  </si>
  <si>
    <t>80514</t>
  </si>
  <si>
    <t>Blænde 22,7 mm Type 50, AISI 316</t>
  </si>
  <si>
    <t>80515</t>
  </si>
  <si>
    <t>Blænde 23,5 mm Type 50, AISI 316</t>
  </si>
  <si>
    <t>80516</t>
  </si>
  <si>
    <t>Blænde 24,3 mm Type 50, AISI 316</t>
  </si>
  <si>
    <t>80517</t>
  </si>
  <si>
    <t>Blænde 25,1 mm Type 50, AISI 316</t>
  </si>
  <si>
    <t>80518</t>
  </si>
  <si>
    <t>Blænde 26,0 mm Type 50, AISI 316</t>
  </si>
  <si>
    <t>80519</t>
  </si>
  <si>
    <t>Blænde 26,9 mm Type 50, AISI 316</t>
  </si>
  <si>
    <t>80520</t>
  </si>
  <si>
    <t>Blænde 27,9 mm Type 50, AISI 316</t>
  </si>
  <si>
    <t>80521</t>
  </si>
  <si>
    <t>Blænde 28,7 mm Type 50, AISI 316</t>
  </si>
  <si>
    <t>80522</t>
  </si>
  <si>
    <t>Blænde 29,2 mm Type 50, AISI 316</t>
  </si>
  <si>
    <t>80523</t>
  </si>
  <si>
    <t>Blænde 29,8 mm Type 50, AISI 316</t>
  </si>
  <si>
    <t>80524</t>
  </si>
  <si>
    <t>Blænde 30,3 mm Type 50, AISI 316</t>
  </si>
  <si>
    <t>80525</t>
  </si>
  <si>
    <t>Blænde 30,8 mm Type 50, AISI 316</t>
  </si>
  <si>
    <t>80526</t>
  </si>
  <si>
    <t>Blænde 17,0 mm Type 50, AISI 316</t>
  </si>
  <si>
    <t>80528</t>
  </si>
  <si>
    <t>Fjederstyr indsats type 50 AISI 316</t>
  </si>
  <si>
    <t>80529</t>
  </si>
  <si>
    <t>BlindpropType 50/60, AISI 316</t>
  </si>
  <si>
    <t>80530</t>
  </si>
  <si>
    <t>Blænde 28,5 mm Type 60, AISI 316</t>
  </si>
  <si>
    <t>80531</t>
  </si>
  <si>
    <t>Blænde 29,2 mm Type 60, AISI 316</t>
  </si>
  <si>
    <t>80532</t>
  </si>
  <si>
    <t>Blænde 30,1 mm Type 60, AISI 316</t>
  </si>
  <si>
    <t>80533</t>
  </si>
  <si>
    <t>Blænde 30,5 mm Type 60, AISI 316</t>
  </si>
  <si>
    <t>80534</t>
  </si>
  <si>
    <t>Blænde 31,2 mm Type 60, AISI 316</t>
  </si>
  <si>
    <t>80535</t>
  </si>
  <si>
    <t>Blænde 31,9 mm Type 60, AISI 316</t>
  </si>
  <si>
    <t>80536</t>
  </si>
  <si>
    <t>Blænde 32,6 mm Type 60, AISI 316</t>
  </si>
  <si>
    <t>80537</t>
  </si>
  <si>
    <t>Blænde 33,2 mm Type 60, AISI 316</t>
  </si>
  <si>
    <t>80538</t>
  </si>
  <si>
    <t>Blænde 33,8 mm Type 60, AISI 316</t>
  </si>
  <si>
    <t>80539</t>
  </si>
  <si>
    <t>Blænde 34,4 mm Type 60, AISI 316</t>
  </si>
  <si>
    <t>80540</t>
  </si>
  <si>
    <t>Blænde 34,9 mm Type 60, AISI 316</t>
  </si>
  <si>
    <t>80541</t>
  </si>
  <si>
    <t>Blænde 35,6 mm Type 60, AISI 316</t>
  </si>
  <si>
    <t>80542</t>
  </si>
  <si>
    <t>Blænde 36,2 mm Type 60, AISI 316</t>
  </si>
  <si>
    <t>80543</t>
  </si>
  <si>
    <t>Blænde 36,7 mm Type 60, AISI 316</t>
  </si>
  <si>
    <t>80544</t>
  </si>
  <si>
    <t>Blænde 37,3 mm Type 60, AISI 316</t>
  </si>
  <si>
    <t>80545</t>
  </si>
  <si>
    <t>Blænde 37,9 mm Type 60, AISI 316</t>
  </si>
  <si>
    <t>80546</t>
  </si>
  <si>
    <t>Blænde 38,5 mm Type 60, AISI 316</t>
  </si>
  <si>
    <t>80547</t>
  </si>
  <si>
    <t>Blænde 39,1 mm Type 60, AISI 316</t>
  </si>
  <si>
    <t>80548</t>
  </si>
  <si>
    <t>Blænde 39,3 mm Type 60, AISI 316</t>
  </si>
  <si>
    <t>80549</t>
  </si>
  <si>
    <t>Blænde 39,8 mm Type 60, AISI 316</t>
  </si>
  <si>
    <t>80550</t>
  </si>
  <si>
    <t>Blænde 40,0 mm Type 60, AISI 316</t>
  </si>
  <si>
    <t>80551</t>
  </si>
  <si>
    <t>Blænde 40,7 mm Type 60, AISI 316</t>
  </si>
  <si>
    <t>80552</t>
  </si>
  <si>
    <t>Blænde 40,7 mm H Type 60, AISI 316</t>
  </si>
  <si>
    <t>80555</t>
  </si>
  <si>
    <t>Prop R1/4" AISI 316</t>
  </si>
  <si>
    <t>80556</t>
  </si>
  <si>
    <t>Prop M32 x 1,5, Frese AISI 316</t>
  </si>
  <si>
    <t>80557</t>
  </si>
  <si>
    <t>Hus f. trykudtag R1/4" AISI316 L</t>
  </si>
  <si>
    <t>80558</t>
  </si>
  <si>
    <t>Bøsning f. trykudtag AISI 316L</t>
  </si>
  <si>
    <t>80559</t>
  </si>
  <si>
    <t>1/8" Slutmuffe, AISI 316L</t>
  </si>
  <si>
    <t>80560</t>
  </si>
  <si>
    <t>Hus for indsats type 20 AISI 316</t>
  </si>
  <si>
    <t>80561</t>
  </si>
  <si>
    <t>Stempel type 20 AISI 316L</t>
  </si>
  <si>
    <t>80562</t>
  </si>
  <si>
    <t>Dæmper, Indsats Type 10/11/20, AISI 316L</t>
  </si>
  <si>
    <t>80563</t>
  </si>
  <si>
    <t>Membranholder Indsats Type 10, 11, 20 AISI 316L</t>
  </si>
  <si>
    <t>80564</t>
  </si>
  <si>
    <t>Prop M32 x 1,5, Frese AISI 316 støbt</t>
  </si>
  <si>
    <t>80565</t>
  </si>
  <si>
    <t>Montageplade top</t>
  </si>
  <si>
    <t>80566</t>
  </si>
  <si>
    <t>Montageplade bund</t>
  </si>
  <si>
    <t>80567</t>
  </si>
  <si>
    <t>Spændebeslag</t>
  </si>
  <si>
    <t>80568</t>
  </si>
  <si>
    <t>Afstands pind</t>
  </si>
  <si>
    <t>80569</t>
  </si>
  <si>
    <t>Spindel adapter for Rotork aktuator</t>
  </si>
  <si>
    <t>80570</t>
  </si>
  <si>
    <t>On/off vedligeholdelsesværktøj</t>
  </si>
  <si>
    <t>80571</t>
  </si>
  <si>
    <t>Springring Type 10/20 - AISI316</t>
  </si>
  <si>
    <t>82200</t>
  </si>
  <si>
    <t>82202</t>
  </si>
  <si>
    <t>Aftapkuglehane DN8/DN15 - C69300</t>
  </si>
  <si>
    <t>82203</t>
  </si>
  <si>
    <t>84600</t>
  </si>
  <si>
    <t>VENTIL B&amp;G  MUFFE 1/2" NPT DN15/20</t>
  </si>
  <si>
    <t>84601</t>
  </si>
  <si>
    <t>VENTIL B&amp;G  MUFFE 3/4 NPT DN15/25</t>
  </si>
  <si>
    <t>84602</t>
  </si>
  <si>
    <t>VENTIL B&amp;G  MUFFE 1 NPT DN15/25</t>
  </si>
  <si>
    <t>84603</t>
  </si>
  <si>
    <t>VENTIL B&amp;G  MUFFE 1 NPT DN25/40</t>
  </si>
  <si>
    <t>84604</t>
  </si>
  <si>
    <t>VENTIL B&amp;G  MUFFE 1-1/4 NPT DN25/40</t>
  </si>
  <si>
    <t>84605</t>
  </si>
  <si>
    <t>VENTIL B&amp;G  MUFFE 1-1/2 NPT DN25/40</t>
  </si>
  <si>
    <t>84606</t>
  </si>
  <si>
    <t>VENTIL B&amp;G  MUFFE 1/2 SWT DN15/25</t>
  </si>
  <si>
    <t>84607</t>
  </si>
  <si>
    <t>VENTIL B&amp;G  MUFFE 3/4 SWT DN15/25</t>
  </si>
  <si>
    <t>84608</t>
  </si>
  <si>
    <t>VENTIL B&amp;G  MUFFE 1 SWT DN15/25</t>
  </si>
  <si>
    <t>84614</t>
  </si>
  <si>
    <t>FORLÆNGERSTYKKE DN8 4" P/T</t>
  </si>
  <si>
    <t>84615</t>
  </si>
  <si>
    <t>VENTIL B&amp;G  MUFFE 2 NPT DN50</t>
  </si>
  <si>
    <t>84616</t>
  </si>
  <si>
    <t>VENTIL B&amp;G  MUFFE 2-1/2 NPT DN65</t>
  </si>
  <si>
    <t>84617</t>
  </si>
  <si>
    <t>VENTIL B&amp;G  MUFFE 2 SWT DN25/40</t>
  </si>
  <si>
    <t>84618</t>
  </si>
  <si>
    <t>PROP MED O-RING/STRIPS</t>
  </si>
  <si>
    <t>84630</t>
  </si>
  <si>
    <t>Spindelforlænger DN15/20 m/Greb</t>
  </si>
  <si>
    <t>84631</t>
  </si>
  <si>
    <t>Spindelforlænger DN25 m/Greb</t>
  </si>
  <si>
    <t>84632</t>
  </si>
  <si>
    <t>Spindelforlænger DN32/40 m/Greb</t>
  </si>
  <si>
    <t>84633</t>
  </si>
  <si>
    <t>Spindelforlænger DN50 m/Greb</t>
  </si>
  <si>
    <t>84640</t>
  </si>
  <si>
    <t>ALPHA WAFER DN50 B&amp;G</t>
  </si>
  <si>
    <t>84641</t>
  </si>
  <si>
    <t>ALPHA WAFER DN65 B&amp;G</t>
  </si>
  <si>
    <t>84642</t>
  </si>
  <si>
    <t>ALPHA WAFER DN80 B&amp;G</t>
  </si>
  <si>
    <t>84643</t>
  </si>
  <si>
    <t>ALPHA WAFER DN100 B&amp;G</t>
  </si>
  <si>
    <t>84644</t>
  </si>
  <si>
    <t>ALPHA WAFER DN125 B&amp;G</t>
  </si>
  <si>
    <t>84645</t>
  </si>
  <si>
    <t>ALPHA WAFER DN150 B&amp;G</t>
  </si>
  <si>
    <t>84646</t>
  </si>
  <si>
    <t>ALPHA WAFER DN200 B&amp;G</t>
  </si>
  <si>
    <t>84647</t>
  </si>
  <si>
    <t>ALPHA WAFER DN250 B&amp;G</t>
  </si>
  <si>
    <t>84648</t>
  </si>
  <si>
    <t>ALPHA WAFER DN300 B&amp;G</t>
  </si>
  <si>
    <t>84649</t>
  </si>
  <si>
    <t>ALPHA WAFER DN350 B&amp;G</t>
  </si>
  <si>
    <t>84650</t>
  </si>
  <si>
    <t>ALPHA WAFER DN400 B&amp;G</t>
  </si>
  <si>
    <t>84651</t>
  </si>
  <si>
    <t>ALPHA WAFER DN450 B&amp;G</t>
  </si>
  <si>
    <t>84652</t>
  </si>
  <si>
    <t>ALPHA WAFER DN500 B&amp;G</t>
  </si>
  <si>
    <t>8725XX</t>
  </si>
  <si>
    <t>Kontrolværktøj</t>
  </si>
  <si>
    <t>88000</t>
  </si>
  <si>
    <t>SAPPHIRE-AQUA-SIL.</t>
  </si>
  <si>
    <t>88001</t>
  </si>
  <si>
    <t>FEDT TYPE: KLUBER NONTRUP ZB 91 DIN</t>
  </si>
  <si>
    <t>88004</t>
  </si>
  <si>
    <t>FEDT TYPE: KLUBER UNISILKON NCA 3001</t>
  </si>
  <si>
    <t>88005</t>
  </si>
  <si>
    <t>FEDT, KLUBER UNISILKON NCA 3001 2G. TUBE</t>
  </si>
  <si>
    <t>88010</t>
  </si>
  <si>
    <t>LOCK-TITE 609 FOR KNOB</t>
  </si>
  <si>
    <t>88011</t>
  </si>
  <si>
    <t>Fedt "Unisilkon Klüber LCA 3801"</t>
  </si>
  <si>
    <t>88012</t>
  </si>
  <si>
    <t>Fedt "Klüberbeta VR 67  17002"</t>
  </si>
  <si>
    <t>88100</t>
  </si>
  <si>
    <t>OLIE : DC 200 FLUID 350 CTS</t>
  </si>
  <si>
    <t>88200</t>
  </si>
  <si>
    <t>LOCTITE TYPE: 275</t>
  </si>
  <si>
    <t>88202</t>
  </si>
  <si>
    <t>LOCTITE TYPE 586 250 ml</t>
  </si>
  <si>
    <t>88203</t>
  </si>
  <si>
    <t>LOCTITE TYPE 272</t>
  </si>
  <si>
    <t>88204</t>
  </si>
  <si>
    <t>LOCTITE TYPE 510</t>
  </si>
  <si>
    <t>88205</t>
  </si>
  <si>
    <t>LOCTITE TYPE 245</t>
  </si>
  <si>
    <t>88206</t>
  </si>
  <si>
    <t>LOCTITE TYPE 7471</t>
  </si>
  <si>
    <t>88208</t>
  </si>
  <si>
    <t>PAKSNOR LOCK-TITE 55</t>
  </si>
  <si>
    <t>88209</t>
  </si>
  <si>
    <t>TEFLON-UNI TAPE</t>
  </si>
  <si>
    <t>88210</t>
  </si>
  <si>
    <t>LOCTITE TYPE 638</t>
  </si>
  <si>
    <t>88211</t>
  </si>
  <si>
    <t>LOCTITE TYPE 262</t>
  </si>
  <si>
    <t>88810</t>
  </si>
  <si>
    <t>L.Tite 567 all blind plug &amp; PT on NPT</t>
  </si>
  <si>
    <t>90014</t>
  </si>
  <si>
    <t>SAMLET UNION 3/4" (70115+70116)</t>
  </si>
  <si>
    <t>90041</t>
  </si>
  <si>
    <t>KUGLEHANE FRESE 1/4</t>
  </si>
  <si>
    <t>90042</t>
  </si>
  <si>
    <t>Ø3 KAPILLARRØR INCL. NIPLER</t>
  </si>
  <si>
    <t>90046</t>
  </si>
  <si>
    <t>Ø3 KAPILLARRØR INCL. NIPLER, 2 METER</t>
  </si>
  <si>
    <t>90047</t>
  </si>
  <si>
    <t>Ø6 kapillarrør 2 m inkl. G1/2 nippel</t>
  </si>
  <si>
    <t>90048</t>
  </si>
  <si>
    <t>Ø3 Kapillarrør incl. nipler 1 meter dæmpet</t>
  </si>
  <si>
    <t>90049</t>
  </si>
  <si>
    <t>Kuglehane 1/4, 3/4</t>
  </si>
  <si>
    <t>901000</t>
  </si>
  <si>
    <t>Trykudtagsnip.1/4" ISO x 3/8-24 UNF B110</t>
  </si>
  <si>
    <t>901001</t>
  </si>
  <si>
    <t>901010</t>
  </si>
  <si>
    <t>901011</t>
  </si>
  <si>
    <t>Modula IV, EXT 130mm</t>
  </si>
  <si>
    <t>901012</t>
  </si>
  <si>
    <t>Modula IV, EXT 170mm</t>
  </si>
  <si>
    <t>901015</t>
  </si>
  <si>
    <t>ALPHA INDSATS TYPE 10 TN/NK</t>
  </si>
  <si>
    <t>901018</t>
  </si>
  <si>
    <t>Regulation Unit DN100 Low Flow</t>
  </si>
  <si>
    <t>901019</t>
  </si>
  <si>
    <t>Regulation Unit DN100 High Flow</t>
  </si>
  <si>
    <t>901023</t>
  </si>
  <si>
    <t>Regulation Unit DN125 Low Flow</t>
  </si>
  <si>
    <t>901024</t>
  </si>
  <si>
    <t>Regulation Unit DN125 High Flow</t>
  </si>
  <si>
    <t>901025</t>
  </si>
  <si>
    <t>Regulation Unit DN150 Low Flow</t>
  </si>
  <si>
    <t>901026</t>
  </si>
  <si>
    <t>Regulation Unit DN150 High Flow</t>
  </si>
  <si>
    <t>901027</t>
  </si>
  <si>
    <t>Bypass regulering for TemCon</t>
  </si>
  <si>
    <t>901028</t>
  </si>
  <si>
    <t>Stempel, Compact DN15/20</t>
  </si>
  <si>
    <t>901029</t>
  </si>
  <si>
    <t>Stempel, Compact DN25/32</t>
  </si>
  <si>
    <t>901030</t>
  </si>
  <si>
    <t>MODULA III DN15, L=130mm</t>
  </si>
  <si>
    <t>901031</t>
  </si>
  <si>
    <t>MODULA III DN20, L=130mm</t>
  </si>
  <si>
    <t>901032</t>
  </si>
  <si>
    <t>MODULA III DN25, L=130mm</t>
  </si>
  <si>
    <t>901033</t>
  </si>
  <si>
    <t>MODULA III DN15, L=130mm, EXT</t>
  </si>
  <si>
    <t>901034</t>
  </si>
  <si>
    <t>MODULA III DN20, L=130mm, EXT</t>
  </si>
  <si>
    <t>901035</t>
  </si>
  <si>
    <t>MODULA III DN25, L=130mm, EXT</t>
  </si>
  <si>
    <t>901036</t>
  </si>
  <si>
    <t>MODULA III DN15, L=170mm</t>
  </si>
  <si>
    <t>901037</t>
  </si>
  <si>
    <t>MODULA III DN20, L=170mm</t>
  </si>
  <si>
    <t>901038</t>
  </si>
  <si>
    <t>MODULA III DN25, L=170mm</t>
  </si>
  <si>
    <t>901039</t>
  </si>
  <si>
    <t>MODULA III DN15, L=170mm, EXT</t>
  </si>
  <si>
    <t>901040</t>
  </si>
  <si>
    <t>MODULA III DN20, L=170mm, EXT</t>
  </si>
  <si>
    <t>901041</t>
  </si>
  <si>
    <t>MODULA III DN25, L=170mm, EXT</t>
  </si>
  <si>
    <t>901042</t>
  </si>
  <si>
    <t>Forindstilling, Optima Comp. Low 5  m/dæmpning</t>
  </si>
  <si>
    <t>901043</t>
  </si>
  <si>
    <t>T-stk DN15 M/M M/KGH,k.greb,dræn,adaptor</t>
  </si>
  <si>
    <t>901045</t>
  </si>
  <si>
    <t>Stempel, Compact DN40/50</t>
  </si>
  <si>
    <t>901046</t>
  </si>
  <si>
    <t>901051</t>
  </si>
  <si>
    <t>Regulation Unit DN100 Low Flow B&amp;G</t>
  </si>
  <si>
    <t>901052</t>
  </si>
  <si>
    <t>Regulation Unit DN100 High Flow B&amp;G</t>
  </si>
  <si>
    <t>901056</t>
  </si>
  <si>
    <t>Regulation Unit DN150 High Flow B&amp;G</t>
  </si>
  <si>
    <t>901059</t>
  </si>
  <si>
    <t>STK DN15 M/M M/KGH kort greb og dræn</t>
  </si>
  <si>
    <t>901060</t>
  </si>
  <si>
    <t>MODULA IV DN15, L=130mm</t>
  </si>
  <si>
    <t>901061</t>
  </si>
  <si>
    <t>MODULA IV DN20, L=130mm</t>
  </si>
  <si>
    <t>901062</t>
  </si>
  <si>
    <t>MODULA IV DN15, L=130mm, EXT</t>
  </si>
  <si>
    <t>901063</t>
  </si>
  <si>
    <t>MODULA IV DN20, L=130mm, EXT</t>
  </si>
  <si>
    <t>901064</t>
  </si>
  <si>
    <t>MODULA IV DN15, L=170mm</t>
  </si>
  <si>
    <t>901065</t>
  </si>
  <si>
    <t>MODULA IV DN20, L=170mm</t>
  </si>
  <si>
    <t>901066</t>
  </si>
  <si>
    <t>MODULA IV DN15, L=170mm, EXT</t>
  </si>
  <si>
    <t>901067</t>
  </si>
  <si>
    <t>MODULA IV DN20, L=170mm, EXT</t>
  </si>
  <si>
    <t>901068</t>
  </si>
  <si>
    <t>Forindstilling, Optima Comp. Low 2,5 m/dæmpning</t>
  </si>
  <si>
    <t>901069</t>
  </si>
  <si>
    <t>Forindstilling, Optima Comp. High 2,5 m/dæmpning</t>
  </si>
  <si>
    <t>901070</t>
  </si>
  <si>
    <t>Forindstilling, Optima Comp. High 5 m/dæmpning</t>
  </si>
  <si>
    <t>901080</t>
  </si>
  <si>
    <t>901081</t>
  </si>
  <si>
    <t>Alpha Indsats HCR Low flow</t>
  </si>
  <si>
    <t>901082</t>
  </si>
  <si>
    <t>Alpha Indsats HCR High flow</t>
  </si>
  <si>
    <t>901085</t>
  </si>
  <si>
    <t>Stilleskrue By-pass TemCon</t>
  </si>
  <si>
    <t>901086</t>
  </si>
  <si>
    <t>Forindstilling, Optima Compact 5,5</t>
  </si>
  <si>
    <t>901087</t>
  </si>
  <si>
    <t>Trykudtagsnippel 1/4, 110 mm ARI</t>
  </si>
  <si>
    <t>901088</t>
  </si>
  <si>
    <t>Forindstilling, Optima Comp. 2.5, 1600 l/h</t>
  </si>
  <si>
    <t>901089</t>
  </si>
  <si>
    <t>Forindstilling, Optima Comp. 2,5, 850 l/h Evinox</t>
  </si>
  <si>
    <t>901090</t>
  </si>
  <si>
    <t>Spindelsamling Opt. Comp. Low 2,5</t>
  </si>
  <si>
    <t>901091</t>
  </si>
  <si>
    <t>Spindelsamling Opt. Comp. High 2,5</t>
  </si>
  <si>
    <t>901092</t>
  </si>
  <si>
    <t>Spindelsamling Opt. Comp. High 4</t>
  </si>
  <si>
    <t>901093</t>
  </si>
  <si>
    <t>Spindelsamling Opt. Comp. Low 5</t>
  </si>
  <si>
    <t>901094</t>
  </si>
  <si>
    <t>Spindelsamling Opt. Comp. High 5</t>
  </si>
  <si>
    <t>901095</t>
  </si>
  <si>
    <t>Spindelsamling Opt. Comp. Low 2,5 m/dæmpning</t>
  </si>
  <si>
    <t>901096</t>
  </si>
  <si>
    <t>Spindelsamling Opt. Comp. High 2,5 m/dæmpning</t>
  </si>
  <si>
    <t>901097</t>
  </si>
  <si>
    <t>Spindelsamling Opt. Comp. Low 5 m/dæmpning</t>
  </si>
  <si>
    <t>901098</t>
  </si>
  <si>
    <t>Spindelsamling Opt. Comp. High 5 m/dæmpning</t>
  </si>
  <si>
    <t>901099</t>
  </si>
  <si>
    <t>901100</t>
  </si>
  <si>
    <t>901101</t>
  </si>
  <si>
    <t>901102</t>
  </si>
  <si>
    <t>901103</t>
  </si>
  <si>
    <t>901104</t>
  </si>
  <si>
    <t>901105</t>
  </si>
  <si>
    <t>901106</t>
  </si>
  <si>
    <t>901107</t>
  </si>
  <si>
    <t>901108</t>
  </si>
  <si>
    <t>901109</t>
  </si>
  <si>
    <t>901110</t>
  </si>
  <si>
    <t>Frese PV Compact DN15 M/M (5-30 kPa) PT</t>
  </si>
  <si>
    <t>901111</t>
  </si>
  <si>
    <t>Frese PV Compact DN15 M/M (20-60 kPa) PT</t>
  </si>
  <si>
    <t>901112</t>
  </si>
  <si>
    <t>Frese PV Compact DN20 M/M (5-30 kPa) PT</t>
  </si>
  <si>
    <t>901113</t>
  </si>
  <si>
    <t>Frese PV Compact DN20 M/M (20-60 kPa) PT</t>
  </si>
  <si>
    <t>901114</t>
  </si>
  <si>
    <t>Frese PV Compact DN25 M/M (5-30 kPa) PT</t>
  </si>
  <si>
    <t>901115</t>
  </si>
  <si>
    <t>Frese PV Compact DN25L M/M (20-80 kPa) PT</t>
  </si>
  <si>
    <t>901116</t>
  </si>
  <si>
    <t>Frese PV Compact DN32 M/M (20-80 kPa) PT</t>
  </si>
  <si>
    <t>901117</t>
  </si>
  <si>
    <t>Frese PV Compact DN40 M/M (20-80 kPa) PT</t>
  </si>
  <si>
    <t>901118</t>
  </si>
  <si>
    <t>Frese PV Compact DN50 M/M (20-80 kPa) PT</t>
  </si>
  <si>
    <t>901122</t>
  </si>
  <si>
    <t>T-stykke for kapillarrør og trykudtag</t>
  </si>
  <si>
    <t>901130</t>
  </si>
  <si>
    <t>Indsats PV Compact DN50</t>
  </si>
  <si>
    <t>901133</t>
  </si>
  <si>
    <t>Indsats PV Compact DN65</t>
  </si>
  <si>
    <t>901136</t>
  </si>
  <si>
    <t>Indsats PV Compact DN80</t>
  </si>
  <si>
    <t>901139</t>
  </si>
  <si>
    <t>Indsats PV Compact DN100</t>
  </si>
  <si>
    <t>901142</t>
  </si>
  <si>
    <t>Indsats PV Compact DN125</t>
  </si>
  <si>
    <t>901145</t>
  </si>
  <si>
    <t>Indsats PV Compact DN150</t>
  </si>
  <si>
    <t>901148</t>
  </si>
  <si>
    <t>Spindelsamling Opt. P Comp. 2,5 mm</t>
  </si>
  <si>
    <t>901149</t>
  </si>
  <si>
    <t>Spindelsamling Opt. P Comp.  4 mm</t>
  </si>
  <si>
    <t>901150</t>
  </si>
  <si>
    <t>Spindelsamling Opt. P Comp. 5 mm</t>
  </si>
  <si>
    <t>901151</t>
  </si>
  <si>
    <t>Forindstilling, Optima P Comp. 2,5 mm</t>
  </si>
  <si>
    <t>901152</t>
  </si>
  <si>
    <t>Forindstilling, Optima P Comp. 4 mm</t>
  </si>
  <si>
    <t>901153</t>
  </si>
  <si>
    <t>Forindstilling, Optima  P Comp. 5 mm</t>
  </si>
  <si>
    <t>901154</t>
  </si>
  <si>
    <t>Spindelsamling Opt. Comp. 5,5</t>
  </si>
  <si>
    <t>901155</t>
  </si>
  <si>
    <t>Pakdåse f. aktuatorkit TemCon</t>
  </si>
  <si>
    <t>901156</t>
  </si>
  <si>
    <t>Spindelsaml. Opt. Comp. 5 u/restriktor</t>
  </si>
  <si>
    <t>901157</t>
  </si>
  <si>
    <t>Forindstilling Opt. Comp. 5 u/skala</t>
  </si>
  <si>
    <t>901159</t>
  </si>
  <si>
    <t>Modula VI DN15</t>
  </si>
  <si>
    <t>901160</t>
  </si>
  <si>
    <t>Modula VI DN20</t>
  </si>
  <si>
    <t>901161</t>
  </si>
  <si>
    <t>Modula VI DN25</t>
  </si>
  <si>
    <t>901162</t>
  </si>
  <si>
    <t>Modula VI DN15, EXT</t>
  </si>
  <si>
    <t>901163</t>
  </si>
  <si>
    <t>Modula VI DN20, EXT</t>
  </si>
  <si>
    <t>901164</t>
  </si>
  <si>
    <t>Modula VI DN25, EXT</t>
  </si>
  <si>
    <t>901165</t>
  </si>
  <si>
    <t>T-Stykke DN15 m/brystnippel, P/T, Aftap, Slg-forsk</t>
  </si>
  <si>
    <t>901166</t>
  </si>
  <si>
    <t>T-Stykke DN20 m/brystnippel, P/T, Aftap, Slg-forsk</t>
  </si>
  <si>
    <t>901167</t>
  </si>
  <si>
    <t>ALPHA Cool Indsats, 27N</t>
  </si>
  <si>
    <t>901168</t>
  </si>
  <si>
    <t>ALPHA Cool Indsats, 50N</t>
  </si>
  <si>
    <t>901169</t>
  </si>
  <si>
    <t>ALPHA Cool Indsats, 104N</t>
  </si>
  <si>
    <t>901170</t>
  </si>
  <si>
    <t>ALPHA Cool Indsats, 138N</t>
  </si>
  <si>
    <t>901171</t>
  </si>
  <si>
    <t>Regulation Unit DN200 Low Flow</t>
  </si>
  <si>
    <t>901172</t>
  </si>
  <si>
    <t>Regulation Unit DN200 High Flow</t>
  </si>
  <si>
    <t>901173</t>
  </si>
  <si>
    <t>Regulation Unit DN250/DN300 Low Flow</t>
  </si>
  <si>
    <t>901174</t>
  </si>
  <si>
    <t>Regulation Unit DN250/DN300 High Flow</t>
  </si>
  <si>
    <t>901175</t>
  </si>
  <si>
    <t>T-stk DN25 M/M m/KGH, dræn, overg. f. kap.-rør</t>
  </si>
  <si>
    <t>901176</t>
  </si>
  <si>
    <t>MODULA VI DN15, L=130mm</t>
  </si>
  <si>
    <t>901177</t>
  </si>
  <si>
    <t>MODULA VI DN20, L=130mm</t>
  </si>
  <si>
    <t>901178</t>
  </si>
  <si>
    <t>MODULA VI DN25, L=130mm</t>
  </si>
  <si>
    <t>901179</t>
  </si>
  <si>
    <t>MODULA VI DN15, L=130mm, EXT</t>
  </si>
  <si>
    <t>901180</t>
  </si>
  <si>
    <t>MODULA VI DN20, L=130mm, EXT</t>
  </si>
  <si>
    <t>901181</t>
  </si>
  <si>
    <t>MODULA VI DN25, L=130mm, EXT</t>
  </si>
  <si>
    <t>901182</t>
  </si>
  <si>
    <t>MODULA VI DN15, L=170mm</t>
  </si>
  <si>
    <t>901183</t>
  </si>
  <si>
    <t>MODULA VI DN20, L=170mm</t>
  </si>
  <si>
    <t>901184</t>
  </si>
  <si>
    <t>MODULA VI DN25, L=170mm</t>
  </si>
  <si>
    <t>901185</t>
  </si>
  <si>
    <t>MODULA VI DN15, L=170mm, EXT</t>
  </si>
  <si>
    <t>901186</t>
  </si>
  <si>
    <t>MODULA VI DN20, L=170mm, EXT</t>
  </si>
  <si>
    <t>901187</t>
  </si>
  <si>
    <t>MODULA VI DN25, L=170mm, EXT</t>
  </si>
  <si>
    <t>901188</t>
  </si>
  <si>
    <t>Bray S DN15 M/M</t>
  </si>
  <si>
    <t>901189</t>
  </si>
  <si>
    <t>Bray S DN20 M/M</t>
  </si>
  <si>
    <t>901190</t>
  </si>
  <si>
    <t>Bray S DN25 M/M</t>
  </si>
  <si>
    <t>901191</t>
  </si>
  <si>
    <t>Bray S DN32 M/M</t>
  </si>
  <si>
    <t>901192</t>
  </si>
  <si>
    <t>Bray S DN40 M/M</t>
  </si>
  <si>
    <t>901193</t>
  </si>
  <si>
    <t>Bray S DN50 M/M</t>
  </si>
  <si>
    <t>901194</t>
  </si>
  <si>
    <t>Reg. enhed Optima DN15-25 LP (X)</t>
  </si>
  <si>
    <t>901195</t>
  </si>
  <si>
    <t>901196</t>
  </si>
  <si>
    <t>901199</t>
  </si>
  <si>
    <t>901200</t>
  </si>
  <si>
    <t>Modula VII DN15 40mm Venstre</t>
  </si>
  <si>
    <t>901201</t>
  </si>
  <si>
    <t>Modula VII DN15 40mm Højre</t>
  </si>
  <si>
    <t>901202</t>
  </si>
  <si>
    <t>Modula VII DN15 PT-stykke</t>
  </si>
  <si>
    <t>901203</t>
  </si>
  <si>
    <t>Modula VII DN15 T-stykke</t>
  </si>
  <si>
    <t>901204</t>
  </si>
  <si>
    <t>Regulation Unit DN250 Low Flow</t>
  </si>
  <si>
    <t>901205</t>
  </si>
  <si>
    <t>Regulation Unit DN250 High Flow</t>
  </si>
  <si>
    <t>901210</t>
  </si>
  <si>
    <t>Forindstilling Optima Bray, DN15-25</t>
  </si>
  <si>
    <t>901211</t>
  </si>
  <si>
    <t>Forindstilling Optima Bray, DN32</t>
  </si>
  <si>
    <t>901212</t>
  </si>
  <si>
    <t>Forindstilling Optima Bray, DN40</t>
  </si>
  <si>
    <t>901213</t>
  </si>
  <si>
    <t>Optima DN15 ISO M/M - Bray</t>
  </si>
  <si>
    <t>901214</t>
  </si>
  <si>
    <t>Optima DN20 ISO M/M - Bray</t>
  </si>
  <si>
    <t>901215</t>
  </si>
  <si>
    <t>Optima DN25 ISO M/M - Bray</t>
  </si>
  <si>
    <t>901216</t>
  </si>
  <si>
    <t>Optima DN32 ISO M/M - Bray</t>
  </si>
  <si>
    <t>901217</t>
  </si>
  <si>
    <t>Optima DN15 NPT M/M - Bray</t>
  </si>
  <si>
    <t>901218</t>
  </si>
  <si>
    <t>Optima DN20 NPT M/M - Bray</t>
  </si>
  <si>
    <t>901219</t>
  </si>
  <si>
    <t>Optima DN25 NPT M/M - Bray</t>
  </si>
  <si>
    <t>901220</t>
  </si>
  <si>
    <t>Optima DN32 NPT M/M - Bray</t>
  </si>
  <si>
    <t>901221</t>
  </si>
  <si>
    <t>901222</t>
  </si>
  <si>
    <t>T-PIECE DN15 1" P/T/ PLUG EXTENDED</t>
  </si>
  <si>
    <t>901223</t>
  </si>
  <si>
    <t>T-PIECE DN20 1" P/T/ PLUG EXTENDED</t>
  </si>
  <si>
    <t>901224</t>
  </si>
  <si>
    <t>T-PIECE DN25 1" P/T/ PLUG EXTENDED</t>
  </si>
  <si>
    <t>901225</t>
  </si>
  <si>
    <t>T-PIECE DN15 1" P/T, DRAIN HOSE EXTENDED</t>
  </si>
  <si>
    <t>901226</t>
  </si>
  <si>
    <t>T-PIECE DN20 1" P/T, DRAIN HOSE EXTENDED</t>
  </si>
  <si>
    <t>901227</t>
  </si>
  <si>
    <t>T-PIECE DN25 1" P/T, DRAIN HOSE EXTENDED</t>
  </si>
  <si>
    <t>901228</t>
  </si>
  <si>
    <t>STRAINER DN15 1" P/T/ PLUG EXTENDED</t>
  </si>
  <si>
    <t>901229</t>
  </si>
  <si>
    <t>STRAINER DN20 1" P/T/ PLUG EXTENDED</t>
  </si>
  <si>
    <t>901230</t>
  </si>
  <si>
    <t>STRAINER DN25 1" P/T/ PLUG EXTENDED</t>
  </si>
  <si>
    <t>901231</t>
  </si>
  <si>
    <t>STRAINER DN15 1" P/T, DRAIN HOSE EXTENDED</t>
  </si>
  <si>
    <t>901232</t>
  </si>
  <si>
    <t>STRAINER DN20 1" P/T, DRAIN HOSE EXTENDED</t>
  </si>
  <si>
    <t>901233</t>
  </si>
  <si>
    <t>STRAINER DN25 1" P/T, DRAIN HOSE EXTENDED</t>
  </si>
  <si>
    <t>901234</t>
  </si>
  <si>
    <t>901235</t>
  </si>
  <si>
    <t>Bray S DN15 M/M NPT</t>
  </si>
  <si>
    <t>901236</t>
  </si>
  <si>
    <t>Bray S DN20 M/M NPT</t>
  </si>
  <si>
    <t>901237</t>
  </si>
  <si>
    <t>Bray S DN25 M/M NPT</t>
  </si>
  <si>
    <t>901238</t>
  </si>
  <si>
    <t>Bray S DN32 M/M NPT</t>
  </si>
  <si>
    <t>901239</t>
  </si>
  <si>
    <t>Bray S DN40 M/M NPT</t>
  </si>
  <si>
    <t>901240</t>
  </si>
  <si>
    <t>Bray S DN50 M/M NPT</t>
  </si>
  <si>
    <t>901241</t>
  </si>
  <si>
    <t>Optima DN40 ISO M/M - Bray</t>
  </si>
  <si>
    <t>901242</t>
  </si>
  <si>
    <t>Optima DN50 ISO M/M - Bray</t>
  </si>
  <si>
    <t>901243</t>
  </si>
  <si>
    <t>Optima DN40 NPT M/M - Bray</t>
  </si>
  <si>
    <t>901244</t>
  </si>
  <si>
    <t>Optima DN50 NPT M/M - Bray</t>
  </si>
  <si>
    <t>901245</t>
  </si>
  <si>
    <t>Spindelsamling Opt. P Comp. Low 5 mm</t>
  </si>
  <si>
    <t>901246</t>
  </si>
  <si>
    <t>Forindstilling, Optima  P Comp. Low 5 mm</t>
  </si>
  <si>
    <t>901247</t>
  </si>
  <si>
    <t>Alpha Indsats type 20HP-S</t>
  </si>
  <si>
    <t>901249</t>
  </si>
  <si>
    <t>Regualtion Unit PICV DN50</t>
  </si>
  <si>
    <t>901250</t>
  </si>
  <si>
    <t>Regualtion Unit PICV DN65</t>
  </si>
  <si>
    <t>901251</t>
  </si>
  <si>
    <t>Regualtion Unit PICV DN80</t>
  </si>
  <si>
    <t>901252</t>
  </si>
  <si>
    <t>Regualtion Unit PICV DN100</t>
  </si>
  <si>
    <t>901253</t>
  </si>
  <si>
    <t>Regualtion Unit PICV DN125</t>
  </si>
  <si>
    <t>901254</t>
  </si>
  <si>
    <t>Regualtion Unit PICV DN150</t>
  </si>
  <si>
    <t>901255</t>
  </si>
  <si>
    <t>Regualtion Unit PICV DN200</t>
  </si>
  <si>
    <t>901256</t>
  </si>
  <si>
    <t>901257</t>
  </si>
  <si>
    <t>901258</t>
  </si>
  <si>
    <t>Forindstilling Optima Bray, DN50</t>
  </si>
  <si>
    <t>901273</t>
  </si>
  <si>
    <t>Reguleringsenhed PICV DN50 LF EP</t>
  </si>
  <si>
    <t>901274</t>
  </si>
  <si>
    <t>Reguleringsenhed PICV DN50 HF EP</t>
  </si>
  <si>
    <t>901275</t>
  </si>
  <si>
    <t>Reguleringsenhed PICV DN65 LF EP</t>
  </si>
  <si>
    <t>901276</t>
  </si>
  <si>
    <t>Reguleringsenhed PICV DN65 HF EP</t>
  </si>
  <si>
    <t>901277</t>
  </si>
  <si>
    <t>Reguleringsenhed PICV DN80 LF EP</t>
  </si>
  <si>
    <t>901278</t>
  </si>
  <si>
    <t>Reguleringsenhed PICV DN80 HF EP</t>
  </si>
  <si>
    <t>901287</t>
  </si>
  <si>
    <t>Reguleringsenhed PICV DN50 LF HCR EPDM</t>
  </si>
  <si>
    <t>901288</t>
  </si>
  <si>
    <t>Reguleringsenhed PICV DN50 HF HCR EPDM</t>
  </si>
  <si>
    <t>901289</t>
  </si>
  <si>
    <t>Reguleringsenhed PICV DN65 LF HCR EPDM</t>
  </si>
  <si>
    <t>901290</t>
  </si>
  <si>
    <t>Reguleringsenhed PICV DN65 HF HCR EPDM</t>
  </si>
  <si>
    <t>901291</t>
  </si>
  <si>
    <t>Reguleringsenhed PICV DN80 LF HCR EPDM</t>
  </si>
  <si>
    <t>901292</t>
  </si>
  <si>
    <t>Reguleringsenhed PICV DN80 HF HCR EPDM</t>
  </si>
  <si>
    <t>901293</t>
  </si>
  <si>
    <t>Reguleringsenhed PICV DN100 LF HCR EPDM</t>
  </si>
  <si>
    <t>901294</t>
  </si>
  <si>
    <t>Reguleringsenhed PICV DN100 HF HCR EPDM</t>
  </si>
  <si>
    <t>901295</t>
  </si>
  <si>
    <t>Reguleringsenhed PICV DN125 LF HCR EPDM</t>
  </si>
  <si>
    <t>901296</t>
  </si>
  <si>
    <t>Reguleringsenhed PICV DN125 HF HCR EPDM</t>
  </si>
  <si>
    <t>901297</t>
  </si>
  <si>
    <t>Reguleringsenhed PICV DN150 LF HCR EPDM</t>
  </si>
  <si>
    <t>901298</t>
  </si>
  <si>
    <t>Reguleringsenhed PICV DN150 HF HCR EPDM</t>
  </si>
  <si>
    <t>901299</t>
  </si>
  <si>
    <t>Reguleringsenhed PICV DN200 LF HCR EPDM</t>
  </si>
  <si>
    <t>901300</t>
  </si>
  <si>
    <t>Reguleringsenhed PICV DN200 HF HCR EPDM</t>
  </si>
  <si>
    <t>901301</t>
  </si>
  <si>
    <t>Trykudtagsnippel 1/4 NPT m/slutmuffe 1" (low lead)</t>
  </si>
  <si>
    <t>901302</t>
  </si>
  <si>
    <t>Forindstilling, SA Cartridge High 2,5 mm</t>
  </si>
  <si>
    <t>901303</t>
  </si>
  <si>
    <t>Forindstilling, SA Cartridge High 5 mm</t>
  </si>
  <si>
    <t>901304</t>
  </si>
  <si>
    <t>Forindstilling, SA Cartridge Low 2,5 mm</t>
  </si>
  <si>
    <t>901305</t>
  </si>
  <si>
    <t>Forindstilling, SA Cartridge Low 5 mm</t>
  </si>
  <si>
    <t>901306</t>
  </si>
  <si>
    <t>Aktuatoradaptor HCR</t>
  </si>
  <si>
    <t>901307</t>
  </si>
  <si>
    <t>Spindelsamling Opt. Comp. High 4 m/dæmp.</t>
  </si>
  <si>
    <t>901308</t>
  </si>
  <si>
    <t>Forindstilling, Optima Comp. High 4  m/dæmpning</t>
  </si>
  <si>
    <t>901310</t>
  </si>
  <si>
    <t>Topstykke On/Off Ventil</t>
  </si>
  <si>
    <t>901311</t>
  </si>
  <si>
    <t>On/off Indsats Low</t>
  </si>
  <si>
    <t>901312</t>
  </si>
  <si>
    <t>On/off Indsats High</t>
  </si>
  <si>
    <t>901313</t>
  </si>
  <si>
    <t>Forindstilling Optima Bray, DN15-20 Low</t>
  </si>
  <si>
    <t>901314</t>
  </si>
  <si>
    <t>901315</t>
  </si>
  <si>
    <t>901316</t>
  </si>
  <si>
    <t>901317</t>
  </si>
  <si>
    <t>901318</t>
  </si>
  <si>
    <t>Forindst. Optima Comp. UHF 2,5 m/dæmpning 1500 l/h</t>
  </si>
  <si>
    <t>901319</t>
  </si>
  <si>
    <t>On/off Indsats Mid</t>
  </si>
  <si>
    <t>901320</t>
  </si>
  <si>
    <t>Trykudtagsnippel R1/4" Blå, AISI 316L</t>
  </si>
  <si>
    <t>901321</t>
  </si>
  <si>
    <t>Trykudtagsnippel R1/4" Rød, AISI 316L</t>
  </si>
  <si>
    <t>901322</t>
  </si>
  <si>
    <t>Alpha Indsats Sanitary</t>
  </si>
  <si>
    <t>901323</t>
  </si>
  <si>
    <t>Spindel samling 6-port PICV</t>
  </si>
  <si>
    <t>901324</t>
  </si>
  <si>
    <t>Alpha indsats type 50 AISI 304 High Temp.</t>
  </si>
  <si>
    <t>901325</t>
  </si>
  <si>
    <t>Alpha indsats type 60 AISI 304 High Temp.</t>
  </si>
  <si>
    <t>901326</t>
  </si>
  <si>
    <t>Alpha indsats type 50 AISI 316 High Temp.</t>
  </si>
  <si>
    <t>901327</t>
  </si>
  <si>
    <t>Alpha indsats type 60 AISI 316 High Temp.</t>
  </si>
  <si>
    <t>901328</t>
  </si>
  <si>
    <t>Alpha Indsats type 20UHP-S</t>
  </si>
  <si>
    <t>901329</t>
  </si>
  <si>
    <t>Alpha indsats Type 70 AISI 304</t>
  </si>
  <si>
    <t>901330</t>
  </si>
  <si>
    <t>Alpha indsats Type 70 AISI 316</t>
  </si>
  <si>
    <t>901332</t>
  </si>
  <si>
    <t>901333</t>
  </si>
  <si>
    <t>Alpha Indsats type 20-M</t>
  </si>
  <si>
    <t>901400</t>
  </si>
  <si>
    <t>901401</t>
  </si>
  <si>
    <t>Optima Compact DN15 N/N HF 2,5 m/prop</t>
  </si>
  <si>
    <t>901402</t>
  </si>
  <si>
    <t>Optima Compact DN20 N/N UHF 2,5 m/prop</t>
  </si>
  <si>
    <t>901403</t>
  </si>
  <si>
    <t>Montagebeslag for Rotork</t>
  </si>
  <si>
    <t>90156</t>
  </si>
  <si>
    <t>1/2 AFTAP M.KUGLEAFSP.   SAMLET   DR</t>
  </si>
  <si>
    <t>90212</t>
  </si>
  <si>
    <t>CIRCON + M/M DN20        DR</t>
  </si>
  <si>
    <t>90213</t>
  </si>
  <si>
    <t>CIRCON + M/M DN20 M/KGH   DR</t>
  </si>
  <si>
    <t>90216</t>
  </si>
  <si>
    <t>KOBLING Ø12 CU/PEX        DR</t>
  </si>
  <si>
    <t>90217</t>
  </si>
  <si>
    <t>KOBLING Ø15 CU/PEX         DR</t>
  </si>
  <si>
    <t>90227</t>
  </si>
  <si>
    <t>VENTILKEGLE KONTRA</t>
  </si>
  <si>
    <t>90245</t>
  </si>
  <si>
    <t>TEMCON + M/M DN20 DR Kv 0.25</t>
  </si>
  <si>
    <t>90246</t>
  </si>
  <si>
    <t>TEMCON + M/M DN20 M/KGH. DR Kv 0.25</t>
  </si>
  <si>
    <t>90247</t>
  </si>
  <si>
    <t>TEMCON + N/N DN20 M/KGH DR Kv 0.25</t>
  </si>
  <si>
    <t>90250</t>
  </si>
  <si>
    <t>90251</t>
  </si>
  <si>
    <t>90283</t>
  </si>
  <si>
    <t>VENTILKEGLE GÅRDPOSTEHANE DR</t>
  </si>
  <si>
    <t>90300</t>
  </si>
  <si>
    <t>SIKK.GRUPPE 3/4 M/M M/KONTRA</t>
  </si>
  <si>
    <t>90301</t>
  </si>
  <si>
    <t>Sikk.gruppe 3/4" M/M m/kontra, insp.skru</t>
  </si>
  <si>
    <t>90304</t>
  </si>
  <si>
    <t>TRYKUDTAGSNIPPEL 1/4 M/OVERGANGSTK. BLÅ</t>
  </si>
  <si>
    <t>90305</t>
  </si>
  <si>
    <t>TRYKUDTAGSNIPPEL 1/4,60mm BLÅ</t>
  </si>
  <si>
    <t>90306</t>
  </si>
  <si>
    <t>TRYKUDTAGSNIPPEL 1/4,110mm  BLÅ</t>
  </si>
  <si>
    <t>90307</t>
  </si>
  <si>
    <t>KOMBIAFTAP 1/4 N/N BLÅ</t>
  </si>
  <si>
    <t>90309</t>
  </si>
  <si>
    <t>TRYKUDTAGSNIPPEL 1/4 M/OVERGANGSTK. RØD</t>
  </si>
  <si>
    <t>90310</t>
  </si>
  <si>
    <t>TRYKUDTAGSNIPPEL 1/4 60MM RØD</t>
  </si>
  <si>
    <t>90311</t>
  </si>
  <si>
    <t>TRYKUDTAGSNIPPEL 1/4 110MM RØD</t>
  </si>
  <si>
    <t>90312</t>
  </si>
  <si>
    <t>KOMBIAFTAP 1/4 N/N RØD</t>
  </si>
  <si>
    <t>90329</t>
  </si>
  <si>
    <t>Trykudtagsnippel 1/4 NPT m/slutmuffe 1"</t>
  </si>
  <si>
    <t>90336</t>
  </si>
  <si>
    <t>FRESE EVA BASIC HIGH</t>
  </si>
  <si>
    <t>90337</t>
  </si>
  <si>
    <t>90338</t>
  </si>
  <si>
    <t>TRYKUDTAGSNIPPEL 1/4 BLÅ</t>
  </si>
  <si>
    <t>90339</t>
  </si>
  <si>
    <t>TRYKUDTAGSNIPPEL 1/4 RØD</t>
  </si>
  <si>
    <t>90402</t>
  </si>
  <si>
    <t>Kuglehane DN15 M/N Fork DR</t>
  </si>
  <si>
    <t>90404</t>
  </si>
  <si>
    <t>KUGLEHANE DN10 N/N FORK DR</t>
  </si>
  <si>
    <t>90423</t>
  </si>
  <si>
    <t>KUGLEHANE DN15 N/N Ø15 RÅ DR</t>
  </si>
  <si>
    <t>90463</t>
  </si>
  <si>
    <t>BUNDHANE DN15 M/N M/SLUTM. DZR</t>
  </si>
  <si>
    <t>90599</t>
  </si>
  <si>
    <t>3/4 SLUTMUFFE M/STRIPS OG PAKNING</t>
  </si>
  <si>
    <t>90614</t>
  </si>
  <si>
    <t>/KUGLEHANE 1/4 F. KOMBIAFTAP RÅ DR</t>
  </si>
  <si>
    <t>90628</t>
  </si>
  <si>
    <t>ALPHA INDSATS TYPE 10HP</t>
  </si>
  <si>
    <t>90629</t>
  </si>
  <si>
    <t>ALPHA INDSATS TYPE 11HP</t>
  </si>
  <si>
    <t>90630</t>
  </si>
  <si>
    <t>ALPHA INDSATS TYPE 30HP</t>
  </si>
  <si>
    <t>90635</t>
  </si>
  <si>
    <t>RØR F.GÅRDPOSTEH. M/STYR</t>
  </si>
  <si>
    <t>90636</t>
  </si>
  <si>
    <t>ALPHA INDSATS TYPE 20HP</t>
  </si>
  <si>
    <t>90648</t>
  </si>
  <si>
    <t>ALPHA INDSATS TYPE 40 B&amp;G RÅ</t>
  </si>
  <si>
    <t>90649</t>
  </si>
  <si>
    <t>ALPHA INDSATS TYPE 40HP</t>
  </si>
  <si>
    <t>90657</t>
  </si>
  <si>
    <t>90658</t>
  </si>
  <si>
    <t>90659</t>
  </si>
  <si>
    <t>90660</t>
  </si>
  <si>
    <t>90661</t>
  </si>
  <si>
    <t>90670</t>
  </si>
  <si>
    <t>ALPHA M/M DN15 DR</t>
  </si>
  <si>
    <t>90671</t>
  </si>
  <si>
    <t>ALPHA M/M DN20 DR</t>
  </si>
  <si>
    <t>90672</t>
  </si>
  <si>
    <t>ALPHA M/M DN25 DR</t>
  </si>
  <si>
    <t>90673</t>
  </si>
  <si>
    <t>ALPHA M/M DN25 STOR DR</t>
  </si>
  <si>
    <t>90674</t>
  </si>
  <si>
    <t>ALPHA M/M DN32 DR</t>
  </si>
  <si>
    <t>90675</t>
  </si>
  <si>
    <t>ALPHA M/M DN40 DR</t>
  </si>
  <si>
    <t>90676</t>
  </si>
  <si>
    <t>ALPHA M/M DN50 DR</t>
  </si>
  <si>
    <t>90677</t>
  </si>
  <si>
    <t>FRESE ALPHA M/N DN15 DR</t>
  </si>
  <si>
    <t>90678</t>
  </si>
  <si>
    <t>FRESE ALPHA M/N DN20 DR</t>
  </si>
  <si>
    <t>90679</t>
  </si>
  <si>
    <t>FRESE ALPHA M/N DN25 DR</t>
  </si>
  <si>
    <t>90680</t>
  </si>
  <si>
    <t>FRESE ALPHA M/N DN25 STOR DR</t>
  </si>
  <si>
    <t>90681</t>
  </si>
  <si>
    <t>FRESE ALPHA M/N DN32 DR</t>
  </si>
  <si>
    <t>90682</t>
  </si>
  <si>
    <t>FRESE ALPHA M/N DN40 DR</t>
  </si>
  <si>
    <t>90687</t>
  </si>
  <si>
    <t>90688</t>
  </si>
  <si>
    <t>90689</t>
  </si>
  <si>
    <t>ALPHA INDSATS TYPE 50 AISI 316</t>
  </si>
  <si>
    <t>90690</t>
  </si>
  <si>
    <t>ALPHA INDSATS TYPE 60 AISI 316</t>
  </si>
  <si>
    <t>90691</t>
  </si>
  <si>
    <t>/REGULERINGSENHED DN15/25,  1500 L/T</t>
  </si>
  <si>
    <t>90692</t>
  </si>
  <si>
    <t>90693</t>
  </si>
  <si>
    <t>90724</t>
  </si>
  <si>
    <t>YDRE RØRSAMLING- LANG RÅFORK</t>
  </si>
  <si>
    <t>90729</t>
  </si>
  <si>
    <t>YDRE RØR, AFTAP- LANG</t>
  </si>
  <si>
    <t>90778</t>
  </si>
  <si>
    <t>FRESE S DN15 M/M High pressure</t>
  </si>
  <si>
    <t>90781</t>
  </si>
  <si>
    <t>FRESE S DN32 M/M High pressure</t>
  </si>
  <si>
    <t>90782</t>
  </si>
  <si>
    <t>FRESE S DN40 M/M High pressure</t>
  </si>
  <si>
    <t>90783</t>
  </si>
  <si>
    <t>FRESE S DN50 M/M High pressure</t>
  </si>
  <si>
    <t>90790</t>
  </si>
  <si>
    <t>/REG.ENHED DN40-50 FRESE S/PV, OPTIMA 40</t>
  </si>
  <si>
    <t>90791</t>
  </si>
  <si>
    <t>MODULA II DN15</t>
  </si>
  <si>
    <t>90792</t>
  </si>
  <si>
    <t>MODULA II DN20</t>
  </si>
  <si>
    <t>90793</t>
  </si>
  <si>
    <t>MODULA II DN25</t>
  </si>
  <si>
    <t>90794</t>
  </si>
  <si>
    <t>MODULA II DN15, EXT</t>
  </si>
  <si>
    <t>90796</t>
  </si>
  <si>
    <t>MODULA II DN25, EXT</t>
  </si>
  <si>
    <t>90797</t>
  </si>
  <si>
    <t>T-PIECE DN15 1" P/T/ PLUG</t>
  </si>
  <si>
    <t>90798</t>
  </si>
  <si>
    <t>T-PIECE DN20 1" P/T/ PLUG</t>
  </si>
  <si>
    <t>90799</t>
  </si>
  <si>
    <t>T-PIECE DN25 1" P/T/ PLUG</t>
  </si>
  <si>
    <t>90800</t>
  </si>
  <si>
    <t>T-PIECE DN15 1" P/T, DRAIN HOSE</t>
  </si>
  <si>
    <t>90801</t>
  </si>
  <si>
    <t>T-PIECE DN20 1" P/T, DRAIN HOSE</t>
  </si>
  <si>
    <t>90802</t>
  </si>
  <si>
    <t>T-PIECE DN25 1" P/T, DRAIN HOSE</t>
  </si>
  <si>
    <t>90803</t>
  </si>
  <si>
    <t>STRAINER DN15 1" P/T/ PLUG</t>
  </si>
  <si>
    <t>90804</t>
  </si>
  <si>
    <t>STRAINER DN20 1" P/T/ PLUG</t>
  </si>
  <si>
    <t>90805</t>
  </si>
  <si>
    <t>STRAINER DN25 1" P/T/ PLUG</t>
  </si>
  <si>
    <t>90806</t>
  </si>
  <si>
    <t>STRAINER DN15 1" P/T, DRAIN HOSE</t>
  </si>
  <si>
    <t>90807</t>
  </si>
  <si>
    <t>STRAINER DN20 1" P/T, DRAIN HOSE</t>
  </si>
  <si>
    <t>90808</t>
  </si>
  <si>
    <t>STRAINER DN25 1" P/T, DRAIN HOSE</t>
  </si>
  <si>
    <t>90809</t>
  </si>
  <si>
    <t>FRESE EVA HIGH DN15 M/M, PROPPER</t>
  </si>
  <si>
    <t>90810</t>
  </si>
  <si>
    <t>FRESE EVA HIGH DN20 M/M, PROPPER</t>
  </si>
  <si>
    <t>90811</t>
  </si>
  <si>
    <t>FRESE EVA HIGH DN25 M/M, PROPPER</t>
  </si>
  <si>
    <t>90812</t>
  </si>
  <si>
    <t>RAD.FORSKRUNING M/KGLHANE DN15 RÅ</t>
  </si>
  <si>
    <t>90813</t>
  </si>
  <si>
    <t>RAD.FORFORSKRUNING VI DN15 RÅ</t>
  </si>
  <si>
    <t>90814</t>
  </si>
  <si>
    <t>RAD.FORSKRUNING M/KGLHANE DN15 FORNIK</t>
  </si>
  <si>
    <t>90815</t>
  </si>
  <si>
    <t>90816</t>
  </si>
  <si>
    <t>FRESE EVA HIGH DN15 M/M, P/T</t>
  </si>
  <si>
    <t>90817</t>
  </si>
  <si>
    <t>FRESE EVA HIGH DN20 M/M, P/T</t>
  </si>
  <si>
    <t>90818</t>
  </si>
  <si>
    <t>FRESE EVA HIGH DN25 M/M, P/T</t>
  </si>
  <si>
    <t>90820</t>
  </si>
  <si>
    <t>REGULERINGSENHED DN15-20, DPCV</t>
  </si>
  <si>
    <t>90821</t>
  </si>
  <si>
    <t>REGULERINGSENHED DN25-32, DPCV</t>
  </si>
  <si>
    <t>90822</t>
  </si>
  <si>
    <t>/REGULERINGSENHED DN40-50, DPCV</t>
  </si>
  <si>
    <t>90823</t>
  </si>
  <si>
    <t>FRESE DPCV DN15, 5-30 kPa</t>
  </si>
  <si>
    <t>90824</t>
  </si>
  <si>
    <t>FRESE DPCV DN15, 20-60 kPa</t>
  </si>
  <si>
    <t>90825</t>
  </si>
  <si>
    <t>FRESE DPCV DN20, 5-30 kPa</t>
  </si>
  <si>
    <t>90826</t>
  </si>
  <si>
    <t>FRESE DPCV DN20, 20-60 kPa</t>
  </si>
  <si>
    <t>90827</t>
  </si>
  <si>
    <t>FRESE DPCV DN25, 5-30 kPa</t>
  </si>
  <si>
    <t>90828</t>
  </si>
  <si>
    <t>FRESE DPCV DN25, 20-60 kPa</t>
  </si>
  <si>
    <t>90829</t>
  </si>
  <si>
    <t>FRESE DPCV DN32, 20-80 kPa</t>
  </si>
  <si>
    <t>90844</t>
  </si>
  <si>
    <t>FRESE DPCV DN40, 20-80 kPa</t>
  </si>
  <si>
    <t>90846</t>
  </si>
  <si>
    <t>FORINDSTILLING DN15 x 2,7 GPM OPTIMA</t>
  </si>
  <si>
    <t>90847</t>
  </si>
  <si>
    <t>FORINDSTILLING DN15 x 7,5 GPM OPTIMA</t>
  </si>
  <si>
    <t>90849</t>
  </si>
  <si>
    <t>FORINDSTILLING DN20 x 8,9 GPM OPTIMA</t>
  </si>
  <si>
    <t>90850</t>
  </si>
  <si>
    <t>FORINDSTILLING DN25 x 7,5 GPM OPTIMA</t>
  </si>
  <si>
    <t>90851</t>
  </si>
  <si>
    <t>FORINDSTILLING DN25 x 8,9 GPM OPTIMA</t>
  </si>
  <si>
    <t>90852</t>
  </si>
  <si>
    <t>FORINDSTILLING DN32 x 13,2 GPM OPTIM</t>
  </si>
  <si>
    <t>90874</t>
  </si>
  <si>
    <t>REGULERINGSENHED OPTIMA DN50</t>
  </si>
  <si>
    <t>90875</t>
  </si>
  <si>
    <t>FORINDSTILLING DN40 7000 L/T OPTIMA</t>
  </si>
  <si>
    <t>90876</t>
  </si>
  <si>
    <t>FORINDSTILLING DN50 8500 L/T OPTIMA</t>
  </si>
  <si>
    <t>90880</t>
  </si>
  <si>
    <t>FORINDST. DN50 x37 GPM OPTIMA</t>
  </si>
  <si>
    <t>90883</t>
  </si>
  <si>
    <t>REGULERINGSENHED DN15-25 LP MÆRKET X</t>
  </si>
  <si>
    <t>90907</t>
  </si>
  <si>
    <t>Trykudtagsnippel 1/4 NPT m/slutmuffe/Rød</t>
  </si>
  <si>
    <t>90908</t>
  </si>
  <si>
    <t>Trykudtagsnippel 1/4 NPT m/slutmuffe/Blå</t>
  </si>
  <si>
    <t>90909</t>
  </si>
  <si>
    <t>FRESE S DN15 M/M LP</t>
  </si>
  <si>
    <t>90910</t>
  </si>
  <si>
    <t>FRESE S DN20 M/M LP</t>
  </si>
  <si>
    <t>90911</t>
  </si>
  <si>
    <t>FRESE S DN25 M/M LP</t>
  </si>
  <si>
    <t>90912</t>
  </si>
  <si>
    <t>MODULA IV DN15</t>
  </si>
  <si>
    <t>90913</t>
  </si>
  <si>
    <t>MODULA IV DN15 EXT</t>
  </si>
  <si>
    <t>90914</t>
  </si>
  <si>
    <t>MODULA IV DN20</t>
  </si>
  <si>
    <t>90915</t>
  </si>
  <si>
    <t>MODULA IV DN20 EXT</t>
  </si>
  <si>
    <t>90925</t>
  </si>
  <si>
    <t>90926</t>
  </si>
  <si>
    <t>90927</t>
  </si>
  <si>
    <t>90928</t>
  </si>
  <si>
    <t>90929</t>
  </si>
  <si>
    <t>90930</t>
  </si>
  <si>
    <t>90931</t>
  </si>
  <si>
    <t>90949</t>
  </si>
  <si>
    <t>REGULATION UNIT, PICV DN65 LOW FLOW</t>
  </si>
  <si>
    <t>90950</t>
  </si>
  <si>
    <t>SAFETY GROUP</t>
  </si>
  <si>
    <t>90951</t>
  </si>
  <si>
    <t>REGULATION UNIT, PICV DN65 HIGH FLOW</t>
  </si>
  <si>
    <t>90952</t>
  </si>
  <si>
    <t>90954</t>
  </si>
  <si>
    <t>INDRE RØRSAMLING- LANG MANGENOT</t>
  </si>
  <si>
    <t>90957</t>
  </si>
  <si>
    <t>MODULA III DN15</t>
  </si>
  <si>
    <t>90958</t>
  </si>
  <si>
    <t>MODULA III DN20</t>
  </si>
  <si>
    <t>90959</t>
  </si>
  <si>
    <t>MODULA III DN25</t>
  </si>
  <si>
    <t>90960</t>
  </si>
  <si>
    <t>MODULA III DN15, EXT</t>
  </si>
  <si>
    <t>90961</t>
  </si>
  <si>
    <t>MODULA III DN20, EXT</t>
  </si>
  <si>
    <t>90962</t>
  </si>
  <si>
    <t>MODULA III DN25, EXT</t>
  </si>
  <si>
    <t>90963</t>
  </si>
  <si>
    <t>REGULATION UNIT, PICV DN50 LOW FLOW</t>
  </si>
  <si>
    <t>90964</t>
  </si>
  <si>
    <t>REGULATION UNIT, PICV DN50 HIGH FLOW</t>
  </si>
  <si>
    <t>90965</t>
  </si>
  <si>
    <t>REGULATION UNIT, PICV DN80 LOW FLOW</t>
  </si>
  <si>
    <t>90966</t>
  </si>
  <si>
    <t>REGULATION UNIT, PICV DN80 HIGH FLOW</t>
  </si>
  <si>
    <t>90967</t>
  </si>
  <si>
    <t>FORINDSTILLING, OPT. COMP. LOW 2,5MM</t>
  </si>
  <si>
    <t>90969</t>
  </si>
  <si>
    <t>FORINDSTILLING, OPT. COMP. HIGH 2,5MM</t>
  </si>
  <si>
    <t>90972</t>
  </si>
  <si>
    <t>FORINDSTILLING, OPT. COMP. HIGH 4MM</t>
  </si>
  <si>
    <t>90973</t>
  </si>
  <si>
    <t>FORINDSTILLING, OPT. COMP. LOW 5MM</t>
  </si>
  <si>
    <t>90975</t>
  </si>
  <si>
    <t>FORINDSTILLING, OPT. COMP. HIGH 5MM</t>
  </si>
  <si>
    <t>90988</t>
  </si>
  <si>
    <t>MODULA V DN15 40MM VENSTRE</t>
  </si>
  <si>
    <t>90989</t>
  </si>
  <si>
    <t>MODULA V DN15 40MM VENSTRE EXT</t>
  </si>
  <si>
    <t>90991</t>
  </si>
  <si>
    <t>MODULA V DN15 40MM HØJRE EXT</t>
  </si>
  <si>
    <t>90992</t>
  </si>
  <si>
    <t>MODULA V DN20 50MM VENSTRE</t>
  </si>
  <si>
    <t>90993</t>
  </si>
  <si>
    <t>MODULA V DN20 50MM VENSTRE EXT</t>
  </si>
  <si>
    <t>90994</t>
  </si>
  <si>
    <t>MODULA V DN20 50MM HØJRE</t>
  </si>
  <si>
    <t>90995</t>
  </si>
  <si>
    <t>MODULA V DN20 50MM HØJRE EXT</t>
  </si>
  <si>
    <t>90996</t>
  </si>
  <si>
    <t>Topstykke uden kontra 1/2"</t>
  </si>
  <si>
    <t>90997</t>
  </si>
  <si>
    <t>Topstykke uden kontra M20x1,5</t>
  </si>
  <si>
    <t>90998</t>
  </si>
  <si>
    <t>90999</t>
  </si>
  <si>
    <t>91005</t>
  </si>
  <si>
    <t>ÆSKE, NR.5</t>
  </si>
  <si>
    <t>91006</t>
  </si>
  <si>
    <t>ÆSKE, NR.6</t>
  </si>
  <si>
    <t>91007</t>
  </si>
  <si>
    <t>ÆSKE, NR.7</t>
  </si>
  <si>
    <t>91008</t>
  </si>
  <si>
    <t>ÆSKE, NR.8</t>
  </si>
  <si>
    <t>91009</t>
  </si>
  <si>
    <t>ÆSKE, NR.9</t>
  </si>
  <si>
    <t>91050</t>
  </si>
  <si>
    <t>BØLGEPAPKASSE NR. 01A NEUTRAL</t>
  </si>
  <si>
    <t>91051</t>
  </si>
  <si>
    <t>OMSLAG UDEN/INDLAG NR. 07A</t>
  </si>
  <si>
    <t>91052</t>
  </si>
  <si>
    <t>BØLGEPAPKASSE T/COMPACT</t>
  </si>
  <si>
    <t>91053</t>
  </si>
  <si>
    <t>BØLGEPAPKASSE</t>
  </si>
  <si>
    <t>91054</t>
  </si>
  <si>
    <t>BØLGEPAPKASSE NR. 12A NEUTRAL</t>
  </si>
  <si>
    <t>91056</t>
  </si>
  <si>
    <t>BØLGEPAPKASSE 13A NEUTRAL</t>
  </si>
  <si>
    <t>91057</t>
  </si>
  <si>
    <t>BØLGEPAPKASSE T/OPTIMA DN15/20/25</t>
  </si>
  <si>
    <t>91063</t>
  </si>
  <si>
    <t>Bølgepapkasse 240x200x125</t>
  </si>
  <si>
    <t>91078</t>
  </si>
  <si>
    <t>ÆSKE, BRUN/NEUTRAL 290x175x85</t>
  </si>
  <si>
    <t>91079</t>
  </si>
  <si>
    <t>ÆSKE, BRUN/NEUTRAL 200x120x60</t>
  </si>
  <si>
    <t>91080</t>
  </si>
  <si>
    <t>Kantlister</t>
  </si>
  <si>
    <t>91082</t>
  </si>
  <si>
    <t>ÆSKE, NEUTRAL 189x141x50</t>
  </si>
  <si>
    <t>91084</t>
  </si>
  <si>
    <t>BØLGEPAPKASSE,NEUTRAL</t>
  </si>
  <si>
    <t>91090</t>
  </si>
  <si>
    <t>Modulkarton 20422 neutral</t>
  </si>
  <si>
    <t>91091</t>
  </si>
  <si>
    <t>Modulkarton 20222 neutral</t>
  </si>
  <si>
    <t>91095</t>
  </si>
  <si>
    <t>/ÆSKE, TEMCON+</t>
  </si>
  <si>
    <t>91096</t>
  </si>
  <si>
    <t>ÆSKE, BRUN/NEUTRAL 123x91x63</t>
  </si>
  <si>
    <t>91097</t>
  </si>
  <si>
    <t>KASSE, FROSTFRI GÅRDPOSTEHANE</t>
  </si>
  <si>
    <t>91099</t>
  </si>
  <si>
    <t>ÆSKE, KOMPRESSIONSKOBL.</t>
  </si>
  <si>
    <t>91100</t>
  </si>
  <si>
    <t>Æske, Brun 171x103x111</t>
  </si>
  <si>
    <t>91101</t>
  </si>
  <si>
    <t>Æske, Brun 270x160x215</t>
  </si>
  <si>
    <t>91113</t>
  </si>
  <si>
    <t>/ÆSKE NR.113</t>
  </si>
  <si>
    <t>91114</t>
  </si>
  <si>
    <t>Æske, Brun EVA DN15/20/25</t>
  </si>
  <si>
    <t>91116</t>
  </si>
  <si>
    <t>ÆSKE, Alpha DN25-40</t>
  </si>
  <si>
    <t>91119</t>
  </si>
  <si>
    <t>ÆSKE, BRUN NEUTRAL 235x140x70</t>
  </si>
  <si>
    <t>91121</t>
  </si>
  <si>
    <t>BOX, SAFETY GROUP</t>
  </si>
  <si>
    <t>91124</t>
  </si>
  <si>
    <t>ÆSKE, DN32</t>
  </si>
  <si>
    <t>91125</t>
  </si>
  <si>
    <t>ÆSKE, OPTIMA COMPACT</t>
  </si>
  <si>
    <t>91126</t>
  </si>
  <si>
    <t>ÆSKE, OPTIMA COMPACT, NEUTRAL</t>
  </si>
  <si>
    <t>91127</t>
  </si>
  <si>
    <t>/PAPRØR F. GÅRDPOSTEHANE 350MM</t>
  </si>
  <si>
    <t>91128</t>
  </si>
  <si>
    <t>PAPRØR F. GÅRDPOSTEHANE 450MM</t>
  </si>
  <si>
    <t>91129</t>
  </si>
  <si>
    <t>ÆSKE, OPTIMA DN15/20/25 NEUTRAL</t>
  </si>
  <si>
    <t>91130</t>
  </si>
  <si>
    <t>ÆSKE, OPTIMA DN 32, NEUTRAL</t>
  </si>
  <si>
    <t>91131</t>
  </si>
  <si>
    <t>ÆSKE, OPTIMA DN15/20/25, FRESE</t>
  </si>
  <si>
    <t>91132</t>
  </si>
  <si>
    <t>ÆSKE, OPTIMA DN 32, FRESE</t>
  </si>
  <si>
    <t>91133</t>
  </si>
  <si>
    <t>BØLGEPAPKASSE, OPTIMA DN 32, FRESE</t>
  </si>
  <si>
    <t>91134</t>
  </si>
  <si>
    <t>Bølgepapkasse, OPTIMA DN 65, FRESE</t>
  </si>
  <si>
    <t>91135</t>
  </si>
  <si>
    <t>Bølgepapkasse for Reduktioner, FRESE</t>
  </si>
  <si>
    <t>91136</t>
  </si>
  <si>
    <t>Æske, Optima Compact DN25-32, Frese</t>
  </si>
  <si>
    <t>91137</t>
  </si>
  <si>
    <t>Æske, Optima Compact DN25-32, Neutral</t>
  </si>
  <si>
    <t>91138</t>
  </si>
  <si>
    <t>Bølgepapkasse, Optima Compact DN25-32</t>
  </si>
  <si>
    <t>91139</t>
  </si>
  <si>
    <t>Æske, CirCon/TemCon</t>
  </si>
  <si>
    <t>91140</t>
  </si>
  <si>
    <t>Æske, TemCon Neutral</t>
  </si>
  <si>
    <t>91141</t>
  </si>
  <si>
    <t>Æske, Optima Compact DN40-50, Frese</t>
  </si>
  <si>
    <t>91142</t>
  </si>
  <si>
    <t>Æske, Optima Compact DN40-50, Neutral</t>
  </si>
  <si>
    <t>91143</t>
  </si>
  <si>
    <t>Bølgepapkasse, OPTIMA /SIGMA/PV DN 50, FRESE</t>
  </si>
  <si>
    <t>91144</t>
  </si>
  <si>
    <t>Bølgepapkasse, OPTIMA DN 80, FRESE</t>
  </si>
  <si>
    <t>91145</t>
  </si>
  <si>
    <t>Æske, Compact PV og S DN15-20, Frese</t>
  </si>
  <si>
    <t>91146</t>
  </si>
  <si>
    <t>Æske, Compact PV og S DN15-20, Neutral</t>
  </si>
  <si>
    <t>91147</t>
  </si>
  <si>
    <t>Bølgepapkasse for 10 stk. 91145/91146</t>
  </si>
  <si>
    <t>91148</t>
  </si>
  <si>
    <t>Bølgepapkasse for 5 stk. 91141/91142</t>
  </si>
  <si>
    <t>91149</t>
  </si>
  <si>
    <t>Bølgepapkasse for 01-1900</t>
  </si>
  <si>
    <t>91150</t>
  </si>
  <si>
    <t>Bølgepapkasse for 01-1901</t>
  </si>
  <si>
    <t>91151</t>
  </si>
  <si>
    <t>Æske, Compact PV DN40-50, Frese</t>
  </si>
  <si>
    <t>91152</t>
  </si>
  <si>
    <t>Æske, Compact PV DN40-50, Neutral</t>
  </si>
  <si>
    <t>91153</t>
  </si>
  <si>
    <t>Æske 263x260x92mm</t>
  </si>
  <si>
    <t>91154</t>
  </si>
  <si>
    <t>Æske ALPHA Cool 120x77x76</t>
  </si>
  <si>
    <t>91155</t>
  </si>
  <si>
    <t>Æske, grøn 147 x 125 x 81</t>
  </si>
  <si>
    <t>91156</t>
  </si>
  <si>
    <t>Æske, DPRV DN15-DN20</t>
  </si>
  <si>
    <t>91157</t>
  </si>
  <si>
    <t>Æske, DPRV DN25-DN32</t>
  </si>
  <si>
    <t>91158</t>
  </si>
  <si>
    <t>Æske, CirCon/TemCon B&amp;G</t>
  </si>
  <si>
    <t>91159</t>
  </si>
  <si>
    <t>Æske neutral, Optima DN32</t>
  </si>
  <si>
    <t>91160</t>
  </si>
  <si>
    <t>Æske grøn, Minikuglehane DN15</t>
  </si>
  <si>
    <t>91161</t>
  </si>
  <si>
    <t>Æske grøn, Minikuglehane DN15 m/greb</t>
  </si>
  <si>
    <t>91162</t>
  </si>
  <si>
    <t>Æske, Optima Bray DN40/50</t>
  </si>
  <si>
    <t>91163</t>
  </si>
  <si>
    <t>Bølgepapkasse 420x270x140</t>
  </si>
  <si>
    <t>91164</t>
  </si>
  <si>
    <t>Æske, 111 x 87 x 43 Ventil on/off</t>
  </si>
  <si>
    <t>91165</t>
  </si>
  <si>
    <t>Æske, 111 x 103 x 43 Ventil on/off</t>
  </si>
  <si>
    <t>91166</t>
  </si>
  <si>
    <t>Æske 6-port DN15</t>
  </si>
  <si>
    <t>91167</t>
  </si>
  <si>
    <t>Æske 6-port DN20</t>
  </si>
  <si>
    <t>91168</t>
  </si>
  <si>
    <t>Bølgepapkasse DN15/20/25</t>
  </si>
  <si>
    <t>91169</t>
  </si>
  <si>
    <t>Bølgepapkasse DN32/40</t>
  </si>
  <si>
    <t>91170</t>
  </si>
  <si>
    <t>Bølgepapkasse 238 x 186 x125</t>
  </si>
  <si>
    <t>91171</t>
  </si>
  <si>
    <t>Bølgepapkasse 238 x 218 x125</t>
  </si>
  <si>
    <t>91220</t>
  </si>
  <si>
    <t>MELLEMLAG 220*180mm.</t>
  </si>
  <si>
    <t>91221</t>
  </si>
  <si>
    <t>MELLEMLAG NR. 15, HELPALLE</t>
  </si>
  <si>
    <t>91222</t>
  </si>
  <si>
    <t>MELLEMLÆG 185x270mm</t>
  </si>
  <si>
    <t>91223</t>
  </si>
  <si>
    <t>MELLEMLÆG 145X245X1 til 91050</t>
  </si>
  <si>
    <t>91224</t>
  </si>
  <si>
    <t>INDLÆG halvpaller 60 x 80cm.</t>
  </si>
  <si>
    <t>91229</t>
  </si>
  <si>
    <t>INDLÆG F. ÆSKE 91230 (DN40-50)</t>
  </si>
  <si>
    <t>91230</t>
  </si>
  <si>
    <t>ÆSKE, DN40-50</t>
  </si>
  <si>
    <t>91233</t>
  </si>
  <si>
    <t>Mellemlæg  str. 212*335</t>
  </si>
  <si>
    <t>91234</t>
  </si>
  <si>
    <t>Indlæg(sæt) f. PICV DN65 til ks. 91134</t>
  </si>
  <si>
    <t>91235</t>
  </si>
  <si>
    <t>Indlæg(sæt) f. PICV DN50 til ks. 91143</t>
  </si>
  <si>
    <t>91236</t>
  </si>
  <si>
    <t>Indlæg(sæt) f. PICV DN80 til ks. 91144</t>
  </si>
  <si>
    <t>91237</t>
  </si>
  <si>
    <t>Mellemlæg for 91149</t>
  </si>
  <si>
    <t>91238</t>
  </si>
  <si>
    <t>Pap ruminddeling 6-delt for 91149</t>
  </si>
  <si>
    <t>91239</t>
  </si>
  <si>
    <t>Pap ruminddeling 6-delt for 91150</t>
  </si>
  <si>
    <t>91240</t>
  </si>
  <si>
    <t>Transportbakke med 25ø30 til ks 91153</t>
  </si>
  <si>
    <t>91244</t>
  </si>
  <si>
    <t>Transportbakke med 13ø48</t>
  </si>
  <si>
    <t>91245</t>
  </si>
  <si>
    <t>Transportbakke med 9ø60</t>
  </si>
  <si>
    <t>91246</t>
  </si>
  <si>
    <t>Transportbakke med 9ø44</t>
  </si>
  <si>
    <t>91247</t>
  </si>
  <si>
    <t>Transportbakke med 12ø48</t>
  </si>
  <si>
    <t>91248</t>
  </si>
  <si>
    <t>Transportbakke med 20ø17</t>
  </si>
  <si>
    <t>91249</t>
  </si>
  <si>
    <t>Skum form, Remote kit</t>
  </si>
  <si>
    <t>91250</t>
  </si>
  <si>
    <t>Kasse RFC kit 261x186x120</t>
  </si>
  <si>
    <t>91251</t>
  </si>
  <si>
    <t>Plade SEH 160x130x20</t>
  </si>
  <si>
    <t>91252</t>
  </si>
  <si>
    <t>Plade SEH 255x130x20</t>
  </si>
  <si>
    <t>91253</t>
  </si>
  <si>
    <t>Plade SEH 255x255x20</t>
  </si>
  <si>
    <t>91254</t>
  </si>
  <si>
    <t>Skum form, MODBUS kit</t>
  </si>
  <si>
    <t>91384</t>
  </si>
  <si>
    <t>Skillerumslægte 37x57x4200</t>
  </si>
  <si>
    <t>91385</t>
  </si>
  <si>
    <t>Transportramme Regualtion Unit DN50</t>
  </si>
  <si>
    <t>91386</t>
  </si>
  <si>
    <t>Transportramme Regualtion Unit DN65</t>
  </si>
  <si>
    <t>91387</t>
  </si>
  <si>
    <t>Transportramme Regualtion Unit DN80</t>
  </si>
  <si>
    <t>91388</t>
  </si>
  <si>
    <t>Transportramme Regualtion Unit DN100</t>
  </si>
  <si>
    <t>91389</t>
  </si>
  <si>
    <t>Transportramme Regualtion Unit DN125</t>
  </si>
  <si>
    <t>91390</t>
  </si>
  <si>
    <t>Transportramme Regualtion Unit DN150/200</t>
  </si>
  <si>
    <t>91391</t>
  </si>
  <si>
    <t>Transportramme Regualtion Unit DN250/300</t>
  </si>
  <si>
    <t>91392</t>
  </si>
  <si>
    <t>Lægte 50x30x650</t>
  </si>
  <si>
    <t>91393</t>
  </si>
  <si>
    <t>Stålbånd 16x0,5</t>
  </si>
  <si>
    <t>91394</t>
  </si>
  <si>
    <t>Skillerumslægte 37x57x155</t>
  </si>
  <si>
    <t>91395</t>
  </si>
  <si>
    <t>Krydsfiner 570x770x15</t>
  </si>
  <si>
    <t>91396</t>
  </si>
  <si>
    <t>Krydsfiner 350x400x18</t>
  </si>
  <si>
    <t>91397</t>
  </si>
  <si>
    <t>Bobleplast 250 x 1000</t>
  </si>
  <si>
    <t>91398</t>
  </si>
  <si>
    <t>Krydsfiner 270x560x18</t>
  </si>
  <si>
    <t>91399</t>
  </si>
  <si>
    <t>Skillerumslægte 37x57x310</t>
  </si>
  <si>
    <t>91406</t>
  </si>
  <si>
    <t>MINIGRIPPOSER 11-04</t>
  </si>
  <si>
    <t>91407</t>
  </si>
  <si>
    <t>MINIGRIPPOSER 11-16</t>
  </si>
  <si>
    <t>91408</t>
  </si>
  <si>
    <t>MINIGRIPPOSER 11-20</t>
  </si>
  <si>
    <t>91409</t>
  </si>
  <si>
    <t>MINIGRIPPOSER 11-24</t>
  </si>
  <si>
    <t>91413</t>
  </si>
  <si>
    <t>MINIGRIPPOSE 11-12</t>
  </si>
  <si>
    <t>91415</t>
  </si>
  <si>
    <t>GP-Planfolie 360mm x 70my</t>
  </si>
  <si>
    <t>91419</t>
  </si>
  <si>
    <t>TØRREPOSE 4 ENHEDER</t>
  </si>
  <si>
    <t>91424</t>
  </si>
  <si>
    <t>Minigrip Poser 350x250</t>
  </si>
  <si>
    <t>91425</t>
  </si>
  <si>
    <t>Minigrip Poser 175x250x0,05</t>
  </si>
  <si>
    <t>91500</t>
  </si>
  <si>
    <t>PALLERAMME/BULK</t>
  </si>
  <si>
    <t>91506</t>
  </si>
  <si>
    <t>HALVPALLEKARTON Højde 750mm.</t>
  </si>
  <si>
    <t>91507</t>
  </si>
  <si>
    <t>HALVPALLEKARTON højde 440mm.</t>
  </si>
  <si>
    <t>91524</t>
  </si>
  <si>
    <t>/ETIKETTE  HVID 80 x 30mm.</t>
  </si>
  <si>
    <t>91525</t>
  </si>
  <si>
    <t>ETIKETTE MODEL 1  HVID 90 x 50 mm</t>
  </si>
  <si>
    <t>91528</t>
  </si>
  <si>
    <t>ETIKETTE MODEL 2 NEUTRAL</t>
  </si>
  <si>
    <t>91530</t>
  </si>
  <si>
    <t>ETIKETTE  HVID 150x74mm.</t>
  </si>
  <si>
    <t>91531</t>
  </si>
  <si>
    <t>ETIKETTE  HVID 80 x 40mm.</t>
  </si>
  <si>
    <t>91571</t>
  </si>
  <si>
    <t>MÆRKEBRIK FRESE</t>
  </si>
  <si>
    <t>91572</t>
  </si>
  <si>
    <t>KABELBINDER 8" (Transparent) 3,6 x 200</t>
  </si>
  <si>
    <t>91581</t>
  </si>
  <si>
    <t>Skilt for Alpha Wafer</t>
  </si>
  <si>
    <t>91582</t>
  </si>
  <si>
    <t>Skilt for Alpha Wafer m/CE</t>
  </si>
  <si>
    <t>91585</t>
  </si>
  <si>
    <t>Etikette BOSS CirCon/TemCon</t>
  </si>
  <si>
    <t>91630</t>
  </si>
  <si>
    <t>MONTAGEVEJLEDNING CIRCON</t>
  </si>
  <si>
    <t>91633</t>
  </si>
  <si>
    <t>MONTAGEVEJLEDNING TEMCON +</t>
  </si>
  <si>
    <t>91639</t>
  </si>
  <si>
    <t>MONTAGEVEJL. CIRCON+ OPGRADERINGSELEMENT</t>
  </si>
  <si>
    <t>91646</t>
  </si>
  <si>
    <t>MONT.VEJL.PEX KOBL.</t>
  </si>
  <si>
    <t>91653</t>
  </si>
  <si>
    <t>MONTAGEVEJ.KOMP.KOBLINGER</t>
  </si>
  <si>
    <t>91657</t>
  </si>
  <si>
    <t>MONTAGEVEJLEDNING ALU-PEX KOBL.</t>
  </si>
  <si>
    <t>91665</t>
  </si>
  <si>
    <t>MONTAGEVEJLEDNING ALPHA</t>
  </si>
  <si>
    <t>91669</t>
  </si>
  <si>
    <t>MONTAGEVEJLEDNING, MANOMETER</t>
  </si>
  <si>
    <t>91681</t>
  </si>
  <si>
    <t>/MONTAGEVEJL. SIKK.GRP.</t>
  </si>
  <si>
    <t>91684</t>
  </si>
  <si>
    <t>LABEL FOR GÅRDPOSTEHANE</t>
  </si>
  <si>
    <t>91685</t>
  </si>
  <si>
    <t>MONTAGEVEJL. GÅRDPOSTEHANE</t>
  </si>
  <si>
    <t>91690</t>
  </si>
  <si>
    <t>MONTAGEVEJL. F. OPTIMA</t>
  </si>
  <si>
    <t>91692</t>
  </si>
  <si>
    <t>MONTAGEVEJL. BSS CIRCON+</t>
  </si>
  <si>
    <t>91693</t>
  </si>
  <si>
    <t>MONTAGEVEJL. BSS TEMCON+</t>
  </si>
  <si>
    <t>91694</t>
  </si>
  <si>
    <t>ADVARSELSLABEL FOR GÅRDPOSTEHANE</t>
  </si>
  <si>
    <t>91695</t>
  </si>
  <si>
    <t>MONTAGEVEJL. EVA HIGH FLOW</t>
  </si>
  <si>
    <t>91696</t>
  </si>
  <si>
    <t>MONTAGEVEJL. MODULA</t>
  </si>
  <si>
    <t>91698</t>
  </si>
  <si>
    <t>MONTAGEVEJL. FRESE S</t>
  </si>
  <si>
    <t>91699</t>
  </si>
  <si>
    <t>MONTAGEVEJL OPTIMA, SIEMENS</t>
  </si>
  <si>
    <t>91701</t>
  </si>
  <si>
    <t>RULLE M/STIKKERS SIEMENS</t>
  </si>
  <si>
    <t>91702</t>
  </si>
  <si>
    <t>MONTAGEVEJLEDNING DPCV DN15-50</t>
  </si>
  <si>
    <t>91703</t>
  </si>
  <si>
    <t>MONTAGEVEJLEDNING AKTUATOR KIT</t>
  </si>
  <si>
    <t>91706</t>
  </si>
  <si>
    <t>ADVARSELS SKILT SIEMENS</t>
  </si>
  <si>
    <t>91707</t>
  </si>
  <si>
    <t>RULLE M/STIKKERS</t>
  </si>
  <si>
    <t>91708</t>
  </si>
  <si>
    <t>MONTAGEVEJLEDNING, OPTIMA COMPACT</t>
  </si>
  <si>
    <t>91709</t>
  </si>
  <si>
    <t>91710</t>
  </si>
  <si>
    <t>MONTAGEVEJL. SIKK.VENT 3/4</t>
  </si>
  <si>
    <t>91711</t>
  </si>
  <si>
    <t>MONTAGEVEJL. SIKK.GRP.</t>
  </si>
  <si>
    <t>91712</t>
  </si>
  <si>
    <t>Montagevejl. f. Sikk.grp. m/ insp. skrue</t>
  </si>
  <si>
    <t>91717</t>
  </si>
  <si>
    <t>Skilt for Alpha Wafer, China</t>
  </si>
  <si>
    <t>91718</t>
  </si>
  <si>
    <t>Montagevejl. f. Optima DN50 - DN300</t>
  </si>
  <si>
    <t>91719</t>
  </si>
  <si>
    <t>Montagevejledning f. PV Compact</t>
  </si>
  <si>
    <t>91720</t>
  </si>
  <si>
    <t>Montagevejl. f. Optima Compact Sauter</t>
  </si>
  <si>
    <t>91721</t>
  </si>
  <si>
    <t>Montagevejl. f. Optima Compact Controlli</t>
  </si>
  <si>
    <t>91722</t>
  </si>
  <si>
    <t>Montagevejledning CirCon</t>
  </si>
  <si>
    <t>91723</t>
  </si>
  <si>
    <t>Montagevejledning TemCon</t>
  </si>
  <si>
    <t>91724</t>
  </si>
  <si>
    <t>Montagevejledning CirCon BSS</t>
  </si>
  <si>
    <t>91725</t>
  </si>
  <si>
    <t>Montagevejledning TemCon BSS</t>
  </si>
  <si>
    <t>91727</t>
  </si>
  <si>
    <t>Montagevejl. f. Frese S Compact</t>
  </si>
  <si>
    <t>91728</t>
  </si>
  <si>
    <t>Montagevejl. f. Frese SIGMA Compact DN50-300</t>
  </si>
  <si>
    <t>91730</t>
  </si>
  <si>
    <t>Montagevejl. f. Frese Optimizer</t>
  </si>
  <si>
    <t>91731</t>
  </si>
  <si>
    <t>Montagevejl. f. FODRV DN15 til DN50</t>
  </si>
  <si>
    <t>91732</t>
  </si>
  <si>
    <t>91733</t>
  </si>
  <si>
    <t>Montagevejl. f. Wafer DN50 til DN800 ARI</t>
  </si>
  <si>
    <t>91734</t>
  </si>
  <si>
    <t>Montagevejl. f. LPICV DN50 til DN150 ARI</t>
  </si>
  <si>
    <t>91736</t>
  </si>
  <si>
    <t>Montagevejl. f. LPICV DN50 til DN150 Siemens EU</t>
  </si>
  <si>
    <t>91737</t>
  </si>
  <si>
    <t>Montagevejledning f. PV Compact SANEXT</t>
  </si>
  <si>
    <t>91738</t>
  </si>
  <si>
    <t>Montagevejledning f. PV SIGMA Compact</t>
  </si>
  <si>
    <t>91739</t>
  </si>
  <si>
    <t>Montagevejledning f. Frese PV Compact</t>
  </si>
  <si>
    <t>91740</t>
  </si>
  <si>
    <t>Montagevejledning f. Frese Optima Compact P</t>
  </si>
  <si>
    <t>91741</t>
  </si>
  <si>
    <t>Montagevejl. f. VODRV DN15 til DN50</t>
  </si>
  <si>
    <t>91742</t>
  </si>
  <si>
    <t>Montagevejl. f. VODRV DN65 til DN500</t>
  </si>
  <si>
    <t>91743</t>
  </si>
  <si>
    <t>Montagevejl. f. DRV DN15 til DN50</t>
  </si>
  <si>
    <t>91744</t>
  </si>
  <si>
    <t>Montagevejl. f. DRV DN65 til DN500</t>
  </si>
  <si>
    <t>91745</t>
  </si>
  <si>
    <t>Montagevejl. EVA - Bray</t>
  </si>
  <si>
    <t>91746</t>
  </si>
  <si>
    <t>Montagevejl. f. FODRV DN15 til DN50 - Bray</t>
  </si>
  <si>
    <t>91747</t>
  </si>
  <si>
    <t>Montagevejl. f. FODRV DN65 til DN300 - Bray</t>
  </si>
  <si>
    <t>91748</t>
  </si>
  <si>
    <t>Montagevejl. f. VODRV DN15 til DN50 - Bray</t>
  </si>
  <si>
    <t>91749</t>
  </si>
  <si>
    <t>Montagevejl. f. VODRV DN65 til DN500 - Bray</t>
  </si>
  <si>
    <t>91750</t>
  </si>
  <si>
    <t>Montagevejl. f. DRV DN15 til DN50 - Bray</t>
  </si>
  <si>
    <t>91751</t>
  </si>
  <si>
    <t>Montagevejl. f. DRV DN65 til DN500 - Bray</t>
  </si>
  <si>
    <t>91752</t>
  </si>
  <si>
    <t>Montagevejl. f. Alpha - Bray</t>
  </si>
  <si>
    <t>91753</t>
  </si>
  <si>
    <t>Montagevejl. f. Optima Comp. DN15-DN50 - Bray</t>
  </si>
  <si>
    <t>91754</t>
  </si>
  <si>
    <t>Montagevejl. f. Optima Comp. DN65-DN150 - Bray</t>
  </si>
  <si>
    <t>91755</t>
  </si>
  <si>
    <t>Montagevejl. f. Optima Comp. DN15-DN50 ANSI - Bray</t>
  </si>
  <si>
    <t>91756</t>
  </si>
  <si>
    <t>Montagevejl. f. Optima Comp. DN65-DN150 ANSI -Bray</t>
  </si>
  <si>
    <t>91757</t>
  </si>
  <si>
    <t>Montagevejl. for Bray S</t>
  </si>
  <si>
    <t>91758</t>
  </si>
  <si>
    <t>Montagevejl. for Modula</t>
  </si>
  <si>
    <t>91759</t>
  </si>
  <si>
    <t>Montagevejl. for Modula Direct</t>
  </si>
  <si>
    <t>91760</t>
  </si>
  <si>
    <t>Montagevejl. for DPRV DN15-32</t>
  </si>
  <si>
    <t>91761</t>
  </si>
  <si>
    <t>Montagevejledning f. ALPHA Wafer</t>
  </si>
  <si>
    <t>91762</t>
  </si>
  <si>
    <t>Montagevejl. f. Frese Optimizer 6-way</t>
  </si>
  <si>
    <t>91764</t>
  </si>
  <si>
    <t>Montagevejl. for Frese Delta T Controller</t>
  </si>
  <si>
    <t>91768</t>
  </si>
  <si>
    <t>Montagevejl. f. Optima EP DN50 - DN200</t>
  </si>
  <si>
    <t>91769</t>
  </si>
  <si>
    <t>Montagevejl. f. Optima HCR DN50 - DN80</t>
  </si>
  <si>
    <t>91770</t>
  </si>
  <si>
    <t>Montagevejl. f Metalslange</t>
  </si>
  <si>
    <t>91771</t>
  </si>
  <si>
    <t>Montagevejl. f Iso-kappe Modula</t>
  </si>
  <si>
    <t>91772</t>
  </si>
  <si>
    <t>Montagevejl. f Flowvagt</t>
  </si>
  <si>
    <t>91773</t>
  </si>
  <si>
    <t>Montagevejl. f. Optima HCR DN15 - DN40</t>
  </si>
  <si>
    <t>91774</t>
  </si>
  <si>
    <t>Montagevejl. f. LPICV DN200 Siemens EU</t>
  </si>
  <si>
    <t>91775</t>
  </si>
  <si>
    <t xml:space="preserve">Montagevejl. f. Roterende Siemens aktuator </t>
  </si>
  <si>
    <t>91776</t>
  </si>
  <si>
    <t xml:space="preserve">Montagevejl. Siemens On/Off </t>
  </si>
  <si>
    <t>91892</t>
  </si>
  <si>
    <t>Dæk knap - sort</t>
  </si>
  <si>
    <t>91893</t>
  </si>
  <si>
    <t>Informations tag Siemens DN200</t>
  </si>
  <si>
    <t>91894</t>
  </si>
  <si>
    <t>Informations tag Siemens DN50-DN80</t>
  </si>
  <si>
    <t>91895</t>
  </si>
  <si>
    <t>Informations tag Siemens DN100-DN150</t>
  </si>
  <si>
    <t>91896</t>
  </si>
  <si>
    <t>Indlægsseddel termoelement Circon/Temcon</t>
  </si>
  <si>
    <t>91897</t>
  </si>
  <si>
    <t>Advarsels tag LPICV B&amp;G V1001806</t>
  </si>
  <si>
    <t>91898</t>
  </si>
  <si>
    <t>Label, V1000764G, ITT B&amp;G</t>
  </si>
  <si>
    <t>91899</t>
  </si>
  <si>
    <t>Advarsels label, P2000431, ITT B&amp;G</t>
  </si>
  <si>
    <t>91901</t>
  </si>
  <si>
    <t>Skilt for L-PICV Frese</t>
  </si>
  <si>
    <t>91903</t>
  </si>
  <si>
    <t>Skilt for LPICV B&amp;G</t>
  </si>
  <si>
    <t>91904</t>
  </si>
  <si>
    <t>Skilt for Wafer ARI</t>
  </si>
  <si>
    <t>91905</t>
  </si>
  <si>
    <t>Skilt for LPICV ARI m/ CE</t>
  </si>
  <si>
    <t>91906</t>
  </si>
  <si>
    <t>Skilt for LPICV Siemens US</t>
  </si>
  <si>
    <t>91907</t>
  </si>
  <si>
    <t>Skilt for LPICV Siemens EU m/ CE</t>
  </si>
  <si>
    <t>91908</t>
  </si>
  <si>
    <t>Skilt for LPICV Siemens EU u/ CE</t>
  </si>
  <si>
    <t>91909</t>
  </si>
  <si>
    <t>Skilt for LPICV ARI u/ CE</t>
  </si>
  <si>
    <t>91910</t>
  </si>
  <si>
    <t>Skilt for LPICV Frese u/ CE</t>
  </si>
  <si>
    <t>91911</t>
  </si>
  <si>
    <t>Skilte for LPV Frese m/ CE</t>
  </si>
  <si>
    <t>91912</t>
  </si>
  <si>
    <t>Skilte for LPV Frese u/ CE</t>
  </si>
  <si>
    <t>91913</t>
  </si>
  <si>
    <t>Skilt for Wafer Bray</t>
  </si>
  <si>
    <t>91914</t>
  </si>
  <si>
    <t>Skilt for L-PICV Bray u/ CE</t>
  </si>
  <si>
    <t>91915</t>
  </si>
  <si>
    <t>Skilt for L-PICV Bray m/ CE</t>
  </si>
  <si>
    <t>91916</t>
  </si>
  <si>
    <t>Skilt for statiske flangeventiler Bray u/ CE</t>
  </si>
  <si>
    <t>91917</t>
  </si>
  <si>
    <t>Skilt for statiske flangeventiler Bray m/ CE</t>
  </si>
  <si>
    <t>91918</t>
  </si>
  <si>
    <t>Skilt for LPICV Siemens m/ CE</t>
  </si>
  <si>
    <t>91919</t>
  </si>
  <si>
    <t>Skilt for LPICV Siemens u/ CE</t>
  </si>
  <si>
    <t>91920</t>
  </si>
  <si>
    <t>Skilt for L-PICV Bray u/ CE - Kina</t>
  </si>
  <si>
    <t>91921</t>
  </si>
  <si>
    <t>Skilt for L-PICV Bray m/ CE - Kina</t>
  </si>
  <si>
    <t>91922</t>
  </si>
  <si>
    <t>Skilt for LPICV Frese m/ CE</t>
  </si>
  <si>
    <t>91923</t>
  </si>
  <si>
    <t>91924</t>
  </si>
  <si>
    <t>Skilt for Optima Compact HCR</t>
  </si>
  <si>
    <t>91925</t>
  </si>
  <si>
    <t>Skilte for LPV Frese m/ CE, Kina</t>
  </si>
  <si>
    <t>91926</t>
  </si>
  <si>
    <t>Skilte for LPV Frese u/ CE, Kina</t>
  </si>
  <si>
    <t>91927</t>
  </si>
  <si>
    <t>Skilt for Wafer Alfa Laval m/CE</t>
  </si>
  <si>
    <t>91928</t>
  </si>
  <si>
    <t>Skilt for Optima Compact HCR m/ CE</t>
  </si>
  <si>
    <t>92000</t>
  </si>
  <si>
    <t>ADAPTOR ALU/PEX M/O-RING/PAKNING</t>
  </si>
  <si>
    <t>92001</t>
  </si>
  <si>
    <t>RØR F. 1/2 SLANGEFORSKR.M/PAKNING Fork</t>
  </si>
  <si>
    <t>92002</t>
  </si>
  <si>
    <t>/MEDBR. M/O-RING</t>
  </si>
  <si>
    <t>92004</t>
  </si>
  <si>
    <t>/1/2" O-RINGSHOLDER M/O-RING</t>
  </si>
  <si>
    <t>92005</t>
  </si>
  <si>
    <t>PROP 1/4 M/O-RING</t>
  </si>
  <si>
    <t>92006</t>
  </si>
  <si>
    <t>MEDBR. M/O-RING</t>
  </si>
  <si>
    <t>92008</t>
  </si>
  <si>
    <t>SPINDEL M/O-RING F.STOPVENTIL</t>
  </si>
  <si>
    <t>92014</t>
  </si>
  <si>
    <t>NIPPEL 3/8 M/O-RING</t>
  </si>
  <si>
    <t>92016</t>
  </si>
  <si>
    <t>1/2 SLUTMUFFE M/PAKNING</t>
  </si>
  <si>
    <t>92040</t>
  </si>
  <si>
    <t>1/2 TOPSTYKKE M/KONTRA</t>
  </si>
  <si>
    <t>92044</t>
  </si>
  <si>
    <t>OVERGANG F/KAPILLARRØR</t>
  </si>
  <si>
    <t>92049</t>
  </si>
  <si>
    <t>92050</t>
  </si>
  <si>
    <t>NIPPEL DN15 15mm CU-RØR U/KONTRA</t>
  </si>
  <si>
    <t>92051</t>
  </si>
  <si>
    <t>NIPPEL DN15 15mm CU-RØR M/KONTRA</t>
  </si>
  <si>
    <t>92053</t>
  </si>
  <si>
    <t>NIPPEL 1/2" - 1" M/ O-RING</t>
  </si>
  <si>
    <t>92054</t>
  </si>
  <si>
    <t>NIPPEL 3/4" - 1" M/ O-RING</t>
  </si>
  <si>
    <t>92055</t>
  </si>
  <si>
    <t>NIPPEL 1" - 11/4" M/ O-RING</t>
  </si>
  <si>
    <t>92056</t>
  </si>
  <si>
    <t>NIPPEL 11/4" - 2" M/ O-RING</t>
  </si>
  <si>
    <t>92057</t>
  </si>
  <si>
    <t>NIPPEL 11/2" - 2" M/ O-RING</t>
  </si>
  <si>
    <t>92058</t>
  </si>
  <si>
    <t>NIPPEL 2" - 2" M/ O-RING</t>
  </si>
  <si>
    <t>92060</t>
  </si>
  <si>
    <t>HUS DN15 M/RESTRICTOR/PAKNING FRESE S</t>
  </si>
  <si>
    <t>92062</t>
  </si>
  <si>
    <t>HUS DN25 M/RESTRICTOR/PAKNING FRESE S</t>
  </si>
  <si>
    <t>92063</t>
  </si>
  <si>
    <t>HUS DN32 M/RESTRICTOR/PAKNING FRESE S</t>
  </si>
  <si>
    <t>92066</t>
  </si>
  <si>
    <t>GREB DN15-50 M/SCALE FRESE S</t>
  </si>
  <si>
    <t>92067</t>
  </si>
  <si>
    <t>NIPPEL 1/2" M/3/4" OMLØBER</t>
  </si>
  <si>
    <t>92068</t>
  </si>
  <si>
    <t>NIPPEL 3/4" M/1" OMLØBER</t>
  </si>
  <si>
    <t>92069</t>
  </si>
  <si>
    <t>NIPPEL 1" M/11/4" OMLØBER</t>
  </si>
  <si>
    <t>92072</t>
  </si>
  <si>
    <t>T-STYKKE 1/4" M/OML/PT BLÅ, DPCV SYS</t>
  </si>
  <si>
    <t>92073</t>
  </si>
  <si>
    <t>T-STYKKE 1/4" M/OML/PT RØD, DPCV SYS/CIM</t>
  </si>
  <si>
    <t>92075</t>
  </si>
  <si>
    <t>LØFTESTANG M/PAKNINGSLÅS 10 BAR</t>
  </si>
  <si>
    <t>92076</t>
  </si>
  <si>
    <t>LØFTESTANG M/PAKNINGSLÅS 1,5 - 8 BAR</t>
  </si>
  <si>
    <t>92077</t>
  </si>
  <si>
    <t>PAKDÅSE, PICV DN50-150</t>
  </si>
  <si>
    <t>92078</t>
  </si>
  <si>
    <t>SPINDEL MONT. PICV DN65</t>
  </si>
  <si>
    <t>92079</t>
  </si>
  <si>
    <t>SPINDEL MONT. PICV DN50</t>
  </si>
  <si>
    <t>92080</t>
  </si>
  <si>
    <t>SPINDEL MONT. PICV DN80</t>
  </si>
  <si>
    <t>92081</t>
  </si>
  <si>
    <t>OVERDEL M/ JUSTERSKRUE</t>
  </si>
  <si>
    <t>92082</t>
  </si>
  <si>
    <t>92083</t>
  </si>
  <si>
    <t>92084</t>
  </si>
  <si>
    <t>T-stk 1/4" m/omløber og Kombiaftap</t>
  </si>
  <si>
    <t>92088</t>
  </si>
  <si>
    <t>MEDBR. MED P/T PLUG</t>
  </si>
  <si>
    <t>92089</t>
  </si>
  <si>
    <t>GREB MED ADVARSELS LABEL</t>
  </si>
  <si>
    <t>92090</t>
  </si>
  <si>
    <t>Spindel mont. PICV DN100</t>
  </si>
  <si>
    <t>92091</t>
  </si>
  <si>
    <t>Trefod samling, PICV DN100</t>
  </si>
  <si>
    <t>92092</t>
  </si>
  <si>
    <t>Stempel m/ Støjdæmper Indsats PICV DN100</t>
  </si>
  <si>
    <t>92093</t>
  </si>
  <si>
    <t>Guide f. Restriktor samling PICV DN100</t>
  </si>
  <si>
    <t>92094</t>
  </si>
  <si>
    <t>Stempel m/ Støjdæmper Indsats PICV DN50</t>
  </si>
  <si>
    <t>92095</t>
  </si>
  <si>
    <t>Stempel m/ Støjdæmper Indsats PICV DN65</t>
  </si>
  <si>
    <t>92096</t>
  </si>
  <si>
    <t>Stempel m/ Støjdæmper Indsats PICV DN80</t>
  </si>
  <si>
    <t>92097</t>
  </si>
  <si>
    <t>Støjdæmper Indsats PICV DN50</t>
  </si>
  <si>
    <t>92098</t>
  </si>
  <si>
    <t>Støjdæmper Indsats PICV DN65</t>
  </si>
  <si>
    <t>92099</t>
  </si>
  <si>
    <t>Støjdæmper Indsats PICV DN80</t>
  </si>
  <si>
    <t>92100</t>
  </si>
  <si>
    <t>Spindel mont. PICV DN125</t>
  </si>
  <si>
    <t>92101</t>
  </si>
  <si>
    <t>Trefod samling, PICV DN125</t>
  </si>
  <si>
    <t>92102</t>
  </si>
  <si>
    <t>Stempel m/ Støjdæmper Indsats PICV DN125</t>
  </si>
  <si>
    <t>92103</t>
  </si>
  <si>
    <t>Guide f. Restriktor samling PICV DN125</t>
  </si>
  <si>
    <t>92104</t>
  </si>
  <si>
    <t>Spindel mont. PICV DN150</t>
  </si>
  <si>
    <t>92105</t>
  </si>
  <si>
    <t>Trefod samling, PICV DN150</t>
  </si>
  <si>
    <t>92106</t>
  </si>
  <si>
    <t>Stempel m/ Støjdæmper Indsats PICV DN150</t>
  </si>
  <si>
    <t>92107</t>
  </si>
  <si>
    <t>Guide f. Restriktor samling PICV DN150</t>
  </si>
  <si>
    <t>92108</t>
  </si>
  <si>
    <t>Pakdåse ø20</t>
  </si>
  <si>
    <t>92109</t>
  </si>
  <si>
    <t>Nippel 1/2" m/ 3/4" omløber</t>
  </si>
  <si>
    <t>92110</t>
  </si>
  <si>
    <t>Spindel mont. PICV DN250/DN300</t>
  </si>
  <si>
    <t>92111</t>
  </si>
  <si>
    <t>Trefod samling, PICV DN250/DN300</t>
  </si>
  <si>
    <t>92112</t>
  </si>
  <si>
    <t>Stempel m/ Støjdæmper Indsats PICV DN250/300</t>
  </si>
  <si>
    <t>92113</t>
  </si>
  <si>
    <t>Guide f. Restriktor samling PICV DN250/DN300</t>
  </si>
  <si>
    <t>92114</t>
  </si>
  <si>
    <t>Spindel mont. PICV DN200</t>
  </si>
  <si>
    <t>92116</t>
  </si>
  <si>
    <t>Nippel 1" m/ 1 1/4" omløber</t>
  </si>
  <si>
    <t>92117</t>
  </si>
  <si>
    <t>Greb DN15-50 m/scala Bray S</t>
  </si>
  <si>
    <t>92118</t>
  </si>
  <si>
    <t>Spindel mont. PICV DN250</t>
  </si>
  <si>
    <t>92119</t>
  </si>
  <si>
    <t>Guide f. Restriktor samling PICV DN250</t>
  </si>
  <si>
    <t>92120</t>
  </si>
  <si>
    <t>Medbringer m/o-ring</t>
  </si>
  <si>
    <t>92121</t>
  </si>
  <si>
    <t>92122</t>
  </si>
  <si>
    <t>1/2" o-ringsholder m/o-ring</t>
  </si>
  <si>
    <t>92123</t>
  </si>
  <si>
    <t>Nippel 1/2" m/ 3/4" omløber L=99</t>
  </si>
  <si>
    <t>92150</t>
  </si>
  <si>
    <t>Stempel m/ Støjdæmper Indsats PICV DN50 HCR</t>
  </si>
  <si>
    <t>92151</t>
  </si>
  <si>
    <t>Stempel m/ Støjdæmper Indsats PICV DN65 HCR</t>
  </si>
  <si>
    <t>92153</t>
  </si>
  <si>
    <t>Stempel m/ Støjdæmper Indsats PICV DN80 HCR</t>
  </si>
  <si>
    <t>92158</t>
  </si>
  <si>
    <t>Støjdæmper Indsats PICV DN50 HCR</t>
  </si>
  <si>
    <t>92159</t>
  </si>
  <si>
    <t>Støjdæmper Indsats PICV DN65 HCR</t>
  </si>
  <si>
    <t>92160</t>
  </si>
  <si>
    <t>Støjdæmper Indsats PICV DN80 HCR</t>
  </si>
  <si>
    <t>92169</t>
  </si>
  <si>
    <t>Spindel mont. PICV DN50 EP</t>
  </si>
  <si>
    <t>92170</t>
  </si>
  <si>
    <t>Spindel mont. PICV DN65 EP</t>
  </si>
  <si>
    <t>92171</t>
  </si>
  <si>
    <t>Spindel mont. PICV DN80 EP</t>
  </si>
  <si>
    <t>92176</t>
  </si>
  <si>
    <t>PAKDÅSE, PICV DN50-150 EP</t>
  </si>
  <si>
    <t>92177</t>
  </si>
  <si>
    <t>Prop 1/4" m/ O-ring</t>
  </si>
  <si>
    <t>92178</t>
  </si>
  <si>
    <t>Guide f. Restriktor samling PICV DN100 EP</t>
  </si>
  <si>
    <t>92179</t>
  </si>
  <si>
    <t>Guide f. Restriktor samling PICV DN125 EP</t>
  </si>
  <si>
    <t>92180</t>
  </si>
  <si>
    <t>Guide f. Restriktor samling PICV DN150 EP</t>
  </si>
  <si>
    <t>92181</t>
  </si>
  <si>
    <t>Guide f. Restriktor samling PICV DN200 EP</t>
  </si>
  <si>
    <t>92182</t>
  </si>
  <si>
    <t>Spindel mont. PICV DN50 HCR EPDM</t>
  </si>
  <si>
    <t>92183</t>
  </si>
  <si>
    <t>Spindel mont. PICV DN65 HCR EPDM</t>
  </si>
  <si>
    <t>92184</t>
  </si>
  <si>
    <t>Spindel mont. PICV DN80 HCR EPDM</t>
  </si>
  <si>
    <t>92185</t>
  </si>
  <si>
    <t>Spindel mont. PICV DN100 HCR EPDM</t>
  </si>
  <si>
    <t>92186</t>
  </si>
  <si>
    <t>Spindel mont. PICV DN125 HCR EPDM</t>
  </si>
  <si>
    <t>92187</t>
  </si>
  <si>
    <t>Spindel mont. PICV DN150 HCR EPDM</t>
  </si>
  <si>
    <t>92188</t>
  </si>
  <si>
    <t>Spindel mont. PICV DN200 HCR EPDM</t>
  </si>
  <si>
    <t>92190</t>
  </si>
  <si>
    <t>Stempel mont. PICV DN50 Cool</t>
  </si>
  <si>
    <t>92191</t>
  </si>
  <si>
    <t>Stempel mont. PICV DN65 Cool</t>
  </si>
  <si>
    <t>92192</t>
  </si>
  <si>
    <t>Stempel mont. PICV DN80 Cool</t>
  </si>
  <si>
    <t>92193</t>
  </si>
  <si>
    <t>Stempel mont. PICV DN100 Cool</t>
  </si>
  <si>
    <t>92194</t>
  </si>
  <si>
    <t>Stempel mont. PICV DN125 Cool</t>
  </si>
  <si>
    <t>92195</t>
  </si>
  <si>
    <t>Stempel mont. PICV DN150 Cool</t>
  </si>
  <si>
    <t>92196</t>
  </si>
  <si>
    <t>Nippel 1/2" med 3/4" omløber, 72 mm</t>
  </si>
  <si>
    <t>92197</t>
  </si>
  <si>
    <t>92198</t>
  </si>
  <si>
    <t>Nippel 1" med 1 1/4" omløber, 68 mm</t>
  </si>
  <si>
    <t>93064</t>
  </si>
  <si>
    <t>Rullestempel for 70236</t>
  </si>
  <si>
    <t>93065</t>
  </si>
  <si>
    <t>Rullestempel for 70239</t>
  </si>
  <si>
    <t>93066</t>
  </si>
  <si>
    <t>Rullestempel for 70242</t>
  </si>
  <si>
    <t>93090</t>
  </si>
  <si>
    <t>Rullestempel for 68090</t>
  </si>
  <si>
    <t>93092</t>
  </si>
  <si>
    <t>Rullestempel for 68113</t>
  </si>
  <si>
    <t>93093</t>
  </si>
  <si>
    <t>Rullestempel for 68114</t>
  </si>
  <si>
    <t>93094</t>
  </si>
  <si>
    <t>Rullestempel for 68470</t>
  </si>
  <si>
    <t>93095</t>
  </si>
  <si>
    <t>Rullestempel for 68471</t>
  </si>
  <si>
    <t>93096</t>
  </si>
  <si>
    <t>Rullestempel for 68472</t>
  </si>
  <si>
    <t>93097</t>
  </si>
  <si>
    <t>Rullestempel for 68473, 68479</t>
  </si>
  <si>
    <t>93098</t>
  </si>
  <si>
    <t>Rullestempel for 70226, 70251</t>
  </si>
  <si>
    <t>93100</t>
  </si>
  <si>
    <t>Rullestempel for 70230, 70254</t>
  </si>
  <si>
    <t>93101</t>
  </si>
  <si>
    <t>Rullestempel for 70232, 70257</t>
  </si>
  <si>
    <t>93102</t>
  </si>
  <si>
    <t>Rullestempel for 70245</t>
  </si>
  <si>
    <t>93103</t>
  </si>
  <si>
    <t>Rullestempel for 70248</t>
  </si>
  <si>
    <t>93245</t>
  </si>
  <si>
    <t>Sitac approval</t>
  </si>
  <si>
    <t>93246</t>
  </si>
  <si>
    <t>STF approval</t>
  </si>
  <si>
    <t>93247</t>
  </si>
  <si>
    <t>VA logo</t>
  </si>
  <si>
    <t>93248</t>
  </si>
  <si>
    <t>SINTEK Produktionsertifikat PS 0078</t>
  </si>
  <si>
    <t>93249</t>
  </si>
  <si>
    <t>SINTEK Produktionsertifikat PS 0079</t>
  </si>
  <si>
    <t>93250</t>
  </si>
  <si>
    <t>Dråben - logo til drikkevand</t>
  </si>
  <si>
    <t>93251</t>
  </si>
  <si>
    <t>Certifikat iht. EN 10204-3.1</t>
  </si>
  <si>
    <t>93251.1</t>
  </si>
  <si>
    <t>93252</t>
  </si>
  <si>
    <t>Certificate iht EN 10204- 2.2</t>
  </si>
  <si>
    <t>93252.1</t>
  </si>
  <si>
    <t>93253</t>
  </si>
  <si>
    <t>Certificate of Compliance and Test</t>
  </si>
  <si>
    <t>93253.1</t>
  </si>
  <si>
    <t>93254</t>
  </si>
  <si>
    <t>93255</t>
  </si>
  <si>
    <t>3.1 Certificate including pressure test, Mærsk.</t>
  </si>
  <si>
    <t>93255.1</t>
  </si>
  <si>
    <t>93256</t>
  </si>
  <si>
    <t>Corrosion test ASTM A262, Practice E</t>
  </si>
  <si>
    <t>93256.1</t>
  </si>
  <si>
    <t>93257</t>
  </si>
  <si>
    <t>Surface preparation and coating (paint)</t>
  </si>
  <si>
    <t>93257.1</t>
  </si>
  <si>
    <t>93258</t>
  </si>
  <si>
    <t>Materiale Certificate 3.2 iht. EN10204</t>
  </si>
  <si>
    <t>93258.1</t>
  </si>
  <si>
    <t>93259</t>
  </si>
  <si>
    <t>Ultra Sonic Test (NDT)</t>
  </si>
  <si>
    <t>93259.1</t>
  </si>
  <si>
    <t>93260</t>
  </si>
  <si>
    <t>Dye Penetrant test &amp; dokumentation</t>
  </si>
  <si>
    <t>93261</t>
  </si>
  <si>
    <t>PMI Magneflux (NDT) test &amp; dokumentation</t>
  </si>
  <si>
    <t>93262</t>
  </si>
  <si>
    <t>Class Society Review or Inspection</t>
  </si>
  <si>
    <t>93263</t>
  </si>
  <si>
    <t>3.1 Product Specific Pressure Test DN15-DN40</t>
  </si>
  <si>
    <t>93264</t>
  </si>
  <si>
    <t>Bray logo</t>
  </si>
  <si>
    <t>93265</t>
  </si>
  <si>
    <t>Kiwa Logo</t>
  </si>
  <si>
    <t>93266</t>
  </si>
  <si>
    <t>Bray Commercial logo</t>
  </si>
  <si>
    <t>93268</t>
  </si>
  <si>
    <t>Kileblok med 2.3 Certifikat</t>
  </si>
  <si>
    <t>93269</t>
  </si>
  <si>
    <t>Opgradering fra 2.3 til 3.1 Certifikat - Kileblok</t>
  </si>
  <si>
    <t>95023</t>
  </si>
  <si>
    <t>Trykprøve instruktion</t>
  </si>
  <si>
    <t>95024</t>
  </si>
  <si>
    <t>95025</t>
  </si>
  <si>
    <t>95026</t>
  </si>
  <si>
    <t>95027</t>
  </si>
  <si>
    <t>95028</t>
  </si>
  <si>
    <t>95029</t>
  </si>
  <si>
    <t>95030</t>
  </si>
  <si>
    <t>95033</t>
  </si>
  <si>
    <t>95034</t>
  </si>
  <si>
    <t>95035</t>
  </si>
  <si>
    <t>95036</t>
  </si>
  <si>
    <t>95037</t>
  </si>
  <si>
    <t>95038</t>
  </si>
  <si>
    <t>95039</t>
  </si>
  <si>
    <t>95040</t>
  </si>
  <si>
    <t>95041</t>
  </si>
  <si>
    <t>95042</t>
  </si>
  <si>
    <t>95043</t>
  </si>
  <si>
    <t>95044</t>
  </si>
  <si>
    <t>95045</t>
  </si>
  <si>
    <t>95046</t>
  </si>
  <si>
    <t>95047</t>
  </si>
  <si>
    <t>95048</t>
  </si>
  <si>
    <t>95049</t>
  </si>
  <si>
    <t>95050</t>
  </si>
  <si>
    <t>95051</t>
  </si>
  <si>
    <t>95052</t>
  </si>
  <si>
    <t>95053</t>
  </si>
  <si>
    <t>95054</t>
  </si>
  <si>
    <t>95055</t>
  </si>
  <si>
    <t>95056</t>
  </si>
  <si>
    <t>95057</t>
  </si>
  <si>
    <t>Trykprøve Instruktion</t>
  </si>
  <si>
    <t>95058</t>
  </si>
  <si>
    <t>95059</t>
  </si>
  <si>
    <t>95060</t>
  </si>
  <si>
    <t>95061</t>
  </si>
  <si>
    <t>95062</t>
  </si>
  <si>
    <t>Trypprøve instruktion</t>
  </si>
  <si>
    <t>95063</t>
  </si>
  <si>
    <t>95064</t>
  </si>
  <si>
    <t>95065</t>
  </si>
  <si>
    <t>95066</t>
  </si>
  <si>
    <t>95067</t>
  </si>
  <si>
    <t>95068</t>
  </si>
  <si>
    <t>95069</t>
  </si>
  <si>
    <t>95070</t>
  </si>
  <si>
    <t>95071</t>
  </si>
  <si>
    <t>95072</t>
  </si>
  <si>
    <t>95073</t>
  </si>
  <si>
    <t>95074</t>
  </si>
  <si>
    <t>95075</t>
  </si>
  <si>
    <t>Trykprøveinstruktion</t>
  </si>
  <si>
    <t>95076</t>
  </si>
  <si>
    <t>95077</t>
  </si>
  <si>
    <t>95078</t>
  </si>
  <si>
    <t>95079</t>
  </si>
  <si>
    <t>95080</t>
  </si>
  <si>
    <t>95081</t>
  </si>
  <si>
    <t>95082</t>
  </si>
  <si>
    <t>95083</t>
  </si>
  <si>
    <t>95084</t>
  </si>
  <si>
    <t>95085</t>
  </si>
  <si>
    <t>95086</t>
  </si>
  <si>
    <t>95088</t>
  </si>
  <si>
    <t>95-5555</t>
  </si>
  <si>
    <t>95-5555-01</t>
  </si>
  <si>
    <t>Sp. return actuator/Stem down/MG600-SRD</t>
  </si>
  <si>
    <t>95-5555-02</t>
  </si>
  <si>
    <t>Sp. return actuator/Stem down/MG900-SRD</t>
  </si>
  <si>
    <t>95-5555-03</t>
  </si>
  <si>
    <t>Optima Aktuator kable 1,5m, ASY6L15</t>
  </si>
  <si>
    <t>95-5555-04</t>
  </si>
  <si>
    <t>Sauter Aktuator AVM 115S F132</t>
  </si>
  <si>
    <t>95-5555-05</t>
  </si>
  <si>
    <t>Flowmåler 857</t>
  </si>
  <si>
    <t>95-5555-06</t>
  </si>
  <si>
    <t>Kabel 5m for Aktuator 24V AC/DC</t>
  </si>
  <si>
    <t>95-5555-07</t>
  </si>
  <si>
    <t>Insulation for Modula Pro DN20</t>
  </si>
  <si>
    <t>95-5555-08</t>
  </si>
  <si>
    <t>Small demonstration wall</t>
  </si>
  <si>
    <t>95-5555-09</t>
  </si>
  <si>
    <t>Insulation for Modula Pro DN25</t>
  </si>
  <si>
    <t>95-5555-10</t>
  </si>
  <si>
    <t>Udgået</t>
  </si>
  <si>
    <t>95-5555-13</t>
  </si>
  <si>
    <t>CLA-VAL 200mm, 138-551 kPa, Model 640-75B</t>
  </si>
  <si>
    <t>95-5555-14</t>
  </si>
  <si>
    <t>CLA-VAL 250mm, 138-551 kPa, Model 640-75B</t>
  </si>
  <si>
    <t>95-5555-15</t>
  </si>
  <si>
    <t>CLA-VAL 300mm, 138-551 kPa, Model 640-75B</t>
  </si>
  <si>
    <t>95-5555-16</t>
  </si>
  <si>
    <t>CLA-VAL 350mm, 138-551 kPa</t>
  </si>
  <si>
    <t>95-5555-17</t>
  </si>
  <si>
    <t>CLA-VAL 400mm, 138-551 kPa, Model 640-75B</t>
  </si>
  <si>
    <t>95-5555-18</t>
  </si>
  <si>
    <t>CLA-VAL 450mm, 138-551 kPa, Model 640-75B</t>
  </si>
  <si>
    <t>95-5555-19</t>
  </si>
  <si>
    <t>Cover  til aktuator 53-1296</t>
  </si>
  <si>
    <t>95-5555-20</t>
  </si>
  <si>
    <t>Insulation for Modula Pro DN15</t>
  </si>
  <si>
    <t>95-5555-21</t>
  </si>
  <si>
    <t>Sauter Aktuator AVM 105S F132</t>
  </si>
  <si>
    <t>95-5555-22</t>
  </si>
  <si>
    <t>Failsafe Actuator , 0-10V IP54 rate, XM060</t>
  </si>
  <si>
    <t>95-5555-23</t>
  </si>
  <si>
    <t>Modulating actuator with position feedback 0-10V</t>
  </si>
  <si>
    <t>95-5555-24</t>
  </si>
  <si>
    <t>Failsafe actuator, 24v/0..10V   VMO60</t>
  </si>
  <si>
    <t>95-5555-25</t>
  </si>
  <si>
    <t>U-bøjle sæt til aktuatorer (type 1 - 7)</t>
  </si>
  <si>
    <t>95-5555-26</t>
  </si>
  <si>
    <t>Actuator  SSD-61 DN 15-32 24V (0-10V)</t>
  </si>
  <si>
    <t>95-5555-27</t>
  </si>
  <si>
    <t>Measuring Needles for Smart Balancing Unit</t>
  </si>
  <si>
    <t>95-5555-29</t>
  </si>
  <si>
    <t>ACTUATOR 230 V AC,  2.0 W (4.0 VA*)</t>
  </si>
  <si>
    <t>95-5555-30</t>
  </si>
  <si>
    <t>Actuator 230V, SAV, 3 point</t>
  </si>
  <si>
    <t>95-5555-31</t>
  </si>
  <si>
    <t>Actuator, Optima Compact 230V/3P Siemens branded</t>
  </si>
  <si>
    <t>95-5555-32</t>
  </si>
  <si>
    <t>95-5555-33</t>
  </si>
  <si>
    <t>Demo stand  with Delta T and Optima Compact</t>
  </si>
  <si>
    <t>95-5555-34</t>
  </si>
  <si>
    <t>Actuator, 24 Vac/Vdc, 120N, 4,3mm</t>
  </si>
  <si>
    <t>95-5555-39</t>
  </si>
  <si>
    <t>Calibration of Smart Balancing unit</t>
  </si>
  <si>
    <t>95-5555-40</t>
  </si>
  <si>
    <t>Repair of Smart Balancing unit</t>
  </si>
  <si>
    <t>95-5555-41</t>
  </si>
  <si>
    <t>Calibration of Manometer  Digitron 2023 KPA.</t>
  </si>
  <si>
    <t>95-5555-42</t>
  </si>
  <si>
    <t>Repair of Manometer Digitron 2023KPA.</t>
  </si>
  <si>
    <t>95-5555-43</t>
  </si>
  <si>
    <t>Halogen free cable 2 meter 3wires</t>
  </si>
  <si>
    <t>95-5555-44</t>
  </si>
  <si>
    <t>Unions DN15 x DN20</t>
  </si>
  <si>
    <t>95-5555-45</t>
  </si>
  <si>
    <t>Unions DN20 x DN25</t>
  </si>
  <si>
    <t>95-5555-47</t>
  </si>
  <si>
    <t>Kabel 3m for Aktuator 24V AC/DC</t>
  </si>
  <si>
    <t>95-5555-48</t>
  </si>
  <si>
    <t xml:space="preserve">Industrial Smartphone for Smart Balancing </t>
  </si>
  <si>
    <t>95-5555-49</t>
  </si>
  <si>
    <t>Actuator 24V AC/DC, 3-point 8,5mm w/o Cable</t>
  </si>
  <si>
    <t>95-5555-50</t>
  </si>
  <si>
    <t>Cable 3 Meters ASL 3-300-1</t>
  </si>
  <si>
    <t>95-5555-51</t>
  </si>
  <si>
    <t>Actuator On-Off 120VAC 2,5mm</t>
  </si>
  <si>
    <t>95-5555-52</t>
  </si>
  <si>
    <t>Actuator On-Off 120VAC 5,0mm</t>
  </si>
  <si>
    <t>95-7777</t>
  </si>
  <si>
    <t>MÅ IKKE SLETTES CFR 10/5/2001</t>
  </si>
  <si>
    <t>96-9995</t>
  </si>
  <si>
    <t>Palle - 1/1 EUR</t>
  </si>
  <si>
    <t>96-9996</t>
  </si>
  <si>
    <t>PALLE - 1/2 varmebeh.</t>
  </si>
  <si>
    <t>96-9997</t>
  </si>
  <si>
    <t>VÆRKTØJSOMKOSTNINGER</t>
  </si>
  <si>
    <t>96-9998</t>
  </si>
  <si>
    <t>Plastik (badekar)</t>
  </si>
  <si>
    <t>96-9999</t>
  </si>
  <si>
    <t>MÅ IKKE SLETTES 10/5/2001 CFR</t>
  </si>
  <si>
    <t>9998</t>
  </si>
  <si>
    <t>Spåner - AISI 304</t>
  </si>
  <si>
    <t>9999</t>
  </si>
  <si>
    <t>Spåner - Messing</t>
  </si>
  <si>
    <t>A1</t>
  </si>
  <si>
    <t>Anbrudsgebyr</t>
  </si>
  <si>
    <t>ALFA1</t>
  </si>
  <si>
    <t>Kobberloddet veksler</t>
  </si>
  <si>
    <t>ALFA2</t>
  </si>
  <si>
    <t>Fusionsloddet veksler</t>
  </si>
  <si>
    <t>ALFA3</t>
  </si>
  <si>
    <t>Pakningsforsynet/boltet veksler</t>
  </si>
  <si>
    <t>ALFA4</t>
  </si>
  <si>
    <t>Vekslere fra lager</t>
  </si>
  <si>
    <t>ALFA5</t>
  </si>
  <si>
    <t>Ben, fittings og isoleringer</t>
  </si>
  <si>
    <t>ALFA6</t>
  </si>
  <si>
    <t>Vekslere/Varer UDEN BONUS</t>
  </si>
  <si>
    <t>B</t>
  </si>
  <si>
    <t>B89060</t>
  </si>
  <si>
    <t>Provision</t>
  </si>
  <si>
    <t>B89101</t>
  </si>
  <si>
    <t>Provision Frese AB</t>
  </si>
  <si>
    <t>B89103</t>
  </si>
  <si>
    <t>Provision Frese LTD</t>
  </si>
  <si>
    <t>B89104</t>
  </si>
  <si>
    <t>Provision Durinck</t>
  </si>
  <si>
    <t>B89109</t>
  </si>
  <si>
    <t>Provision OY Frese</t>
  </si>
  <si>
    <t>B89110</t>
  </si>
  <si>
    <t>Provision Frese GmbH</t>
  </si>
  <si>
    <t>B89112</t>
  </si>
  <si>
    <t>Provision MST,Tyrkiet</t>
  </si>
  <si>
    <t>B89168</t>
  </si>
  <si>
    <t>Provision Proservice</t>
  </si>
  <si>
    <t>F1</t>
  </si>
  <si>
    <t>Fragt</t>
  </si>
  <si>
    <t>F2</t>
  </si>
  <si>
    <t>FFC03</t>
  </si>
  <si>
    <t>Digital Flowvagt - Frese Flowcloud Abonnement</t>
  </si>
  <si>
    <t>G1</t>
  </si>
  <si>
    <t>Ekspeditionsgebyr</t>
  </si>
  <si>
    <t>G10080</t>
  </si>
  <si>
    <t>Stem 1/2" Circuit Setter</t>
  </si>
  <si>
    <t>G10081</t>
  </si>
  <si>
    <t>Stem 3/4" Circuit Setter</t>
  </si>
  <si>
    <t>G10082</t>
  </si>
  <si>
    <t>Stem 1" Circuit Setter</t>
  </si>
  <si>
    <t>G10105</t>
  </si>
  <si>
    <t>Knob black 1/2" 3/4" Low Flow</t>
  </si>
  <si>
    <t>G10105COMPI</t>
  </si>
  <si>
    <t>Knob 1/2",3/4" low flow assembly</t>
  </si>
  <si>
    <t>G10106</t>
  </si>
  <si>
    <t>Indicator ring black 1/2" 3/4" Low Flow</t>
  </si>
  <si>
    <t>G10107</t>
  </si>
  <si>
    <t>Screw/Washer, 1/2" 3/4" 1"</t>
  </si>
  <si>
    <t>G10115</t>
  </si>
  <si>
    <t>Stem assembly 1/2"</t>
  </si>
  <si>
    <t>G10116</t>
  </si>
  <si>
    <t>Stem assembly 3/4"</t>
  </si>
  <si>
    <t>G10117</t>
  </si>
  <si>
    <t>Stem assembly 1"</t>
  </si>
  <si>
    <t>G2</t>
  </si>
  <si>
    <t>G3</t>
  </si>
  <si>
    <t>Gebyr - montering af indsats i vent.hus.</t>
  </si>
  <si>
    <t>G4</t>
  </si>
  <si>
    <t>Gebyr - special mærkning af indsats.</t>
  </si>
  <si>
    <t>G5</t>
  </si>
  <si>
    <t>Gebyr - pakning af indsats i ventilæske</t>
  </si>
  <si>
    <t>G92833</t>
  </si>
  <si>
    <t>Carton individually 1/2" 3/4"</t>
  </si>
  <si>
    <t>G95800</t>
  </si>
  <si>
    <t>Seat ring 1/2"</t>
  </si>
  <si>
    <t>G95801</t>
  </si>
  <si>
    <t>Seat ring 3/4"</t>
  </si>
  <si>
    <t>G95802</t>
  </si>
  <si>
    <t>Seat ring 1"</t>
  </si>
  <si>
    <t>G95803</t>
  </si>
  <si>
    <t>Seat ring 1-1/4"</t>
  </si>
  <si>
    <t>G95804</t>
  </si>
  <si>
    <t>Seat ring 1-1/2"</t>
  </si>
  <si>
    <t>G95805</t>
  </si>
  <si>
    <t>Seat ring 2"</t>
  </si>
  <si>
    <t>G95806</t>
  </si>
  <si>
    <t>Seat ring 2-1/2"</t>
  </si>
  <si>
    <t>G95807</t>
  </si>
  <si>
    <t>Seat ring 3"</t>
  </si>
  <si>
    <t>G95951</t>
  </si>
  <si>
    <t>Knob red 1/2" 3/4" 1"</t>
  </si>
  <si>
    <t>G95951COMPI</t>
  </si>
  <si>
    <t>Knob 1/2",3/4",1" assembly</t>
  </si>
  <si>
    <t>G95952</t>
  </si>
  <si>
    <t>Indicator ring 1/2" 3/4" 1"</t>
  </si>
  <si>
    <t>G96830</t>
  </si>
  <si>
    <t>Knob  assembly big valves.</t>
  </si>
  <si>
    <t>G96831</t>
  </si>
  <si>
    <t>Knob 1-1/4" 1-1/2" 2" 2-1/2" 3"</t>
  </si>
  <si>
    <t>G96832</t>
  </si>
  <si>
    <t>Lockwasher, 1-1/4" 1-1/2" 2" 2-1/2" 3"</t>
  </si>
  <si>
    <t>G96833</t>
  </si>
  <si>
    <t>Washer, 1-1/4" 1-1/2" 2" 2-1/2" 3"</t>
  </si>
  <si>
    <t>G96834</t>
  </si>
  <si>
    <t>Tap screw pan 1-1/4" 1-1/2" 2" 2-1/2" 3"</t>
  </si>
  <si>
    <t>G96835</t>
  </si>
  <si>
    <t>Stem assembly 1-1/4",1-1/2"</t>
  </si>
  <si>
    <t>G96836</t>
  </si>
  <si>
    <t>Stem 1-1/4" and 1-1/2" Circuit Setter</t>
  </si>
  <si>
    <t>G96837</t>
  </si>
  <si>
    <t>Stem assembly 2", 2-1/2", 3"</t>
  </si>
  <si>
    <t>G96838</t>
  </si>
  <si>
    <t>Stem 2" 2-1/2" and 3" Circuit Setter</t>
  </si>
  <si>
    <t>G96839</t>
  </si>
  <si>
    <t>Indicator stop 1-1/4" 1-1/2" 2" 2-1/2" 3</t>
  </si>
  <si>
    <t>G96840</t>
  </si>
  <si>
    <t>Tap Screw, 1-1/4" 1-1/2" 2" 2-1/2" 3"</t>
  </si>
  <si>
    <t>G99010-1</t>
  </si>
  <si>
    <t>Freight Denmark to China</t>
  </si>
  <si>
    <t>J04834</t>
  </si>
  <si>
    <t>Pipe plug, all sizes</t>
  </si>
  <si>
    <t>J04835</t>
  </si>
  <si>
    <t>3/4" NPT Pipe plug</t>
  </si>
  <si>
    <t>J04836</t>
  </si>
  <si>
    <t>1" NPT Pipe plug</t>
  </si>
  <si>
    <t>J91762</t>
  </si>
  <si>
    <t>Tap Screw, 1/2" 3/4" 1"</t>
  </si>
  <si>
    <t>J92333</t>
  </si>
  <si>
    <t>RETAINING RING STEM 1/2" - 3/4" - 1"</t>
  </si>
  <si>
    <t>J92342</t>
  </si>
  <si>
    <t>Retning_ring stem 11/4" - 11/2" - 2"</t>
  </si>
  <si>
    <t>J92351</t>
  </si>
  <si>
    <t>Retaining ring ball 1-1/4"</t>
  </si>
  <si>
    <t>J92352</t>
  </si>
  <si>
    <t>Retaining ring ball 1-1/2"</t>
  </si>
  <si>
    <t>J92353</t>
  </si>
  <si>
    <t>Retaining ring ball 2"</t>
  </si>
  <si>
    <t>J92354</t>
  </si>
  <si>
    <t>Retaining ring ball 2-1/2"</t>
  </si>
  <si>
    <t>J92355</t>
  </si>
  <si>
    <t>Retaining ring ball 3"</t>
  </si>
  <si>
    <t>J92356</t>
  </si>
  <si>
    <t>Retaining ring ball 1"</t>
  </si>
  <si>
    <t>J92537</t>
  </si>
  <si>
    <t>Retaining ring ball 3/4"</t>
  </si>
  <si>
    <t>J94111</t>
  </si>
  <si>
    <t>O-rings for stem 007 ø3,68xø1,78 EPDM</t>
  </si>
  <si>
    <t>J94112</t>
  </si>
  <si>
    <t>O-rings for stem 016 ø15,60xø1,78 EPDM</t>
  </si>
  <si>
    <t>J94113</t>
  </si>
  <si>
    <t>O-rings for stem 020 ø21,95xø1,78 EPDM</t>
  </si>
  <si>
    <t>J94114</t>
  </si>
  <si>
    <t>O-rings for stem 011 ø7,65xø1,78 EPDM</t>
  </si>
  <si>
    <t>J96704</t>
  </si>
  <si>
    <t>Label individually blank medium size</t>
  </si>
  <si>
    <t>J96705</t>
  </si>
  <si>
    <t>Label individually blank small size</t>
  </si>
  <si>
    <t>KINA</t>
  </si>
  <si>
    <t>VARER TIL KINA</t>
  </si>
  <si>
    <t>MBV-NPT-1/4-01</t>
  </si>
  <si>
    <t>Body</t>
  </si>
  <si>
    <t>MBV-NPT-1/4-02</t>
  </si>
  <si>
    <t>Strip</t>
  </si>
  <si>
    <t>MBV-NPT-1/4-03</t>
  </si>
  <si>
    <t>Slutmuffe</t>
  </si>
  <si>
    <t>MBV-NPT-1/4-04</t>
  </si>
  <si>
    <t>Pakning</t>
  </si>
  <si>
    <t>MBV-NPT-1/4-05</t>
  </si>
  <si>
    <t>Medbr,</t>
  </si>
  <si>
    <t>NB!!</t>
  </si>
  <si>
    <t>Nummer på o-ring medbringer</t>
  </si>
  <si>
    <t>P1</t>
  </si>
  <si>
    <t>Pakke</t>
  </si>
  <si>
    <t>P2</t>
  </si>
  <si>
    <t>Palle</t>
  </si>
  <si>
    <t>P2000431</t>
  </si>
  <si>
    <t>Label PROP 65 Warning Decal, small</t>
  </si>
  <si>
    <t>P2004400</t>
  </si>
  <si>
    <t>Warning-label Prop 65</t>
  </si>
  <si>
    <t>P81752</t>
  </si>
  <si>
    <t>Label individually blank big size</t>
  </si>
  <si>
    <t>P86596</t>
  </si>
  <si>
    <t>Check Valve OV25-HT</t>
  </si>
  <si>
    <t>PROCES</t>
  </si>
  <si>
    <t>Dummyvare til køretid i index og bearbejdning</t>
  </si>
  <si>
    <t>PROJEKTARB.</t>
  </si>
  <si>
    <t>Projekt arbejde</t>
  </si>
  <si>
    <t>PRØVEPRES</t>
  </si>
  <si>
    <t>RESERVERING AF TID TIL PROJEKTER</t>
  </si>
  <si>
    <t>QC KINA AC</t>
  </si>
  <si>
    <t>kvalitetskontrol</t>
  </si>
  <si>
    <t>QC KINA CS</t>
  </si>
  <si>
    <t>QC KINA DRV</t>
  </si>
  <si>
    <t>Kvalitetskontrol</t>
  </si>
  <si>
    <t>QC KINA UA</t>
  </si>
  <si>
    <t>QC KINA UBV</t>
  </si>
  <si>
    <t>QC KINA UBY</t>
  </si>
  <si>
    <t>QC-KINA</t>
  </si>
  <si>
    <t>QC-KINA-AC</t>
  </si>
  <si>
    <t>QC-KINA-CS</t>
  </si>
  <si>
    <t>QC-KINA-DRV</t>
  </si>
  <si>
    <t>QC-KINA-UA</t>
  </si>
  <si>
    <t>QC-KINA-UBV</t>
  </si>
  <si>
    <t>QC-KINA-UBY</t>
  </si>
  <si>
    <t>QJ/AM29.02-14</t>
  </si>
  <si>
    <t>Ball 1/2"</t>
  </si>
  <si>
    <t>QJ/AM29.02-18</t>
  </si>
  <si>
    <t>Ball 18 x 30mm 3/4"</t>
  </si>
  <si>
    <t>QJ/AM29.02-19</t>
  </si>
  <si>
    <t>Ball 3/4"</t>
  </si>
  <si>
    <t>QJ/AM29.02-24</t>
  </si>
  <si>
    <t>Ball 1"</t>
  </si>
  <si>
    <t>QJ/AM29.02-31</t>
  </si>
  <si>
    <t>Ball 1 1/4"</t>
  </si>
  <si>
    <t>QJ/AM29.02-39</t>
  </si>
  <si>
    <t>Ball 1 1/2"</t>
  </si>
  <si>
    <t>QJ/AM29.02-50</t>
  </si>
  <si>
    <t>Ball 2"</t>
  </si>
  <si>
    <t>QJ0295</t>
  </si>
  <si>
    <t>1/2" + 3/4" UBY REP STR</t>
  </si>
  <si>
    <t>QJ0296</t>
  </si>
  <si>
    <t>1" + 1 1/4" UBY REP STR</t>
  </si>
  <si>
    <t>QJ0297</t>
  </si>
  <si>
    <t>1 1/2" X 2" UBY REP STR</t>
  </si>
  <si>
    <t>R1</t>
  </si>
  <si>
    <t>Returgebyr - indland</t>
  </si>
  <si>
    <t>R2</t>
  </si>
  <si>
    <t>Returgebyr - udland</t>
  </si>
  <si>
    <t>RENOV</t>
  </si>
  <si>
    <t>Renovering af varer</t>
  </si>
  <si>
    <t>REP</t>
  </si>
  <si>
    <t>Reparation &amp; vedligehold</t>
  </si>
  <si>
    <t>S45003</t>
  </si>
  <si>
    <t>Service på 45003</t>
  </si>
  <si>
    <t>S45004</t>
  </si>
  <si>
    <t>Service på 45004</t>
  </si>
  <si>
    <t>S45052</t>
  </si>
  <si>
    <t>Service på 45052</t>
  </si>
  <si>
    <t>S45053</t>
  </si>
  <si>
    <t>Service på 45053</t>
  </si>
  <si>
    <t>S45054</t>
  </si>
  <si>
    <t>Service på 45054</t>
  </si>
  <si>
    <t>S45055</t>
  </si>
  <si>
    <t>Service på 45055</t>
  </si>
  <si>
    <t>S45056</t>
  </si>
  <si>
    <t>Service på 45056</t>
  </si>
  <si>
    <t>S45057</t>
  </si>
  <si>
    <t>service på 45057</t>
  </si>
  <si>
    <t>S45058</t>
  </si>
  <si>
    <t>Service på 45058</t>
  </si>
  <si>
    <t>S46360</t>
  </si>
  <si>
    <t>Service på R1 - R2</t>
  </si>
  <si>
    <t>SPECIAL</t>
  </si>
  <si>
    <t>( MOER/RING , KOGELKRAAN 81605 )</t>
  </si>
  <si>
    <t>SPECIEL</t>
  </si>
  <si>
    <t>TAG-1</t>
  </si>
  <si>
    <t>TESTHHB</t>
  </si>
  <si>
    <t>testhhb beskrivelse - ændring</t>
  </si>
  <si>
    <t>TESTHHB1</t>
  </si>
  <si>
    <t>testbeskrivelse testhhb1</t>
  </si>
  <si>
    <t>TESTVHP</t>
  </si>
  <si>
    <t>TESTVHP ITP</t>
  </si>
  <si>
    <t>UTID1</t>
  </si>
  <si>
    <t>U-tid diverse</t>
  </si>
  <si>
    <t>UTID2</t>
  </si>
  <si>
    <t>U-tid projekter</t>
  </si>
  <si>
    <t>UTID3</t>
  </si>
  <si>
    <t>U-tid investeringer</t>
  </si>
  <si>
    <t>UTID4</t>
  </si>
  <si>
    <t>U-tid rep. prod.værktøjer</t>
  </si>
  <si>
    <t>V1000003</t>
  </si>
  <si>
    <t>1/2" npt Circuit Setter rå</t>
  </si>
  <si>
    <t>V1000004</t>
  </si>
  <si>
    <t>1/2" npt Circuit Setter</t>
  </si>
  <si>
    <t>V1000005</t>
  </si>
  <si>
    <t>3/4" npt Circuit Setter rå</t>
  </si>
  <si>
    <t>V1000006</t>
  </si>
  <si>
    <t>3/4" npt Circuit Setter</t>
  </si>
  <si>
    <t>V1000007</t>
  </si>
  <si>
    <t>1" npt Circuit Setter</t>
  </si>
  <si>
    <t>V1000008</t>
  </si>
  <si>
    <t>V1000009</t>
  </si>
  <si>
    <t>1-1/4" npt Circuit Setter rå</t>
  </si>
  <si>
    <t>V1000010</t>
  </si>
  <si>
    <t>1-1/4" npt Circuit Setter</t>
  </si>
  <si>
    <t>V1000011</t>
  </si>
  <si>
    <t>1-1/2" npt Circuit Setter rå</t>
  </si>
  <si>
    <t>V1000012</t>
  </si>
  <si>
    <t>1-1/2" npt Circuit Setter</t>
  </si>
  <si>
    <t>V1000013</t>
  </si>
  <si>
    <t>2" npt Circuit Setter rå</t>
  </si>
  <si>
    <t>V1000014</t>
  </si>
  <si>
    <t>2" npt Circuit Setter</t>
  </si>
  <si>
    <t>V1000015</t>
  </si>
  <si>
    <t>2-1/2" npt Circuit Setter rå</t>
  </si>
  <si>
    <t>V1000016</t>
  </si>
  <si>
    <t>2-1/2" npt Circuit Setter</t>
  </si>
  <si>
    <t>V1000017</t>
  </si>
  <si>
    <t>3" npt Circuit Setter rå</t>
  </si>
  <si>
    <t>V1000018</t>
  </si>
  <si>
    <t>3" npt Circuit Setter</t>
  </si>
  <si>
    <t>V1000019</t>
  </si>
  <si>
    <t>1/2" Swt Circuit Setter rå</t>
  </si>
  <si>
    <t>V1000020</t>
  </si>
  <si>
    <t>1/2" Swt Circuit Setter</t>
  </si>
  <si>
    <t>V1000021</t>
  </si>
  <si>
    <t>3/4" Swt Circuit Setter rå</t>
  </si>
  <si>
    <t>V1000022</t>
  </si>
  <si>
    <t>3/4" Swt Circuit Setter</t>
  </si>
  <si>
    <t>V1000023</t>
  </si>
  <si>
    <t>1" Swt Circuit Setter rå</t>
  </si>
  <si>
    <t>V1000024</t>
  </si>
  <si>
    <t>1" Swt Circuit Setter</t>
  </si>
  <si>
    <t>V1000025</t>
  </si>
  <si>
    <t>1-1/4" Swt Circuit Setter rå</t>
  </si>
  <si>
    <t>V1000026</t>
  </si>
  <si>
    <t>1-1/4" Swt Circuit Setter</t>
  </si>
  <si>
    <t>V1000027</t>
  </si>
  <si>
    <t>1-1/2" Swt Circuit Setter rå</t>
  </si>
  <si>
    <t>V1000028</t>
  </si>
  <si>
    <t>1-1/2" Swt Circuit Setter</t>
  </si>
  <si>
    <t>V1000029</t>
  </si>
  <si>
    <t>2" Swt Circuit Setter rå</t>
  </si>
  <si>
    <t>V1000030</t>
  </si>
  <si>
    <t>2" Swt Circuit Setter</t>
  </si>
  <si>
    <t>V1000084</t>
  </si>
  <si>
    <t>Ball 1/2" Lead Free Circuit Setter</t>
  </si>
  <si>
    <t>V1000085</t>
  </si>
  <si>
    <t>V1000086</t>
  </si>
  <si>
    <t>Ball 3/4" Lead Free Circuit Setter</t>
  </si>
  <si>
    <t>V1000087</t>
  </si>
  <si>
    <t>V1000088</t>
  </si>
  <si>
    <t>Ball 1" Lead Free Circuit Setter</t>
  </si>
  <si>
    <t>V1000089</t>
  </si>
  <si>
    <t>Ball 1-1/4" Lead Free Circuit Setter</t>
  </si>
  <si>
    <t>V1000090</t>
  </si>
  <si>
    <t>Ball 1-1/2" Lead Free Circuit Setter</t>
  </si>
  <si>
    <t>V1000091</t>
  </si>
  <si>
    <t>Ball 2" Lead Free Circuit Setter</t>
  </si>
  <si>
    <t>V1000092</t>
  </si>
  <si>
    <t>Ball 2-1/2" Lead Free Circuit Setter</t>
  </si>
  <si>
    <t>V1000093</t>
  </si>
  <si>
    <t>Ball 3" Lead Free Circuit Setter</t>
  </si>
  <si>
    <t>V1000094</t>
  </si>
  <si>
    <t>Nameplate CS 1/2" npt Lead Free</t>
  </si>
  <si>
    <t>V1000095</t>
  </si>
  <si>
    <t>Nameplate CS 1/2" Swt Lead Free</t>
  </si>
  <si>
    <t>V1000096</t>
  </si>
  <si>
    <t>Nameplate CS 1/2" Swt Lead Free Low Flow</t>
  </si>
  <si>
    <t>V1000097</t>
  </si>
  <si>
    <t>Nameplate CS 3/4" npt Lead Free</t>
  </si>
  <si>
    <t>V1000098</t>
  </si>
  <si>
    <t>Nameplate CS 3/4" Swt Lead Free</t>
  </si>
  <si>
    <t>V1000099</t>
  </si>
  <si>
    <t>Nameplate CS 3/4" Swt Lead Free Low Flow</t>
  </si>
  <si>
    <t>V1000100</t>
  </si>
  <si>
    <t>Nameplate CS 1" npt Lead Free</t>
  </si>
  <si>
    <t>V1000101</t>
  </si>
  <si>
    <t>Nameplate CS 1" Swt Lead Free</t>
  </si>
  <si>
    <t>V1000102</t>
  </si>
  <si>
    <t>Nameplate CS 1-1/4" npt Lead Free</t>
  </si>
  <si>
    <t>V1000103</t>
  </si>
  <si>
    <t>Nameplate CS 1-1/4" Swt Lead Free</t>
  </si>
  <si>
    <t>V1000104</t>
  </si>
  <si>
    <t>Nameplate CS 1-1/2" npt Lead Free</t>
  </si>
  <si>
    <t>V1000105</t>
  </si>
  <si>
    <t>Nameplate CS 1-1/2" Swt Lead Free</t>
  </si>
  <si>
    <t>V1000106</t>
  </si>
  <si>
    <t>Nameplate CS 2" npt Lead Free</t>
  </si>
  <si>
    <t>V1000107</t>
  </si>
  <si>
    <t>Nameplate CS 2" Swt Lead Free</t>
  </si>
  <si>
    <t>V1000108</t>
  </si>
  <si>
    <t>Nameplate CS 2-1/2" npt Lead Free</t>
  </si>
  <si>
    <t>V1000109</t>
  </si>
  <si>
    <t>Nameplate CS 3" npt Lead Free</t>
  </si>
  <si>
    <t>V1000118</t>
  </si>
  <si>
    <t>Back up seat ring, Lead Free 1/2"</t>
  </si>
  <si>
    <t>V1000119</t>
  </si>
  <si>
    <t>Back up seat ring, Lead Free 3/4"</t>
  </si>
  <si>
    <t>V1000120</t>
  </si>
  <si>
    <t>Back up seat ring, Lead Free 1"</t>
  </si>
  <si>
    <t>V1000121</t>
  </si>
  <si>
    <t>Back up seat ring, Lead Free 1-1/4"</t>
  </si>
  <si>
    <t>V1000122</t>
  </si>
  <si>
    <t>Back up seat ring, Lead Free 1-1/2"</t>
  </si>
  <si>
    <t>V1000123</t>
  </si>
  <si>
    <t>Back up seat ring, Lead Free 2"</t>
  </si>
  <si>
    <t>V1000124</t>
  </si>
  <si>
    <t>Back up seat ring, Lead Free 2-1/2"</t>
  </si>
  <si>
    <t>V1000125</t>
  </si>
  <si>
    <t>Back up seat ring, Lead Free 3"</t>
  </si>
  <si>
    <t>V1000127</t>
  </si>
  <si>
    <t>Rotating stop</t>
  </si>
  <si>
    <t>V1000130</t>
  </si>
  <si>
    <t>Hex Lock Nut M8</t>
  </si>
  <si>
    <t>V1000131</t>
  </si>
  <si>
    <t>Hex Lock Nut M10</t>
  </si>
  <si>
    <t>V1000132</t>
  </si>
  <si>
    <t>M12 Hex Lock Nut</t>
  </si>
  <si>
    <t>V1000141</t>
  </si>
  <si>
    <t>Label 117414LF</t>
  </si>
  <si>
    <t>V1000142</t>
  </si>
  <si>
    <t>Label 117412LF</t>
  </si>
  <si>
    <t>V1000143</t>
  </si>
  <si>
    <t>Label 117410LF</t>
  </si>
  <si>
    <t>V1000144</t>
  </si>
  <si>
    <t>Label 117414LFM</t>
  </si>
  <si>
    <t>V1000145</t>
  </si>
  <si>
    <t>Label 117412LFM</t>
  </si>
  <si>
    <t>V1000146</t>
  </si>
  <si>
    <t>Label 117410LFM</t>
  </si>
  <si>
    <t>V1000147</t>
  </si>
  <si>
    <t>Label 117415LF</t>
  </si>
  <si>
    <t>V1000148</t>
  </si>
  <si>
    <t>Label 117413LF</t>
  </si>
  <si>
    <t>V1000149</t>
  </si>
  <si>
    <t>Label 117411LF</t>
  </si>
  <si>
    <t>V1000150</t>
  </si>
  <si>
    <t>Label 117415LFM</t>
  </si>
  <si>
    <t>V1000151</t>
  </si>
  <si>
    <t>Label 117413LFM</t>
  </si>
  <si>
    <t>V1000152</t>
  </si>
  <si>
    <t>Label 117411LFM</t>
  </si>
  <si>
    <t>V1000153</t>
  </si>
  <si>
    <t>Label 117416LF</t>
  </si>
  <si>
    <t>V1000154</t>
  </si>
  <si>
    <t>Label 117401LF</t>
  </si>
  <si>
    <t>V1000155</t>
  </si>
  <si>
    <t>Label 117416LFM</t>
  </si>
  <si>
    <t>V1000156</t>
  </si>
  <si>
    <t>Label 117401LFM</t>
  </si>
  <si>
    <t>V1000157</t>
  </si>
  <si>
    <t>Label 117103LF</t>
  </si>
  <si>
    <t>V1000158</t>
  </si>
  <si>
    <t>Label 117402LF</t>
  </si>
  <si>
    <t>V1000159</t>
  </si>
  <si>
    <t>Label 117103LFM</t>
  </si>
  <si>
    <t>V1000160</t>
  </si>
  <si>
    <t>Label 117402LFM</t>
  </si>
  <si>
    <t>V1000161</t>
  </si>
  <si>
    <t>Label 117104LF</t>
  </si>
  <si>
    <t>V1000162</t>
  </si>
  <si>
    <t>Label 117403LF</t>
  </si>
  <si>
    <t>V1000163</t>
  </si>
  <si>
    <t>Label 117104LFM</t>
  </si>
  <si>
    <t>V1000164</t>
  </si>
  <si>
    <t>Label 117403LFM</t>
  </si>
  <si>
    <t>V1000165</t>
  </si>
  <si>
    <t>Label 117105LF</t>
  </si>
  <si>
    <t>V1000166</t>
  </si>
  <si>
    <t>Label 117404LF</t>
  </si>
  <si>
    <t>V1000167</t>
  </si>
  <si>
    <t>Label 117105LFM</t>
  </si>
  <si>
    <t>V1000168</t>
  </si>
  <si>
    <t>Label 117404LFM</t>
  </si>
  <si>
    <t>V1000169</t>
  </si>
  <si>
    <t>Label 117106LF</t>
  </si>
  <si>
    <t>V1000170</t>
  </si>
  <si>
    <t>Label 117107LF</t>
  </si>
  <si>
    <t>V1000171</t>
  </si>
  <si>
    <t>Label, 132200</t>
  </si>
  <si>
    <t>V1000172</t>
  </si>
  <si>
    <t>Label, 132201</t>
  </si>
  <si>
    <t>V1000173</t>
  </si>
  <si>
    <t>Label, 132200 M</t>
  </si>
  <si>
    <t>V1000174</t>
  </si>
  <si>
    <t>Label, 132201 M</t>
  </si>
  <si>
    <t>V1000175</t>
  </si>
  <si>
    <t>Label, 132202</t>
  </si>
  <si>
    <t>V1000176</t>
  </si>
  <si>
    <t>Label, 132203</t>
  </si>
  <si>
    <t>V1000177</t>
  </si>
  <si>
    <t>Label, 132202 M</t>
  </si>
  <si>
    <t>V1000178</t>
  </si>
  <si>
    <t>Label, 132203 M</t>
  </si>
  <si>
    <t>V1000179</t>
  </si>
  <si>
    <t>Label, 132204</t>
  </si>
  <si>
    <t>V1000180</t>
  </si>
  <si>
    <t>Label, 132205</t>
  </si>
  <si>
    <t>V1000181</t>
  </si>
  <si>
    <t>Label, 132204 M</t>
  </si>
  <si>
    <t>V1000182</t>
  </si>
  <si>
    <t>Label, 132205 M</t>
  </si>
  <si>
    <t>V1000183</t>
  </si>
  <si>
    <t>Label, 132206</t>
  </si>
  <si>
    <t>V1000184</t>
  </si>
  <si>
    <t>Label, 132207</t>
  </si>
  <si>
    <t>V1000185</t>
  </si>
  <si>
    <t>Label, 132206 M</t>
  </si>
  <si>
    <t>V1000186</t>
  </si>
  <si>
    <t>Label, 132207 M</t>
  </si>
  <si>
    <t>V1000187</t>
  </si>
  <si>
    <t>Instruction Manual Lead Free</t>
  </si>
  <si>
    <t>V1000217</t>
  </si>
  <si>
    <t>Nameplate CS 1/2" NPT Lead Free</t>
  </si>
  <si>
    <t>V1000218</t>
  </si>
  <si>
    <t>Nameplate CS 1/2" SWT Lead Free</t>
  </si>
  <si>
    <t>V1000220</t>
  </si>
  <si>
    <t>Nameplate CS 3/4" NPT Lead Free</t>
  </si>
  <si>
    <t>V1000221</t>
  </si>
  <si>
    <t>Nameplate CS 3/4" SWT Lead Free</t>
  </si>
  <si>
    <t>V1000223</t>
  </si>
  <si>
    <t>Nameplate CS 1" NPT Lead Free</t>
  </si>
  <si>
    <t>V1000224</t>
  </si>
  <si>
    <t>Nameplate CS 1" SWT Lead Free</t>
  </si>
  <si>
    <t>V1000225</t>
  </si>
  <si>
    <t>Nameplate CS 1-1/4" NPT Lead Free</t>
  </si>
  <si>
    <t>V1000226</t>
  </si>
  <si>
    <t>Nameplate CS 1-1/4" SWT Lead Free</t>
  </si>
  <si>
    <t>V1000227</t>
  </si>
  <si>
    <t>Nameplate CS 1-1/2" NPT Lead Free</t>
  </si>
  <si>
    <t>V1000228</t>
  </si>
  <si>
    <t>Nameplate CS 1-1/2" SWT Lead Free</t>
  </si>
  <si>
    <t>V1000229</t>
  </si>
  <si>
    <t>Nameplate CS 2" NPT Lead Free</t>
  </si>
  <si>
    <t>V1000230</t>
  </si>
  <si>
    <t>Nameplate CS 2" SWT Lead Free</t>
  </si>
  <si>
    <t>V1000231</t>
  </si>
  <si>
    <t>Nameplate CS 2-1/2" NPT Lead Free</t>
  </si>
  <si>
    <t>V1000232</t>
  </si>
  <si>
    <t>Nameplate CS 3" NPT Lead Free</t>
  </si>
  <si>
    <t>V1000337</t>
  </si>
  <si>
    <t>M6 Hex Lock Nut</t>
  </si>
  <si>
    <t>V1000374</t>
  </si>
  <si>
    <t>1/2"&amp;3/4" Coil Valve Stem</t>
  </si>
  <si>
    <t>V1000375</t>
  </si>
  <si>
    <t>1" Coil Kit Valves Stem</t>
  </si>
  <si>
    <t>V1000376</t>
  </si>
  <si>
    <t>1 1/4" &amp; 1 1/2" Valve Stem</t>
  </si>
  <si>
    <t>V1000377</t>
  </si>
  <si>
    <t>2" Coil Kit Valve Stem</t>
  </si>
  <si>
    <t>V1000378</t>
  </si>
  <si>
    <t>1/2" Coil Kit Valve Ball</t>
  </si>
  <si>
    <t>V1000379</t>
  </si>
  <si>
    <t>Ball 3/4" Coil Kit Valve</t>
  </si>
  <si>
    <t>V1000380</t>
  </si>
  <si>
    <t>Ball 1" Coil Kit Valve</t>
  </si>
  <si>
    <t>V1000381</t>
  </si>
  <si>
    <t>Ball 1 1/4" Coil Kit Valve</t>
  </si>
  <si>
    <t>V1000382</t>
  </si>
  <si>
    <t>Ball 1 1/2" Coil Kit Valve</t>
  </si>
  <si>
    <t>V1000383</t>
  </si>
  <si>
    <t>Ball 2" Coil Kit Valve</t>
  </si>
  <si>
    <t>V1000384</t>
  </si>
  <si>
    <t>1/2" NPTF Ball Retainer</t>
  </si>
  <si>
    <t>V1000385</t>
  </si>
  <si>
    <t>1/2" SWT Ball Retainer</t>
  </si>
  <si>
    <t>V1000386</t>
  </si>
  <si>
    <t>3/4" NPTF Ball Retainer</t>
  </si>
  <si>
    <t>V1000387</t>
  </si>
  <si>
    <t>3/4" SWT Ball Retainer</t>
  </si>
  <si>
    <t>V1000388</t>
  </si>
  <si>
    <t>1" NPTF Ball Retainer</t>
  </si>
  <si>
    <t>V1000389</t>
  </si>
  <si>
    <t>1" SWT Ball Retainer</t>
  </si>
  <si>
    <t>V1000390</t>
  </si>
  <si>
    <t>1-1/4" NPTF Ball Retainer</t>
  </si>
  <si>
    <t>V1000391</t>
  </si>
  <si>
    <t>1-1/4" SWT Ball Retainer</t>
  </si>
  <si>
    <t>V1000392</t>
  </si>
  <si>
    <t>1-1/2" NPTF Ball Retainer</t>
  </si>
  <si>
    <t>V1000393</t>
  </si>
  <si>
    <t>1-1/2" SWT Ball Retainer</t>
  </si>
  <si>
    <t>V1000394</t>
  </si>
  <si>
    <t>2" NPTF Ball Retainer</t>
  </si>
  <si>
    <t>V1000395</t>
  </si>
  <si>
    <t>2" SWT Ball Retainer</t>
  </si>
  <si>
    <t>V1000399</t>
  </si>
  <si>
    <t>1/2" Valve Seat Teflon</t>
  </si>
  <si>
    <t>V1000400</t>
  </si>
  <si>
    <t>3/4" Valve Seat Teflon</t>
  </si>
  <si>
    <t>V1000401</t>
  </si>
  <si>
    <t>1" Valve Seat Teflon</t>
  </si>
  <si>
    <t>V1000402</t>
  </si>
  <si>
    <t>1-1/4" Valve Seat Teflon</t>
  </si>
  <si>
    <t>V1000403</t>
  </si>
  <si>
    <t>1-1/2" Valve Seat Teflon</t>
  </si>
  <si>
    <t>V1000404</t>
  </si>
  <si>
    <t>2" Valve Seat Teflon</t>
  </si>
  <si>
    <t>V1000405</t>
  </si>
  <si>
    <t>Stem O-Ring (#2-010)</t>
  </si>
  <si>
    <t>V1000406</t>
  </si>
  <si>
    <t>Stem O-Ring (#2-013)</t>
  </si>
  <si>
    <t>V1000407</t>
  </si>
  <si>
    <t>Stem O-Ring (#5-616)</t>
  </si>
  <si>
    <t>V1000408</t>
  </si>
  <si>
    <t>Valve Handle</t>
  </si>
  <si>
    <t>V1000409</t>
  </si>
  <si>
    <t>V1000410</t>
  </si>
  <si>
    <t>V1000411</t>
  </si>
  <si>
    <t>V1000449</t>
  </si>
  <si>
    <t>ZONE VALVE PLUNGER ASSY</t>
  </si>
  <si>
    <t>V1000606</t>
  </si>
  <si>
    <t>1/2" "A" Body Circuit Sentry Forged Body</t>
  </si>
  <si>
    <t>V1000607</t>
  </si>
  <si>
    <t>1/2" "A" Body Circuit Sentry Machined</t>
  </si>
  <si>
    <t>V1000608</t>
  </si>
  <si>
    <t>3/4" "A" Body Circuit Sentry Forged Body</t>
  </si>
  <si>
    <t>V1000609</t>
  </si>
  <si>
    <t>3/4" "A" Body Circuit Sentry Machined</t>
  </si>
  <si>
    <t>V1000610</t>
  </si>
  <si>
    <t>1" "A" Body Circuit Sentry Forged Body</t>
  </si>
  <si>
    <t>V1000611</t>
  </si>
  <si>
    <t>1" "A" Body Circuit Sentry Machined Body</t>
  </si>
  <si>
    <t>V1000612</t>
  </si>
  <si>
    <t>1" "B" Body Circuit Sentry Forged Body</t>
  </si>
  <si>
    <t>V1000613</t>
  </si>
  <si>
    <t>1" "B" Body Circuit Sentry Machined Body</t>
  </si>
  <si>
    <t>V1000614</t>
  </si>
  <si>
    <t>1 1/4" "B" Body Circuit Sentry Forged</t>
  </si>
  <si>
    <t>V1000615</t>
  </si>
  <si>
    <t>1 1/4" "B" Body Circuit Sentry Machined</t>
  </si>
  <si>
    <t>V1000616</t>
  </si>
  <si>
    <t>1 1/2" "B" Body Circuit Sentry Forged</t>
  </si>
  <si>
    <t>V1000617</t>
  </si>
  <si>
    <t>1 1/2" "B" Body Circuit Sentry Machined</t>
  </si>
  <si>
    <t>V1000618</t>
  </si>
  <si>
    <t>1 1/2" "C" Body Circuit Sentry Forged</t>
  </si>
  <si>
    <t>V1000619</t>
  </si>
  <si>
    <t>1 1/2" "C" Body Circuit Sentry Machined</t>
  </si>
  <si>
    <t>V1000620</t>
  </si>
  <si>
    <t>2" "C" Body Circuit Sentry Forged Body</t>
  </si>
  <si>
    <t>V1000621</t>
  </si>
  <si>
    <t>2" "C" Body Circuit Sentry Machined Body</t>
  </si>
  <si>
    <t>V1000622</t>
  </si>
  <si>
    <t>1/2" FNPT "A" Body circuit sentry</t>
  </si>
  <si>
    <t>V1000623</t>
  </si>
  <si>
    <t>1/2" SWT "A" Body circuit sentry</t>
  </si>
  <si>
    <t>V1000624</t>
  </si>
  <si>
    <t>3/4" FNPT "A" Body circuit sentry</t>
  </si>
  <si>
    <t>V1000625</t>
  </si>
  <si>
    <t>3/4" SWT "A" Body circuit sentry</t>
  </si>
  <si>
    <t>V1000626</t>
  </si>
  <si>
    <t>1" FNPT "A" Body circuit sentry</t>
  </si>
  <si>
    <t>V1000627</t>
  </si>
  <si>
    <t>1" SWT "A" Body circuit sentry</t>
  </si>
  <si>
    <t>V1000628</t>
  </si>
  <si>
    <t>1" FNPT "B" Body circuit sentry</t>
  </si>
  <si>
    <t>V1000629</t>
  </si>
  <si>
    <t>1" SWT "B" Body circuit sentry</t>
  </si>
  <si>
    <t>V1000630</t>
  </si>
  <si>
    <t>1-1/4" FNPT "B" Body circuit sentry</t>
  </si>
  <si>
    <t>V1000631</t>
  </si>
  <si>
    <t>1-1/4" SWT "B" Body circuit sentry</t>
  </si>
  <si>
    <t>V1000632</t>
  </si>
  <si>
    <t>1-1/2" FNPT "B" Body circuit sentry</t>
  </si>
  <si>
    <t>V1000633</t>
  </si>
  <si>
    <t>1-1/2" SWT "B" Body circuit sentry</t>
  </si>
  <si>
    <t>V1000634</t>
  </si>
  <si>
    <t>1-1/2" FNPT "C" Body circuit sentry</t>
  </si>
  <si>
    <t>V1000635</t>
  </si>
  <si>
    <t>1-1/2" SWT "C" Body circuit sentry</t>
  </si>
  <si>
    <t>V1000636</t>
  </si>
  <si>
    <t>2" FNPT "C" Body circuit sentry</t>
  </si>
  <si>
    <t>V1000637</t>
  </si>
  <si>
    <t>2" SWT "C" Body circuit sentry</t>
  </si>
  <si>
    <t>V1003422G</t>
  </si>
  <si>
    <t>Temp Setter Label</t>
  </si>
  <si>
    <t>V1003430G</t>
  </si>
  <si>
    <t>Temp Setter Master Label</t>
  </si>
  <si>
    <t>V1003439</t>
  </si>
  <si>
    <t>B&amp;G thermo. Mounting instruction</t>
  </si>
  <si>
    <t>V11106</t>
  </si>
  <si>
    <t>B &amp; G USA</t>
  </si>
  <si>
    <t>V11111</t>
  </si>
  <si>
    <t>Forhøjede licensafgifter</t>
  </si>
  <si>
    <t>V11113</t>
  </si>
  <si>
    <t>Licens - DPCV Clay Valve</t>
  </si>
  <si>
    <t>V11113-50</t>
  </si>
  <si>
    <t>Licens - DN50</t>
  </si>
  <si>
    <t>V11113-65</t>
  </si>
  <si>
    <t>Licens - DN65 / 2-1/2"</t>
  </si>
  <si>
    <t>V11113-80</t>
  </si>
  <si>
    <t>Licens - DN80 / 3"</t>
  </si>
  <si>
    <t>V11123</t>
  </si>
  <si>
    <t>Commission 3DV</t>
  </si>
  <si>
    <t>V11133</t>
  </si>
  <si>
    <t>Price adjustment - Balancing products</t>
  </si>
  <si>
    <t>V11134</t>
  </si>
  <si>
    <t>Price adjustment - Circuet Setter</t>
  </si>
  <si>
    <t>V11135</t>
  </si>
  <si>
    <t>Projekt rabat</t>
  </si>
  <si>
    <t>V11136</t>
  </si>
  <si>
    <t>Bonus indeværende år</t>
  </si>
  <si>
    <t>V11137</t>
  </si>
  <si>
    <t>Bonus sidste år</t>
  </si>
  <si>
    <t>V12021</t>
  </si>
  <si>
    <t>Viderefaktureret omkostninger Kina</t>
  </si>
  <si>
    <t>V17631</t>
  </si>
  <si>
    <t>Viderefakt. datterselskaber (marketing)</t>
  </si>
  <si>
    <t>V17804-1</t>
  </si>
  <si>
    <t>Circuit Sentry Re-design (Project Man.)</t>
  </si>
  <si>
    <t>V56871</t>
  </si>
  <si>
    <t>Warning label  1-1/4" 1-1/2" 2" 2-1/2" 3</t>
  </si>
  <si>
    <t>V56873</t>
  </si>
  <si>
    <t>Warning label 1/2" 3/4" 1"</t>
  </si>
  <si>
    <t>V57048</t>
  </si>
  <si>
    <t>Retaining_ring, Lead Free</t>
  </si>
  <si>
    <t>V57049</t>
  </si>
  <si>
    <t>V57414</t>
  </si>
  <si>
    <t>O-Ring for Cap C model (Frese73153)</t>
  </si>
  <si>
    <t>V57415</t>
  </si>
  <si>
    <t>O-Ring for Cap C model (Frese73155)</t>
  </si>
  <si>
    <t>V57789</t>
  </si>
  <si>
    <t>PT PLUG-LONG 2"</t>
  </si>
  <si>
    <t>V57802</t>
  </si>
  <si>
    <t>UNION NUT 3/4"</t>
  </si>
  <si>
    <t>V58047</t>
  </si>
  <si>
    <t>1/4" NPT PIPE PLUG</t>
  </si>
  <si>
    <t>V58050</t>
  </si>
  <si>
    <t>PT Plug-Short</t>
  </si>
  <si>
    <t>W156-15-01</t>
  </si>
  <si>
    <t>1/2"x3/4" N/N</t>
  </si>
  <si>
    <t>W49-15</t>
  </si>
  <si>
    <t>Filterkuglehane M/M 1/2"</t>
  </si>
  <si>
    <t>W49-15-1</t>
  </si>
  <si>
    <t>Hus Filter Kuglehane M/M 1/2"</t>
  </si>
  <si>
    <t>W49-20</t>
  </si>
  <si>
    <t>Filterkuglehane M/M 3/4"</t>
  </si>
  <si>
    <t>W49-20-1</t>
  </si>
  <si>
    <t>Hus Filter Kuglehane M/M 3/4"</t>
  </si>
  <si>
    <t>W49-20-2</t>
  </si>
  <si>
    <t>Kugleholder M32x1,5,  3/4"</t>
  </si>
  <si>
    <t>W49-25</t>
  </si>
  <si>
    <t>Filterkuglehane M/M 1"</t>
  </si>
  <si>
    <t>W49-25-1</t>
  </si>
  <si>
    <t>Hus Filter Kuglehane M/M 1"</t>
  </si>
  <si>
    <t>W49B-15</t>
  </si>
  <si>
    <t>Filterkuglehane NPT 1/2"</t>
  </si>
  <si>
    <t>W49B-15-1</t>
  </si>
  <si>
    <t>Hus Filter Kuglehane NPT M/M 1/2"</t>
  </si>
  <si>
    <t>W49B-15-2</t>
  </si>
  <si>
    <t>Kugleholder M27x1,5,  1/2"</t>
  </si>
  <si>
    <t>W49B-20</t>
  </si>
  <si>
    <t>Filterkuglehane NPT M/M 3/4"</t>
  </si>
  <si>
    <t>W49B-20-1</t>
  </si>
  <si>
    <t>Hus Filter Kuglehane NPT M/M 3/4"</t>
  </si>
  <si>
    <t>W49B-20-2</t>
  </si>
  <si>
    <t>Kugleholder M32x1,5,  NPT 3/4"</t>
  </si>
  <si>
    <t>W51-15</t>
  </si>
  <si>
    <t>Kuglehane M/T-Stykke M/M 1/2"</t>
  </si>
  <si>
    <t>W51-15-1</t>
  </si>
  <si>
    <t>Hus Kuglehane M/T-Stykke M/M 1/2"</t>
  </si>
  <si>
    <t>W51-20</t>
  </si>
  <si>
    <t>Kuglehane M/T-Stykke M/M 3/4"</t>
  </si>
  <si>
    <t>W51-20-1</t>
  </si>
  <si>
    <t>Hus Kuglehane M/T-Stykke M/M 3/4"</t>
  </si>
  <si>
    <t>W51-25</t>
  </si>
  <si>
    <t>Kuglehane M/T-Stykke M/M 1"</t>
  </si>
  <si>
    <t>W51-25-1</t>
  </si>
  <si>
    <t>Hus Kuglehane M/T-Stykke M/M 1"</t>
  </si>
  <si>
    <t>W51-32</t>
  </si>
  <si>
    <t>Kuglehane M/T-Stykke M/M 1 1/4"</t>
  </si>
  <si>
    <t>W51-32-1</t>
  </si>
  <si>
    <t>Hus Kuglehane M/T-Stykke M/M 1 1/4"</t>
  </si>
  <si>
    <t>W51-40</t>
  </si>
  <si>
    <t>Kuglehane M/T-Stykke M/M 1 1/2"</t>
  </si>
  <si>
    <t>W51-40-1</t>
  </si>
  <si>
    <t>Hus Kuglehane M/T-Stykke M/M 1 1/2"</t>
  </si>
  <si>
    <t>W51-50</t>
  </si>
  <si>
    <t>Kuglehane M/T-Stykke M/M 2"</t>
  </si>
  <si>
    <t>W51-50-1</t>
  </si>
  <si>
    <t>Hus Kuglehane M/T-Stykke M/M 2"</t>
  </si>
  <si>
    <t>W52-15</t>
  </si>
  <si>
    <t>Kuglehane M/Omløber M/M 1/2"</t>
  </si>
  <si>
    <t>W52-15-1</t>
  </si>
  <si>
    <t>Hus Kuglehane M/Omløber M/M 1/2"</t>
  </si>
  <si>
    <t>W52-15-20-2</t>
  </si>
  <si>
    <t>Overgangsstykke 1/2"-3/4"</t>
  </si>
  <si>
    <t>W52-15-20-3</t>
  </si>
  <si>
    <t>Omløber 1/2" - 3/4"</t>
  </si>
  <si>
    <t>W52-20</t>
  </si>
  <si>
    <t>Kuglehane M/Omløber M/M 3/4"</t>
  </si>
  <si>
    <t>W52-20-1</t>
  </si>
  <si>
    <t>Hus Kuglehane M/Omløber M/M 3/4"</t>
  </si>
  <si>
    <t>W52-25</t>
  </si>
  <si>
    <t>Kuglehane M/Omløber M/M 1"</t>
  </si>
  <si>
    <t>W52-25-1</t>
  </si>
  <si>
    <t>Hus Kuglehane M/Omløber M/M 1"</t>
  </si>
  <si>
    <t>W52-25-2</t>
  </si>
  <si>
    <t>Overgangsstykke 1/2"-1"</t>
  </si>
  <si>
    <t>W52-25-3</t>
  </si>
  <si>
    <t>Omløber 1"</t>
  </si>
  <si>
    <t>W52-32</t>
  </si>
  <si>
    <t>Kuglehane M/Omløber M/M 1 1/4"</t>
  </si>
  <si>
    <t>W52-32-1</t>
  </si>
  <si>
    <t>Hus Kuglehane M/Omløber M/M 1 1/4"</t>
  </si>
  <si>
    <t>W52-32-50-2</t>
  </si>
  <si>
    <t>Overgangsstykke 1 1/4"- 2"</t>
  </si>
  <si>
    <t>W52-32-50-3</t>
  </si>
  <si>
    <t>Omløber 1 1/4" - 2"</t>
  </si>
  <si>
    <t>W52-40</t>
  </si>
  <si>
    <t>Kuglehane M/Omløber M/M 1 1/2"</t>
  </si>
  <si>
    <t>W52-40-1</t>
  </si>
  <si>
    <t>Hus Kuglehane M/Omløber M/M 1 1/2"</t>
  </si>
  <si>
    <t>W52-50</t>
  </si>
  <si>
    <t>Kuglehane M/Omløber M/M 2"</t>
  </si>
  <si>
    <t>W52-50-1</t>
  </si>
  <si>
    <t>Hus Kuglehane M/Omløber M/M 2"</t>
  </si>
  <si>
    <t>W53 - 25 - 1A</t>
  </si>
  <si>
    <t>Kappe til 84631</t>
  </si>
  <si>
    <t>W53-15-2</t>
  </si>
  <si>
    <t>Spindel for spindelforlænger</t>
  </si>
  <si>
    <t>W64-15</t>
  </si>
  <si>
    <t>Kuglehane M/Greb M/M 1/2"</t>
  </si>
  <si>
    <t>W64-15-1</t>
  </si>
  <si>
    <t>Hus Kuglehane M/M 1/2"</t>
  </si>
  <si>
    <t>W64-20</t>
  </si>
  <si>
    <t>Kuglehane M/Greb M/M 3/4"</t>
  </si>
  <si>
    <t>W64-20-1</t>
  </si>
  <si>
    <t>Hus Kuglehane M/M 3/4"</t>
  </si>
  <si>
    <t>W64-25</t>
  </si>
  <si>
    <t>Kuglehane M/Greb M/M 1"</t>
  </si>
  <si>
    <t>W64-25-1</t>
  </si>
  <si>
    <t>Hus Kuglehane M/M 1"</t>
  </si>
  <si>
    <t>W64-32</t>
  </si>
  <si>
    <t>Kuglehane M/Greb M/M 1 1/4"</t>
  </si>
  <si>
    <t>W64-32-1</t>
  </si>
  <si>
    <t>Hus Kuglehane M/M 1 1/4"</t>
  </si>
  <si>
    <t>W64-40</t>
  </si>
  <si>
    <t>Kuglehane M/Greb M/M 1 1/2"</t>
  </si>
  <si>
    <t>W64-40-1</t>
  </si>
  <si>
    <t>Hus Kuglehane M/M 1 1/2"</t>
  </si>
  <si>
    <t>W64-50</t>
  </si>
  <si>
    <t>Kuglehane M/Greb M/M 2"</t>
  </si>
  <si>
    <t>W64-50-1</t>
  </si>
  <si>
    <t>Hus Kuglehane M/M 2"</t>
  </si>
  <si>
    <t>W83-15-1</t>
  </si>
  <si>
    <t>Snavssamler hus</t>
  </si>
  <si>
    <t>W83-15-2</t>
  </si>
  <si>
    <t>Prop, snavssamler DN15</t>
  </si>
  <si>
    <t>W94-15</t>
  </si>
  <si>
    <t>Kuglehane M/Greb M/N 1/2"</t>
  </si>
  <si>
    <t>W94-20</t>
  </si>
  <si>
    <t>Kuglehane M/Greb M/N 3/4"</t>
  </si>
  <si>
    <t>W94-25</t>
  </si>
  <si>
    <t>Kuglehane M/Greb M/N 1"</t>
  </si>
  <si>
    <t>W94-32</t>
  </si>
  <si>
    <t>Kuglehane M/Greb M/N 1 1/4"</t>
  </si>
  <si>
    <t>W94-40</t>
  </si>
  <si>
    <t>Kuglehane M/Greb M/N 1 1/2"</t>
  </si>
  <si>
    <t>W94-50</t>
  </si>
  <si>
    <t>Kuglehane M/Greb M/N 2"</t>
  </si>
  <si>
    <t>Y67305</t>
  </si>
  <si>
    <t>Viderefaktureret omkostninger (Tyskland)</t>
  </si>
  <si>
    <t>Y67307</t>
  </si>
  <si>
    <t>Viderefaktureret omkostninger (England)</t>
  </si>
  <si>
    <t>ZM10</t>
  </si>
  <si>
    <t>Self Lock Nut 1 1/4"-1 1/2"</t>
  </si>
  <si>
    <t>ZM12</t>
  </si>
  <si>
    <t>Self Lock Nut 1"</t>
  </si>
  <si>
    <t>ZM6</t>
  </si>
  <si>
    <t>Self Lock Nut 1/2"-3/4"</t>
  </si>
  <si>
    <t>ZM8</t>
  </si>
  <si>
    <t>58-9011M-01</t>
  </si>
  <si>
    <t>58-9001M-01</t>
  </si>
  <si>
    <t>RG5</t>
  </si>
  <si>
    <t>47-20190</t>
  </si>
  <si>
    <t>47-20210</t>
  </si>
  <si>
    <t>51-76312</t>
  </si>
  <si>
    <t>51-76319</t>
  </si>
  <si>
    <t>51-76326</t>
  </si>
  <si>
    <t>51-76332</t>
  </si>
  <si>
    <t>51-76338</t>
  </si>
  <si>
    <t>51-76344</t>
  </si>
  <si>
    <t>51-76349</t>
  </si>
  <si>
    <t>51-76356</t>
  </si>
  <si>
    <t>51-76362</t>
  </si>
  <si>
    <t>51-76367</t>
  </si>
  <si>
    <t>51-76373</t>
  </si>
  <si>
    <t>51-76379</t>
  </si>
  <si>
    <t>51-76385</t>
  </si>
  <si>
    <t>51-76391</t>
  </si>
  <si>
    <t>51-76393</t>
  </si>
  <si>
    <t>51-76398</t>
  </si>
  <si>
    <t>51-76400</t>
  </si>
  <si>
    <t>51-76407</t>
  </si>
  <si>
    <t>51-76407H</t>
  </si>
  <si>
    <t>51-76420</t>
  </si>
  <si>
    <t>Type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</si>
</sst>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9"/>
      <color theme="2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name val="Arial"/>
      <family val="2"/>
    </font>
    <font>
      <b/>
      <sz val="28"/>
      <color theme="1"/>
      <name val="Calibri"/>
      <family val="2"/>
      <scheme val="minor"/>
    </font>
    <font>
      <sz val="10"/>
      <name val="Arial"/>
      <family val="2"/>
    </font>
    <font>
      <i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14"/>
      <color theme="1"/>
      <name val="Calibri"/>
      <family val="2"/>
      <scheme val="minor"/>
    </font>
    <font>
      <sz val="12"/>
      <name val="Arial Narrow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388B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5" tint="0.3999755851924192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  <xf numFmtId="0" fontId="35" fillId="0" borderId="0" applyNumberFormat="0" applyFill="0" applyBorder="0" applyAlignment="0" applyProtection="0"/>
    <xf numFmtId="0" fontId="34" fillId="0" borderId="0"/>
    <xf numFmtId="0" fontId="34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3" fillId="8" borderId="8" applyNumberFormat="0" applyFont="0" applyAlignment="0" applyProtection="0"/>
    <xf numFmtId="0" fontId="34" fillId="0" borderId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0" fillId="0" borderId="10" xfId="0" applyBorder="1" applyAlignment="1">
      <alignment horizontal="center"/>
    </xf>
    <xf numFmtId="0" fontId="21" fillId="36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0" fontId="18" fillId="0" borderId="0" xfId="0" applyFont="1"/>
    <xf numFmtId="0" fontId="16" fillId="0" borderId="0" xfId="0" applyFont="1"/>
    <xf numFmtId="0" fontId="16" fillId="35" borderId="10" xfId="0" applyFont="1" applyFill="1" applyBorder="1"/>
    <xf numFmtId="0" fontId="21" fillId="36" borderId="0" xfId="0" applyFont="1" applyFill="1" applyAlignment="1">
      <alignment horizontal="center" vertical="center" wrapText="1"/>
    </xf>
    <xf numFmtId="0" fontId="19" fillId="33" borderId="0" xfId="0" applyFont="1" applyFill="1" applyAlignment="1">
      <alignment horizontal="center"/>
    </xf>
    <xf numFmtId="0" fontId="24" fillId="0" borderId="0" xfId="0" applyFont="1"/>
    <xf numFmtId="0" fontId="25" fillId="0" borderId="0" xfId="0" applyFont="1"/>
    <xf numFmtId="0" fontId="0" fillId="0" borderId="11" xfId="0" applyBorder="1"/>
    <xf numFmtId="0" fontId="0" fillId="37" borderId="10" xfId="0" applyFill="1" applyBorder="1"/>
    <xf numFmtId="0" fontId="21" fillId="36" borderId="13" xfId="0" applyFont="1" applyFill="1" applyBorder="1" applyAlignment="1">
      <alignment horizontal="center" vertical="center" wrapText="1"/>
    </xf>
    <xf numFmtId="0" fontId="23" fillId="35" borderId="0" xfId="0" applyFont="1" applyFill="1" applyAlignment="1">
      <alignment horizontal="center"/>
    </xf>
    <xf numFmtId="0" fontId="0" fillId="0" borderId="10" xfId="0" applyBorder="1"/>
    <xf numFmtId="0" fontId="26" fillId="37" borderId="10" xfId="0" applyFont="1" applyFill="1" applyBorder="1" applyAlignment="1">
      <alignment vertical="center"/>
    </xf>
    <xf numFmtId="0" fontId="27" fillId="37" borderId="10" xfId="0" applyFont="1" applyFill="1" applyBorder="1" applyAlignment="1">
      <alignment vertical="center"/>
    </xf>
    <xf numFmtId="0" fontId="0" fillId="37" borderId="0" xfId="0" applyFill="1"/>
    <xf numFmtId="0" fontId="28" fillId="0" borderId="10" xfId="0" applyFont="1" applyBorder="1"/>
    <xf numFmtId="0" fontId="28" fillId="0" borderId="10" xfId="0" applyFont="1" applyBorder="1" applyAlignment="1">
      <alignment horizontal="center"/>
    </xf>
    <xf numFmtId="0" fontId="29" fillId="38" borderId="17" xfId="0" applyFont="1" applyFill="1" applyBorder="1" applyAlignment="1">
      <alignment horizontal="left" vertical="center"/>
    </xf>
    <xf numFmtId="0" fontId="29" fillId="38" borderId="10" xfId="0" applyFont="1" applyFill="1" applyBorder="1" applyAlignment="1">
      <alignment horizontal="center"/>
    </xf>
    <xf numFmtId="164" fontId="29" fillId="39" borderId="10" xfId="0" applyNumberFormat="1" applyFont="1" applyFill="1" applyBorder="1" applyAlignment="1">
      <alignment horizontal="center"/>
    </xf>
    <xf numFmtId="164" fontId="29" fillId="40" borderId="18" xfId="0" applyNumberFormat="1" applyFont="1" applyFill="1" applyBorder="1" applyAlignment="1">
      <alignment horizontal="center"/>
    </xf>
    <xf numFmtId="0" fontId="29" fillId="0" borderId="17" xfId="0" applyFont="1" applyBorder="1" applyAlignment="1">
      <alignment horizontal="left" vertical="center"/>
    </xf>
    <xf numFmtId="0" fontId="29" fillId="0" borderId="10" xfId="0" applyFont="1" applyBorder="1" applyAlignment="1">
      <alignment horizontal="center"/>
    </xf>
    <xf numFmtId="0" fontId="29" fillId="41" borderId="17" xfId="0" applyFont="1" applyFill="1" applyBorder="1" applyAlignment="1">
      <alignment horizontal="left" vertical="center"/>
    </xf>
    <xf numFmtId="0" fontId="29" fillId="41" borderId="10" xfId="0" applyFont="1" applyFill="1" applyBorder="1" applyAlignment="1">
      <alignment horizontal="center"/>
    </xf>
    <xf numFmtId="1" fontId="29" fillId="40" borderId="18" xfId="0" applyNumberFormat="1" applyFont="1" applyFill="1" applyBorder="1" applyAlignment="1">
      <alignment horizontal="center"/>
    </xf>
    <xf numFmtId="0" fontId="29" fillId="41" borderId="19" xfId="0" applyFont="1" applyFill="1" applyBorder="1" applyAlignment="1">
      <alignment horizontal="left" vertical="center"/>
    </xf>
    <xf numFmtId="0" fontId="29" fillId="41" borderId="20" xfId="0" applyFont="1" applyFill="1" applyBorder="1" applyAlignment="1">
      <alignment horizontal="center"/>
    </xf>
    <xf numFmtId="164" fontId="29" fillId="39" borderId="20" xfId="0" applyNumberFormat="1" applyFont="1" applyFill="1" applyBorder="1" applyAlignment="1">
      <alignment horizontal="center"/>
    </xf>
    <xf numFmtId="1" fontId="29" fillId="40" borderId="21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10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6" fillId="0" borderId="10" xfId="0" applyFont="1" applyBorder="1" applyAlignment="1">
      <alignment vertical="top"/>
    </xf>
    <xf numFmtId="0" fontId="30" fillId="0" borderId="0" xfId="0" applyFont="1"/>
    <xf numFmtId="0" fontId="21" fillId="36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11" fontId="0" fillId="0" borderId="0" xfId="0" applyNumberFormat="1"/>
    <xf numFmtId="0" fontId="29" fillId="38" borderId="17" xfId="42" applyFont="1" applyFill="1" applyBorder="1" applyAlignment="1">
      <alignment horizontal="left" vertical="center"/>
    </xf>
    <xf numFmtId="0" fontId="29" fillId="38" borderId="10" xfId="42" applyFont="1" applyFill="1" applyBorder="1" applyAlignment="1">
      <alignment horizontal="center"/>
    </xf>
    <xf numFmtId="164" fontId="29" fillId="39" borderId="10" xfId="42" applyNumberFormat="1" applyFont="1" applyFill="1" applyBorder="1" applyAlignment="1">
      <alignment horizontal="center"/>
    </xf>
    <xf numFmtId="1" fontId="29" fillId="40" borderId="18" xfId="42" applyNumberFormat="1" applyFont="1" applyFill="1" applyBorder="1" applyAlignment="1">
      <alignment horizontal="center"/>
    </xf>
    <xf numFmtId="0" fontId="29" fillId="0" borderId="17" xfId="42" applyFont="1" applyBorder="1" applyAlignment="1">
      <alignment horizontal="left" vertical="center"/>
    </xf>
    <xf numFmtId="0" fontId="29" fillId="0" borderId="10" xfId="42" applyFont="1" applyBorder="1" applyAlignment="1">
      <alignment horizontal="center"/>
    </xf>
    <xf numFmtId="0" fontId="29" fillId="0" borderId="19" xfId="42" applyFont="1" applyBorder="1" applyAlignment="1">
      <alignment horizontal="left" vertical="center"/>
    </xf>
    <xf numFmtId="0" fontId="29" fillId="0" borderId="20" xfId="42" applyFont="1" applyBorder="1" applyAlignment="1">
      <alignment horizontal="center"/>
    </xf>
    <xf numFmtId="164" fontId="29" fillId="39" borderId="20" xfId="42" applyNumberFormat="1" applyFont="1" applyFill="1" applyBorder="1" applyAlignment="1">
      <alignment horizontal="center"/>
    </xf>
    <xf numFmtId="1" fontId="29" fillId="40" borderId="21" xfId="42" applyNumberFormat="1" applyFont="1" applyFill="1" applyBorder="1" applyAlignment="1">
      <alignment horizontal="center"/>
    </xf>
    <xf numFmtId="0" fontId="29" fillId="0" borderId="19" xfId="0" applyFont="1" applyBorder="1" applyAlignment="1">
      <alignment horizontal="left" vertical="center"/>
    </xf>
    <xf numFmtId="0" fontId="29" fillId="0" borderId="20" xfId="0" applyFont="1" applyBorder="1" applyAlignment="1">
      <alignment horizontal="center"/>
    </xf>
    <xf numFmtId="164" fontId="29" fillId="40" borderId="21" xfId="0" applyNumberFormat="1" applyFont="1" applyFill="1" applyBorder="1" applyAlignment="1">
      <alignment horizontal="center"/>
    </xf>
    <xf numFmtId="0" fontId="23" fillId="35" borderId="11" xfId="0" applyFont="1" applyFill="1" applyBorder="1" applyAlignment="1">
      <alignment horizontal="center"/>
    </xf>
    <xf numFmtId="0" fontId="0" fillId="42" borderId="28" xfId="0" applyFill="1" applyBorder="1"/>
    <xf numFmtId="0" fontId="0" fillId="42" borderId="29" xfId="0" applyFill="1" applyBorder="1"/>
    <xf numFmtId="0" fontId="0" fillId="42" borderId="30" xfId="0" applyFill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13" fillId="43" borderId="28" xfId="0" applyFont="1" applyFill="1" applyBorder="1"/>
    <xf numFmtId="0" fontId="13" fillId="43" borderId="29" xfId="0" applyFont="1" applyFill="1" applyBorder="1"/>
    <xf numFmtId="0" fontId="13" fillId="43" borderId="30" xfId="0" applyFont="1" applyFill="1" applyBorder="1"/>
    <xf numFmtId="0" fontId="16" fillId="0" borderId="10" xfId="0" applyFont="1" applyBorder="1" applyAlignment="1">
      <alignment vertical="top" wrapText="1"/>
    </xf>
    <xf numFmtId="0" fontId="32" fillId="0" borderId="0" xfId="0" applyFont="1"/>
    <xf numFmtId="0" fontId="0" fillId="0" borderId="0" xfId="0" applyAlignment="1">
      <alignment wrapText="1"/>
    </xf>
    <xf numFmtId="0" fontId="9" fillId="5" borderId="4" xfId="9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18" fillId="0" borderId="0" xfId="0" applyFont="1" applyAlignment="1">
      <alignment horizontal="center"/>
    </xf>
    <xf numFmtId="0" fontId="18" fillId="0" borderId="0" xfId="0" quotePrefix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0" fillId="42" borderId="31" xfId="0" applyFill="1" applyBorder="1"/>
    <xf numFmtId="0" fontId="0" fillId="0" borderId="31" xfId="0" applyBorder="1"/>
    <xf numFmtId="0" fontId="18" fillId="0" borderId="16" xfId="9" applyFont="1" applyFill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quotePrefix="1" applyFont="1" applyBorder="1" applyAlignment="1" applyProtection="1">
      <alignment horizontal="left"/>
      <protection locked="0"/>
    </xf>
    <xf numFmtId="2" fontId="18" fillId="0" borderId="10" xfId="0" applyNumberFormat="1" applyFont="1" applyBorder="1" applyAlignment="1" applyProtection="1">
      <alignment horizontal="left"/>
      <protection locked="0"/>
    </xf>
    <xf numFmtId="1" fontId="18" fillId="0" borderId="10" xfId="0" applyNumberFormat="1" applyFont="1" applyBorder="1" applyAlignment="1" applyProtection="1">
      <alignment horizontal="left" vertical="center"/>
      <protection locked="0"/>
    </xf>
    <xf numFmtId="16" fontId="18" fillId="0" borderId="10" xfId="0" applyNumberFormat="1" applyFont="1" applyBorder="1" applyAlignment="1" applyProtection="1">
      <alignment horizontal="left" vertical="center"/>
      <protection locked="0"/>
    </xf>
    <xf numFmtId="0" fontId="16" fillId="0" borderId="10" xfId="0" applyFont="1" applyBorder="1" applyAlignment="1">
      <alignment horizontal="center"/>
    </xf>
    <xf numFmtId="0" fontId="0" fillId="41" borderId="0" xfId="0" applyFill="1"/>
    <xf numFmtId="14" fontId="0" fillId="0" borderId="0" xfId="0" applyNumberFormat="1"/>
    <xf numFmtId="14" fontId="0" fillId="0" borderId="0" xfId="0" quotePrefix="1" applyNumberFormat="1"/>
    <xf numFmtId="0" fontId="36" fillId="44" borderId="0" xfId="0" applyFont="1" applyFill="1"/>
    <xf numFmtId="0" fontId="37" fillId="0" borderId="32" xfId="0" applyFont="1" applyBorder="1" applyAlignment="1" applyProtection="1">
      <alignment horizontal="left" vertical="top" wrapText="1"/>
      <protection locked="0"/>
    </xf>
    <xf numFmtId="0" fontId="9" fillId="5" borderId="4" xfId="9" applyAlignment="1" applyProtection="1">
      <alignment horizontal="left" vertical="top" wrapText="1"/>
      <protection locked="0"/>
    </xf>
    <xf numFmtId="1" fontId="0" fillId="0" borderId="10" xfId="0" applyNumberFormat="1" applyBorder="1" applyAlignment="1">
      <alignment horizontal="center"/>
    </xf>
    <xf numFmtId="165" fontId="28" fillId="0" borderId="10" xfId="53" applyNumberFormat="1" applyFont="1" applyFill="1" applyBorder="1" applyAlignment="1">
      <alignment horizontal="center"/>
    </xf>
    <xf numFmtId="9" fontId="0" fillId="0" borderId="10" xfId="0" applyNumberFormat="1" applyBorder="1" applyAlignment="1">
      <alignment horizontal="center"/>
    </xf>
    <xf numFmtId="14" fontId="18" fillId="0" borderId="16" xfId="9" applyNumberFormat="1" applyFont="1" applyFill="1" applyBorder="1" applyAlignment="1" applyProtection="1">
      <alignment horizontal="center"/>
      <protection locked="0"/>
    </xf>
    <xf numFmtId="1" fontId="0" fillId="0" borderId="10" xfId="0" applyNumberFormat="1" applyBorder="1" applyProtection="1">
      <protection locked="0"/>
    </xf>
    <xf numFmtId="9" fontId="18" fillId="0" borderId="10" xfId="0" applyNumberFormat="1" applyFont="1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16" fillId="35" borderId="10" xfId="0" applyFont="1" applyFill="1" applyBorder="1" applyAlignment="1">
      <alignment horizontal="center"/>
    </xf>
    <xf numFmtId="0" fontId="0" fillId="0" borderId="10" xfId="0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9" fillId="5" borderId="4" xfId="9" applyAlignment="1" applyProtection="1">
      <alignment horizontal="center" vertical="top" wrapText="1"/>
      <protection locked="0"/>
    </xf>
    <xf numFmtId="165" fontId="28" fillId="0" borderId="10" xfId="53" applyNumberFormat="1" applyFont="1" applyFill="1" applyBorder="1" applyAlignment="1" applyProtection="1">
      <alignment horizontal="center"/>
    </xf>
    <xf numFmtId="3" fontId="0" fillId="0" borderId="10" xfId="0" applyNumberFormat="1" applyBorder="1" applyAlignment="1" applyProtection="1">
      <alignment horizontal="center" vertical="center"/>
      <protection locked="0"/>
    </xf>
    <xf numFmtId="49" fontId="0" fillId="0" borderId="0" xfId="0" applyNumberFormat="1"/>
    <xf numFmtId="0" fontId="16" fillId="35" borderId="15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16" fillId="35" borderId="14" xfId="0" applyFont="1" applyFill="1" applyBorder="1" applyAlignment="1">
      <alignment horizontal="center"/>
    </xf>
    <xf numFmtId="0" fontId="20" fillId="34" borderId="0" xfId="0" applyFont="1" applyFill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16" fillId="35" borderId="0" xfId="0" applyFont="1" applyFill="1" applyAlignment="1">
      <alignment horizontal="center"/>
    </xf>
    <xf numFmtId="0" fontId="16" fillId="35" borderId="0" xfId="0" applyFont="1" applyFill="1" applyAlignment="1">
      <alignment horizontal="center" wrapText="1"/>
    </xf>
  </cellXfs>
  <cellStyles count="5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43" xr:uid="{49DC4AC2-0CBE-4F68-A8B2-FA3756471405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BEC457B-41A7-4DB1-843B-E122B4BB5E45}"/>
    <cellStyle name="Normal 2 2" xfId="44" xr:uid="{4A2CA33F-924A-4D9C-9679-9DF264A9AF9A}"/>
    <cellStyle name="Normal 2 2 2" xfId="45" xr:uid="{117318E3-9252-45C5-BD27-E4AA577399AD}"/>
    <cellStyle name="Normal 2 3" xfId="46" xr:uid="{2661DBBF-258D-493F-B8B7-4A31EC73CD80}"/>
    <cellStyle name="Normal 2 4" xfId="47" xr:uid="{D1F874C0-ED7F-44D8-B4C1-0FDEA7917F27}"/>
    <cellStyle name="Normal 3" xfId="48" xr:uid="{2C3ED444-2616-4068-8812-F4643B0E56AF}"/>
    <cellStyle name="Normal 3 2" xfId="49" xr:uid="{F60A6876-5B69-4CB6-B382-1D7D7F5CC063}"/>
    <cellStyle name="Normal 3 3" xfId="52" xr:uid="{F247A340-09CD-4E2C-A596-80C70E124521}"/>
    <cellStyle name="Normal 4" xfId="50" xr:uid="{329A21B4-0659-4834-A060-7A437025F20F}"/>
    <cellStyle name="Note" xfId="15" builtinId="10" customBuiltin="1"/>
    <cellStyle name="Note 2" xfId="51" xr:uid="{BF6B143B-B413-4EA7-9FD3-7F7AF2035FF4}"/>
    <cellStyle name="Output" xfId="10" builtinId="21" customBuiltin="1"/>
    <cellStyle name="Percent" xfId="53" builtinId="5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32846</xdr:colOff>
      <xdr:row>9</xdr:row>
      <xdr:rowOff>6569</xdr:rowOff>
    </xdr:from>
    <xdr:to>
      <xdr:col>16</xdr:col>
      <xdr:colOff>285751</xdr:colOff>
      <xdr:row>10</xdr:row>
      <xdr:rowOff>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C8693-2E9F-4B82-99DC-E270B7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6453" y="2374212"/>
          <a:ext cx="1164584" cy="324503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201705</xdr:colOff>
      <xdr:row>1</xdr:row>
      <xdr:rowOff>71349</xdr:rowOff>
    </xdr:from>
    <xdr:to>
      <xdr:col>1</xdr:col>
      <xdr:colOff>1669676</xdr:colOff>
      <xdr:row>2</xdr:row>
      <xdr:rowOff>18918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99956A-6BDF-4C7B-B458-7EE82ABE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261849"/>
          <a:ext cx="1467971" cy="4070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</xdr:row>
      <xdr:rowOff>138112</xdr:rowOff>
    </xdr:from>
    <xdr:to>
      <xdr:col>11</xdr:col>
      <xdr:colOff>1089</xdr:colOff>
      <xdr:row>105</xdr:row>
      <xdr:rowOff>108533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CF9241-F88A-4EF9-B666-5F439EC6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8" y="8805862"/>
          <a:ext cx="11125855" cy="1559142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342900</xdr:colOff>
      <xdr:row>23</xdr:row>
      <xdr:rowOff>138112</xdr:rowOff>
    </xdr:from>
    <xdr:to>
      <xdr:col>22</xdr:col>
      <xdr:colOff>219755</xdr:colOff>
      <xdr:row>105</xdr:row>
      <xdr:rowOff>123955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FD9E79-1EF8-4759-8181-407B6C13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87200" y="8824912"/>
          <a:ext cx="11124520" cy="1560684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32845</xdr:colOff>
      <xdr:row>1</xdr:row>
      <xdr:rowOff>6569</xdr:rowOff>
    </xdr:from>
    <xdr:to>
      <xdr:col>15</xdr:col>
      <xdr:colOff>324227</xdr:colOff>
      <xdr:row>2</xdr:row>
      <xdr:rowOff>3635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08501-D92D-4EF3-B026-A9771A4E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7620" y="120869"/>
          <a:ext cx="1451351" cy="330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9FA4-A6C9-4729-A811-2B4A2A09966B}">
  <dimension ref="B2:AJ110"/>
  <sheetViews>
    <sheetView zoomScale="70" zoomScaleNormal="70" workbookViewId="0">
      <selection activeCell="D112" sqref="D112"/>
    </sheetView>
  </sheetViews>
  <sheetFormatPr defaultColWidth="8.85546875" defaultRowHeight="15"/>
  <cols>
    <col min="1" max="1" width="2.42578125" customWidth="1"/>
    <col min="2" max="2" width="27.7109375" customWidth="1"/>
    <col min="3" max="3" width="22.28515625" customWidth="1"/>
    <col min="4" max="4" width="15.42578125" customWidth="1"/>
    <col min="5" max="5" width="16.85546875" customWidth="1"/>
    <col min="6" max="6" width="19.28515625" customWidth="1"/>
    <col min="7" max="7" width="13.28515625" customWidth="1"/>
    <col min="8" max="8" width="14.42578125" customWidth="1"/>
    <col min="9" max="9" width="15.42578125" customWidth="1"/>
    <col min="11" max="11" width="15.140625" customWidth="1"/>
    <col min="12" max="12" width="13.7109375" customWidth="1"/>
    <col min="13" max="13" width="15.85546875" customWidth="1"/>
    <col min="14" max="14" width="18" customWidth="1"/>
    <col min="16" max="16" width="13.42578125" bestFit="1" customWidth="1"/>
    <col min="17" max="18" width="20.140625" bestFit="1" customWidth="1"/>
    <col min="19" max="19" width="20.140625" customWidth="1"/>
    <col min="20" max="23" width="12.7109375" customWidth="1"/>
    <col min="24" max="24" width="11.140625" customWidth="1"/>
    <col min="25" max="32" width="13.28515625" customWidth="1"/>
    <col min="33" max="33" width="10.42578125" customWidth="1"/>
    <col min="34" max="34" width="15.28515625" customWidth="1"/>
    <col min="35" max="35" width="6.28515625" customWidth="1"/>
    <col min="36" max="37" width="14.42578125" customWidth="1"/>
  </cols>
  <sheetData>
    <row r="2" spans="2:36" ht="36">
      <c r="B2" s="38" t="s">
        <v>0</v>
      </c>
      <c r="M2" s="5"/>
    </row>
    <row r="4" spans="2:36">
      <c r="C4" s="5" t="s">
        <v>1</v>
      </c>
    </row>
    <row r="6" spans="2:36">
      <c r="C6" t="s">
        <v>2</v>
      </c>
    </row>
    <row r="7" spans="2:36">
      <c r="C7" t="s">
        <v>3</v>
      </c>
    </row>
    <row r="8" spans="2:36">
      <c r="C8" s="69" t="s">
        <v>4</v>
      </c>
    </row>
    <row r="10" spans="2:36" ht="26.25">
      <c r="C10" s="112" t="s">
        <v>5</v>
      </c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8"/>
      <c r="P10" s="111" t="s">
        <v>6</v>
      </c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</row>
    <row r="11" spans="2:36">
      <c r="C11" s="113" t="s">
        <v>7</v>
      </c>
      <c r="D11" s="113"/>
      <c r="E11" s="113" t="s">
        <v>8</v>
      </c>
      <c r="F11" s="113"/>
      <c r="G11" s="113"/>
      <c r="H11" s="113"/>
      <c r="I11" s="113"/>
      <c r="J11" s="113"/>
      <c r="K11" s="6" t="s">
        <v>9</v>
      </c>
      <c r="L11" s="113" t="s">
        <v>10</v>
      </c>
      <c r="M11" s="113"/>
      <c r="N11" s="100" t="s">
        <v>11</v>
      </c>
      <c r="P11" s="108" t="s">
        <v>8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10"/>
      <c r="AJ11" s="100" t="s">
        <v>11</v>
      </c>
    </row>
    <row r="12" spans="2:36">
      <c r="C12" s="14">
        <v>1</v>
      </c>
      <c r="D12" s="14">
        <v>2</v>
      </c>
      <c r="E12" s="14">
        <v>3</v>
      </c>
      <c r="F12" s="14">
        <v>4</v>
      </c>
      <c r="G12" s="14">
        <v>5</v>
      </c>
      <c r="H12" s="14">
        <v>6</v>
      </c>
      <c r="I12" s="14">
        <v>7</v>
      </c>
      <c r="J12" s="14">
        <v>8</v>
      </c>
      <c r="K12" s="14">
        <v>9</v>
      </c>
      <c r="L12" s="14">
        <v>10</v>
      </c>
      <c r="M12" s="14">
        <v>11</v>
      </c>
      <c r="N12" s="14">
        <v>12</v>
      </c>
      <c r="P12" s="58">
        <v>13</v>
      </c>
      <c r="Q12" s="58">
        <f t="shared" ref="Q12" si="0">P12+1</f>
        <v>14</v>
      </c>
      <c r="R12" s="58">
        <f t="shared" ref="R12:T12" si="1">Q12+1</f>
        <v>15</v>
      </c>
      <c r="S12" s="58">
        <f t="shared" si="1"/>
        <v>16</v>
      </c>
      <c r="T12" s="58">
        <f t="shared" si="1"/>
        <v>17</v>
      </c>
      <c r="U12" s="58">
        <f t="shared" ref="U12" si="2">T12+1</f>
        <v>18</v>
      </c>
      <c r="V12" s="58">
        <f t="shared" ref="V12:AH12" si="3">U12+1</f>
        <v>19</v>
      </c>
      <c r="W12" s="58">
        <f t="shared" si="3"/>
        <v>20</v>
      </c>
      <c r="X12" s="58">
        <f t="shared" si="3"/>
        <v>21</v>
      </c>
      <c r="Y12" s="58">
        <f t="shared" si="3"/>
        <v>22</v>
      </c>
      <c r="Z12" s="58">
        <f t="shared" si="3"/>
        <v>23</v>
      </c>
      <c r="AA12" s="58">
        <f t="shared" si="3"/>
        <v>24</v>
      </c>
      <c r="AB12" s="58">
        <f t="shared" si="3"/>
        <v>25</v>
      </c>
      <c r="AC12" s="58">
        <f t="shared" si="3"/>
        <v>26</v>
      </c>
      <c r="AD12" s="58">
        <f t="shared" si="3"/>
        <v>27</v>
      </c>
      <c r="AE12" s="58">
        <f t="shared" si="3"/>
        <v>28</v>
      </c>
      <c r="AF12" s="58">
        <f t="shared" si="3"/>
        <v>29</v>
      </c>
      <c r="AG12" s="58">
        <f t="shared" si="3"/>
        <v>30</v>
      </c>
      <c r="AH12" s="58">
        <f t="shared" si="3"/>
        <v>31</v>
      </c>
      <c r="AJ12" s="14">
        <v>31</v>
      </c>
    </row>
    <row r="13" spans="2:36" ht="60">
      <c r="B13" s="34"/>
      <c r="C13" s="13" t="s">
        <v>7</v>
      </c>
      <c r="D13" s="13" t="s">
        <v>12</v>
      </c>
      <c r="E13" s="13" t="s">
        <v>13</v>
      </c>
      <c r="F13" s="13" t="s">
        <v>14</v>
      </c>
      <c r="G13" s="13" t="s">
        <v>15</v>
      </c>
      <c r="H13" s="13" t="s">
        <v>16</v>
      </c>
      <c r="I13" s="7" t="s">
        <v>17</v>
      </c>
      <c r="J13" s="13" t="s">
        <v>18</v>
      </c>
      <c r="K13" s="13" t="s">
        <v>19</v>
      </c>
      <c r="L13" s="13" t="s">
        <v>20</v>
      </c>
      <c r="M13" s="13" t="s">
        <v>21</v>
      </c>
      <c r="N13" s="2" t="s">
        <v>11</v>
      </c>
      <c r="P13" s="2" t="s">
        <v>22</v>
      </c>
      <c r="Q13" s="2" t="s">
        <v>23</v>
      </c>
      <c r="R13" s="2" t="s">
        <v>24</v>
      </c>
      <c r="S13" s="2" t="s">
        <v>25</v>
      </c>
      <c r="T13" s="2" t="s">
        <v>26</v>
      </c>
      <c r="U13" s="2" t="s">
        <v>27</v>
      </c>
      <c r="V13" s="2" t="s">
        <v>28</v>
      </c>
      <c r="W13" s="2" t="s">
        <v>29</v>
      </c>
      <c r="X13" s="2" t="s">
        <v>30</v>
      </c>
      <c r="Y13" s="2" t="s">
        <v>31</v>
      </c>
      <c r="Z13" s="2" t="s">
        <v>16</v>
      </c>
      <c r="AA13" s="2" t="s">
        <v>32</v>
      </c>
      <c r="AB13" s="2" t="s">
        <v>33</v>
      </c>
      <c r="AC13" s="2" t="s">
        <v>34</v>
      </c>
      <c r="AD13" s="2" t="s">
        <v>35</v>
      </c>
      <c r="AE13" s="2" t="s">
        <v>36</v>
      </c>
      <c r="AF13" s="2" t="s">
        <v>37</v>
      </c>
      <c r="AG13" s="2" t="s">
        <v>38</v>
      </c>
      <c r="AH13" s="2" t="s">
        <v>39</v>
      </c>
      <c r="AJ13" s="2" t="s">
        <v>11</v>
      </c>
    </row>
    <row r="14" spans="2:36" ht="195.75" customHeight="1">
      <c r="B14" s="37" t="s">
        <v>40</v>
      </c>
      <c r="C14" s="35" t="s">
        <v>41</v>
      </c>
      <c r="D14" s="35" t="s">
        <v>42</v>
      </c>
      <c r="E14" s="35" t="s">
        <v>43</v>
      </c>
      <c r="F14" s="35" t="s">
        <v>44</v>
      </c>
      <c r="G14" s="35" t="s">
        <v>45</v>
      </c>
      <c r="H14" s="35" t="s">
        <v>46</v>
      </c>
      <c r="I14" s="35" t="s">
        <v>47</v>
      </c>
      <c r="J14" s="35" t="s">
        <v>48</v>
      </c>
      <c r="K14" s="35" t="s">
        <v>49</v>
      </c>
      <c r="L14" s="35" t="s">
        <v>50</v>
      </c>
      <c r="M14" s="35" t="s">
        <v>51</v>
      </c>
      <c r="N14" s="35" t="s">
        <v>52</v>
      </c>
      <c r="P14" s="36" t="s">
        <v>53</v>
      </c>
      <c r="Q14" s="36" t="s">
        <v>54</v>
      </c>
      <c r="R14" s="36"/>
      <c r="S14" s="36" t="s">
        <v>55</v>
      </c>
      <c r="T14" s="36" t="s">
        <v>56</v>
      </c>
      <c r="U14" s="36" t="s">
        <v>57</v>
      </c>
      <c r="V14" s="36" t="s">
        <v>58</v>
      </c>
      <c r="W14" s="36" t="s">
        <v>59</v>
      </c>
      <c r="X14" s="36" t="s">
        <v>60</v>
      </c>
      <c r="Y14" s="36" t="s">
        <v>61</v>
      </c>
      <c r="Z14" s="36" t="s">
        <v>62</v>
      </c>
      <c r="AA14" s="36" t="s">
        <v>62</v>
      </c>
      <c r="AB14" s="36" t="s">
        <v>62</v>
      </c>
      <c r="AC14" s="36" t="s">
        <v>62</v>
      </c>
      <c r="AD14" s="36" t="s">
        <v>63</v>
      </c>
      <c r="AE14" s="36" t="s">
        <v>63</v>
      </c>
      <c r="AF14" s="36" t="s">
        <v>64</v>
      </c>
      <c r="AG14" s="36" t="s">
        <v>65</v>
      </c>
      <c r="AH14" s="35" t="s">
        <v>66</v>
      </c>
      <c r="AJ14" s="35" t="s">
        <v>67</v>
      </c>
    </row>
    <row r="15" spans="2:36" ht="29.25" customHeight="1">
      <c r="B15" s="68" t="s">
        <v>68</v>
      </c>
      <c r="C15" s="35" t="s">
        <v>69</v>
      </c>
      <c r="D15" s="35" t="s">
        <v>70</v>
      </c>
      <c r="E15" s="35" t="s">
        <v>71</v>
      </c>
      <c r="F15" s="35" t="s">
        <v>72</v>
      </c>
      <c r="G15" s="35" t="s">
        <v>73</v>
      </c>
      <c r="H15" s="35" t="s">
        <v>74</v>
      </c>
      <c r="I15" s="35" t="s">
        <v>75</v>
      </c>
      <c r="J15" s="15">
        <v>760</v>
      </c>
      <c r="K15" s="35" t="s">
        <v>76</v>
      </c>
      <c r="L15" s="35" t="s">
        <v>77</v>
      </c>
      <c r="M15" s="35" t="s">
        <v>76</v>
      </c>
      <c r="N15" s="35" t="s">
        <v>78</v>
      </c>
      <c r="P15" s="1" t="s">
        <v>79</v>
      </c>
      <c r="Q15" s="1" t="s">
        <v>80</v>
      </c>
      <c r="R15" s="1">
        <v>4</v>
      </c>
      <c r="S15" s="95">
        <v>0.01</v>
      </c>
      <c r="T15" s="1">
        <v>1</v>
      </c>
      <c r="U15" s="1" t="s">
        <v>81</v>
      </c>
      <c r="V15" s="1">
        <v>2</v>
      </c>
      <c r="W15" s="1" t="s">
        <v>82</v>
      </c>
      <c r="X15" s="1">
        <v>1</v>
      </c>
      <c r="Y15" s="1" t="s">
        <v>83</v>
      </c>
      <c r="Z15" s="1" t="s">
        <v>84</v>
      </c>
      <c r="AA15" s="1" t="s">
        <v>85</v>
      </c>
      <c r="AB15" s="1" t="s">
        <v>86</v>
      </c>
      <c r="AC15" s="1" t="s">
        <v>87</v>
      </c>
      <c r="AD15" s="1" t="s">
        <v>88</v>
      </c>
      <c r="AE15" s="1" t="s">
        <v>89</v>
      </c>
      <c r="AF15" s="1">
        <v>96600</v>
      </c>
      <c r="AG15" s="1">
        <v>55</v>
      </c>
      <c r="AH15" s="1">
        <v>0.20399999999999999</v>
      </c>
      <c r="AJ15" s="15" t="s">
        <v>90</v>
      </c>
    </row>
    <row r="16" spans="2:36" ht="29.25" customHeight="1">
      <c r="B16" s="68" t="s">
        <v>91</v>
      </c>
      <c r="C16" s="1" t="s">
        <v>92</v>
      </c>
      <c r="D16" s="1" t="s">
        <v>92</v>
      </c>
      <c r="E16" s="1" t="s">
        <v>92</v>
      </c>
      <c r="F16" s="1" t="s">
        <v>92</v>
      </c>
      <c r="G16" s="1"/>
      <c r="H16" s="1"/>
      <c r="I16" s="1"/>
      <c r="J16" s="1"/>
      <c r="K16" s="1"/>
      <c r="L16" s="1"/>
      <c r="M16" s="1"/>
      <c r="N16" s="1"/>
      <c r="P16" s="1" t="s">
        <v>92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 t="s">
        <v>92</v>
      </c>
      <c r="AG16" s="1" t="s">
        <v>92</v>
      </c>
      <c r="AH16" s="1"/>
      <c r="AJ16" s="15"/>
    </row>
    <row r="17" spans="2:36" ht="29.25" customHeight="1">
      <c r="B17" s="68" t="s">
        <v>93</v>
      </c>
      <c r="C17" s="1" t="s">
        <v>92</v>
      </c>
      <c r="D17" s="1" t="s">
        <v>92</v>
      </c>
      <c r="E17" s="1" t="s">
        <v>92</v>
      </c>
      <c r="F17" s="1" t="s">
        <v>92</v>
      </c>
      <c r="G17" s="1"/>
      <c r="H17" s="1"/>
      <c r="I17" s="1"/>
      <c r="J17" s="1"/>
      <c r="K17" s="1"/>
      <c r="L17" s="1"/>
      <c r="M17" s="1"/>
      <c r="N17" s="1"/>
      <c r="P17" s="1" t="s">
        <v>92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J17" s="15"/>
    </row>
    <row r="18" spans="2:36" ht="29.25" customHeight="1">
      <c r="B18" s="68" t="s">
        <v>94</v>
      </c>
      <c r="C18" s="1" t="s">
        <v>95</v>
      </c>
      <c r="D18" s="1"/>
      <c r="E18" s="1"/>
      <c r="F18" s="1"/>
      <c r="G18" s="1"/>
      <c r="H18" s="1"/>
      <c r="I18" s="1"/>
      <c r="J18" s="1" t="s">
        <v>92</v>
      </c>
      <c r="K18" s="1"/>
      <c r="L18" s="1"/>
      <c r="M18" s="1"/>
      <c r="N18" s="1"/>
    </row>
    <row r="23" spans="2:36" ht="36">
      <c r="B23" s="38" t="s">
        <v>96</v>
      </c>
    </row>
    <row r="109" spans="3:3">
      <c r="C109" s="86" t="s">
        <v>97</v>
      </c>
    </row>
    <row r="110" spans="3:3">
      <c r="C110" s="1" t="s">
        <v>98</v>
      </c>
    </row>
  </sheetData>
  <sheetProtection algorithmName="SHA-512" hashValue="VFBwdQr73xDr/rrQ3gtKed9Wzz9pcRJHo9fOo+8NFnUpqpXzjM8yMpXFbu53ZIaQZ9lB/ZFuqXUr632Fd3LyhA==" saltValue="Y1yDFea4bgLhVilRZ7U2Tw==" spinCount="100000" sheet="1" objects="1" scenarios="1"/>
  <protectedRanges>
    <protectedRange algorithmName="SHA-512" hashValue="ddMNXGaZhfqkItXVxf31BIBB2ZYIZvkuWW2CfMyFy8Z47jp3dRHVm7xom8tFmsyuftDHqwRYq08kEXyQ9olTcA==" saltValue="P7S7SnY+SZ2HUFXBa+pk8Q==" spinCount="100000" sqref="C23:L23" name="AllowSortFilter"/>
    <protectedRange algorithmName="SHA-512" hashValue="ddMNXGaZhfqkItXVxf31BIBB2ZYIZvkuWW2CfMyFy8Z47jp3dRHVm7xom8tFmsyuftDHqwRYq08kEXyQ9olTcA==" saltValue="P7S7SnY+SZ2HUFXBa+pk8Q==" spinCount="100000" sqref="P5:AH5 AK5:AL5 P13:R13 X13:Y13" name="AllowSortFilter_1"/>
    <protectedRange algorithmName="SHA-512" hashValue="ddMNXGaZhfqkItXVxf31BIBB2ZYIZvkuWW2CfMyFy8Z47jp3dRHVm7xom8tFmsyuftDHqwRYq08kEXyQ9olTcA==" saltValue="P7S7SnY+SZ2HUFXBa+pk8Q==" spinCount="100000" sqref="S13" name="AllowSortFilter_2"/>
  </protectedRanges>
  <mergeCells count="6">
    <mergeCell ref="P11:AH11"/>
    <mergeCell ref="P10:AJ10"/>
    <mergeCell ref="C10:M10"/>
    <mergeCell ref="C11:D11"/>
    <mergeCell ref="E11:J11"/>
    <mergeCell ref="L11:M1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O1000"/>
  <sheetViews>
    <sheetView tabSelected="1" zoomScale="70" zoomScaleNormal="70" workbookViewId="0">
      <selection activeCell="D32" sqref="D32"/>
    </sheetView>
  </sheetViews>
  <sheetFormatPr defaultColWidth="8.85546875" defaultRowHeight="15"/>
  <cols>
    <col min="1" max="1" width="1.42578125" customWidth="1"/>
    <col min="2" max="2" width="15.28515625" bestFit="1" customWidth="1"/>
    <col min="3" max="3" width="20.28515625" bestFit="1" customWidth="1"/>
    <col min="4" max="5" width="20.7109375" customWidth="1"/>
    <col min="6" max="6" width="31.140625" customWidth="1"/>
    <col min="7" max="7" width="14.7109375" customWidth="1"/>
    <col min="8" max="8" width="15.28515625" customWidth="1"/>
    <col min="9" max="9" width="11.85546875" customWidth="1"/>
    <col min="10" max="10" width="12" customWidth="1"/>
    <col min="11" max="11" width="8.42578125" customWidth="1"/>
    <col min="12" max="12" width="22.42578125" bestFit="1" customWidth="1"/>
    <col min="13" max="13" width="18.7109375" bestFit="1" customWidth="1"/>
    <col min="14" max="14" width="4" customWidth="1"/>
    <col min="15" max="15" width="17.28515625" bestFit="1" customWidth="1"/>
    <col min="16" max="16" width="12.85546875" customWidth="1"/>
    <col min="17" max="17" width="19.7109375" bestFit="1" customWidth="1"/>
    <col min="18" max="18" width="14.42578125" customWidth="1"/>
    <col min="19" max="24" width="13.85546875" customWidth="1"/>
    <col min="25" max="25" width="16.28515625" bestFit="1" customWidth="1"/>
    <col min="26" max="26" width="12.85546875" bestFit="1" customWidth="1"/>
    <col min="27" max="27" width="13.85546875" customWidth="1"/>
    <col min="28" max="28" width="15.42578125" bestFit="1" customWidth="1"/>
    <col min="29" max="29" width="13.7109375" customWidth="1"/>
    <col min="30" max="30" width="13.28515625" customWidth="1"/>
    <col min="31" max="31" width="10.85546875" style="72" customWidth="1"/>
    <col min="32" max="32" width="11" style="72" customWidth="1"/>
    <col min="33" max="33" width="9.140625"/>
    <col min="34" max="34" width="5.42578125" customWidth="1"/>
    <col min="35" max="35" width="38.28515625" bestFit="1" customWidth="1"/>
    <col min="37" max="37" width="13.140625" bestFit="1" customWidth="1"/>
    <col min="38" max="38" width="12.85546875" bestFit="1" customWidth="1"/>
    <col min="39" max="39" width="9" customWidth="1"/>
    <col min="40" max="40" width="9.140625" hidden="1" customWidth="1"/>
    <col min="41" max="41" width="12.42578125" hidden="1" customWidth="1"/>
    <col min="42" max="42" width="9.140625" customWidth="1"/>
  </cols>
  <sheetData>
    <row r="1" spans="2:41" ht="9" customHeight="1">
      <c r="AE1"/>
      <c r="AF1"/>
    </row>
    <row r="2" spans="2:41" ht="26.25">
      <c r="B2" s="112" t="s">
        <v>5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8"/>
      <c r="O2" s="111" t="s">
        <v>6</v>
      </c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K2" s="6" t="s">
        <v>99</v>
      </c>
      <c r="AL2" s="79"/>
    </row>
    <row r="3" spans="2:41" ht="18.75">
      <c r="B3" s="113" t="s">
        <v>7</v>
      </c>
      <c r="C3" s="113"/>
      <c r="D3" s="113" t="s">
        <v>8</v>
      </c>
      <c r="E3" s="113"/>
      <c r="F3" s="113"/>
      <c r="G3" s="113"/>
      <c r="H3" s="113"/>
      <c r="I3" s="113"/>
      <c r="J3" s="6" t="s">
        <v>9</v>
      </c>
      <c r="K3" s="113" t="s">
        <v>10</v>
      </c>
      <c r="L3" s="113"/>
      <c r="M3" s="100" t="s">
        <v>11</v>
      </c>
      <c r="O3" s="108" t="s">
        <v>8</v>
      </c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0"/>
      <c r="AI3" s="100" t="s">
        <v>11</v>
      </c>
      <c r="AK3" s="6" t="s">
        <v>100</v>
      </c>
      <c r="AL3" s="79"/>
      <c r="AN3" s="90" t="s">
        <v>101</v>
      </c>
      <c r="AO3" s="90"/>
    </row>
    <row r="4" spans="2:41">
      <c r="B4" s="14">
        <v>1</v>
      </c>
      <c r="C4" s="14">
        <f>B4+1</f>
        <v>2</v>
      </c>
      <c r="D4" s="14">
        <f t="shared" ref="D4:M4" si="0">C4+1</f>
        <v>3</v>
      </c>
      <c r="E4" s="14">
        <f t="shared" si="0"/>
        <v>4</v>
      </c>
      <c r="F4" s="14">
        <f t="shared" si="0"/>
        <v>5</v>
      </c>
      <c r="G4" s="14">
        <f t="shared" si="0"/>
        <v>6</v>
      </c>
      <c r="H4" s="14">
        <f t="shared" si="0"/>
        <v>7</v>
      </c>
      <c r="I4" s="14">
        <f t="shared" si="0"/>
        <v>8</v>
      </c>
      <c r="J4" s="14">
        <f t="shared" si="0"/>
        <v>9</v>
      </c>
      <c r="K4" s="14">
        <f t="shared" si="0"/>
        <v>10</v>
      </c>
      <c r="L4" s="14">
        <f t="shared" si="0"/>
        <v>11</v>
      </c>
      <c r="M4" s="14">
        <f t="shared" si="0"/>
        <v>12</v>
      </c>
      <c r="N4" s="9"/>
      <c r="O4" s="58">
        <f>M4+1</f>
        <v>13</v>
      </c>
      <c r="P4" s="58">
        <f t="shared" ref="P4" si="1">O4+1</f>
        <v>14</v>
      </c>
      <c r="Q4" s="58">
        <f t="shared" ref="Q4" si="2">P4+1</f>
        <v>15</v>
      </c>
      <c r="R4" s="58">
        <f t="shared" ref="R4" si="3">Q4+1</f>
        <v>16</v>
      </c>
      <c r="S4" s="58">
        <f t="shared" ref="S4" si="4">R4+1</f>
        <v>17</v>
      </c>
      <c r="T4" s="58">
        <f t="shared" ref="T4" si="5">S4+1</f>
        <v>18</v>
      </c>
      <c r="U4" s="58">
        <f t="shared" ref="U4" si="6">T4+1</f>
        <v>19</v>
      </c>
      <c r="V4" s="58">
        <f t="shared" ref="V4" si="7">U4+1</f>
        <v>20</v>
      </c>
      <c r="W4" s="58">
        <f t="shared" ref="W4" si="8">V4+1</f>
        <v>21</v>
      </c>
      <c r="X4" s="58">
        <f t="shared" ref="X4" si="9">W4+1</f>
        <v>22</v>
      </c>
      <c r="Y4" s="58">
        <f t="shared" ref="Y4" si="10">X4+1</f>
        <v>23</v>
      </c>
      <c r="Z4" s="58">
        <f t="shared" ref="Z4" si="11">Y4+1</f>
        <v>24</v>
      </c>
      <c r="AA4" s="58">
        <f t="shared" ref="AA4" si="12">Z4+1</f>
        <v>25</v>
      </c>
      <c r="AB4" s="58">
        <f t="shared" ref="AB4" si="13">AA4+1</f>
        <v>26</v>
      </c>
      <c r="AC4" s="58">
        <f t="shared" ref="AC4" si="14">AB4+1</f>
        <v>27</v>
      </c>
      <c r="AD4" s="58">
        <f t="shared" ref="AD4" si="15">AC4+1</f>
        <v>28</v>
      </c>
      <c r="AE4" s="58">
        <f t="shared" ref="AE4" si="16">AD4+1</f>
        <v>29</v>
      </c>
      <c r="AF4" s="58">
        <f t="shared" ref="AF4" si="17">AE4+1</f>
        <v>30</v>
      </c>
      <c r="AG4" s="58">
        <f t="shared" ref="AG4" si="18">AF4+1</f>
        <v>31</v>
      </c>
      <c r="AH4" s="10"/>
      <c r="AI4" s="14">
        <f>AG4+1</f>
        <v>32</v>
      </c>
      <c r="AK4" s="6" t="s">
        <v>102</v>
      </c>
      <c r="AL4" s="96"/>
    </row>
    <row r="5" spans="2:41" ht="60">
      <c r="B5" s="13" t="s">
        <v>7</v>
      </c>
      <c r="C5" s="13" t="s">
        <v>12</v>
      </c>
      <c r="D5" s="13" t="s">
        <v>13</v>
      </c>
      <c r="E5" s="13" t="s">
        <v>14</v>
      </c>
      <c r="F5" s="13" t="s">
        <v>15</v>
      </c>
      <c r="G5" s="13" t="s">
        <v>16</v>
      </c>
      <c r="H5" s="13" t="s">
        <v>103</v>
      </c>
      <c r="I5" s="13" t="s">
        <v>18</v>
      </c>
      <c r="J5" s="13" t="s">
        <v>19</v>
      </c>
      <c r="K5" s="13" t="s">
        <v>20</v>
      </c>
      <c r="L5" s="13" t="s">
        <v>21</v>
      </c>
      <c r="M5" s="2" t="s">
        <v>11</v>
      </c>
      <c r="O5" s="2" t="s">
        <v>22</v>
      </c>
      <c r="P5" s="2" t="s">
        <v>23</v>
      </c>
      <c r="Q5" s="2" t="s">
        <v>24</v>
      </c>
      <c r="R5" s="2" t="s">
        <v>25</v>
      </c>
      <c r="S5" s="2" t="s">
        <v>26</v>
      </c>
      <c r="T5" s="2" t="s">
        <v>27</v>
      </c>
      <c r="U5" s="2" t="s">
        <v>28</v>
      </c>
      <c r="V5" s="2" t="s">
        <v>29</v>
      </c>
      <c r="W5" s="2" t="s">
        <v>30</v>
      </c>
      <c r="X5" s="2" t="s">
        <v>31</v>
      </c>
      <c r="Y5" s="2" t="s">
        <v>16</v>
      </c>
      <c r="Z5" s="2" t="s">
        <v>32</v>
      </c>
      <c r="AA5" s="2" t="s">
        <v>33</v>
      </c>
      <c r="AB5" s="2" t="s">
        <v>34</v>
      </c>
      <c r="AC5" s="2" t="s">
        <v>35</v>
      </c>
      <c r="AD5" s="2" t="s">
        <v>36</v>
      </c>
      <c r="AE5" s="2" t="s">
        <v>37</v>
      </c>
      <c r="AF5" s="2" t="s">
        <v>38</v>
      </c>
      <c r="AG5" s="2" t="s">
        <v>39</v>
      </c>
      <c r="AH5" s="3"/>
      <c r="AI5" s="2" t="s">
        <v>11</v>
      </c>
      <c r="AN5" s="70" t="s">
        <v>104</v>
      </c>
      <c r="AO5" t="s">
        <v>105</v>
      </c>
    </row>
    <row r="6" spans="2:41">
      <c r="B6" s="101"/>
      <c r="C6" s="101"/>
      <c r="D6" s="106"/>
      <c r="E6" s="101"/>
      <c r="F6" s="73"/>
      <c r="G6" s="81"/>
      <c r="H6" s="102"/>
      <c r="I6" s="99"/>
      <c r="J6" s="99"/>
      <c r="K6" s="99"/>
      <c r="L6" s="99"/>
      <c r="M6" s="101"/>
      <c r="O6" s="104"/>
      <c r="P6" s="20" t="e">
        <f>VLOOKUP('Frese Valve Selection'!$O6,'Partnumber data valves'!$B$4:$M$1001,12,FALSE)</f>
        <v>#N/A</v>
      </c>
      <c r="Q6" s="20" t="e">
        <f>VLOOKUP('Frese Valve Selection'!$O6,'Partnumber data valves'!$B$4:$L$1001,11,FALSE)</f>
        <v>#N/A</v>
      </c>
      <c r="R6" s="105" t="e">
        <f t="shared" ref="R6:R32" si="19">AE6/I6-1</f>
        <v>#DIV/0!</v>
      </c>
      <c r="S6" s="71"/>
      <c r="T6" s="71"/>
      <c r="U6" s="71"/>
      <c r="V6" s="71"/>
      <c r="W6" s="71"/>
      <c r="X6" s="71"/>
      <c r="Y6" s="19" t="e">
        <f>VLOOKUP('Frese Valve Selection'!$O6,'Partnumber data valves'!$B$4:$K$1001,2,FALSE)</f>
        <v>#N/A</v>
      </c>
      <c r="Z6" s="20" t="e">
        <f>VLOOKUP('Frese Valve Selection'!$O6,'Partnumber data valves'!$B$4:$K$1001,3,FALSE)</f>
        <v>#N/A</v>
      </c>
      <c r="AA6" s="20" t="e">
        <f>VLOOKUP('Frese Valve Selection'!$O6,'Partnumber data valves'!$B$4:$K$1001,7,FALSE)</f>
        <v>#N/A</v>
      </c>
      <c r="AB6" s="20" t="e">
        <f>VLOOKUP('Frese Valve Selection'!$O6,'Partnumber data valves'!$B$4:$K$1001,8,FALSE)</f>
        <v>#N/A</v>
      </c>
      <c r="AC6" s="20" t="e">
        <f>VLOOKUP('Frese Valve Selection'!$O6,'Partnumber data valves'!$B$4:$K$1001,9,FALSE)</f>
        <v>#N/A</v>
      </c>
      <c r="AD6" s="20" t="e">
        <f>VLOOKUP('Frese Valve Selection'!$O6,'Partnumber data valves'!$B$4:$K$1001,10,FALSE)</f>
        <v>#N/A</v>
      </c>
      <c r="AE6" s="93">
        <f>IF(ISNUMBER(S6),S6*VLOOKUP('Frese Valve Selection'!$T6,'Partnumber data cartridges'!$A$4:$G$1001,7,FALSE),0)+
IF(ISNUMBER(U6),U6*VLOOKUP('Frese Valve Selection'!V6,'Partnumber data cartridges'!$A$4:$G$1001,7,FALSE),0)+
IF(ISNUMBER(W6),W6*VLOOKUP('Frese Valve Selection'!X6,'Partnumber data cartridges'!$A$4:$G$1001,7,FALSE),0)</f>
        <v>0</v>
      </c>
      <c r="AF6" s="1">
        <f>MAX(IF(ISBLANK(T6),0,VLOOKUP('Frese Valve Selection'!$T6,'Partnumber data cartridges'!$A$4:$G$1001,5,FALSE)),
IF(ISBLANK(V6),0,VLOOKUP('Frese Valve Selection'!V6,'Partnumber data cartridges'!$A$4:$G$1001,5,FALSE)),
IF(ISBLANK(X6),0,VLOOKUP('Frese Valve Selection'!X6,'Partnumber data cartridges'!$A$4:$G$1001,5,FALSE)))</f>
        <v>0</v>
      </c>
      <c r="AG6" s="20" t="e">
        <f>VLOOKUP(O6,'Weight table'!$A$2:$C$10000,3,FALSE)+IF(ISNUMBER(S6),S6*VLOOKUP(T6,'Weight table'!$A$2:$C$10000,3,FALSE),0)+IF(ISNUMBER(U6),U6*VLOOKUP(V6,'Weight table'!$A$2:$C$10000,3,FALSE),0)+IF(ISNUMBER(W6),W6*VLOOKUP(X6,'Weight table'!$A$2:$C$10000,3,FALSE),0)</f>
        <v>#N/A</v>
      </c>
      <c r="AI6" s="73"/>
      <c r="AL6" s="74"/>
      <c r="AM6" s="74"/>
      <c r="AN6">
        <f>S6+U6+W6</f>
        <v>0</v>
      </c>
      <c r="AO6" t="e">
        <f>Q6-AN6</f>
        <v>#N/A</v>
      </c>
    </row>
    <row r="7" spans="2:41">
      <c r="B7" s="101"/>
      <c r="C7" s="101"/>
      <c r="D7" s="99"/>
      <c r="E7" s="101"/>
      <c r="F7" s="73"/>
      <c r="G7" s="81"/>
      <c r="H7" s="102"/>
      <c r="I7" s="99"/>
      <c r="J7" s="99"/>
      <c r="K7" s="99"/>
      <c r="L7" s="99"/>
      <c r="M7" s="101"/>
      <c r="O7" s="104"/>
      <c r="P7" s="20" t="e">
        <f>VLOOKUP('Frese Valve Selection'!$O7,'Partnumber data valves'!$B$4:$M$1001,12,FALSE)</f>
        <v>#N/A</v>
      </c>
      <c r="Q7" s="20" t="e">
        <f>VLOOKUP('Frese Valve Selection'!$O7,'Partnumber data valves'!$B$4:$L$1001,11,FALSE)</f>
        <v>#N/A</v>
      </c>
      <c r="R7" s="105" t="e">
        <f t="shared" si="19"/>
        <v>#DIV/0!</v>
      </c>
      <c r="S7" s="71"/>
      <c r="T7" s="71"/>
      <c r="U7" s="71"/>
      <c r="V7" s="71"/>
      <c r="W7" s="71"/>
      <c r="X7" s="71"/>
      <c r="Y7" s="19" t="e">
        <f>VLOOKUP('Frese Valve Selection'!$O7,'Partnumber data valves'!$B$4:$K$1001,2,FALSE)</f>
        <v>#N/A</v>
      </c>
      <c r="Z7" s="20" t="e">
        <f>VLOOKUP('Frese Valve Selection'!$O7,'Partnumber data valves'!$B$4:$K$1001,3,FALSE)</f>
        <v>#N/A</v>
      </c>
      <c r="AA7" s="20" t="e">
        <f>VLOOKUP('Frese Valve Selection'!$O7,'Partnumber data valves'!$B$4:$K$1001,7,FALSE)</f>
        <v>#N/A</v>
      </c>
      <c r="AB7" s="20" t="e">
        <f>VLOOKUP('Frese Valve Selection'!$O7,'Partnumber data valves'!$B$4:$K$1001,8,FALSE)</f>
        <v>#N/A</v>
      </c>
      <c r="AC7" s="20" t="e">
        <f>VLOOKUP('Frese Valve Selection'!$O7,'Partnumber data valves'!$B$4:$K$1001,9,FALSE)</f>
        <v>#N/A</v>
      </c>
      <c r="AD7" s="20" t="e">
        <f>VLOOKUP('Frese Valve Selection'!$O7,'Partnumber data valves'!$B$4:$K$1001,10,FALSE)</f>
        <v>#N/A</v>
      </c>
      <c r="AE7" s="93">
        <f>IF(ISNUMBER(S7),S7*VLOOKUP('Frese Valve Selection'!$T7,'Partnumber data cartridges'!$A$4:$G$1001,7,FALSE),0)+
IF(ISNUMBER(U7),U7*VLOOKUP('Frese Valve Selection'!V7,'Partnumber data cartridges'!$A$4:$G$1001,7,FALSE),0)+
IF(ISNUMBER(W7),W7*VLOOKUP('Frese Valve Selection'!X7,'Partnumber data cartridges'!$A$4:$G$1001,7,FALSE),0)</f>
        <v>0</v>
      </c>
      <c r="AF7" s="1">
        <f>MAX(IF(ISBLANK(T7),0,VLOOKUP('Frese Valve Selection'!$T7,'Partnumber data cartridges'!$A$4:$G$1001,5,FALSE)),
IF(ISBLANK(V7),0,VLOOKUP('Frese Valve Selection'!V7,'Partnumber data cartridges'!$A$4:$G$1001,5,FALSE)),
IF(ISBLANK(X7),0,VLOOKUP('Frese Valve Selection'!X7,'Partnumber data cartridges'!$A$4:$G$1001,5,FALSE)))</f>
        <v>0</v>
      </c>
      <c r="AG7" s="20" t="e">
        <f>VLOOKUP(O7,'Weight table'!$A$2:$C$10000,3,FALSE)+IF(ISNUMBER(S7),S7*VLOOKUP(T7,'Weight table'!$A$2:$C$10000,3,FALSE),0)+IF(ISNUMBER(U7),U7*VLOOKUP(V7,'Weight table'!$A$2:$C$10000,3,FALSE),0)+IF(ISNUMBER(W7),W7*VLOOKUP(X7,'Weight table'!$A$2:$C$10000,3,FALSE),0)</f>
        <v>#N/A</v>
      </c>
      <c r="AH7" s="4"/>
      <c r="AI7" s="73"/>
      <c r="AL7" s="74"/>
      <c r="AM7" s="74"/>
      <c r="AN7">
        <f t="shared" ref="AN7:AN11" si="20">S7+U7+W7</f>
        <v>0</v>
      </c>
      <c r="AO7" t="e">
        <f t="shared" ref="AO7:AO11" si="21">Q7-AN7</f>
        <v>#N/A</v>
      </c>
    </row>
    <row r="8" spans="2:41">
      <c r="B8" s="101"/>
      <c r="C8" s="101"/>
      <c r="D8" s="101"/>
      <c r="E8" s="101"/>
      <c r="F8" s="73"/>
      <c r="G8" s="81"/>
      <c r="H8" s="103"/>
      <c r="I8" s="99"/>
      <c r="J8" s="99"/>
      <c r="K8" s="99"/>
      <c r="L8" s="99"/>
      <c r="M8" s="101"/>
      <c r="O8" s="104"/>
      <c r="P8" s="20" t="e">
        <f>VLOOKUP('Frese Valve Selection'!$O8,'Partnumber data valves'!$B$4:$M$1001,12,FALSE)</f>
        <v>#N/A</v>
      </c>
      <c r="Q8" s="20" t="e">
        <f>VLOOKUP('Frese Valve Selection'!$O8,'Partnumber data valves'!$B$4:$L$1001,11,FALSE)</f>
        <v>#N/A</v>
      </c>
      <c r="R8" s="105" t="e">
        <f t="shared" si="19"/>
        <v>#DIV/0!</v>
      </c>
      <c r="S8" s="71"/>
      <c r="T8" s="71"/>
      <c r="U8" s="71"/>
      <c r="V8" s="71"/>
      <c r="W8" s="71"/>
      <c r="X8" s="71"/>
      <c r="Y8" s="19" t="e">
        <f>VLOOKUP('Frese Valve Selection'!$O8,'Partnumber data valves'!$B$4:$K$1001,2,FALSE)</f>
        <v>#N/A</v>
      </c>
      <c r="Z8" s="20" t="e">
        <f>VLOOKUP('Frese Valve Selection'!$O8,'Partnumber data valves'!$B$4:$K$1001,3,FALSE)</f>
        <v>#N/A</v>
      </c>
      <c r="AA8" s="20" t="e">
        <f>VLOOKUP('Frese Valve Selection'!$O8,'Partnumber data valves'!$B$4:$K$1001,7,FALSE)</f>
        <v>#N/A</v>
      </c>
      <c r="AB8" s="20" t="e">
        <f>VLOOKUP('Frese Valve Selection'!$O8,'Partnumber data valves'!$B$4:$K$1001,8,FALSE)</f>
        <v>#N/A</v>
      </c>
      <c r="AC8" s="20" t="e">
        <f>VLOOKUP('Frese Valve Selection'!$O8,'Partnumber data valves'!$B$4:$K$1001,9,FALSE)</f>
        <v>#N/A</v>
      </c>
      <c r="AD8" s="20" t="e">
        <f>VLOOKUP('Frese Valve Selection'!$O8,'Partnumber data valves'!$B$4:$K$1001,10,FALSE)</f>
        <v>#N/A</v>
      </c>
      <c r="AE8" s="93">
        <f>IF(ISNUMBER(S8),S8*VLOOKUP('Frese Valve Selection'!$T8,'Partnumber data cartridges'!$A$4:$G$1001,7,FALSE),0)+
IF(ISNUMBER(U8),U8*VLOOKUP('Frese Valve Selection'!V8,'Partnumber data cartridges'!$A$4:$G$1001,7,FALSE),0)+
IF(ISNUMBER(W8),W8*VLOOKUP('Frese Valve Selection'!X8,'Partnumber data cartridges'!$A$4:$G$1001,7,FALSE),0)</f>
        <v>0</v>
      </c>
      <c r="AF8" s="1">
        <f>MAX(IF(ISBLANK(T8),0,VLOOKUP('Frese Valve Selection'!$T8,'Partnumber data cartridges'!$A$4:$G$1001,5,FALSE)),
IF(ISBLANK(V8),0,VLOOKUP('Frese Valve Selection'!V8,'Partnumber data cartridges'!$A$4:$G$1001,5,FALSE)),
IF(ISBLANK(X8),0,VLOOKUP('Frese Valve Selection'!X8,'Partnumber data cartridges'!$A$4:$G$1001,5,FALSE)))</f>
        <v>0</v>
      </c>
      <c r="AG8" s="20" t="e">
        <f>VLOOKUP(O8,'Weight table'!$A$2:$C$10000,3,FALSE)+IF(ISNUMBER(S8),S8*VLOOKUP(T8,'Weight table'!$A$2:$C$10000,3,FALSE),0)+IF(ISNUMBER(U8),U8*VLOOKUP(V8,'Weight table'!$A$2:$C$10000,3,FALSE),0)+IF(ISNUMBER(W8),W8*VLOOKUP(X8,'Weight table'!$A$2:$C$10000,3,FALSE),0)</f>
        <v>#N/A</v>
      </c>
      <c r="AH8" s="4"/>
      <c r="AI8" s="73"/>
      <c r="AL8" s="75"/>
      <c r="AM8" s="75"/>
      <c r="AN8">
        <f t="shared" si="20"/>
        <v>0</v>
      </c>
      <c r="AO8" t="e">
        <f t="shared" si="21"/>
        <v>#N/A</v>
      </c>
    </row>
    <row r="9" spans="2:41">
      <c r="B9" s="101"/>
      <c r="C9" s="101"/>
      <c r="D9" s="101"/>
      <c r="E9" s="101"/>
      <c r="F9" s="73"/>
      <c r="G9" s="81"/>
      <c r="H9" s="103"/>
      <c r="I9" s="99"/>
      <c r="J9" s="99"/>
      <c r="K9" s="99"/>
      <c r="L9" s="99"/>
      <c r="M9" s="101"/>
      <c r="O9" s="104"/>
      <c r="P9" s="20" t="e">
        <f>VLOOKUP('Frese Valve Selection'!$O9,'Partnumber data valves'!$B$4:$M$1001,12,FALSE)</f>
        <v>#N/A</v>
      </c>
      <c r="Q9" s="20" t="e">
        <f>VLOOKUP('Frese Valve Selection'!$O9,'Partnumber data valves'!$B$4:$L$1001,11,FALSE)</f>
        <v>#N/A</v>
      </c>
      <c r="R9" s="105" t="e">
        <f t="shared" si="19"/>
        <v>#DIV/0!</v>
      </c>
      <c r="S9" s="71"/>
      <c r="T9" s="71"/>
      <c r="U9" s="71"/>
      <c r="V9" s="71"/>
      <c r="W9" s="71"/>
      <c r="X9" s="71"/>
      <c r="Y9" s="19" t="e">
        <f>VLOOKUP('Frese Valve Selection'!$O9,'Partnumber data valves'!$B$4:$K$1001,2,FALSE)</f>
        <v>#N/A</v>
      </c>
      <c r="Z9" s="20" t="e">
        <f>VLOOKUP('Frese Valve Selection'!$O9,'Partnumber data valves'!$B$4:$K$1001,3,FALSE)</f>
        <v>#N/A</v>
      </c>
      <c r="AA9" s="20" t="e">
        <f>VLOOKUP('Frese Valve Selection'!$O9,'Partnumber data valves'!$B$4:$K$1001,7,FALSE)</f>
        <v>#N/A</v>
      </c>
      <c r="AB9" s="20" t="e">
        <f>VLOOKUP('Frese Valve Selection'!$O9,'Partnumber data valves'!$B$4:$K$1001,8,FALSE)</f>
        <v>#N/A</v>
      </c>
      <c r="AC9" s="20" t="e">
        <f>VLOOKUP('Frese Valve Selection'!$O9,'Partnumber data valves'!$B$4:$K$1001,9,FALSE)</f>
        <v>#N/A</v>
      </c>
      <c r="AD9" s="20" t="e">
        <f>VLOOKUP('Frese Valve Selection'!$O9,'Partnumber data valves'!$B$4:$K$1001,10,FALSE)</f>
        <v>#N/A</v>
      </c>
      <c r="AE9" s="93">
        <f>IF(ISNUMBER(S9),S9*VLOOKUP('Frese Valve Selection'!$T9,'Partnumber data cartridges'!$A$4:$G$1001,7,FALSE),0)+
IF(ISNUMBER(U9),U9*VLOOKUP('Frese Valve Selection'!V9,'Partnumber data cartridges'!$A$4:$G$1001,7,FALSE),0)+
IF(ISNUMBER(W9),W9*VLOOKUP('Frese Valve Selection'!X9,'Partnumber data cartridges'!$A$4:$G$1001,7,FALSE),0)</f>
        <v>0</v>
      </c>
      <c r="AF9" s="1">
        <f>MAX(IF(ISBLANK(T9),0,VLOOKUP('Frese Valve Selection'!$T9,'Partnumber data cartridges'!$A$4:$G$1001,5,FALSE)),
IF(ISBLANK(V9),0,VLOOKUP('Frese Valve Selection'!V9,'Partnumber data cartridges'!$A$4:$G$1001,5,FALSE)),
IF(ISBLANK(X9),0,VLOOKUP('Frese Valve Selection'!X9,'Partnumber data cartridges'!$A$4:$G$1001,5,FALSE)))</f>
        <v>0</v>
      </c>
      <c r="AG9" s="20" t="e">
        <f>VLOOKUP(O9,'Weight table'!$A$2:$C$10000,3,FALSE)+IF(ISNUMBER(S9),S9*VLOOKUP(T9,'Weight table'!$A$2:$C$10000,3,FALSE),0)+IF(ISNUMBER(U9),U9*VLOOKUP(V9,'Weight table'!$A$2:$C$10000,3,FALSE),0)+IF(ISNUMBER(W9),W9*VLOOKUP(X9,'Weight table'!$A$2:$C$10000,3,FALSE),0)</f>
        <v>#N/A</v>
      </c>
      <c r="AH9" s="4"/>
      <c r="AI9" s="73"/>
      <c r="AL9" s="74"/>
      <c r="AM9" s="74"/>
      <c r="AN9">
        <f t="shared" si="20"/>
        <v>0</v>
      </c>
      <c r="AO9" t="e">
        <f t="shared" si="21"/>
        <v>#N/A</v>
      </c>
    </row>
    <row r="10" spans="2:41">
      <c r="B10" s="101"/>
      <c r="C10" s="101"/>
      <c r="D10" s="101"/>
      <c r="E10" s="101"/>
      <c r="F10" s="73"/>
      <c r="G10" s="81"/>
      <c r="H10" s="103"/>
      <c r="I10" s="99"/>
      <c r="J10" s="99"/>
      <c r="K10" s="99"/>
      <c r="L10" s="99"/>
      <c r="M10" s="101"/>
      <c r="O10" s="104"/>
      <c r="P10" s="20" t="e">
        <f>VLOOKUP('Frese Valve Selection'!$O10,'Partnumber data valves'!$B$4:$M$1001,12,FALSE)</f>
        <v>#N/A</v>
      </c>
      <c r="Q10" s="20" t="e">
        <f>VLOOKUP('Frese Valve Selection'!$O10,'Partnumber data valves'!$B$4:$L$1001,11,FALSE)</f>
        <v>#N/A</v>
      </c>
      <c r="R10" s="105" t="e">
        <f t="shared" si="19"/>
        <v>#DIV/0!</v>
      </c>
      <c r="S10" s="71"/>
      <c r="T10" s="71"/>
      <c r="U10" s="71"/>
      <c r="V10" s="71"/>
      <c r="W10" s="71"/>
      <c r="X10" s="71"/>
      <c r="Y10" s="19" t="e">
        <f>VLOOKUP('Frese Valve Selection'!$O10,'Partnumber data valves'!$B$4:$K$1001,2,FALSE)</f>
        <v>#N/A</v>
      </c>
      <c r="Z10" s="20" t="e">
        <f>VLOOKUP('Frese Valve Selection'!$O10,'Partnumber data valves'!$B$4:$K$1001,3,FALSE)</f>
        <v>#N/A</v>
      </c>
      <c r="AA10" s="20" t="e">
        <f>VLOOKUP('Frese Valve Selection'!$O10,'Partnumber data valves'!$B$4:$K$1001,7,FALSE)</f>
        <v>#N/A</v>
      </c>
      <c r="AB10" s="20" t="e">
        <f>VLOOKUP('Frese Valve Selection'!$O10,'Partnumber data valves'!$B$4:$K$1001,8,FALSE)</f>
        <v>#N/A</v>
      </c>
      <c r="AC10" s="20" t="e">
        <f>VLOOKUP('Frese Valve Selection'!$O10,'Partnumber data valves'!$B$4:$K$1001,9,FALSE)</f>
        <v>#N/A</v>
      </c>
      <c r="AD10" s="20" t="e">
        <f>VLOOKUP('Frese Valve Selection'!$O10,'Partnumber data valves'!$B$4:$K$1001,10,FALSE)</f>
        <v>#N/A</v>
      </c>
      <c r="AE10" s="93">
        <f>IF(ISNUMBER(S10),S10*VLOOKUP('Frese Valve Selection'!$T10,'Partnumber data cartridges'!$A$4:$G$1001,7,FALSE),0)+
IF(ISNUMBER(U10),U10*VLOOKUP('Frese Valve Selection'!V10,'Partnumber data cartridges'!$A$4:$G$1001,7,FALSE),0)+
IF(ISNUMBER(W10),W10*VLOOKUP('Frese Valve Selection'!X10,'Partnumber data cartridges'!$A$4:$G$1001,7,FALSE),0)</f>
        <v>0</v>
      </c>
      <c r="AF10" s="1">
        <f>MAX(IF(ISBLANK(T10),0,VLOOKUP('Frese Valve Selection'!$T10,'Partnumber data cartridges'!$A$4:$G$1001,5,FALSE)),
IF(ISBLANK(V10),0,VLOOKUP('Frese Valve Selection'!V10,'Partnumber data cartridges'!$A$4:$G$1001,5,FALSE)),
IF(ISBLANK(X10),0,VLOOKUP('Frese Valve Selection'!X10,'Partnumber data cartridges'!$A$4:$G$1001,5,FALSE)))</f>
        <v>0</v>
      </c>
      <c r="AG10" s="20" t="e">
        <f>VLOOKUP(O10,'Weight table'!$A$2:$C$10000,3,FALSE)+IF(ISNUMBER(S10),S10*VLOOKUP(T10,'Weight table'!$A$2:$C$10000,3,FALSE),0)+IF(ISNUMBER(U10),U10*VLOOKUP(V10,'Weight table'!$A$2:$C$10000,3,FALSE),0)+IF(ISNUMBER(W10),W10*VLOOKUP(X10,'Weight table'!$A$2:$C$10000,3,FALSE),0)</f>
        <v>#N/A</v>
      </c>
      <c r="AH10" s="4"/>
      <c r="AI10" s="73"/>
      <c r="AL10" s="75"/>
      <c r="AM10" s="75"/>
      <c r="AN10">
        <f t="shared" si="20"/>
        <v>0</v>
      </c>
      <c r="AO10" t="e">
        <f t="shared" si="21"/>
        <v>#N/A</v>
      </c>
    </row>
    <row r="11" spans="2:41">
      <c r="B11" s="101"/>
      <c r="C11" s="101"/>
      <c r="D11" s="101"/>
      <c r="E11" s="101"/>
      <c r="F11" s="73"/>
      <c r="G11" s="81"/>
      <c r="H11" s="102"/>
      <c r="I11" s="99"/>
      <c r="J11" s="99"/>
      <c r="K11" s="99"/>
      <c r="L11" s="99"/>
      <c r="M11" s="101"/>
      <c r="O11" s="104"/>
      <c r="P11" s="20" t="e">
        <f>VLOOKUP('Frese Valve Selection'!$O11,'Partnumber data valves'!$B$4:$M$1001,12,FALSE)</f>
        <v>#N/A</v>
      </c>
      <c r="Q11" s="20" t="e">
        <f>VLOOKUP('Frese Valve Selection'!$O11,'Partnumber data valves'!$B$4:$L$1001,11,FALSE)</f>
        <v>#N/A</v>
      </c>
      <c r="R11" s="105" t="e">
        <f t="shared" si="19"/>
        <v>#DIV/0!</v>
      </c>
      <c r="S11" s="71"/>
      <c r="T11" s="71"/>
      <c r="U11" s="71"/>
      <c r="V11" s="71"/>
      <c r="W11" s="71"/>
      <c r="X11" s="71"/>
      <c r="Y11" s="19" t="e">
        <f>VLOOKUP('Frese Valve Selection'!$O11,'Partnumber data valves'!$B$4:$K$1001,2,FALSE)</f>
        <v>#N/A</v>
      </c>
      <c r="Z11" s="20" t="e">
        <f>VLOOKUP('Frese Valve Selection'!$O11,'Partnumber data valves'!$B$4:$K$1001,3,FALSE)</f>
        <v>#N/A</v>
      </c>
      <c r="AA11" s="20" t="e">
        <f>VLOOKUP('Frese Valve Selection'!$O11,'Partnumber data valves'!$B$4:$K$1001,7,FALSE)</f>
        <v>#N/A</v>
      </c>
      <c r="AB11" s="20" t="e">
        <f>VLOOKUP('Frese Valve Selection'!$O11,'Partnumber data valves'!$B$4:$K$1001,8,FALSE)</f>
        <v>#N/A</v>
      </c>
      <c r="AC11" s="20" t="e">
        <f>VLOOKUP('Frese Valve Selection'!$O11,'Partnumber data valves'!$B$4:$K$1001,9,FALSE)</f>
        <v>#N/A</v>
      </c>
      <c r="AD11" s="20" t="e">
        <f>VLOOKUP('Frese Valve Selection'!$O11,'Partnumber data valves'!$B$4:$K$1001,10,FALSE)</f>
        <v>#N/A</v>
      </c>
      <c r="AE11" s="93">
        <f>IF(ISNUMBER(S11),S11*VLOOKUP('Frese Valve Selection'!$T11,'Partnumber data cartridges'!$A$4:$G$1001,7,FALSE),0)+
IF(ISNUMBER(U11),U11*VLOOKUP('Frese Valve Selection'!V11,'Partnumber data cartridges'!$A$4:$G$1001,7,FALSE),0)+
IF(ISNUMBER(W11),W11*VLOOKUP('Frese Valve Selection'!X11,'Partnumber data cartridges'!$A$4:$G$1001,7,FALSE),0)</f>
        <v>0</v>
      </c>
      <c r="AF11" s="1">
        <f>MAX(IF(ISBLANK(T11),0,VLOOKUP('Frese Valve Selection'!$T11,'Partnumber data cartridges'!$A$4:$G$1001,5,FALSE)),
IF(ISBLANK(V11),0,VLOOKUP('Frese Valve Selection'!V11,'Partnumber data cartridges'!$A$4:$G$1001,5,FALSE)),
IF(ISBLANK(X11),0,VLOOKUP('Frese Valve Selection'!X11,'Partnumber data cartridges'!$A$4:$G$1001,5,FALSE)))</f>
        <v>0</v>
      </c>
      <c r="AG11" s="20" t="e">
        <f>VLOOKUP(O11,'Weight table'!$A$2:$C$10000,3,FALSE)+IF(ISNUMBER(S11),S11*VLOOKUP(T11,'Weight table'!$A$2:$C$10000,3,FALSE),0)+IF(ISNUMBER(U11),U11*VLOOKUP(V11,'Weight table'!$A$2:$C$10000,3,FALSE),0)+IF(ISNUMBER(W11),W11*VLOOKUP(X11,'Weight table'!$A$2:$C$10000,3,FALSE),0)</f>
        <v>#N/A</v>
      </c>
      <c r="AI11" s="73"/>
      <c r="AL11" s="75"/>
      <c r="AM11" s="75"/>
      <c r="AN11">
        <f t="shared" si="20"/>
        <v>0</v>
      </c>
      <c r="AO11" t="e">
        <f t="shared" si="21"/>
        <v>#N/A</v>
      </c>
    </row>
    <row r="12" spans="2:41">
      <c r="B12" s="101"/>
      <c r="C12" s="101"/>
      <c r="D12" s="101"/>
      <c r="E12" s="101"/>
      <c r="F12" s="73"/>
      <c r="G12" s="81"/>
      <c r="H12" s="102"/>
      <c r="I12" s="99"/>
      <c r="J12" s="99"/>
      <c r="K12" s="99"/>
      <c r="L12" s="99"/>
      <c r="M12" s="101"/>
      <c r="O12" s="104"/>
      <c r="P12" s="20" t="e">
        <f>VLOOKUP('Frese Valve Selection'!$O12,'Partnumber data valves'!$B$4:$M$1001,12,FALSE)</f>
        <v>#N/A</v>
      </c>
      <c r="Q12" s="20" t="e">
        <f>VLOOKUP('Frese Valve Selection'!$O12,'Partnumber data valves'!$B$4:$L$1001,11,FALSE)</f>
        <v>#N/A</v>
      </c>
      <c r="R12" s="105" t="e">
        <f t="shared" si="19"/>
        <v>#DIV/0!</v>
      </c>
      <c r="S12" s="71"/>
      <c r="T12" s="71"/>
      <c r="U12" s="71"/>
      <c r="V12" s="71"/>
      <c r="W12" s="71"/>
      <c r="X12" s="71"/>
      <c r="Y12" s="19" t="e">
        <f>VLOOKUP('Frese Valve Selection'!$O12,'Partnumber data valves'!$B$4:$K$1001,2,FALSE)</f>
        <v>#N/A</v>
      </c>
      <c r="Z12" s="20" t="e">
        <f>VLOOKUP('Frese Valve Selection'!$O12,'Partnumber data valves'!$B$4:$K$1001,3,FALSE)</f>
        <v>#N/A</v>
      </c>
      <c r="AA12" s="20" t="e">
        <f>VLOOKUP('Frese Valve Selection'!$O12,'Partnumber data valves'!$B$4:$K$1001,7,FALSE)</f>
        <v>#N/A</v>
      </c>
      <c r="AB12" s="20" t="e">
        <f>VLOOKUP('Frese Valve Selection'!$O12,'Partnumber data valves'!$B$4:$K$1001,8,FALSE)</f>
        <v>#N/A</v>
      </c>
      <c r="AC12" s="20" t="e">
        <f>VLOOKUP('Frese Valve Selection'!$O12,'Partnumber data valves'!$B$4:$K$1001,9,FALSE)</f>
        <v>#N/A</v>
      </c>
      <c r="AD12" s="20" t="e">
        <f>VLOOKUP('Frese Valve Selection'!$O12,'Partnumber data valves'!$B$4:$K$1001,10,FALSE)</f>
        <v>#N/A</v>
      </c>
      <c r="AE12" s="93">
        <f>IF(ISNUMBER(S12),S12*VLOOKUP('Frese Valve Selection'!$T12,'Partnumber data cartridges'!$A$4:$G$1001,7,FALSE),0)+
IF(ISNUMBER(U12),U12*VLOOKUP('Frese Valve Selection'!V12,'Partnumber data cartridges'!$A$4:$G$1001,7,FALSE),0)+
IF(ISNUMBER(W12),W12*VLOOKUP('Frese Valve Selection'!X12,'Partnumber data cartridges'!$A$4:$G$1001,7,FALSE),0)</f>
        <v>0</v>
      </c>
      <c r="AF12" s="1">
        <f>MAX(IF(ISBLANK(T12),0,VLOOKUP('Frese Valve Selection'!$T12,'Partnumber data cartridges'!$A$4:$G$1001,5,FALSE)),
IF(ISBLANK(V12),0,VLOOKUP('Frese Valve Selection'!V12,'Partnumber data cartridges'!$A$4:$G$1001,5,FALSE)),
IF(ISBLANK(X12),0,VLOOKUP('Frese Valve Selection'!X12,'Partnumber data cartridges'!$A$4:$G$1001,5,FALSE)))</f>
        <v>0</v>
      </c>
      <c r="AG12" s="20" t="e">
        <f>VLOOKUP(O12,'Weight table'!$A$2:$C$10000,3,FALSE)+IF(ISNUMBER(S12),S12*VLOOKUP(T12,'Weight table'!$A$2:$C$10000,3,FALSE),0)+IF(ISNUMBER(U12),U12*VLOOKUP(V12,'Weight table'!$A$2:$C$10000,3,FALSE),0)+IF(ISNUMBER(W12),W12*VLOOKUP(X12,'Weight table'!$A$2:$C$10000,3,FALSE),0)</f>
        <v>#N/A</v>
      </c>
      <c r="AI12" s="73"/>
      <c r="AL12" s="74"/>
      <c r="AM12" s="74"/>
      <c r="AN12">
        <f t="shared" ref="AN12:AN75" si="22">S12+U12+W12</f>
        <v>0</v>
      </c>
      <c r="AO12" t="e">
        <f t="shared" ref="AO12:AO75" si="23">Q12-AN12</f>
        <v>#N/A</v>
      </c>
    </row>
    <row r="13" spans="2:41">
      <c r="B13" s="101"/>
      <c r="C13" s="101"/>
      <c r="D13" s="101"/>
      <c r="E13" s="101"/>
      <c r="F13" s="73"/>
      <c r="G13" s="81"/>
      <c r="H13" s="103"/>
      <c r="I13" s="99"/>
      <c r="J13" s="99"/>
      <c r="K13" s="99"/>
      <c r="L13" s="99"/>
      <c r="M13" s="101"/>
      <c r="O13" s="104"/>
      <c r="P13" s="20" t="e">
        <f>VLOOKUP('Frese Valve Selection'!$O13,'Partnumber data valves'!$B$4:$M$1001,12,FALSE)</f>
        <v>#N/A</v>
      </c>
      <c r="Q13" s="20" t="e">
        <f>VLOOKUP('Frese Valve Selection'!$O13,'Partnumber data valves'!$B$4:$L$1001,11,FALSE)</f>
        <v>#N/A</v>
      </c>
      <c r="R13" s="105" t="e">
        <f t="shared" si="19"/>
        <v>#DIV/0!</v>
      </c>
      <c r="S13" s="71"/>
      <c r="T13" s="71"/>
      <c r="U13" s="71"/>
      <c r="V13" s="71"/>
      <c r="W13" s="71"/>
      <c r="X13" s="71"/>
      <c r="Y13" s="19" t="e">
        <f>VLOOKUP('Frese Valve Selection'!$O13,'Partnumber data valves'!$B$4:$K$1001,2,FALSE)</f>
        <v>#N/A</v>
      </c>
      <c r="Z13" s="20" t="e">
        <f>VLOOKUP('Frese Valve Selection'!$O13,'Partnumber data valves'!$B$4:$K$1001,3,FALSE)</f>
        <v>#N/A</v>
      </c>
      <c r="AA13" s="20" t="e">
        <f>VLOOKUP('Frese Valve Selection'!$O13,'Partnumber data valves'!$B$4:$K$1001,7,FALSE)</f>
        <v>#N/A</v>
      </c>
      <c r="AB13" s="20" t="e">
        <f>VLOOKUP('Frese Valve Selection'!$O13,'Partnumber data valves'!$B$4:$K$1001,8,FALSE)</f>
        <v>#N/A</v>
      </c>
      <c r="AC13" s="20" t="e">
        <f>VLOOKUP('Frese Valve Selection'!$O13,'Partnumber data valves'!$B$4:$K$1001,9,FALSE)</f>
        <v>#N/A</v>
      </c>
      <c r="AD13" s="20" t="e">
        <f>VLOOKUP('Frese Valve Selection'!$O13,'Partnumber data valves'!$B$4:$K$1001,10,FALSE)</f>
        <v>#N/A</v>
      </c>
      <c r="AE13" s="93">
        <f>IF(ISNUMBER(S13),S13*VLOOKUP('Frese Valve Selection'!$T13,'Partnumber data cartridges'!$A$4:$G$1001,7,FALSE),0)+
IF(ISNUMBER(U13),U13*VLOOKUP('Frese Valve Selection'!V13,'Partnumber data cartridges'!$A$4:$G$1001,7,FALSE),0)+
IF(ISNUMBER(W13),W13*VLOOKUP('Frese Valve Selection'!X13,'Partnumber data cartridges'!$A$4:$G$1001,7,FALSE),0)</f>
        <v>0</v>
      </c>
      <c r="AF13" s="1">
        <f>MAX(IF(ISBLANK(T13),0,VLOOKUP('Frese Valve Selection'!$T13,'Partnumber data cartridges'!$A$4:$G$1001,5,FALSE)),
IF(ISBLANK(V13),0,VLOOKUP('Frese Valve Selection'!V13,'Partnumber data cartridges'!$A$4:$G$1001,5,FALSE)),
IF(ISBLANK(X13),0,VLOOKUP('Frese Valve Selection'!X13,'Partnumber data cartridges'!$A$4:$G$1001,5,FALSE)))</f>
        <v>0</v>
      </c>
      <c r="AG13" s="20" t="e">
        <f>VLOOKUP(O13,'Weight table'!$A$2:$C$10000,3,FALSE)+IF(ISNUMBER(S13),S13*VLOOKUP(T13,'Weight table'!$A$2:$C$10000,3,FALSE),0)+IF(ISNUMBER(U13),U13*VLOOKUP(V13,'Weight table'!$A$2:$C$10000,3,FALSE),0)+IF(ISNUMBER(W13),W13*VLOOKUP(X13,'Weight table'!$A$2:$C$10000,3,FALSE),0)</f>
        <v>#N/A</v>
      </c>
      <c r="AI13" s="73"/>
      <c r="AL13" s="75"/>
      <c r="AM13" s="75"/>
      <c r="AN13">
        <f t="shared" si="22"/>
        <v>0</v>
      </c>
      <c r="AO13" t="e">
        <f t="shared" si="23"/>
        <v>#N/A</v>
      </c>
    </row>
    <row r="14" spans="2:41">
      <c r="B14" s="101"/>
      <c r="C14" s="101"/>
      <c r="D14" s="101"/>
      <c r="E14" s="101"/>
      <c r="F14" s="73"/>
      <c r="G14" s="81"/>
      <c r="H14" s="102"/>
      <c r="I14" s="99"/>
      <c r="J14" s="99"/>
      <c r="K14" s="99"/>
      <c r="L14" s="99"/>
      <c r="M14" s="101"/>
      <c r="O14" s="104"/>
      <c r="P14" s="20" t="e">
        <f>VLOOKUP('Frese Valve Selection'!$O14,'Partnumber data valves'!$B$4:$M$1001,12,FALSE)</f>
        <v>#N/A</v>
      </c>
      <c r="Q14" s="20" t="e">
        <f>VLOOKUP('Frese Valve Selection'!$O14,'Partnumber data valves'!$B$4:$L$1001,11,FALSE)</f>
        <v>#N/A</v>
      </c>
      <c r="R14" s="105" t="e">
        <f t="shared" si="19"/>
        <v>#DIV/0!</v>
      </c>
      <c r="S14" s="71"/>
      <c r="T14" s="71"/>
      <c r="U14" s="71"/>
      <c r="V14" s="71"/>
      <c r="W14" s="71"/>
      <c r="X14" s="71"/>
      <c r="Y14" s="19" t="e">
        <f>VLOOKUP('Frese Valve Selection'!$O14,'Partnumber data valves'!$B$4:$K$1001,2,FALSE)</f>
        <v>#N/A</v>
      </c>
      <c r="Z14" s="20" t="e">
        <f>VLOOKUP('Frese Valve Selection'!$O14,'Partnumber data valves'!$B$4:$K$1001,3,FALSE)</f>
        <v>#N/A</v>
      </c>
      <c r="AA14" s="20" t="e">
        <f>VLOOKUP('Frese Valve Selection'!$O14,'Partnumber data valves'!$B$4:$K$1001,7,FALSE)</f>
        <v>#N/A</v>
      </c>
      <c r="AB14" s="20" t="e">
        <f>VLOOKUP('Frese Valve Selection'!$O14,'Partnumber data valves'!$B$4:$K$1001,8,FALSE)</f>
        <v>#N/A</v>
      </c>
      <c r="AC14" s="20" t="e">
        <f>VLOOKUP('Frese Valve Selection'!$O14,'Partnumber data valves'!$B$4:$K$1001,9,FALSE)</f>
        <v>#N/A</v>
      </c>
      <c r="AD14" s="20" t="e">
        <f>VLOOKUP('Frese Valve Selection'!$O14,'Partnumber data valves'!$B$4:$K$1001,10,FALSE)</f>
        <v>#N/A</v>
      </c>
      <c r="AE14" s="93">
        <f>IF(ISNUMBER(S14),S14*VLOOKUP('Frese Valve Selection'!$T14,'Partnumber data cartridges'!$A$4:$G$1001,7,FALSE),0)+
IF(ISNUMBER(U14),U14*VLOOKUP('Frese Valve Selection'!V14,'Partnumber data cartridges'!$A$4:$G$1001,7,FALSE),0)+
IF(ISNUMBER(W14),W14*VLOOKUP('Frese Valve Selection'!X14,'Partnumber data cartridges'!$A$4:$G$1001,7,FALSE),0)</f>
        <v>0</v>
      </c>
      <c r="AF14" s="1">
        <f>MAX(IF(ISBLANK(T14),0,VLOOKUP('Frese Valve Selection'!$T14,'Partnumber data cartridges'!$A$4:$G$1001,5,FALSE)),
IF(ISBLANK(V14),0,VLOOKUP('Frese Valve Selection'!V14,'Partnumber data cartridges'!$A$4:$G$1001,5,FALSE)),
IF(ISBLANK(X14),0,VLOOKUP('Frese Valve Selection'!X14,'Partnumber data cartridges'!$A$4:$G$1001,5,FALSE)))</f>
        <v>0</v>
      </c>
      <c r="AG14" s="20" t="e">
        <f>VLOOKUP(O14,'Weight table'!$A$2:$C$10000,3,FALSE)+IF(ISNUMBER(S14),S14*VLOOKUP(T14,'Weight table'!$A$2:$C$10000,3,FALSE),0)+IF(ISNUMBER(U14),U14*VLOOKUP(V14,'Weight table'!$A$2:$C$10000,3,FALSE),0)+IF(ISNUMBER(W14),W14*VLOOKUP(X14,'Weight table'!$A$2:$C$10000,3,FALSE),0)</f>
        <v>#N/A</v>
      </c>
      <c r="AI14" s="73"/>
      <c r="AL14" s="74"/>
      <c r="AM14" s="74"/>
      <c r="AN14">
        <f t="shared" si="22"/>
        <v>0</v>
      </c>
      <c r="AO14" t="e">
        <f t="shared" si="23"/>
        <v>#N/A</v>
      </c>
    </row>
    <row r="15" spans="2:41">
      <c r="B15" s="101"/>
      <c r="C15" s="101"/>
      <c r="D15" s="101"/>
      <c r="E15" s="101"/>
      <c r="F15" s="73"/>
      <c r="G15" s="81"/>
      <c r="H15" s="103"/>
      <c r="I15" s="99"/>
      <c r="J15" s="99"/>
      <c r="K15" s="99"/>
      <c r="L15" s="99"/>
      <c r="M15" s="101"/>
      <c r="O15" s="104"/>
      <c r="P15" s="20" t="e">
        <f>VLOOKUP('Frese Valve Selection'!$O15,'Partnumber data valves'!$B$4:$M$1001,12,FALSE)</f>
        <v>#N/A</v>
      </c>
      <c r="Q15" s="20" t="e">
        <f>VLOOKUP('Frese Valve Selection'!$O15,'Partnumber data valves'!$B$4:$L$1001,11,FALSE)</f>
        <v>#N/A</v>
      </c>
      <c r="R15" s="105" t="e">
        <f t="shared" si="19"/>
        <v>#DIV/0!</v>
      </c>
      <c r="S15" s="71"/>
      <c r="T15" s="71"/>
      <c r="U15" s="71"/>
      <c r="V15" s="71"/>
      <c r="W15" s="71"/>
      <c r="X15" s="71"/>
      <c r="Y15" s="19" t="e">
        <f>VLOOKUP('Frese Valve Selection'!$O15,'Partnumber data valves'!$B$4:$K$1001,2,FALSE)</f>
        <v>#N/A</v>
      </c>
      <c r="Z15" s="20" t="e">
        <f>VLOOKUP('Frese Valve Selection'!$O15,'Partnumber data valves'!$B$4:$K$1001,3,FALSE)</f>
        <v>#N/A</v>
      </c>
      <c r="AA15" s="20" t="e">
        <f>VLOOKUP('Frese Valve Selection'!$O15,'Partnumber data valves'!$B$4:$K$1001,7,FALSE)</f>
        <v>#N/A</v>
      </c>
      <c r="AB15" s="20" t="e">
        <f>VLOOKUP('Frese Valve Selection'!$O15,'Partnumber data valves'!$B$4:$K$1001,8,FALSE)</f>
        <v>#N/A</v>
      </c>
      <c r="AC15" s="20" t="e">
        <f>VLOOKUP('Frese Valve Selection'!$O15,'Partnumber data valves'!$B$4:$K$1001,9,FALSE)</f>
        <v>#N/A</v>
      </c>
      <c r="AD15" s="20" t="e">
        <f>VLOOKUP('Frese Valve Selection'!$O15,'Partnumber data valves'!$B$4:$K$1001,10,FALSE)</f>
        <v>#N/A</v>
      </c>
      <c r="AE15" s="93">
        <f>IF(ISNUMBER(S15),S15*VLOOKUP('Frese Valve Selection'!$T15,'Partnumber data cartridges'!$A$4:$G$1001,7,FALSE),0)+
IF(ISNUMBER(U15),U15*VLOOKUP('Frese Valve Selection'!V15,'Partnumber data cartridges'!$A$4:$G$1001,7,FALSE),0)+
IF(ISNUMBER(W15),W15*VLOOKUP('Frese Valve Selection'!X15,'Partnumber data cartridges'!$A$4:$G$1001,7,FALSE),0)</f>
        <v>0</v>
      </c>
      <c r="AF15" s="1">
        <f>MAX(IF(ISBLANK(T15),0,VLOOKUP('Frese Valve Selection'!$T15,'Partnumber data cartridges'!$A$4:$G$1001,5,FALSE)),
IF(ISBLANK(V15),0,VLOOKUP('Frese Valve Selection'!V15,'Partnumber data cartridges'!$A$4:$G$1001,5,FALSE)),
IF(ISBLANK(X15),0,VLOOKUP('Frese Valve Selection'!X15,'Partnumber data cartridges'!$A$4:$G$1001,5,FALSE)))</f>
        <v>0</v>
      </c>
      <c r="AG15" s="20" t="e">
        <f>VLOOKUP(O15,'Weight table'!$A$2:$C$10000,3,FALSE)+IF(ISNUMBER(S15),S15*VLOOKUP(T15,'Weight table'!$A$2:$C$10000,3,FALSE),0)+IF(ISNUMBER(U15),U15*VLOOKUP(V15,'Weight table'!$A$2:$C$10000,3,FALSE),0)+IF(ISNUMBER(W15),W15*VLOOKUP(X15,'Weight table'!$A$2:$C$10000,3,FALSE),0)</f>
        <v>#N/A</v>
      </c>
      <c r="AI15" s="73"/>
      <c r="AL15" s="74"/>
      <c r="AM15" s="74"/>
      <c r="AN15">
        <f t="shared" si="22"/>
        <v>0</v>
      </c>
      <c r="AO15" t="e">
        <f t="shared" si="23"/>
        <v>#N/A</v>
      </c>
    </row>
    <row r="16" spans="2:41">
      <c r="B16" s="101"/>
      <c r="C16" s="101"/>
      <c r="D16" s="101"/>
      <c r="E16" s="101"/>
      <c r="F16" s="73"/>
      <c r="G16" s="81"/>
      <c r="H16" s="103"/>
      <c r="I16" s="99"/>
      <c r="J16" s="99"/>
      <c r="K16" s="99"/>
      <c r="L16" s="99"/>
      <c r="M16" s="101"/>
      <c r="O16" s="104"/>
      <c r="P16" s="20" t="e">
        <f>VLOOKUP('Frese Valve Selection'!$O16,'Partnumber data valves'!$B$4:$M$1001,12,FALSE)</f>
        <v>#N/A</v>
      </c>
      <c r="Q16" s="20" t="e">
        <f>VLOOKUP('Frese Valve Selection'!$O16,'Partnumber data valves'!$B$4:$L$1001,11,FALSE)</f>
        <v>#N/A</v>
      </c>
      <c r="R16" s="105" t="e">
        <f t="shared" si="19"/>
        <v>#DIV/0!</v>
      </c>
      <c r="S16" s="71"/>
      <c r="T16" s="71"/>
      <c r="U16" s="71"/>
      <c r="V16" s="71"/>
      <c r="W16" s="71"/>
      <c r="X16" s="71"/>
      <c r="Y16" s="19" t="e">
        <f>VLOOKUP('Frese Valve Selection'!$O16,'Partnumber data valves'!$B$4:$K$1001,2,FALSE)</f>
        <v>#N/A</v>
      </c>
      <c r="Z16" s="20" t="e">
        <f>VLOOKUP('Frese Valve Selection'!$O16,'Partnumber data valves'!$B$4:$K$1001,3,FALSE)</f>
        <v>#N/A</v>
      </c>
      <c r="AA16" s="20" t="e">
        <f>VLOOKUP('Frese Valve Selection'!$O16,'Partnumber data valves'!$B$4:$K$1001,7,FALSE)</f>
        <v>#N/A</v>
      </c>
      <c r="AB16" s="20" t="e">
        <f>VLOOKUP('Frese Valve Selection'!$O16,'Partnumber data valves'!$B$4:$K$1001,8,FALSE)</f>
        <v>#N/A</v>
      </c>
      <c r="AC16" s="20" t="e">
        <f>VLOOKUP('Frese Valve Selection'!$O16,'Partnumber data valves'!$B$4:$K$1001,9,FALSE)</f>
        <v>#N/A</v>
      </c>
      <c r="AD16" s="20" t="e">
        <f>VLOOKUP('Frese Valve Selection'!$O16,'Partnumber data valves'!$B$4:$K$1001,10,FALSE)</f>
        <v>#N/A</v>
      </c>
      <c r="AE16" s="93">
        <f>IF(ISNUMBER(S16),S16*VLOOKUP('Frese Valve Selection'!$T16,'Partnumber data cartridges'!$A$4:$G$1001,7,FALSE),0)+
IF(ISNUMBER(U16),U16*VLOOKUP('Frese Valve Selection'!V16,'Partnumber data cartridges'!$A$4:$G$1001,7,FALSE),0)+
IF(ISNUMBER(W16),W16*VLOOKUP('Frese Valve Selection'!X16,'Partnumber data cartridges'!$A$4:$G$1001,7,FALSE),0)</f>
        <v>0</v>
      </c>
      <c r="AF16" s="1">
        <f>MAX(IF(ISBLANK(T16),0,VLOOKUP('Frese Valve Selection'!$T16,'Partnumber data cartridges'!$A$4:$G$1001,5,FALSE)),
IF(ISBLANK(V16),0,VLOOKUP('Frese Valve Selection'!V16,'Partnumber data cartridges'!$A$4:$G$1001,5,FALSE)),
IF(ISBLANK(X16),0,VLOOKUP('Frese Valve Selection'!X16,'Partnumber data cartridges'!$A$4:$G$1001,5,FALSE)))</f>
        <v>0</v>
      </c>
      <c r="AG16" s="20" t="e">
        <f>VLOOKUP(O16,'Weight table'!$A$2:$C$10000,3,FALSE)+IF(ISNUMBER(S16),S16*VLOOKUP(T16,'Weight table'!$A$2:$C$10000,3,FALSE),0)+IF(ISNUMBER(U16),U16*VLOOKUP(V16,'Weight table'!$A$2:$C$10000,3,FALSE),0)+IF(ISNUMBER(W16),W16*VLOOKUP(X16,'Weight table'!$A$2:$C$10000,3,FALSE),0)</f>
        <v>#N/A</v>
      </c>
      <c r="AI16" s="73"/>
      <c r="AL16" s="74"/>
      <c r="AM16" s="74"/>
      <c r="AN16">
        <f t="shared" si="22"/>
        <v>0</v>
      </c>
      <c r="AO16" t="e">
        <f t="shared" si="23"/>
        <v>#N/A</v>
      </c>
    </row>
    <row r="17" spans="2:41">
      <c r="B17" s="101"/>
      <c r="C17" s="101"/>
      <c r="D17" s="101"/>
      <c r="E17" s="101"/>
      <c r="F17" s="73"/>
      <c r="G17" s="81"/>
      <c r="H17" s="103"/>
      <c r="I17" s="99"/>
      <c r="J17" s="99"/>
      <c r="K17" s="99"/>
      <c r="L17" s="99"/>
      <c r="M17" s="101"/>
      <c r="O17" s="104"/>
      <c r="P17" s="20" t="e">
        <f>VLOOKUP('Frese Valve Selection'!$O17,'Partnumber data valves'!$B$4:$M$1001,12,FALSE)</f>
        <v>#N/A</v>
      </c>
      <c r="Q17" s="20" t="e">
        <f>VLOOKUP('Frese Valve Selection'!$O17,'Partnumber data valves'!$B$4:$L$1001,11,FALSE)</f>
        <v>#N/A</v>
      </c>
      <c r="R17" s="105" t="e">
        <f t="shared" si="19"/>
        <v>#DIV/0!</v>
      </c>
      <c r="S17" s="71"/>
      <c r="T17" s="71"/>
      <c r="U17" s="71"/>
      <c r="V17" s="71"/>
      <c r="W17" s="71"/>
      <c r="X17" s="71"/>
      <c r="Y17" s="19" t="e">
        <f>VLOOKUP('Frese Valve Selection'!$O17,'Partnumber data valves'!$B$4:$K$1001,2,FALSE)</f>
        <v>#N/A</v>
      </c>
      <c r="Z17" s="20" t="e">
        <f>VLOOKUP('Frese Valve Selection'!$O17,'Partnumber data valves'!$B$4:$K$1001,3,FALSE)</f>
        <v>#N/A</v>
      </c>
      <c r="AA17" s="20" t="e">
        <f>VLOOKUP('Frese Valve Selection'!$O17,'Partnumber data valves'!$B$4:$K$1001,7,FALSE)</f>
        <v>#N/A</v>
      </c>
      <c r="AB17" s="20" t="e">
        <f>VLOOKUP('Frese Valve Selection'!$O17,'Partnumber data valves'!$B$4:$K$1001,8,FALSE)</f>
        <v>#N/A</v>
      </c>
      <c r="AC17" s="20" t="e">
        <f>VLOOKUP('Frese Valve Selection'!$O17,'Partnumber data valves'!$B$4:$K$1001,9,FALSE)</f>
        <v>#N/A</v>
      </c>
      <c r="AD17" s="20" t="e">
        <f>VLOOKUP('Frese Valve Selection'!$O17,'Partnumber data valves'!$B$4:$K$1001,10,FALSE)</f>
        <v>#N/A</v>
      </c>
      <c r="AE17" s="93">
        <f>IF(ISNUMBER(S17),S17*VLOOKUP('Frese Valve Selection'!$T17,'Partnumber data cartridges'!$A$4:$G$1001,7,FALSE),0)+
IF(ISNUMBER(U17),U17*VLOOKUP('Frese Valve Selection'!V17,'Partnumber data cartridges'!$A$4:$G$1001,7,FALSE),0)+
IF(ISNUMBER(W17),W17*VLOOKUP('Frese Valve Selection'!X17,'Partnumber data cartridges'!$A$4:$G$1001,7,FALSE),0)</f>
        <v>0</v>
      </c>
      <c r="AF17" s="1">
        <f>MAX(IF(ISBLANK(T17),0,VLOOKUP('Frese Valve Selection'!$T17,'Partnumber data cartridges'!$A$4:$G$1001,5,FALSE)),
IF(ISBLANK(V17),0,VLOOKUP('Frese Valve Selection'!V17,'Partnumber data cartridges'!$A$4:$G$1001,5,FALSE)),
IF(ISBLANK(X17),0,VLOOKUP('Frese Valve Selection'!X17,'Partnumber data cartridges'!$A$4:$G$1001,5,FALSE)))</f>
        <v>0</v>
      </c>
      <c r="AG17" s="20" t="e">
        <f>VLOOKUP(O17,'Weight table'!$A$2:$C$10000,3,FALSE)+IF(ISNUMBER(S17),S17*VLOOKUP(T17,'Weight table'!$A$2:$C$10000,3,FALSE),0)+IF(ISNUMBER(U17),U17*VLOOKUP(V17,'Weight table'!$A$2:$C$10000,3,FALSE),0)+IF(ISNUMBER(W17),W17*VLOOKUP(X17,'Weight table'!$A$2:$C$10000,3,FALSE),0)</f>
        <v>#N/A</v>
      </c>
      <c r="AI17" s="73"/>
      <c r="AL17" s="74"/>
      <c r="AM17" s="74"/>
      <c r="AN17">
        <f t="shared" si="22"/>
        <v>0</v>
      </c>
      <c r="AO17" t="e">
        <f t="shared" si="23"/>
        <v>#N/A</v>
      </c>
    </row>
    <row r="18" spans="2:41">
      <c r="B18" s="101"/>
      <c r="C18" s="101"/>
      <c r="D18" s="101"/>
      <c r="E18" s="101"/>
      <c r="F18" s="73"/>
      <c r="G18" s="81"/>
      <c r="H18" s="103"/>
      <c r="I18" s="99"/>
      <c r="J18" s="99"/>
      <c r="K18" s="99"/>
      <c r="L18" s="99"/>
      <c r="M18" s="101"/>
      <c r="O18" s="104"/>
      <c r="P18" s="20" t="e">
        <f>VLOOKUP('Frese Valve Selection'!$O18,'Partnumber data valves'!$B$4:$M$1001,12,FALSE)</f>
        <v>#N/A</v>
      </c>
      <c r="Q18" s="20" t="e">
        <f>VLOOKUP('Frese Valve Selection'!$O18,'Partnumber data valves'!$B$4:$L$1001,11,FALSE)</f>
        <v>#N/A</v>
      </c>
      <c r="R18" s="105" t="e">
        <f t="shared" si="19"/>
        <v>#DIV/0!</v>
      </c>
      <c r="S18" s="71"/>
      <c r="T18" s="71"/>
      <c r="U18" s="71"/>
      <c r="V18" s="71"/>
      <c r="W18" s="71"/>
      <c r="X18" s="71"/>
      <c r="Y18" s="19" t="e">
        <f>VLOOKUP('Frese Valve Selection'!$O18,'Partnumber data valves'!$B$4:$K$1001,2,FALSE)</f>
        <v>#N/A</v>
      </c>
      <c r="Z18" s="20" t="e">
        <f>VLOOKUP('Frese Valve Selection'!$O18,'Partnumber data valves'!$B$4:$K$1001,3,FALSE)</f>
        <v>#N/A</v>
      </c>
      <c r="AA18" s="20" t="e">
        <f>VLOOKUP('Frese Valve Selection'!$O18,'Partnumber data valves'!$B$4:$K$1001,7,FALSE)</f>
        <v>#N/A</v>
      </c>
      <c r="AB18" s="20" t="e">
        <f>VLOOKUP('Frese Valve Selection'!$O18,'Partnumber data valves'!$B$4:$K$1001,8,FALSE)</f>
        <v>#N/A</v>
      </c>
      <c r="AC18" s="20" t="e">
        <f>VLOOKUP('Frese Valve Selection'!$O18,'Partnumber data valves'!$B$4:$K$1001,9,FALSE)</f>
        <v>#N/A</v>
      </c>
      <c r="AD18" s="20" t="e">
        <f>VLOOKUP('Frese Valve Selection'!$O18,'Partnumber data valves'!$B$4:$K$1001,10,FALSE)</f>
        <v>#N/A</v>
      </c>
      <c r="AE18" s="93">
        <f>IF(ISNUMBER(S18),S18*VLOOKUP('Frese Valve Selection'!$T18,'Partnumber data cartridges'!$A$4:$G$1001,7,FALSE),0)+
IF(ISNUMBER(U18),U18*VLOOKUP('Frese Valve Selection'!V18,'Partnumber data cartridges'!$A$4:$G$1001,7,FALSE),0)+
IF(ISNUMBER(W18),W18*VLOOKUP('Frese Valve Selection'!X18,'Partnumber data cartridges'!$A$4:$G$1001,7,FALSE),0)</f>
        <v>0</v>
      </c>
      <c r="AF18" s="1">
        <f>MAX(IF(ISBLANK(T18),0,VLOOKUP('Frese Valve Selection'!$T18,'Partnumber data cartridges'!$A$4:$G$1001,5,FALSE)),
IF(ISBLANK(V18),0,VLOOKUP('Frese Valve Selection'!V18,'Partnumber data cartridges'!$A$4:$G$1001,5,FALSE)),
IF(ISBLANK(X18),0,VLOOKUP('Frese Valve Selection'!X18,'Partnumber data cartridges'!$A$4:$G$1001,5,FALSE)))</f>
        <v>0</v>
      </c>
      <c r="AG18" s="20" t="e">
        <f>VLOOKUP(O18,'Weight table'!$A$2:$C$10000,3,FALSE)+IF(ISNUMBER(S18),S18*VLOOKUP(T18,'Weight table'!$A$2:$C$10000,3,FALSE),0)+IF(ISNUMBER(U18),U18*VLOOKUP(V18,'Weight table'!$A$2:$C$10000,3,FALSE),0)+IF(ISNUMBER(W18),W18*VLOOKUP(X18,'Weight table'!$A$2:$C$10000,3,FALSE),0)</f>
        <v>#N/A</v>
      </c>
      <c r="AI18" s="73"/>
      <c r="AL18" s="74"/>
      <c r="AM18" s="74"/>
      <c r="AN18">
        <f t="shared" si="22"/>
        <v>0</v>
      </c>
      <c r="AO18" t="e">
        <f t="shared" si="23"/>
        <v>#N/A</v>
      </c>
    </row>
    <row r="19" spans="2:41">
      <c r="B19" s="101"/>
      <c r="C19" s="101"/>
      <c r="D19" s="101"/>
      <c r="E19" s="101"/>
      <c r="F19" s="73"/>
      <c r="G19" s="81"/>
      <c r="H19" s="103"/>
      <c r="I19" s="99"/>
      <c r="J19" s="99"/>
      <c r="K19" s="99"/>
      <c r="L19" s="99"/>
      <c r="M19" s="101"/>
      <c r="O19" s="104"/>
      <c r="P19" s="20" t="e">
        <f>VLOOKUP('Frese Valve Selection'!$O19,'Partnumber data valves'!$B$4:$M$1001,12,FALSE)</f>
        <v>#N/A</v>
      </c>
      <c r="Q19" s="20" t="e">
        <f>VLOOKUP('Frese Valve Selection'!$O19,'Partnumber data valves'!$B$4:$L$1001,11,FALSE)</f>
        <v>#N/A</v>
      </c>
      <c r="R19" s="105" t="e">
        <f t="shared" si="19"/>
        <v>#DIV/0!</v>
      </c>
      <c r="S19" s="71"/>
      <c r="T19" s="71"/>
      <c r="U19" s="71"/>
      <c r="V19" s="71"/>
      <c r="W19" s="71"/>
      <c r="X19" s="71"/>
      <c r="Y19" s="19" t="e">
        <f>VLOOKUP('Frese Valve Selection'!$O19,'Partnumber data valves'!$B$4:$K$1001,2,FALSE)</f>
        <v>#N/A</v>
      </c>
      <c r="Z19" s="20" t="e">
        <f>VLOOKUP('Frese Valve Selection'!$O19,'Partnumber data valves'!$B$4:$K$1001,3,FALSE)</f>
        <v>#N/A</v>
      </c>
      <c r="AA19" s="20" t="e">
        <f>VLOOKUP('Frese Valve Selection'!$O19,'Partnumber data valves'!$B$4:$K$1001,7,FALSE)</f>
        <v>#N/A</v>
      </c>
      <c r="AB19" s="20" t="e">
        <f>VLOOKUP('Frese Valve Selection'!$O19,'Partnumber data valves'!$B$4:$K$1001,8,FALSE)</f>
        <v>#N/A</v>
      </c>
      <c r="AC19" s="20" t="e">
        <f>VLOOKUP('Frese Valve Selection'!$O19,'Partnumber data valves'!$B$4:$K$1001,9,FALSE)</f>
        <v>#N/A</v>
      </c>
      <c r="AD19" s="20" t="e">
        <f>VLOOKUP('Frese Valve Selection'!$O19,'Partnumber data valves'!$B$4:$K$1001,10,FALSE)</f>
        <v>#N/A</v>
      </c>
      <c r="AE19" s="93">
        <f>IF(ISNUMBER(S19),S19*VLOOKUP('Frese Valve Selection'!$T19,'Partnumber data cartridges'!$A$4:$G$1001,7,FALSE),0)+
IF(ISNUMBER(U19),U19*VLOOKUP('Frese Valve Selection'!V19,'Partnumber data cartridges'!$A$4:$G$1001,7,FALSE),0)+
IF(ISNUMBER(W19),W19*VLOOKUP('Frese Valve Selection'!X19,'Partnumber data cartridges'!$A$4:$G$1001,7,FALSE),0)</f>
        <v>0</v>
      </c>
      <c r="AF19" s="1">
        <f>MAX(IF(ISBLANK(T19),0,VLOOKUP('Frese Valve Selection'!$T19,'Partnumber data cartridges'!$A$4:$G$1001,5,FALSE)),
IF(ISBLANK(V19),0,VLOOKUP('Frese Valve Selection'!V19,'Partnumber data cartridges'!$A$4:$G$1001,5,FALSE)),
IF(ISBLANK(X19),0,VLOOKUP('Frese Valve Selection'!X19,'Partnumber data cartridges'!$A$4:$G$1001,5,FALSE)))</f>
        <v>0</v>
      </c>
      <c r="AG19" s="20" t="e">
        <f>VLOOKUP(O19,'Weight table'!$A$2:$C$10000,3,FALSE)+IF(ISNUMBER(S19),S19*VLOOKUP(T19,'Weight table'!$A$2:$C$10000,3,FALSE),0)+IF(ISNUMBER(U19),U19*VLOOKUP(V19,'Weight table'!$A$2:$C$10000,3,FALSE),0)+IF(ISNUMBER(W19),W19*VLOOKUP(X19,'Weight table'!$A$2:$C$10000,3,FALSE),0)</f>
        <v>#N/A</v>
      </c>
      <c r="AI19" s="73"/>
      <c r="AL19" s="74"/>
      <c r="AM19" s="74"/>
      <c r="AN19">
        <f t="shared" si="22"/>
        <v>0</v>
      </c>
      <c r="AO19" t="e">
        <f t="shared" si="23"/>
        <v>#N/A</v>
      </c>
    </row>
    <row r="20" spans="2:41">
      <c r="B20" s="101"/>
      <c r="C20" s="101"/>
      <c r="D20" s="101"/>
      <c r="E20" s="101"/>
      <c r="F20" s="73"/>
      <c r="G20" s="81"/>
      <c r="H20" s="102"/>
      <c r="I20" s="99"/>
      <c r="J20" s="99"/>
      <c r="K20" s="99"/>
      <c r="L20" s="99"/>
      <c r="M20" s="101"/>
      <c r="O20" s="104"/>
      <c r="P20" s="20" t="e">
        <f>VLOOKUP('Frese Valve Selection'!$O20,'Partnumber data valves'!$B$4:$M$1001,12,FALSE)</f>
        <v>#N/A</v>
      </c>
      <c r="Q20" s="20" t="e">
        <f>VLOOKUP('Frese Valve Selection'!$O20,'Partnumber data valves'!$B$4:$L$1001,11,FALSE)</f>
        <v>#N/A</v>
      </c>
      <c r="R20" s="105" t="e">
        <f t="shared" si="19"/>
        <v>#DIV/0!</v>
      </c>
      <c r="S20" s="71"/>
      <c r="T20" s="71"/>
      <c r="U20" s="71"/>
      <c r="V20" s="71"/>
      <c r="W20" s="71"/>
      <c r="X20" s="71"/>
      <c r="Y20" s="19" t="e">
        <f>VLOOKUP('Frese Valve Selection'!$O20,'Partnumber data valves'!$B$4:$K$1001,2,FALSE)</f>
        <v>#N/A</v>
      </c>
      <c r="Z20" s="20" t="e">
        <f>VLOOKUP('Frese Valve Selection'!$O20,'Partnumber data valves'!$B$4:$K$1001,3,FALSE)</f>
        <v>#N/A</v>
      </c>
      <c r="AA20" s="20" t="e">
        <f>VLOOKUP('Frese Valve Selection'!$O20,'Partnumber data valves'!$B$4:$K$1001,7,FALSE)</f>
        <v>#N/A</v>
      </c>
      <c r="AB20" s="20" t="e">
        <f>VLOOKUP('Frese Valve Selection'!$O20,'Partnumber data valves'!$B$4:$K$1001,8,FALSE)</f>
        <v>#N/A</v>
      </c>
      <c r="AC20" s="20" t="e">
        <f>VLOOKUP('Frese Valve Selection'!$O20,'Partnumber data valves'!$B$4:$K$1001,9,FALSE)</f>
        <v>#N/A</v>
      </c>
      <c r="AD20" s="20" t="e">
        <f>VLOOKUP('Frese Valve Selection'!$O20,'Partnumber data valves'!$B$4:$K$1001,10,FALSE)</f>
        <v>#N/A</v>
      </c>
      <c r="AE20" s="93">
        <f>IF(ISNUMBER(S20),S20*VLOOKUP('Frese Valve Selection'!$T20,'Partnumber data cartridges'!$A$4:$G$1001,7,FALSE),0)+
IF(ISNUMBER(U20),U20*VLOOKUP('Frese Valve Selection'!V20,'Partnumber data cartridges'!$A$4:$G$1001,7,FALSE),0)+
IF(ISNUMBER(W20),W20*VLOOKUP('Frese Valve Selection'!X20,'Partnumber data cartridges'!$A$4:$G$1001,7,FALSE),0)</f>
        <v>0</v>
      </c>
      <c r="AF20" s="1">
        <f>MAX(IF(ISBLANK(T20),0,VLOOKUP('Frese Valve Selection'!$T20,'Partnumber data cartridges'!$A$4:$G$1001,5,FALSE)),
IF(ISBLANK(V20),0,VLOOKUP('Frese Valve Selection'!V20,'Partnumber data cartridges'!$A$4:$G$1001,5,FALSE)),
IF(ISBLANK(X20),0,VLOOKUP('Frese Valve Selection'!X20,'Partnumber data cartridges'!$A$4:$G$1001,5,FALSE)))</f>
        <v>0</v>
      </c>
      <c r="AG20" s="20" t="e">
        <f>VLOOKUP(O20,'Weight table'!$A$2:$C$10000,3,FALSE)+IF(ISNUMBER(S20),S20*VLOOKUP(T20,'Weight table'!$A$2:$C$10000,3,FALSE),0)+IF(ISNUMBER(U20),U20*VLOOKUP(V20,'Weight table'!$A$2:$C$10000,3,FALSE),0)+IF(ISNUMBER(W20),W20*VLOOKUP(X20,'Weight table'!$A$2:$C$10000,3,FALSE),0)</f>
        <v>#N/A</v>
      </c>
      <c r="AI20" s="73"/>
      <c r="AL20" s="74"/>
      <c r="AM20" s="74"/>
      <c r="AN20">
        <f t="shared" si="22"/>
        <v>0</v>
      </c>
      <c r="AO20" t="e">
        <f t="shared" si="23"/>
        <v>#N/A</v>
      </c>
    </row>
    <row r="21" spans="2:41">
      <c r="B21" s="101"/>
      <c r="C21" s="101"/>
      <c r="D21" s="101"/>
      <c r="E21" s="101"/>
      <c r="F21" s="73"/>
      <c r="G21" s="81"/>
      <c r="H21" s="102"/>
      <c r="I21" s="99"/>
      <c r="J21" s="99"/>
      <c r="K21" s="99"/>
      <c r="L21" s="99"/>
      <c r="M21" s="101"/>
      <c r="O21" s="104"/>
      <c r="P21" s="20" t="e">
        <f>VLOOKUP('Frese Valve Selection'!$O21,'Partnumber data valves'!$B$4:$M$1001,12,FALSE)</f>
        <v>#N/A</v>
      </c>
      <c r="Q21" s="20" t="e">
        <f>VLOOKUP('Frese Valve Selection'!$O21,'Partnumber data valves'!$B$4:$L$1001,11,FALSE)</f>
        <v>#N/A</v>
      </c>
      <c r="R21" s="105" t="e">
        <f t="shared" si="19"/>
        <v>#DIV/0!</v>
      </c>
      <c r="S21" s="71"/>
      <c r="T21" s="71"/>
      <c r="U21" s="71"/>
      <c r="V21" s="71"/>
      <c r="W21" s="71"/>
      <c r="X21" s="71"/>
      <c r="Y21" s="19" t="e">
        <f>VLOOKUP('Frese Valve Selection'!$O21,'Partnumber data valves'!$B$4:$K$1001,2,FALSE)</f>
        <v>#N/A</v>
      </c>
      <c r="Z21" s="20" t="e">
        <f>VLOOKUP('Frese Valve Selection'!$O21,'Partnumber data valves'!$B$4:$K$1001,3,FALSE)</f>
        <v>#N/A</v>
      </c>
      <c r="AA21" s="20" t="e">
        <f>VLOOKUP('Frese Valve Selection'!$O21,'Partnumber data valves'!$B$4:$K$1001,7,FALSE)</f>
        <v>#N/A</v>
      </c>
      <c r="AB21" s="20" t="e">
        <f>VLOOKUP('Frese Valve Selection'!$O21,'Partnumber data valves'!$B$4:$K$1001,8,FALSE)</f>
        <v>#N/A</v>
      </c>
      <c r="AC21" s="20" t="e">
        <f>VLOOKUP('Frese Valve Selection'!$O21,'Partnumber data valves'!$B$4:$K$1001,9,FALSE)</f>
        <v>#N/A</v>
      </c>
      <c r="AD21" s="20" t="e">
        <f>VLOOKUP('Frese Valve Selection'!$O21,'Partnumber data valves'!$B$4:$K$1001,10,FALSE)</f>
        <v>#N/A</v>
      </c>
      <c r="AE21" s="93">
        <f>IF(ISNUMBER(S21),S21*VLOOKUP('Frese Valve Selection'!$T21,'Partnumber data cartridges'!$A$4:$G$1001,7,FALSE),0)+
IF(ISNUMBER(U21),U21*VLOOKUP('Frese Valve Selection'!V21,'Partnumber data cartridges'!$A$4:$G$1001,7,FALSE),0)+
IF(ISNUMBER(W21),W21*VLOOKUP('Frese Valve Selection'!X21,'Partnumber data cartridges'!$A$4:$G$1001,7,FALSE),0)</f>
        <v>0</v>
      </c>
      <c r="AF21" s="1">
        <f>MAX(IF(ISBLANK(T21),0,VLOOKUP('Frese Valve Selection'!$T21,'Partnumber data cartridges'!$A$4:$G$1001,5,FALSE)),
IF(ISBLANK(V21),0,VLOOKUP('Frese Valve Selection'!V21,'Partnumber data cartridges'!$A$4:$G$1001,5,FALSE)),
IF(ISBLANK(X21),0,VLOOKUP('Frese Valve Selection'!X21,'Partnumber data cartridges'!$A$4:$G$1001,5,FALSE)))</f>
        <v>0</v>
      </c>
      <c r="AG21" s="20" t="e">
        <f>VLOOKUP(O21,'Weight table'!$A$2:$C$10000,3,FALSE)+IF(ISNUMBER(S21),S21*VLOOKUP(T21,'Weight table'!$A$2:$C$10000,3,FALSE),0)+IF(ISNUMBER(U21),U21*VLOOKUP(V21,'Weight table'!$A$2:$C$10000,3,FALSE),0)+IF(ISNUMBER(W21),W21*VLOOKUP(X21,'Weight table'!$A$2:$C$10000,3,FALSE),0)</f>
        <v>#N/A</v>
      </c>
      <c r="AI21" s="73"/>
      <c r="AL21" s="74"/>
      <c r="AM21" s="74"/>
      <c r="AN21">
        <f t="shared" si="22"/>
        <v>0</v>
      </c>
      <c r="AO21" t="e">
        <f t="shared" si="23"/>
        <v>#N/A</v>
      </c>
    </row>
    <row r="22" spans="2:41">
      <c r="B22" s="101"/>
      <c r="C22" s="101"/>
      <c r="D22" s="101"/>
      <c r="E22" s="101"/>
      <c r="F22" s="73"/>
      <c r="G22" s="81"/>
      <c r="H22" s="102"/>
      <c r="I22" s="99"/>
      <c r="J22" s="99"/>
      <c r="K22" s="99"/>
      <c r="L22" s="99"/>
      <c r="M22" s="101"/>
      <c r="O22" s="104"/>
      <c r="P22" s="20" t="e">
        <f>VLOOKUP('Frese Valve Selection'!$O22,'Partnumber data valves'!$B$4:$M$1001,12,FALSE)</f>
        <v>#N/A</v>
      </c>
      <c r="Q22" s="20" t="e">
        <f>VLOOKUP('Frese Valve Selection'!$O22,'Partnumber data valves'!$B$4:$L$1001,11,FALSE)</f>
        <v>#N/A</v>
      </c>
      <c r="R22" s="105" t="e">
        <f t="shared" si="19"/>
        <v>#DIV/0!</v>
      </c>
      <c r="S22" s="71"/>
      <c r="T22" s="71"/>
      <c r="U22" s="71"/>
      <c r="V22" s="71"/>
      <c r="W22" s="71"/>
      <c r="X22" s="71"/>
      <c r="Y22" s="19" t="e">
        <f>VLOOKUP('Frese Valve Selection'!$O22,'Partnumber data valves'!$B$4:$K$1001,2,FALSE)</f>
        <v>#N/A</v>
      </c>
      <c r="Z22" s="20" t="e">
        <f>VLOOKUP('Frese Valve Selection'!$O22,'Partnumber data valves'!$B$4:$K$1001,3,FALSE)</f>
        <v>#N/A</v>
      </c>
      <c r="AA22" s="20" t="e">
        <f>VLOOKUP('Frese Valve Selection'!$O22,'Partnumber data valves'!$B$4:$K$1001,7,FALSE)</f>
        <v>#N/A</v>
      </c>
      <c r="AB22" s="20" t="e">
        <f>VLOOKUP('Frese Valve Selection'!$O22,'Partnumber data valves'!$B$4:$K$1001,8,FALSE)</f>
        <v>#N/A</v>
      </c>
      <c r="AC22" s="20" t="e">
        <f>VLOOKUP('Frese Valve Selection'!$O22,'Partnumber data valves'!$B$4:$K$1001,9,FALSE)</f>
        <v>#N/A</v>
      </c>
      <c r="AD22" s="20" t="e">
        <f>VLOOKUP('Frese Valve Selection'!$O22,'Partnumber data valves'!$B$4:$K$1001,10,FALSE)</f>
        <v>#N/A</v>
      </c>
      <c r="AE22" s="93">
        <f>IF(ISNUMBER(S22),S22*VLOOKUP('Frese Valve Selection'!$T22,'Partnumber data cartridges'!$A$4:$G$1001,7,FALSE),0)+
IF(ISNUMBER(U22),U22*VLOOKUP('Frese Valve Selection'!V22,'Partnumber data cartridges'!$A$4:$G$1001,7,FALSE),0)+
IF(ISNUMBER(W22),W22*VLOOKUP('Frese Valve Selection'!X22,'Partnumber data cartridges'!$A$4:$G$1001,7,FALSE),0)</f>
        <v>0</v>
      </c>
      <c r="AF22" s="1">
        <f>MAX(IF(ISBLANK(T22),0,VLOOKUP('Frese Valve Selection'!$T22,'Partnumber data cartridges'!$A$4:$G$1001,5,FALSE)),
IF(ISBLANK(V22),0,VLOOKUP('Frese Valve Selection'!V22,'Partnumber data cartridges'!$A$4:$G$1001,5,FALSE)),
IF(ISBLANK(X22),0,VLOOKUP('Frese Valve Selection'!X22,'Partnumber data cartridges'!$A$4:$G$1001,5,FALSE)))</f>
        <v>0</v>
      </c>
      <c r="AG22" s="20" t="e">
        <f>VLOOKUP(O22,'Weight table'!$A$2:$C$10000,3,FALSE)+IF(ISNUMBER(S22),S22*VLOOKUP(T22,'Weight table'!$A$2:$C$10000,3,FALSE),0)+IF(ISNUMBER(U22),U22*VLOOKUP(V22,'Weight table'!$A$2:$C$10000,3,FALSE),0)+IF(ISNUMBER(W22),W22*VLOOKUP(X22,'Weight table'!$A$2:$C$10000,3,FALSE),0)</f>
        <v>#N/A</v>
      </c>
      <c r="AI22" s="73"/>
      <c r="AL22" s="74"/>
      <c r="AM22" s="74"/>
      <c r="AN22">
        <f t="shared" si="22"/>
        <v>0</v>
      </c>
      <c r="AO22" t="e">
        <f t="shared" si="23"/>
        <v>#N/A</v>
      </c>
    </row>
    <row r="23" spans="2:41">
      <c r="B23" s="101"/>
      <c r="C23" s="101"/>
      <c r="D23" s="101"/>
      <c r="E23" s="101"/>
      <c r="F23" s="73"/>
      <c r="G23" s="81"/>
      <c r="H23" s="103"/>
      <c r="I23" s="99"/>
      <c r="J23" s="99"/>
      <c r="K23" s="99"/>
      <c r="L23" s="99"/>
      <c r="M23" s="101"/>
      <c r="O23" s="104"/>
      <c r="P23" s="20" t="e">
        <f>VLOOKUP('Frese Valve Selection'!$O23,'Partnumber data valves'!$B$4:$M$1001,12,FALSE)</f>
        <v>#N/A</v>
      </c>
      <c r="Q23" s="20" t="e">
        <f>VLOOKUP('Frese Valve Selection'!$O23,'Partnumber data valves'!$B$4:$L$1001,11,FALSE)</f>
        <v>#N/A</v>
      </c>
      <c r="R23" s="105" t="e">
        <f t="shared" si="19"/>
        <v>#DIV/0!</v>
      </c>
      <c r="S23" s="71"/>
      <c r="T23" s="71"/>
      <c r="U23" s="71"/>
      <c r="V23" s="71"/>
      <c r="W23" s="71"/>
      <c r="X23" s="71"/>
      <c r="Y23" s="19" t="e">
        <f>VLOOKUP('Frese Valve Selection'!$O23,'Partnumber data valves'!$B$4:$K$1001,2,FALSE)</f>
        <v>#N/A</v>
      </c>
      <c r="Z23" s="20" t="e">
        <f>VLOOKUP('Frese Valve Selection'!$O23,'Partnumber data valves'!$B$4:$K$1001,3,FALSE)</f>
        <v>#N/A</v>
      </c>
      <c r="AA23" s="20" t="e">
        <f>VLOOKUP('Frese Valve Selection'!$O23,'Partnumber data valves'!$B$4:$K$1001,7,FALSE)</f>
        <v>#N/A</v>
      </c>
      <c r="AB23" s="20" t="e">
        <f>VLOOKUP('Frese Valve Selection'!$O23,'Partnumber data valves'!$B$4:$K$1001,8,FALSE)</f>
        <v>#N/A</v>
      </c>
      <c r="AC23" s="20" t="e">
        <f>VLOOKUP('Frese Valve Selection'!$O23,'Partnumber data valves'!$B$4:$K$1001,9,FALSE)</f>
        <v>#N/A</v>
      </c>
      <c r="AD23" s="20" t="e">
        <f>VLOOKUP('Frese Valve Selection'!$O23,'Partnumber data valves'!$B$4:$K$1001,10,FALSE)</f>
        <v>#N/A</v>
      </c>
      <c r="AE23" s="93">
        <f>IF(ISNUMBER(S23),S23*VLOOKUP('Frese Valve Selection'!$T23,'Partnumber data cartridges'!$A$4:$G$1001,7,FALSE),0)+
IF(ISNUMBER(U23),U23*VLOOKUP('Frese Valve Selection'!V23,'Partnumber data cartridges'!$A$4:$G$1001,7,FALSE),0)+
IF(ISNUMBER(W23),W23*VLOOKUP('Frese Valve Selection'!X23,'Partnumber data cartridges'!$A$4:$G$1001,7,FALSE),0)</f>
        <v>0</v>
      </c>
      <c r="AF23" s="1">
        <f>MAX(IF(ISBLANK(T23),0,VLOOKUP('Frese Valve Selection'!$T23,'Partnumber data cartridges'!$A$4:$G$1001,5,FALSE)),
IF(ISBLANK(V23),0,VLOOKUP('Frese Valve Selection'!V23,'Partnumber data cartridges'!$A$4:$G$1001,5,FALSE)),
IF(ISBLANK(X23),0,VLOOKUP('Frese Valve Selection'!X23,'Partnumber data cartridges'!$A$4:$G$1001,5,FALSE)))</f>
        <v>0</v>
      </c>
      <c r="AG23" s="20" t="e">
        <f>VLOOKUP(O23,'Weight table'!$A$2:$C$10000,3,FALSE)+IF(ISNUMBER(S23),S23*VLOOKUP(T23,'Weight table'!$A$2:$C$10000,3,FALSE),0)+IF(ISNUMBER(U23),U23*VLOOKUP(V23,'Weight table'!$A$2:$C$10000,3,FALSE),0)+IF(ISNUMBER(W23),W23*VLOOKUP(X23,'Weight table'!$A$2:$C$10000,3,FALSE),0)</f>
        <v>#N/A</v>
      </c>
      <c r="AI23" s="73"/>
      <c r="AL23" s="74"/>
      <c r="AM23" s="74"/>
      <c r="AN23">
        <f t="shared" si="22"/>
        <v>0</v>
      </c>
      <c r="AO23" t="e">
        <f t="shared" si="23"/>
        <v>#N/A</v>
      </c>
    </row>
    <row r="24" spans="2:41">
      <c r="B24" s="101"/>
      <c r="C24" s="101"/>
      <c r="D24" s="101"/>
      <c r="E24" s="101"/>
      <c r="F24" s="73"/>
      <c r="G24" s="81"/>
      <c r="H24" s="103"/>
      <c r="I24" s="99"/>
      <c r="J24" s="99"/>
      <c r="K24" s="99"/>
      <c r="L24" s="99"/>
      <c r="M24" s="101"/>
      <c r="O24" s="104"/>
      <c r="P24" s="20" t="e">
        <f>VLOOKUP('Frese Valve Selection'!$O24,'Partnumber data valves'!$B$4:$M$1001,12,FALSE)</f>
        <v>#N/A</v>
      </c>
      <c r="Q24" s="20" t="e">
        <f>VLOOKUP('Frese Valve Selection'!$O24,'Partnumber data valves'!$B$4:$L$1001,11,FALSE)</f>
        <v>#N/A</v>
      </c>
      <c r="R24" s="105" t="e">
        <f t="shared" si="19"/>
        <v>#DIV/0!</v>
      </c>
      <c r="S24" s="71"/>
      <c r="T24" s="71"/>
      <c r="U24" s="71"/>
      <c r="V24" s="71"/>
      <c r="W24" s="71"/>
      <c r="X24" s="71"/>
      <c r="Y24" s="19" t="e">
        <f>VLOOKUP('Frese Valve Selection'!$O24,'Partnumber data valves'!$B$4:$K$1001,2,FALSE)</f>
        <v>#N/A</v>
      </c>
      <c r="Z24" s="20" t="e">
        <f>VLOOKUP('Frese Valve Selection'!$O24,'Partnumber data valves'!$B$4:$K$1001,3,FALSE)</f>
        <v>#N/A</v>
      </c>
      <c r="AA24" s="20" t="e">
        <f>VLOOKUP('Frese Valve Selection'!$O24,'Partnumber data valves'!$B$4:$K$1001,7,FALSE)</f>
        <v>#N/A</v>
      </c>
      <c r="AB24" s="20" t="e">
        <f>VLOOKUP('Frese Valve Selection'!$O24,'Partnumber data valves'!$B$4:$K$1001,8,FALSE)</f>
        <v>#N/A</v>
      </c>
      <c r="AC24" s="20" t="e">
        <f>VLOOKUP('Frese Valve Selection'!$O24,'Partnumber data valves'!$B$4:$K$1001,9,FALSE)</f>
        <v>#N/A</v>
      </c>
      <c r="AD24" s="20" t="e">
        <f>VLOOKUP('Frese Valve Selection'!$O24,'Partnumber data valves'!$B$4:$K$1001,10,FALSE)</f>
        <v>#N/A</v>
      </c>
      <c r="AE24" s="93">
        <f>IF(ISNUMBER(S24),S24*VLOOKUP('Frese Valve Selection'!$T24,'Partnumber data cartridges'!$A$4:$G$1001,7,FALSE),0)+
IF(ISNUMBER(U24),U24*VLOOKUP('Frese Valve Selection'!V24,'Partnumber data cartridges'!$A$4:$G$1001,7,FALSE),0)+
IF(ISNUMBER(W24),W24*VLOOKUP('Frese Valve Selection'!X24,'Partnumber data cartridges'!$A$4:$G$1001,7,FALSE),0)</f>
        <v>0</v>
      </c>
      <c r="AF24" s="1">
        <f>MAX(IF(ISBLANK(T24),0,VLOOKUP('Frese Valve Selection'!$T24,'Partnumber data cartridges'!$A$4:$G$1001,5,FALSE)),
IF(ISBLANK(V24),0,VLOOKUP('Frese Valve Selection'!V24,'Partnumber data cartridges'!$A$4:$G$1001,5,FALSE)),
IF(ISBLANK(X24),0,VLOOKUP('Frese Valve Selection'!X24,'Partnumber data cartridges'!$A$4:$G$1001,5,FALSE)))</f>
        <v>0</v>
      </c>
      <c r="AG24" s="20" t="e">
        <f>VLOOKUP(O24,'Weight table'!$A$2:$C$10000,3,FALSE)+IF(ISNUMBER(S24),S24*VLOOKUP(T24,'Weight table'!$A$2:$C$10000,3,FALSE),0)+IF(ISNUMBER(U24),U24*VLOOKUP(V24,'Weight table'!$A$2:$C$10000,3,FALSE),0)+IF(ISNUMBER(W24),W24*VLOOKUP(X24,'Weight table'!$A$2:$C$10000,3,FALSE),0)</f>
        <v>#N/A</v>
      </c>
      <c r="AI24" s="73"/>
      <c r="AL24" s="74"/>
      <c r="AM24" s="74"/>
      <c r="AN24">
        <f t="shared" si="22"/>
        <v>0</v>
      </c>
      <c r="AO24" t="e">
        <f t="shared" si="23"/>
        <v>#N/A</v>
      </c>
    </row>
    <row r="25" spans="2:41">
      <c r="B25" s="101"/>
      <c r="C25" s="101"/>
      <c r="D25" s="101"/>
      <c r="E25" s="101"/>
      <c r="F25" s="73"/>
      <c r="G25" s="81"/>
      <c r="H25" s="103"/>
      <c r="I25" s="99"/>
      <c r="J25" s="99"/>
      <c r="K25" s="99"/>
      <c r="L25" s="99"/>
      <c r="M25" s="101"/>
      <c r="O25" s="104"/>
      <c r="P25" s="20" t="e">
        <f>VLOOKUP('Frese Valve Selection'!$O25,'Partnumber data valves'!$B$4:$M$1001,12,FALSE)</f>
        <v>#N/A</v>
      </c>
      <c r="Q25" s="20" t="e">
        <f>VLOOKUP('Frese Valve Selection'!$O25,'Partnumber data valves'!$B$4:$L$1001,11,FALSE)</f>
        <v>#N/A</v>
      </c>
      <c r="R25" s="105" t="e">
        <f t="shared" si="19"/>
        <v>#DIV/0!</v>
      </c>
      <c r="S25" s="71"/>
      <c r="T25" s="71"/>
      <c r="U25" s="71"/>
      <c r="V25" s="71"/>
      <c r="W25" s="71"/>
      <c r="X25" s="71"/>
      <c r="Y25" s="19" t="e">
        <f>VLOOKUP('Frese Valve Selection'!$O25,'Partnumber data valves'!$B$4:$K$1001,2,FALSE)</f>
        <v>#N/A</v>
      </c>
      <c r="Z25" s="20" t="e">
        <f>VLOOKUP('Frese Valve Selection'!$O25,'Partnumber data valves'!$B$4:$K$1001,3,FALSE)</f>
        <v>#N/A</v>
      </c>
      <c r="AA25" s="20" t="e">
        <f>VLOOKUP('Frese Valve Selection'!$O25,'Partnumber data valves'!$B$4:$K$1001,7,FALSE)</f>
        <v>#N/A</v>
      </c>
      <c r="AB25" s="20" t="e">
        <f>VLOOKUP('Frese Valve Selection'!$O25,'Partnumber data valves'!$B$4:$K$1001,8,FALSE)</f>
        <v>#N/A</v>
      </c>
      <c r="AC25" s="20" t="e">
        <f>VLOOKUP('Frese Valve Selection'!$O25,'Partnumber data valves'!$B$4:$K$1001,9,FALSE)</f>
        <v>#N/A</v>
      </c>
      <c r="AD25" s="20" t="e">
        <f>VLOOKUP('Frese Valve Selection'!$O25,'Partnumber data valves'!$B$4:$K$1001,10,FALSE)</f>
        <v>#N/A</v>
      </c>
      <c r="AE25" s="93">
        <f>IF(ISNUMBER(S25),S25*VLOOKUP('Frese Valve Selection'!$T25,'Partnumber data cartridges'!$A$4:$G$1001,7,FALSE),0)+
IF(ISNUMBER(U25),U25*VLOOKUP('Frese Valve Selection'!V25,'Partnumber data cartridges'!$A$4:$G$1001,7,FALSE),0)+
IF(ISNUMBER(W25),W25*VLOOKUP('Frese Valve Selection'!X25,'Partnumber data cartridges'!$A$4:$G$1001,7,FALSE),0)</f>
        <v>0</v>
      </c>
      <c r="AF25" s="1">
        <f>MAX(IF(ISBLANK(T25),0,VLOOKUP('Frese Valve Selection'!$T25,'Partnumber data cartridges'!$A$4:$G$1001,5,FALSE)),
IF(ISBLANK(V25),0,VLOOKUP('Frese Valve Selection'!V25,'Partnumber data cartridges'!$A$4:$G$1001,5,FALSE)),
IF(ISBLANK(X25),0,VLOOKUP('Frese Valve Selection'!X25,'Partnumber data cartridges'!$A$4:$G$1001,5,FALSE)))</f>
        <v>0</v>
      </c>
      <c r="AG25" s="20" t="e">
        <f>VLOOKUP(O25,'Weight table'!$A$2:$C$10000,3,FALSE)+IF(ISNUMBER(S25),S25*VLOOKUP(T25,'Weight table'!$A$2:$C$10000,3,FALSE),0)+IF(ISNUMBER(U25),U25*VLOOKUP(V25,'Weight table'!$A$2:$C$10000,3,FALSE),0)+IF(ISNUMBER(W25),W25*VLOOKUP(X25,'Weight table'!$A$2:$C$10000,3,FALSE),0)</f>
        <v>#N/A</v>
      </c>
      <c r="AI25" s="73"/>
      <c r="AL25" s="75"/>
      <c r="AM25" s="75"/>
      <c r="AN25">
        <f t="shared" si="22"/>
        <v>0</v>
      </c>
      <c r="AO25" t="e">
        <f t="shared" si="23"/>
        <v>#N/A</v>
      </c>
    </row>
    <row r="26" spans="2:41">
      <c r="B26" s="101"/>
      <c r="C26" s="101"/>
      <c r="D26" s="101"/>
      <c r="E26" s="101"/>
      <c r="F26" s="73"/>
      <c r="G26" s="81"/>
      <c r="H26" s="103"/>
      <c r="I26" s="99"/>
      <c r="J26" s="99"/>
      <c r="K26" s="99"/>
      <c r="L26" s="99"/>
      <c r="M26" s="101"/>
      <c r="O26" s="104"/>
      <c r="P26" s="20" t="e">
        <f>VLOOKUP('Frese Valve Selection'!$O26,'Partnumber data valves'!$B$4:$M$1001,12,FALSE)</f>
        <v>#N/A</v>
      </c>
      <c r="Q26" s="20" t="e">
        <f>VLOOKUP('Frese Valve Selection'!$O26,'Partnumber data valves'!$B$4:$L$1001,11,FALSE)</f>
        <v>#N/A</v>
      </c>
      <c r="R26" s="105" t="e">
        <f t="shared" si="19"/>
        <v>#DIV/0!</v>
      </c>
      <c r="S26" s="71"/>
      <c r="T26" s="71"/>
      <c r="U26" s="71"/>
      <c r="V26" s="71"/>
      <c r="W26" s="71"/>
      <c r="X26" s="71"/>
      <c r="Y26" s="19" t="e">
        <f>VLOOKUP('Frese Valve Selection'!$O26,'Partnumber data valves'!$B$4:$K$1001,2,FALSE)</f>
        <v>#N/A</v>
      </c>
      <c r="Z26" s="20" t="e">
        <f>VLOOKUP('Frese Valve Selection'!$O26,'Partnumber data valves'!$B$4:$K$1001,3,FALSE)</f>
        <v>#N/A</v>
      </c>
      <c r="AA26" s="20" t="e">
        <f>VLOOKUP('Frese Valve Selection'!$O26,'Partnumber data valves'!$B$4:$K$1001,7,FALSE)</f>
        <v>#N/A</v>
      </c>
      <c r="AB26" s="20" t="e">
        <f>VLOOKUP('Frese Valve Selection'!$O26,'Partnumber data valves'!$B$4:$K$1001,8,FALSE)</f>
        <v>#N/A</v>
      </c>
      <c r="AC26" s="20" t="e">
        <f>VLOOKUP('Frese Valve Selection'!$O26,'Partnumber data valves'!$B$4:$K$1001,9,FALSE)</f>
        <v>#N/A</v>
      </c>
      <c r="AD26" s="20" t="e">
        <f>VLOOKUP('Frese Valve Selection'!$O26,'Partnumber data valves'!$B$4:$K$1001,10,FALSE)</f>
        <v>#N/A</v>
      </c>
      <c r="AE26" s="93">
        <f>IF(ISNUMBER(S26),S26*VLOOKUP('Frese Valve Selection'!$T26,'Partnumber data cartridges'!$A$4:$G$1001,7,FALSE),0)+
IF(ISNUMBER(U26),U26*VLOOKUP('Frese Valve Selection'!V26,'Partnumber data cartridges'!$A$4:$G$1001,7,FALSE),0)+
IF(ISNUMBER(W26),W26*VLOOKUP('Frese Valve Selection'!X26,'Partnumber data cartridges'!$A$4:$G$1001,7,FALSE),0)</f>
        <v>0</v>
      </c>
      <c r="AF26" s="1">
        <f>MAX(IF(ISBLANK(T26),0,VLOOKUP('Frese Valve Selection'!$T26,'Partnumber data cartridges'!$A$4:$G$1001,5,FALSE)),
IF(ISBLANK(V26),0,VLOOKUP('Frese Valve Selection'!V26,'Partnumber data cartridges'!$A$4:$G$1001,5,FALSE)),
IF(ISBLANK(X26),0,VLOOKUP('Frese Valve Selection'!X26,'Partnumber data cartridges'!$A$4:$G$1001,5,FALSE)))</f>
        <v>0</v>
      </c>
      <c r="AG26" s="20" t="e">
        <f>VLOOKUP(O26,'Weight table'!$A$2:$C$10000,3,FALSE)+IF(ISNUMBER(S26),S26*VLOOKUP(T26,'Weight table'!$A$2:$C$10000,3,FALSE),0)+IF(ISNUMBER(U26),U26*VLOOKUP(V26,'Weight table'!$A$2:$C$10000,3,FALSE),0)+IF(ISNUMBER(W26),W26*VLOOKUP(X26,'Weight table'!$A$2:$C$10000,3,FALSE),0)</f>
        <v>#N/A</v>
      </c>
      <c r="AI26" s="73"/>
      <c r="AL26" s="74"/>
      <c r="AM26" s="74"/>
      <c r="AN26">
        <f t="shared" si="22"/>
        <v>0</v>
      </c>
      <c r="AO26" t="e">
        <f t="shared" si="23"/>
        <v>#N/A</v>
      </c>
    </row>
    <row r="27" spans="2:41">
      <c r="B27" s="101"/>
      <c r="C27" s="101"/>
      <c r="D27" s="101"/>
      <c r="E27" s="101"/>
      <c r="F27" s="73"/>
      <c r="G27" s="81"/>
      <c r="H27" s="103"/>
      <c r="I27" s="99"/>
      <c r="J27" s="99"/>
      <c r="K27" s="99"/>
      <c r="L27" s="99"/>
      <c r="M27" s="101"/>
      <c r="O27" s="104"/>
      <c r="P27" s="20" t="e">
        <f>VLOOKUP('Frese Valve Selection'!$O27,'Partnumber data valves'!$B$4:$M$1001,12,FALSE)</f>
        <v>#N/A</v>
      </c>
      <c r="Q27" s="20" t="e">
        <f>VLOOKUP('Frese Valve Selection'!$O27,'Partnumber data valves'!$B$4:$L$1001,11,FALSE)</f>
        <v>#N/A</v>
      </c>
      <c r="R27" s="105" t="e">
        <f t="shared" si="19"/>
        <v>#DIV/0!</v>
      </c>
      <c r="S27" s="71"/>
      <c r="T27" s="71"/>
      <c r="U27" s="71"/>
      <c r="V27" s="71"/>
      <c r="W27" s="71"/>
      <c r="X27" s="71"/>
      <c r="Y27" s="19" t="e">
        <f>VLOOKUP('Frese Valve Selection'!$O27,'Partnumber data valves'!$B$4:$K$1001,2,FALSE)</f>
        <v>#N/A</v>
      </c>
      <c r="Z27" s="20" t="e">
        <f>VLOOKUP('Frese Valve Selection'!$O27,'Partnumber data valves'!$B$4:$K$1001,3,FALSE)</f>
        <v>#N/A</v>
      </c>
      <c r="AA27" s="20" t="e">
        <f>VLOOKUP('Frese Valve Selection'!$O27,'Partnumber data valves'!$B$4:$K$1001,7,FALSE)</f>
        <v>#N/A</v>
      </c>
      <c r="AB27" s="20" t="e">
        <f>VLOOKUP('Frese Valve Selection'!$O27,'Partnumber data valves'!$B$4:$K$1001,8,FALSE)</f>
        <v>#N/A</v>
      </c>
      <c r="AC27" s="20" t="e">
        <f>VLOOKUP('Frese Valve Selection'!$O27,'Partnumber data valves'!$B$4:$K$1001,9,FALSE)</f>
        <v>#N/A</v>
      </c>
      <c r="AD27" s="20" t="e">
        <f>VLOOKUP('Frese Valve Selection'!$O27,'Partnumber data valves'!$B$4:$K$1001,10,FALSE)</f>
        <v>#N/A</v>
      </c>
      <c r="AE27" s="93">
        <f>IF(ISNUMBER(S27),S27*VLOOKUP('Frese Valve Selection'!$T27,'Partnumber data cartridges'!$A$4:$G$1001,7,FALSE),0)+
IF(ISNUMBER(U27),U27*VLOOKUP('Frese Valve Selection'!V27,'Partnumber data cartridges'!$A$4:$G$1001,7,FALSE),0)+
IF(ISNUMBER(W27),W27*VLOOKUP('Frese Valve Selection'!X27,'Partnumber data cartridges'!$A$4:$G$1001,7,FALSE),0)</f>
        <v>0</v>
      </c>
      <c r="AF27" s="1">
        <f>MAX(IF(ISBLANK(T27),0,VLOOKUP('Frese Valve Selection'!$T27,'Partnumber data cartridges'!$A$4:$G$1001,5,FALSE)),
IF(ISBLANK(V27),0,VLOOKUP('Frese Valve Selection'!V27,'Partnumber data cartridges'!$A$4:$G$1001,5,FALSE)),
IF(ISBLANK(X27),0,VLOOKUP('Frese Valve Selection'!X27,'Partnumber data cartridges'!$A$4:$G$1001,5,FALSE)))</f>
        <v>0</v>
      </c>
      <c r="AG27" s="20" t="e">
        <f>VLOOKUP(O27,'Weight table'!$A$2:$C$10000,3,FALSE)+IF(ISNUMBER(S27),S27*VLOOKUP(T27,'Weight table'!$A$2:$C$10000,3,FALSE),0)+IF(ISNUMBER(U27),U27*VLOOKUP(V27,'Weight table'!$A$2:$C$10000,3,FALSE),0)+IF(ISNUMBER(W27),W27*VLOOKUP(X27,'Weight table'!$A$2:$C$10000,3,FALSE),0)</f>
        <v>#N/A</v>
      </c>
      <c r="AI27" s="73"/>
      <c r="AL27" s="76"/>
      <c r="AM27" s="74"/>
      <c r="AN27">
        <f t="shared" si="22"/>
        <v>0</v>
      </c>
      <c r="AO27" t="e">
        <f t="shared" si="23"/>
        <v>#N/A</v>
      </c>
    </row>
    <row r="28" spans="2:41">
      <c r="B28" s="101"/>
      <c r="C28" s="101"/>
      <c r="D28" s="101"/>
      <c r="E28" s="101"/>
      <c r="F28" s="73"/>
      <c r="G28" s="81"/>
      <c r="H28" s="103"/>
      <c r="I28" s="99"/>
      <c r="J28" s="99"/>
      <c r="K28" s="99"/>
      <c r="L28" s="99"/>
      <c r="M28" s="101"/>
      <c r="O28" s="104"/>
      <c r="P28" s="20" t="e">
        <f>VLOOKUP('Frese Valve Selection'!$O28,'Partnumber data valves'!$B$4:$M$1001,12,FALSE)</f>
        <v>#N/A</v>
      </c>
      <c r="Q28" s="20" t="e">
        <f>VLOOKUP('Frese Valve Selection'!$O28,'Partnumber data valves'!$B$4:$L$1001,11,FALSE)</f>
        <v>#N/A</v>
      </c>
      <c r="R28" s="105" t="e">
        <f t="shared" si="19"/>
        <v>#DIV/0!</v>
      </c>
      <c r="S28" s="71"/>
      <c r="T28" s="71"/>
      <c r="U28" s="71"/>
      <c r="V28" s="71"/>
      <c r="W28" s="71"/>
      <c r="X28" s="71"/>
      <c r="Y28" s="19" t="e">
        <f>VLOOKUP('Frese Valve Selection'!$O28,'Partnumber data valves'!$B$4:$K$1001,2,FALSE)</f>
        <v>#N/A</v>
      </c>
      <c r="Z28" s="20" t="e">
        <f>VLOOKUP('Frese Valve Selection'!$O28,'Partnumber data valves'!$B$4:$K$1001,3,FALSE)</f>
        <v>#N/A</v>
      </c>
      <c r="AA28" s="20" t="e">
        <f>VLOOKUP('Frese Valve Selection'!$O28,'Partnumber data valves'!$B$4:$K$1001,7,FALSE)</f>
        <v>#N/A</v>
      </c>
      <c r="AB28" s="20" t="e">
        <f>VLOOKUP('Frese Valve Selection'!$O28,'Partnumber data valves'!$B$4:$K$1001,8,FALSE)</f>
        <v>#N/A</v>
      </c>
      <c r="AC28" s="20" t="e">
        <f>VLOOKUP('Frese Valve Selection'!$O28,'Partnumber data valves'!$B$4:$K$1001,9,FALSE)</f>
        <v>#N/A</v>
      </c>
      <c r="AD28" s="20" t="e">
        <f>VLOOKUP('Frese Valve Selection'!$O28,'Partnumber data valves'!$B$4:$K$1001,10,FALSE)</f>
        <v>#N/A</v>
      </c>
      <c r="AE28" s="93">
        <f>IF(ISNUMBER(S28),S28*VLOOKUP('Frese Valve Selection'!$T28,'Partnumber data cartridges'!$A$4:$G$1001,7,FALSE),0)+
IF(ISNUMBER(U28),U28*VLOOKUP('Frese Valve Selection'!V28,'Partnumber data cartridges'!$A$4:$G$1001,7,FALSE),0)+
IF(ISNUMBER(W28),W28*VLOOKUP('Frese Valve Selection'!X28,'Partnumber data cartridges'!$A$4:$G$1001,7,FALSE),0)</f>
        <v>0</v>
      </c>
      <c r="AF28" s="1">
        <f>MAX(IF(ISBLANK(T28),0,VLOOKUP('Frese Valve Selection'!$T28,'Partnumber data cartridges'!$A$4:$G$1001,5,FALSE)),
IF(ISBLANK(V28),0,VLOOKUP('Frese Valve Selection'!V28,'Partnumber data cartridges'!$A$4:$G$1001,5,FALSE)),
IF(ISBLANK(X28),0,VLOOKUP('Frese Valve Selection'!X28,'Partnumber data cartridges'!$A$4:$G$1001,5,FALSE)))</f>
        <v>0</v>
      </c>
      <c r="AG28" s="20" t="e">
        <f>VLOOKUP(O28,'Weight table'!$A$2:$C$10000,3,FALSE)+IF(ISNUMBER(S28),S28*VLOOKUP(T28,'Weight table'!$A$2:$C$10000,3,FALSE),0)+IF(ISNUMBER(U28),U28*VLOOKUP(V28,'Weight table'!$A$2:$C$10000,3,FALSE),0)+IF(ISNUMBER(W28),W28*VLOOKUP(X28,'Weight table'!$A$2:$C$10000,3,FALSE),0)</f>
        <v>#N/A</v>
      </c>
      <c r="AI28" s="73"/>
      <c r="AL28" s="76"/>
      <c r="AM28" s="74"/>
      <c r="AN28">
        <f t="shared" si="22"/>
        <v>0</v>
      </c>
      <c r="AO28" t="e">
        <f t="shared" si="23"/>
        <v>#N/A</v>
      </c>
    </row>
    <row r="29" spans="2:41">
      <c r="B29" s="101"/>
      <c r="C29" s="101"/>
      <c r="D29" s="101"/>
      <c r="E29" s="101"/>
      <c r="F29" s="73"/>
      <c r="G29" s="81"/>
      <c r="H29" s="103"/>
      <c r="I29" s="99"/>
      <c r="J29" s="99"/>
      <c r="K29" s="99"/>
      <c r="L29" s="99"/>
      <c r="M29" s="101"/>
      <c r="O29" s="104"/>
      <c r="P29" s="20" t="e">
        <f>VLOOKUP('Frese Valve Selection'!$O29,'Partnumber data valves'!$B$4:$M$1001,12,FALSE)</f>
        <v>#N/A</v>
      </c>
      <c r="Q29" s="20" t="e">
        <f>VLOOKUP('Frese Valve Selection'!$O29,'Partnumber data valves'!$B$4:$L$1001,11,FALSE)</f>
        <v>#N/A</v>
      </c>
      <c r="R29" s="105" t="e">
        <f t="shared" si="19"/>
        <v>#DIV/0!</v>
      </c>
      <c r="S29" s="71"/>
      <c r="T29" s="71"/>
      <c r="U29" s="71"/>
      <c r="V29" s="71"/>
      <c r="W29" s="71"/>
      <c r="X29" s="71"/>
      <c r="Y29" s="19" t="e">
        <f>VLOOKUP('Frese Valve Selection'!$O29,'Partnumber data valves'!$B$4:$K$1001,2,FALSE)</f>
        <v>#N/A</v>
      </c>
      <c r="Z29" s="20" t="e">
        <f>VLOOKUP('Frese Valve Selection'!$O29,'Partnumber data valves'!$B$4:$K$1001,3,FALSE)</f>
        <v>#N/A</v>
      </c>
      <c r="AA29" s="20" t="e">
        <f>VLOOKUP('Frese Valve Selection'!$O29,'Partnumber data valves'!$B$4:$K$1001,7,FALSE)</f>
        <v>#N/A</v>
      </c>
      <c r="AB29" s="20" t="e">
        <f>VLOOKUP('Frese Valve Selection'!$O29,'Partnumber data valves'!$B$4:$K$1001,8,FALSE)</f>
        <v>#N/A</v>
      </c>
      <c r="AC29" s="20" t="e">
        <f>VLOOKUP('Frese Valve Selection'!$O29,'Partnumber data valves'!$B$4:$K$1001,9,FALSE)</f>
        <v>#N/A</v>
      </c>
      <c r="AD29" s="20" t="e">
        <f>VLOOKUP('Frese Valve Selection'!$O29,'Partnumber data valves'!$B$4:$K$1001,10,FALSE)</f>
        <v>#N/A</v>
      </c>
      <c r="AE29" s="93">
        <f>IF(ISNUMBER(S29),S29*VLOOKUP('Frese Valve Selection'!$T29,'Partnumber data cartridges'!$A$4:$G$1001,7,FALSE),0)+
IF(ISNUMBER(U29),U29*VLOOKUP('Frese Valve Selection'!V29,'Partnumber data cartridges'!$A$4:$G$1001,7,FALSE),0)+
IF(ISNUMBER(W29),W29*VLOOKUP('Frese Valve Selection'!X29,'Partnumber data cartridges'!$A$4:$G$1001,7,FALSE),0)</f>
        <v>0</v>
      </c>
      <c r="AF29" s="1">
        <f>MAX(IF(ISBLANK(T29),0,VLOOKUP('Frese Valve Selection'!$T29,'Partnumber data cartridges'!$A$4:$G$1001,5,FALSE)),
IF(ISBLANK(V29),0,VLOOKUP('Frese Valve Selection'!V29,'Partnumber data cartridges'!$A$4:$G$1001,5,FALSE)),
IF(ISBLANK(X29),0,VLOOKUP('Frese Valve Selection'!X29,'Partnumber data cartridges'!$A$4:$G$1001,5,FALSE)))</f>
        <v>0</v>
      </c>
      <c r="AG29" s="20" t="e">
        <f>VLOOKUP(O29,'Weight table'!$A$2:$C$10000,3,FALSE)+IF(ISNUMBER(S29),S29*VLOOKUP(T29,'Weight table'!$A$2:$C$10000,3,FALSE),0)+IF(ISNUMBER(U29),U29*VLOOKUP(V29,'Weight table'!$A$2:$C$10000,3,FALSE),0)+IF(ISNUMBER(W29),W29*VLOOKUP(X29,'Weight table'!$A$2:$C$10000,3,FALSE),0)</f>
        <v>#N/A</v>
      </c>
      <c r="AI29" s="73"/>
      <c r="AL29" s="74"/>
      <c r="AM29" s="74"/>
      <c r="AN29">
        <f t="shared" si="22"/>
        <v>0</v>
      </c>
      <c r="AO29" t="e">
        <f t="shared" si="23"/>
        <v>#N/A</v>
      </c>
    </row>
    <row r="30" spans="2:41">
      <c r="B30" s="101"/>
      <c r="C30" s="101"/>
      <c r="D30" s="101"/>
      <c r="E30" s="101"/>
      <c r="F30" s="73"/>
      <c r="G30" s="81"/>
      <c r="H30" s="103"/>
      <c r="I30" s="99"/>
      <c r="J30" s="99"/>
      <c r="K30" s="99"/>
      <c r="L30" s="99"/>
      <c r="M30" s="101"/>
      <c r="O30" s="104"/>
      <c r="P30" s="20" t="e">
        <f>VLOOKUP('Frese Valve Selection'!$O30,'Partnumber data valves'!$B$4:$M$1001,12,FALSE)</f>
        <v>#N/A</v>
      </c>
      <c r="Q30" s="20" t="e">
        <f>VLOOKUP('Frese Valve Selection'!$O30,'Partnumber data valves'!$B$4:$L$1001,11,FALSE)</f>
        <v>#N/A</v>
      </c>
      <c r="R30" s="105" t="e">
        <f t="shared" si="19"/>
        <v>#DIV/0!</v>
      </c>
      <c r="S30" s="71"/>
      <c r="T30" s="71"/>
      <c r="U30" s="71"/>
      <c r="V30" s="71"/>
      <c r="W30" s="71"/>
      <c r="X30" s="71"/>
      <c r="Y30" s="19" t="e">
        <f>VLOOKUP('Frese Valve Selection'!$O30,'Partnumber data valves'!$B$4:$K$1001,2,FALSE)</f>
        <v>#N/A</v>
      </c>
      <c r="Z30" s="20" t="e">
        <f>VLOOKUP('Frese Valve Selection'!$O30,'Partnumber data valves'!$B$4:$K$1001,3,FALSE)</f>
        <v>#N/A</v>
      </c>
      <c r="AA30" s="20" t="e">
        <f>VLOOKUP('Frese Valve Selection'!$O30,'Partnumber data valves'!$B$4:$K$1001,7,FALSE)</f>
        <v>#N/A</v>
      </c>
      <c r="AB30" s="20" t="e">
        <f>VLOOKUP('Frese Valve Selection'!$O30,'Partnumber data valves'!$B$4:$K$1001,8,FALSE)</f>
        <v>#N/A</v>
      </c>
      <c r="AC30" s="20" t="e">
        <f>VLOOKUP('Frese Valve Selection'!$O30,'Partnumber data valves'!$B$4:$K$1001,9,FALSE)</f>
        <v>#N/A</v>
      </c>
      <c r="AD30" s="20" t="e">
        <f>VLOOKUP('Frese Valve Selection'!$O30,'Partnumber data valves'!$B$4:$K$1001,10,FALSE)</f>
        <v>#N/A</v>
      </c>
      <c r="AE30" s="93">
        <f>IF(ISNUMBER(S30),S30*VLOOKUP('Frese Valve Selection'!$T30,'Partnumber data cartridges'!$A$4:$G$1001,7,FALSE),0)+
IF(ISNUMBER(U30),U30*VLOOKUP('Frese Valve Selection'!V30,'Partnumber data cartridges'!$A$4:$G$1001,7,FALSE),0)+
IF(ISNUMBER(W30),W30*VLOOKUP('Frese Valve Selection'!X30,'Partnumber data cartridges'!$A$4:$G$1001,7,FALSE),0)</f>
        <v>0</v>
      </c>
      <c r="AF30" s="1">
        <f>MAX(IF(ISBLANK(T30),0,VLOOKUP('Frese Valve Selection'!$T30,'Partnumber data cartridges'!$A$4:$G$1001,5,FALSE)),
IF(ISBLANK(V30),0,VLOOKUP('Frese Valve Selection'!V30,'Partnumber data cartridges'!$A$4:$G$1001,5,FALSE)),
IF(ISBLANK(X30),0,VLOOKUP('Frese Valve Selection'!X30,'Partnumber data cartridges'!$A$4:$G$1001,5,FALSE)))</f>
        <v>0</v>
      </c>
      <c r="AG30" s="20" t="e">
        <f>VLOOKUP(O30,'Weight table'!$A$2:$C$10000,3,FALSE)+IF(ISNUMBER(S30),S30*VLOOKUP(T30,'Weight table'!$A$2:$C$10000,3,FALSE),0)+IF(ISNUMBER(U30),U30*VLOOKUP(V30,'Weight table'!$A$2:$C$10000,3,FALSE),0)+IF(ISNUMBER(W30),W30*VLOOKUP(X30,'Weight table'!$A$2:$C$10000,3,FALSE),0)</f>
        <v>#N/A</v>
      </c>
      <c r="AI30" s="73"/>
      <c r="AL30" s="74"/>
      <c r="AM30" s="74"/>
      <c r="AN30">
        <f t="shared" si="22"/>
        <v>0</v>
      </c>
      <c r="AO30" t="e">
        <f t="shared" si="23"/>
        <v>#N/A</v>
      </c>
    </row>
    <row r="31" spans="2:41">
      <c r="B31" s="101"/>
      <c r="C31" s="101"/>
      <c r="D31" s="101"/>
      <c r="E31" s="101"/>
      <c r="F31" s="73"/>
      <c r="G31" s="81"/>
      <c r="H31" s="103"/>
      <c r="I31" s="99"/>
      <c r="J31" s="99"/>
      <c r="K31" s="99"/>
      <c r="L31" s="99"/>
      <c r="M31" s="101"/>
      <c r="O31" s="104"/>
      <c r="P31" s="20" t="e">
        <f>VLOOKUP('Frese Valve Selection'!$O31,'Partnumber data valves'!$B$4:$M$1001,12,FALSE)</f>
        <v>#N/A</v>
      </c>
      <c r="Q31" s="20" t="e">
        <f>VLOOKUP('Frese Valve Selection'!$O31,'Partnumber data valves'!$B$4:$L$1001,11,FALSE)</f>
        <v>#N/A</v>
      </c>
      <c r="R31" s="105" t="e">
        <f t="shared" si="19"/>
        <v>#DIV/0!</v>
      </c>
      <c r="S31" s="71"/>
      <c r="T31" s="71"/>
      <c r="U31" s="71"/>
      <c r="V31" s="71"/>
      <c r="W31" s="71"/>
      <c r="X31" s="71"/>
      <c r="Y31" s="19" t="e">
        <f>VLOOKUP('Frese Valve Selection'!$O31,'Partnumber data valves'!$B$4:$K$1001,2,FALSE)</f>
        <v>#N/A</v>
      </c>
      <c r="Z31" s="20" t="e">
        <f>VLOOKUP('Frese Valve Selection'!$O31,'Partnumber data valves'!$B$4:$K$1001,3,FALSE)</f>
        <v>#N/A</v>
      </c>
      <c r="AA31" s="20" t="e">
        <f>VLOOKUP('Frese Valve Selection'!$O31,'Partnumber data valves'!$B$4:$K$1001,7,FALSE)</f>
        <v>#N/A</v>
      </c>
      <c r="AB31" s="20" t="e">
        <f>VLOOKUP('Frese Valve Selection'!$O31,'Partnumber data valves'!$B$4:$K$1001,8,FALSE)</f>
        <v>#N/A</v>
      </c>
      <c r="AC31" s="20" t="e">
        <f>VLOOKUP('Frese Valve Selection'!$O31,'Partnumber data valves'!$B$4:$K$1001,9,FALSE)</f>
        <v>#N/A</v>
      </c>
      <c r="AD31" s="20" t="e">
        <f>VLOOKUP('Frese Valve Selection'!$O31,'Partnumber data valves'!$B$4:$K$1001,10,FALSE)</f>
        <v>#N/A</v>
      </c>
      <c r="AE31" s="93">
        <f>IF(ISNUMBER(S31),S31*VLOOKUP('Frese Valve Selection'!$T31,'Partnumber data cartridges'!$A$4:$G$1001,7,FALSE),0)+
IF(ISNUMBER(U31),U31*VLOOKUP('Frese Valve Selection'!V31,'Partnumber data cartridges'!$A$4:$G$1001,7,FALSE),0)+
IF(ISNUMBER(W31),W31*VLOOKUP('Frese Valve Selection'!X31,'Partnumber data cartridges'!$A$4:$G$1001,7,FALSE),0)</f>
        <v>0</v>
      </c>
      <c r="AF31" s="1">
        <f>MAX(IF(ISBLANK(T31),0,VLOOKUP('Frese Valve Selection'!$T31,'Partnumber data cartridges'!$A$4:$G$1001,5,FALSE)),
IF(ISBLANK(V31),0,VLOOKUP('Frese Valve Selection'!V31,'Partnumber data cartridges'!$A$4:$G$1001,5,FALSE)),
IF(ISBLANK(X31),0,VLOOKUP('Frese Valve Selection'!X31,'Partnumber data cartridges'!$A$4:$G$1001,5,FALSE)))</f>
        <v>0</v>
      </c>
      <c r="AG31" s="20" t="e">
        <f>VLOOKUP(O31,'Weight table'!$A$2:$C$10000,3,FALSE)+IF(ISNUMBER(S31),S31*VLOOKUP(T31,'Weight table'!$A$2:$C$10000,3,FALSE),0)+IF(ISNUMBER(U31),U31*VLOOKUP(V31,'Weight table'!$A$2:$C$10000,3,FALSE),0)+IF(ISNUMBER(W31),W31*VLOOKUP(X31,'Weight table'!$A$2:$C$10000,3,FALSE),0)</f>
        <v>#N/A</v>
      </c>
      <c r="AI31" s="73"/>
      <c r="AL31" s="74"/>
      <c r="AM31" s="74"/>
      <c r="AN31">
        <f t="shared" si="22"/>
        <v>0</v>
      </c>
      <c r="AO31" t="e">
        <f t="shared" si="23"/>
        <v>#N/A</v>
      </c>
    </row>
    <row r="32" spans="2:41">
      <c r="B32" s="101"/>
      <c r="C32" s="101"/>
      <c r="D32" s="101"/>
      <c r="E32" s="101"/>
      <c r="F32" s="73"/>
      <c r="G32" s="81"/>
      <c r="H32" s="103"/>
      <c r="I32" s="99"/>
      <c r="J32" s="99"/>
      <c r="K32" s="99"/>
      <c r="L32" s="99"/>
      <c r="M32" s="101"/>
      <c r="O32" s="104"/>
      <c r="P32" s="20" t="e">
        <f>VLOOKUP('Frese Valve Selection'!$O32,'Partnumber data valves'!$B$4:$M$1001,12,FALSE)</f>
        <v>#N/A</v>
      </c>
      <c r="Q32" s="20" t="e">
        <f>VLOOKUP('Frese Valve Selection'!$O32,'Partnumber data valves'!$B$4:$L$1001,11,FALSE)</f>
        <v>#N/A</v>
      </c>
      <c r="R32" s="105" t="e">
        <f t="shared" si="19"/>
        <v>#DIV/0!</v>
      </c>
      <c r="S32" s="71"/>
      <c r="T32" s="71"/>
      <c r="U32" s="71"/>
      <c r="V32" s="71"/>
      <c r="W32" s="71"/>
      <c r="X32" s="71"/>
      <c r="Y32" s="19" t="e">
        <f>VLOOKUP('Frese Valve Selection'!$O32,'Partnumber data valves'!$B$4:$K$1001,2,FALSE)</f>
        <v>#N/A</v>
      </c>
      <c r="Z32" s="20" t="e">
        <f>VLOOKUP('Frese Valve Selection'!$O32,'Partnumber data valves'!$B$4:$K$1001,3,FALSE)</f>
        <v>#N/A</v>
      </c>
      <c r="AA32" s="20" t="e">
        <f>VLOOKUP('Frese Valve Selection'!$O32,'Partnumber data valves'!$B$4:$K$1001,7,FALSE)</f>
        <v>#N/A</v>
      </c>
      <c r="AB32" s="20" t="e">
        <f>VLOOKUP('Frese Valve Selection'!$O32,'Partnumber data valves'!$B$4:$K$1001,8,FALSE)</f>
        <v>#N/A</v>
      </c>
      <c r="AC32" s="20" t="e">
        <f>VLOOKUP('Frese Valve Selection'!$O32,'Partnumber data valves'!$B$4:$K$1001,9,FALSE)</f>
        <v>#N/A</v>
      </c>
      <c r="AD32" s="20" t="e">
        <f>VLOOKUP('Frese Valve Selection'!$O32,'Partnumber data valves'!$B$4:$K$1001,10,FALSE)</f>
        <v>#N/A</v>
      </c>
      <c r="AE32" s="93">
        <f>IF(ISNUMBER(S32),S32*VLOOKUP('Frese Valve Selection'!$T32,'Partnumber data cartridges'!$A$4:$G$1001,7,FALSE),0)+
IF(ISNUMBER(U32),U32*VLOOKUP('Frese Valve Selection'!V32,'Partnumber data cartridges'!$A$4:$G$1001,7,FALSE),0)+
IF(ISNUMBER(W32),W32*VLOOKUP('Frese Valve Selection'!X32,'Partnumber data cartridges'!$A$4:$G$1001,7,FALSE),0)</f>
        <v>0</v>
      </c>
      <c r="AF32" s="1">
        <f>MAX(IF(ISBLANK(T32),0,VLOOKUP('Frese Valve Selection'!$T32,'Partnumber data cartridges'!$A$4:$G$1001,5,FALSE)),
IF(ISBLANK(V32),0,VLOOKUP('Frese Valve Selection'!V32,'Partnumber data cartridges'!$A$4:$G$1001,5,FALSE)),
IF(ISBLANK(X32),0,VLOOKUP('Frese Valve Selection'!X32,'Partnumber data cartridges'!$A$4:$G$1001,5,FALSE)))</f>
        <v>0</v>
      </c>
      <c r="AG32" s="20" t="e">
        <f>VLOOKUP(O32,'Weight table'!$A$2:$C$10000,3,FALSE)+IF(ISNUMBER(S32),S32*VLOOKUP(T32,'Weight table'!$A$2:$C$10000,3,FALSE),0)+IF(ISNUMBER(U32),U32*VLOOKUP(V32,'Weight table'!$A$2:$C$10000,3,FALSE),0)+IF(ISNUMBER(W32),W32*VLOOKUP(X32,'Weight table'!$A$2:$C$10000,3,FALSE),0)</f>
        <v>#N/A</v>
      </c>
      <c r="AI32" s="73"/>
      <c r="AL32" s="75"/>
      <c r="AM32" s="75"/>
      <c r="AN32">
        <f t="shared" si="22"/>
        <v>0</v>
      </c>
      <c r="AO32" t="e">
        <f t="shared" si="23"/>
        <v>#N/A</v>
      </c>
    </row>
    <row r="33" spans="2:41" ht="15.75">
      <c r="B33" s="101"/>
      <c r="C33" s="101"/>
      <c r="D33" s="73"/>
      <c r="E33" s="73"/>
      <c r="F33" s="73"/>
      <c r="G33" s="81"/>
      <c r="H33" s="81"/>
      <c r="I33" s="91"/>
      <c r="J33" s="73"/>
      <c r="K33" s="73"/>
      <c r="L33" s="73"/>
      <c r="M33" s="81"/>
      <c r="O33" s="92"/>
      <c r="P33" s="20" t="e">
        <f>VLOOKUP('Frese Valve Selection'!$O33,'Partnumber data valves'!$B$4:$M$1001,12,FALSE)</f>
        <v>#N/A</v>
      </c>
      <c r="Q33" s="20" t="e">
        <f>VLOOKUP('Frese Valve Selection'!$O33,'Partnumber data valves'!$B$4:$L$1001,11,FALSE)</f>
        <v>#N/A</v>
      </c>
      <c r="R33" s="94" t="e">
        <f t="shared" ref="R33:R70" si="24">AE33/I33-1</f>
        <v>#DIV/0!</v>
      </c>
      <c r="S33" s="71"/>
      <c r="T33" s="71"/>
      <c r="U33" s="71"/>
      <c r="V33" s="71"/>
      <c r="W33" s="71"/>
      <c r="X33" s="71"/>
      <c r="Y33" s="19" t="e">
        <f>VLOOKUP('Frese Valve Selection'!$O33,'Partnumber data valves'!$B$4:$K$1001,2,FALSE)</f>
        <v>#N/A</v>
      </c>
      <c r="Z33" s="20" t="e">
        <f>VLOOKUP('Frese Valve Selection'!$O33,'Partnumber data valves'!$B$4:$K$1001,3,FALSE)</f>
        <v>#N/A</v>
      </c>
      <c r="AA33" s="20" t="e">
        <f>VLOOKUP('Frese Valve Selection'!$O33,'Partnumber data valves'!$B$4:$K$1001,7,FALSE)</f>
        <v>#N/A</v>
      </c>
      <c r="AB33" s="20" t="e">
        <f>VLOOKUP('Frese Valve Selection'!$O33,'Partnumber data valves'!$B$4:$K$1001,8,FALSE)</f>
        <v>#N/A</v>
      </c>
      <c r="AC33" s="20" t="e">
        <f>VLOOKUP('Frese Valve Selection'!$O33,'Partnumber data valves'!$B$4:$K$1001,9,FALSE)</f>
        <v>#N/A</v>
      </c>
      <c r="AD33" s="20" t="e">
        <f>VLOOKUP('Frese Valve Selection'!$O33,'Partnumber data valves'!$B$4:$K$1001,10,FALSE)</f>
        <v>#N/A</v>
      </c>
      <c r="AE33" s="93">
        <f>IF(ISNUMBER(S33),S33*VLOOKUP('Frese Valve Selection'!$T33,'Partnumber data cartridges'!$A$4:$G$1001,7,FALSE),0)+
IF(ISNUMBER(U33),U33*VLOOKUP('Frese Valve Selection'!V33,'Partnumber data cartridges'!$A$4:$G$1001,7,FALSE),0)+
IF(ISNUMBER(W33),W33*VLOOKUP('Frese Valve Selection'!X33,'Partnumber data cartridges'!$A$4:$G$1001,7,FALSE),0)</f>
        <v>0</v>
      </c>
      <c r="AF33" s="1">
        <f>MAX(IF(ISBLANK(T33),0,VLOOKUP('Frese Valve Selection'!$T33,'Partnumber data cartridges'!$A$4:$G$1001,5,FALSE)),
IF(ISBLANK(V33),0,VLOOKUP('Frese Valve Selection'!V33,'Partnumber data cartridges'!$A$4:$G$1001,5,FALSE)),
IF(ISBLANK(X33),0,VLOOKUP('Frese Valve Selection'!X33,'Partnumber data cartridges'!$A$4:$G$1001,5,FALSE)))</f>
        <v>0</v>
      </c>
      <c r="AG33" s="20" t="e">
        <f>VLOOKUP(O33,'Weight table'!$A$2:$C$10000,3,FALSE)+IF(ISNUMBER(S33),S33*VLOOKUP(T33,'Weight table'!$A$2:$C$10000,3,FALSE),0)+IF(ISNUMBER(U33),U33*VLOOKUP(V33,'Weight table'!$A$2:$C$10000,3,FALSE),0)+IF(ISNUMBER(W33),W33*VLOOKUP(X33,'Weight table'!$A$2:$C$10000,3,FALSE),0)</f>
        <v>#N/A</v>
      </c>
      <c r="AI33" s="73"/>
      <c r="AL33" s="75"/>
      <c r="AM33" s="75"/>
      <c r="AN33">
        <f t="shared" si="22"/>
        <v>0</v>
      </c>
      <c r="AO33" t="e">
        <f t="shared" si="23"/>
        <v>#N/A</v>
      </c>
    </row>
    <row r="34" spans="2:41" ht="15.75">
      <c r="B34" s="73"/>
      <c r="C34" s="73"/>
      <c r="D34" s="73"/>
      <c r="E34" s="73"/>
      <c r="F34" s="73"/>
      <c r="G34" s="81"/>
      <c r="H34" s="81"/>
      <c r="I34" s="91"/>
      <c r="J34" s="73"/>
      <c r="K34" s="73"/>
      <c r="L34" s="73"/>
      <c r="M34" s="81"/>
      <c r="O34" s="92"/>
      <c r="P34" s="20" t="e">
        <f>VLOOKUP('Frese Valve Selection'!$O34,'Partnumber data valves'!$B$4:$M$1001,12,FALSE)</f>
        <v>#N/A</v>
      </c>
      <c r="Q34" s="20" t="e">
        <f>VLOOKUP('Frese Valve Selection'!$O34,'Partnumber data valves'!$B$4:$L$1001,11,FALSE)</f>
        <v>#N/A</v>
      </c>
      <c r="R34" s="94" t="e">
        <f t="shared" si="24"/>
        <v>#DIV/0!</v>
      </c>
      <c r="S34" s="71"/>
      <c r="T34" s="71"/>
      <c r="U34" s="71"/>
      <c r="V34" s="71"/>
      <c r="W34" s="71"/>
      <c r="X34" s="71"/>
      <c r="Y34" s="19" t="e">
        <f>VLOOKUP('Frese Valve Selection'!$O34,'Partnumber data valves'!$B$4:$K$1001,2,FALSE)</f>
        <v>#N/A</v>
      </c>
      <c r="Z34" s="20" t="e">
        <f>VLOOKUP('Frese Valve Selection'!$O34,'Partnumber data valves'!$B$4:$K$1001,3,FALSE)</f>
        <v>#N/A</v>
      </c>
      <c r="AA34" s="20" t="e">
        <f>VLOOKUP('Frese Valve Selection'!$O34,'Partnumber data valves'!$B$4:$K$1001,7,FALSE)</f>
        <v>#N/A</v>
      </c>
      <c r="AB34" s="20" t="e">
        <f>VLOOKUP('Frese Valve Selection'!$O34,'Partnumber data valves'!$B$4:$K$1001,8,FALSE)</f>
        <v>#N/A</v>
      </c>
      <c r="AC34" s="20" t="e">
        <f>VLOOKUP('Frese Valve Selection'!$O34,'Partnumber data valves'!$B$4:$K$1001,9,FALSE)</f>
        <v>#N/A</v>
      </c>
      <c r="AD34" s="20" t="e">
        <f>VLOOKUP('Frese Valve Selection'!$O34,'Partnumber data valves'!$B$4:$K$1001,10,FALSE)</f>
        <v>#N/A</v>
      </c>
      <c r="AE34" s="93">
        <f>IF(ISNUMBER(S34),S34*VLOOKUP('Frese Valve Selection'!$T34,'Partnumber data cartridges'!$A$4:$G$1001,7,FALSE),0)+
IF(ISNUMBER(U34),U34*VLOOKUP('Frese Valve Selection'!V34,'Partnumber data cartridges'!$A$4:$G$1001,7,FALSE),0)+
IF(ISNUMBER(W34),W34*VLOOKUP('Frese Valve Selection'!X34,'Partnumber data cartridges'!$A$4:$G$1001,7,FALSE),0)</f>
        <v>0</v>
      </c>
      <c r="AF34" s="1">
        <f>MAX(IF(ISBLANK(T34),0,VLOOKUP('Frese Valve Selection'!$T34,'Partnumber data cartridges'!$A$4:$G$1001,5,FALSE)),
IF(ISBLANK(V34),0,VLOOKUP('Frese Valve Selection'!V34,'Partnumber data cartridges'!$A$4:$G$1001,5,FALSE)),
IF(ISBLANK(X34),0,VLOOKUP('Frese Valve Selection'!X34,'Partnumber data cartridges'!$A$4:$G$1001,5,FALSE)))</f>
        <v>0</v>
      </c>
      <c r="AG34" s="20" t="e">
        <f>VLOOKUP(O34,'Weight table'!$A$2:$C$10000,3,FALSE)+IF(ISNUMBER(S34),S34*VLOOKUP(T34,'Weight table'!$A$2:$C$10000,3,FALSE),0)+IF(ISNUMBER(U34),U34*VLOOKUP(V34,'Weight table'!$A$2:$C$10000,3,FALSE),0)+IF(ISNUMBER(W34),W34*VLOOKUP(X34,'Weight table'!$A$2:$C$10000,3,FALSE),0)</f>
        <v>#N/A</v>
      </c>
      <c r="AI34" s="73"/>
      <c r="AL34" s="75"/>
      <c r="AM34" s="75"/>
      <c r="AN34">
        <f t="shared" si="22"/>
        <v>0</v>
      </c>
      <c r="AO34" t="e">
        <f t="shared" si="23"/>
        <v>#N/A</v>
      </c>
    </row>
    <row r="35" spans="2:41" ht="15.75">
      <c r="B35" s="73"/>
      <c r="C35" s="73"/>
      <c r="D35" s="73"/>
      <c r="E35" s="73"/>
      <c r="F35" s="73"/>
      <c r="G35" s="81"/>
      <c r="H35" s="81"/>
      <c r="I35" s="91"/>
      <c r="J35" s="73"/>
      <c r="K35" s="73"/>
      <c r="L35" s="73"/>
      <c r="M35" s="81"/>
      <c r="O35" s="92"/>
      <c r="P35" s="20" t="e">
        <f>VLOOKUP('Frese Valve Selection'!$O35,'Partnumber data valves'!$B$4:$M$1001,12,FALSE)</f>
        <v>#N/A</v>
      </c>
      <c r="Q35" s="20" t="e">
        <f>VLOOKUP('Frese Valve Selection'!$O35,'Partnumber data valves'!$B$4:$L$1001,11,FALSE)</f>
        <v>#N/A</v>
      </c>
      <c r="R35" s="94" t="e">
        <f t="shared" si="24"/>
        <v>#DIV/0!</v>
      </c>
      <c r="S35" s="71"/>
      <c r="T35" s="71"/>
      <c r="U35" s="71"/>
      <c r="V35" s="71"/>
      <c r="W35" s="71"/>
      <c r="X35" s="71"/>
      <c r="Y35" s="19" t="e">
        <f>VLOOKUP('Frese Valve Selection'!$O35,'Partnumber data valves'!$B$4:$K$1001,2,FALSE)</f>
        <v>#N/A</v>
      </c>
      <c r="Z35" s="20" t="e">
        <f>VLOOKUP('Frese Valve Selection'!$O35,'Partnumber data valves'!$B$4:$K$1001,3,FALSE)</f>
        <v>#N/A</v>
      </c>
      <c r="AA35" s="20" t="e">
        <f>VLOOKUP('Frese Valve Selection'!$O35,'Partnumber data valves'!$B$4:$K$1001,7,FALSE)</f>
        <v>#N/A</v>
      </c>
      <c r="AB35" s="20" t="e">
        <f>VLOOKUP('Frese Valve Selection'!$O35,'Partnumber data valves'!$B$4:$K$1001,8,FALSE)</f>
        <v>#N/A</v>
      </c>
      <c r="AC35" s="20" t="e">
        <f>VLOOKUP('Frese Valve Selection'!$O35,'Partnumber data valves'!$B$4:$K$1001,9,FALSE)</f>
        <v>#N/A</v>
      </c>
      <c r="AD35" s="20" t="e">
        <f>VLOOKUP('Frese Valve Selection'!$O35,'Partnumber data valves'!$B$4:$K$1001,10,FALSE)</f>
        <v>#N/A</v>
      </c>
      <c r="AE35" s="93">
        <f>IF(ISNUMBER(S35),S35*VLOOKUP('Frese Valve Selection'!$T35,'Partnumber data cartridges'!$A$4:$G$1001,7,FALSE),0)+
IF(ISNUMBER(U35),U35*VLOOKUP('Frese Valve Selection'!V35,'Partnumber data cartridges'!$A$4:$G$1001,7,FALSE),0)+
IF(ISNUMBER(W35),W35*VLOOKUP('Frese Valve Selection'!X35,'Partnumber data cartridges'!$A$4:$G$1001,7,FALSE),0)</f>
        <v>0</v>
      </c>
      <c r="AF35" s="1">
        <f>MAX(IF(ISBLANK(T35),0,VLOOKUP('Frese Valve Selection'!$T35,'Partnumber data cartridges'!$A$4:$G$1001,5,FALSE)),
IF(ISBLANK(V35),0,VLOOKUP('Frese Valve Selection'!V35,'Partnumber data cartridges'!$A$4:$G$1001,5,FALSE)),
IF(ISBLANK(X35),0,VLOOKUP('Frese Valve Selection'!X35,'Partnumber data cartridges'!$A$4:$G$1001,5,FALSE)))</f>
        <v>0</v>
      </c>
      <c r="AG35" s="20" t="e">
        <f>VLOOKUP(O35,'Weight table'!$A$2:$C$10000,3,FALSE)+IF(ISNUMBER(S35),S35*VLOOKUP(T35,'Weight table'!$A$2:$C$10000,3,FALSE),0)+IF(ISNUMBER(U35),U35*VLOOKUP(V35,'Weight table'!$A$2:$C$10000,3,FALSE),0)+IF(ISNUMBER(W35),W35*VLOOKUP(X35,'Weight table'!$A$2:$C$10000,3,FALSE),0)</f>
        <v>#N/A</v>
      </c>
      <c r="AI35" s="73"/>
      <c r="AL35" s="75"/>
      <c r="AM35" s="75"/>
      <c r="AN35">
        <f t="shared" si="22"/>
        <v>0</v>
      </c>
      <c r="AO35" t="e">
        <f t="shared" si="23"/>
        <v>#N/A</v>
      </c>
    </row>
    <row r="36" spans="2:41" ht="15.75">
      <c r="B36" s="73"/>
      <c r="C36" s="73"/>
      <c r="D36" s="73"/>
      <c r="E36" s="73"/>
      <c r="F36" s="73"/>
      <c r="G36" s="81"/>
      <c r="H36" s="81"/>
      <c r="I36" s="91"/>
      <c r="J36" s="73"/>
      <c r="K36" s="73"/>
      <c r="L36" s="73"/>
      <c r="M36" s="81"/>
      <c r="O36" s="92"/>
      <c r="P36" s="20" t="e">
        <f>VLOOKUP('Frese Valve Selection'!$O36,'Partnumber data valves'!$B$4:$M$1001,12,FALSE)</f>
        <v>#N/A</v>
      </c>
      <c r="Q36" s="20" t="e">
        <f>VLOOKUP('Frese Valve Selection'!$O36,'Partnumber data valves'!$B$4:$L$1001,11,FALSE)</f>
        <v>#N/A</v>
      </c>
      <c r="R36" s="94" t="e">
        <f t="shared" si="24"/>
        <v>#DIV/0!</v>
      </c>
      <c r="S36" s="71"/>
      <c r="T36" s="71"/>
      <c r="U36" s="71"/>
      <c r="V36" s="71"/>
      <c r="W36" s="71"/>
      <c r="X36" s="71"/>
      <c r="Y36" s="19" t="e">
        <f>VLOOKUP('Frese Valve Selection'!$O36,'Partnumber data valves'!$B$4:$K$1001,2,FALSE)</f>
        <v>#N/A</v>
      </c>
      <c r="Z36" s="20" t="e">
        <f>VLOOKUP('Frese Valve Selection'!$O36,'Partnumber data valves'!$B$4:$K$1001,3,FALSE)</f>
        <v>#N/A</v>
      </c>
      <c r="AA36" s="20" t="e">
        <f>VLOOKUP('Frese Valve Selection'!$O36,'Partnumber data valves'!$B$4:$K$1001,7,FALSE)</f>
        <v>#N/A</v>
      </c>
      <c r="AB36" s="20" t="e">
        <f>VLOOKUP('Frese Valve Selection'!$O36,'Partnumber data valves'!$B$4:$K$1001,8,FALSE)</f>
        <v>#N/A</v>
      </c>
      <c r="AC36" s="20" t="e">
        <f>VLOOKUP('Frese Valve Selection'!$O36,'Partnumber data valves'!$B$4:$K$1001,9,FALSE)</f>
        <v>#N/A</v>
      </c>
      <c r="AD36" s="20" t="e">
        <f>VLOOKUP('Frese Valve Selection'!$O36,'Partnumber data valves'!$B$4:$K$1001,10,FALSE)</f>
        <v>#N/A</v>
      </c>
      <c r="AE36" s="93">
        <f>IF(ISNUMBER(S36),S36*VLOOKUP('Frese Valve Selection'!$T36,'Partnumber data cartridges'!$A$4:$G$1001,7,FALSE),0)+
IF(ISNUMBER(U36),U36*VLOOKUP('Frese Valve Selection'!V36,'Partnumber data cartridges'!$A$4:$G$1001,7,FALSE),0)+
IF(ISNUMBER(W36),W36*VLOOKUP('Frese Valve Selection'!X36,'Partnumber data cartridges'!$A$4:$G$1001,7,FALSE),0)</f>
        <v>0</v>
      </c>
      <c r="AF36" s="1">
        <f>MAX(IF(ISBLANK(T36),0,VLOOKUP('Frese Valve Selection'!$T36,'Partnumber data cartridges'!$A$4:$G$1001,5,FALSE)),
IF(ISBLANK(V36),0,VLOOKUP('Frese Valve Selection'!V36,'Partnumber data cartridges'!$A$4:$G$1001,5,FALSE)),
IF(ISBLANK(X36),0,VLOOKUP('Frese Valve Selection'!X36,'Partnumber data cartridges'!$A$4:$G$1001,5,FALSE)))</f>
        <v>0</v>
      </c>
      <c r="AG36" s="20" t="e">
        <f>VLOOKUP(O36,'Weight table'!$A$2:$C$10000,3,FALSE)+IF(ISNUMBER(S36),S36*VLOOKUP(T36,'Weight table'!$A$2:$C$10000,3,FALSE),0)+IF(ISNUMBER(U36),U36*VLOOKUP(V36,'Weight table'!$A$2:$C$10000,3,FALSE),0)+IF(ISNUMBER(W36),W36*VLOOKUP(X36,'Weight table'!$A$2:$C$10000,3,FALSE),0)</f>
        <v>#N/A</v>
      </c>
      <c r="AI36" s="73"/>
      <c r="AL36" s="76"/>
      <c r="AM36" s="74"/>
      <c r="AN36">
        <f t="shared" si="22"/>
        <v>0</v>
      </c>
      <c r="AO36" t="e">
        <f t="shared" si="23"/>
        <v>#N/A</v>
      </c>
    </row>
    <row r="37" spans="2:41" ht="15.75">
      <c r="B37" s="73"/>
      <c r="C37" s="73"/>
      <c r="D37" s="73"/>
      <c r="E37" s="73"/>
      <c r="F37" s="73"/>
      <c r="G37" s="81"/>
      <c r="H37" s="81"/>
      <c r="I37" s="91"/>
      <c r="J37" s="73"/>
      <c r="K37" s="73"/>
      <c r="L37" s="73"/>
      <c r="M37" s="81"/>
      <c r="O37" s="92"/>
      <c r="P37" s="20" t="e">
        <f>VLOOKUP('Frese Valve Selection'!$O37,'Partnumber data valves'!$B$4:$M$1001,12,FALSE)</f>
        <v>#N/A</v>
      </c>
      <c r="Q37" s="20" t="e">
        <f>VLOOKUP('Frese Valve Selection'!$O37,'Partnumber data valves'!$B$4:$L$1001,11,FALSE)</f>
        <v>#N/A</v>
      </c>
      <c r="R37" s="94" t="e">
        <f t="shared" si="24"/>
        <v>#DIV/0!</v>
      </c>
      <c r="S37" s="71"/>
      <c r="T37" s="71"/>
      <c r="U37" s="71"/>
      <c r="V37" s="71"/>
      <c r="W37" s="71"/>
      <c r="X37" s="71"/>
      <c r="Y37" s="19" t="e">
        <f>VLOOKUP('Frese Valve Selection'!$O37,'Partnumber data valves'!$B$4:$K$1001,2,FALSE)</f>
        <v>#N/A</v>
      </c>
      <c r="Z37" s="20" t="e">
        <f>VLOOKUP('Frese Valve Selection'!$O37,'Partnumber data valves'!$B$4:$K$1001,3,FALSE)</f>
        <v>#N/A</v>
      </c>
      <c r="AA37" s="20" t="e">
        <f>VLOOKUP('Frese Valve Selection'!$O37,'Partnumber data valves'!$B$4:$K$1001,7,FALSE)</f>
        <v>#N/A</v>
      </c>
      <c r="AB37" s="20" t="e">
        <f>VLOOKUP('Frese Valve Selection'!$O37,'Partnumber data valves'!$B$4:$K$1001,8,FALSE)</f>
        <v>#N/A</v>
      </c>
      <c r="AC37" s="20" t="e">
        <f>VLOOKUP('Frese Valve Selection'!$O37,'Partnumber data valves'!$B$4:$K$1001,9,FALSE)</f>
        <v>#N/A</v>
      </c>
      <c r="AD37" s="20" t="e">
        <f>VLOOKUP('Frese Valve Selection'!$O37,'Partnumber data valves'!$B$4:$K$1001,10,FALSE)</f>
        <v>#N/A</v>
      </c>
      <c r="AE37" s="93">
        <f>IF(ISNUMBER(S37),S37*VLOOKUP('Frese Valve Selection'!$T37,'Partnumber data cartridges'!$A$4:$G$1001,7,FALSE),0)+
IF(ISNUMBER(U37),U37*VLOOKUP('Frese Valve Selection'!V37,'Partnumber data cartridges'!$A$4:$G$1001,7,FALSE),0)+
IF(ISNUMBER(W37),W37*VLOOKUP('Frese Valve Selection'!X37,'Partnumber data cartridges'!$A$4:$G$1001,7,FALSE),0)</f>
        <v>0</v>
      </c>
      <c r="AF37" s="1">
        <f>MAX(IF(ISBLANK(T37),0,VLOOKUP('Frese Valve Selection'!$T37,'Partnumber data cartridges'!$A$4:$G$1001,5,FALSE)),
IF(ISBLANK(V37),0,VLOOKUP('Frese Valve Selection'!V37,'Partnumber data cartridges'!$A$4:$G$1001,5,FALSE)),
IF(ISBLANK(X37),0,VLOOKUP('Frese Valve Selection'!X37,'Partnumber data cartridges'!$A$4:$G$1001,5,FALSE)))</f>
        <v>0</v>
      </c>
      <c r="AG37" s="20" t="e">
        <f>VLOOKUP(O37,'Weight table'!$A$2:$C$10000,3,FALSE)+IF(ISNUMBER(S37),S37*VLOOKUP(T37,'Weight table'!$A$2:$C$10000,3,FALSE),0)+IF(ISNUMBER(U37),U37*VLOOKUP(V37,'Weight table'!$A$2:$C$10000,3,FALSE),0)+IF(ISNUMBER(W37),W37*VLOOKUP(X37,'Weight table'!$A$2:$C$10000,3,FALSE),0)</f>
        <v>#N/A</v>
      </c>
      <c r="AI37" s="73"/>
      <c r="AL37" s="74"/>
      <c r="AM37" s="74"/>
      <c r="AN37">
        <f t="shared" si="22"/>
        <v>0</v>
      </c>
      <c r="AO37" t="e">
        <f t="shared" si="23"/>
        <v>#N/A</v>
      </c>
    </row>
    <row r="38" spans="2:41" ht="15.75">
      <c r="B38" s="73"/>
      <c r="C38" s="73"/>
      <c r="D38" s="73"/>
      <c r="E38" s="73"/>
      <c r="F38" s="73"/>
      <c r="G38" s="81"/>
      <c r="H38" s="81"/>
      <c r="I38" s="91"/>
      <c r="J38" s="73"/>
      <c r="K38" s="73"/>
      <c r="L38" s="73"/>
      <c r="M38" s="81"/>
      <c r="O38" s="92"/>
      <c r="P38" s="20" t="e">
        <f>VLOOKUP('Frese Valve Selection'!$O38,'Partnumber data valves'!$B$4:$M$1001,12,FALSE)</f>
        <v>#N/A</v>
      </c>
      <c r="Q38" s="20" t="e">
        <f>VLOOKUP('Frese Valve Selection'!$O38,'Partnumber data valves'!$B$4:$L$1001,11,FALSE)</f>
        <v>#N/A</v>
      </c>
      <c r="R38" s="94" t="e">
        <f t="shared" si="24"/>
        <v>#DIV/0!</v>
      </c>
      <c r="S38" s="71"/>
      <c r="T38" s="71"/>
      <c r="U38" s="71"/>
      <c r="V38" s="71"/>
      <c r="W38" s="71"/>
      <c r="X38" s="71"/>
      <c r="Y38" s="19" t="e">
        <f>VLOOKUP('Frese Valve Selection'!$O38,'Partnumber data valves'!$B$4:$K$1001,2,FALSE)</f>
        <v>#N/A</v>
      </c>
      <c r="Z38" s="20" t="e">
        <f>VLOOKUP('Frese Valve Selection'!$O38,'Partnumber data valves'!$B$4:$K$1001,3,FALSE)</f>
        <v>#N/A</v>
      </c>
      <c r="AA38" s="20" t="e">
        <f>VLOOKUP('Frese Valve Selection'!$O38,'Partnumber data valves'!$B$4:$K$1001,7,FALSE)</f>
        <v>#N/A</v>
      </c>
      <c r="AB38" s="20" t="e">
        <f>VLOOKUP('Frese Valve Selection'!$O38,'Partnumber data valves'!$B$4:$K$1001,8,FALSE)</f>
        <v>#N/A</v>
      </c>
      <c r="AC38" s="20" t="e">
        <f>VLOOKUP('Frese Valve Selection'!$O38,'Partnumber data valves'!$B$4:$K$1001,9,FALSE)</f>
        <v>#N/A</v>
      </c>
      <c r="AD38" s="20" t="e">
        <f>VLOOKUP('Frese Valve Selection'!$O38,'Partnumber data valves'!$B$4:$K$1001,10,FALSE)</f>
        <v>#N/A</v>
      </c>
      <c r="AE38" s="93">
        <f>IF(ISNUMBER(S38),S38*VLOOKUP('Frese Valve Selection'!$T38,'Partnumber data cartridges'!$A$4:$G$1001,7,FALSE),0)+
IF(ISNUMBER(U38),U38*VLOOKUP('Frese Valve Selection'!V38,'Partnumber data cartridges'!$A$4:$G$1001,7,FALSE),0)+
IF(ISNUMBER(W38),W38*VLOOKUP('Frese Valve Selection'!X38,'Partnumber data cartridges'!$A$4:$G$1001,7,FALSE),0)</f>
        <v>0</v>
      </c>
      <c r="AF38" s="1">
        <f>MAX(IF(ISBLANK(T38),0,VLOOKUP('Frese Valve Selection'!$T38,'Partnumber data cartridges'!$A$4:$G$1001,5,FALSE)),
IF(ISBLANK(V38),0,VLOOKUP('Frese Valve Selection'!V38,'Partnumber data cartridges'!$A$4:$G$1001,5,FALSE)),
IF(ISBLANK(X38),0,VLOOKUP('Frese Valve Selection'!X38,'Partnumber data cartridges'!$A$4:$G$1001,5,FALSE)))</f>
        <v>0</v>
      </c>
      <c r="AG38" s="20" t="e">
        <f>VLOOKUP(O38,'Weight table'!$A$2:$C$10000,3,FALSE)+IF(ISNUMBER(S38),S38*VLOOKUP(T38,'Weight table'!$A$2:$C$10000,3,FALSE),0)+IF(ISNUMBER(U38),U38*VLOOKUP(V38,'Weight table'!$A$2:$C$10000,3,FALSE),0)+IF(ISNUMBER(W38),W38*VLOOKUP(X38,'Weight table'!$A$2:$C$10000,3,FALSE),0)</f>
        <v>#N/A</v>
      </c>
      <c r="AI38" s="73"/>
      <c r="AL38" s="74"/>
      <c r="AM38" s="74"/>
      <c r="AN38">
        <f t="shared" si="22"/>
        <v>0</v>
      </c>
      <c r="AO38" t="e">
        <f t="shared" si="23"/>
        <v>#N/A</v>
      </c>
    </row>
    <row r="39" spans="2:41" ht="15.75">
      <c r="B39" s="73"/>
      <c r="C39" s="73"/>
      <c r="D39" s="73"/>
      <c r="E39" s="73"/>
      <c r="F39" s="73"/>
      <c r="G39" s="81"/>
      <c r="H39" s="81"/>
      <c r="I39" s="91"/>
      <c r="J39" s="73"/>
      <c r="K39" s="73"/>
      <c r="L39" s="73"/>
      <c r="M39" s="81"/>
      <c r="O39" s="92"/>
      <c r="P39" s="20" t="e">
        <f>VLOOKUP('Frese Valve Selection'!$O39,'Partnumber data valves'!$B$4:$M$1001,12,FALSE)</f>
        <v>#N/A</v>
      </c>
      <c r="Q39" s="20" t="e">
        <f>VLOOKUP('Frese Valve Selection'!$O39,'Partnumber data valves'!$B$4:$L$1001,11,FALSE)</f>
        <v>#N/A</v>
      </c>
      <c r="R39" s="94" t="e">
        <f t="shared" si="24"/>
        <v>#DIV/0!</v>
      </c>
      <c r="S39" s="71"/>
      <c r="T39" s="71"/>
      <c r="U39" s="71"/>
      <c r="V39" s="71"/>
      <c r="W39" s="71"/>
      <c r="X39" s="71"/>
      <c r="Y39" s="19" t="e">
        <f>VLOOKUP('Frese Valve Selection'!$O39,'Partnumber data valves'!$B$4:$K$1001,2,FALSE)</f>
        <v>#N/A</v>
      </c>
      <c r="Z39" s="20" t="e">
        <f>VLOOKUP('Frese Valve Selection'!$O39,'Partnumber data valves'!$B$4:$K$1001,3,FALSE)</f>
        <v>#N/A</v>
      </c>
      <c r="AA39" s="20" t="e">
        <f>VLOOKUP('Frese Valve Selection'!$O39,'Partnumber data valves'!$B$4:$K$1001,7,FALSE)</f>
        <v>#N/A</v>
      </c>
      <c r="AB39" s="20" t="e">
        <f>VLOOKUP('Frese Valve Selection'!$O39,'Partnumber data valves'!$B$4:$K$1001,8,FALSE)</f>
        <v>#N/A</v>
      </c>
      <c r="AC39" s="20" t="e">
        <f>VLOOKUP('Frese Valve Selection'!$O39,'Partnumber data valves'!$B$4:$K$1001,9,FALSE)</f>
        <v>#N/A</v>
      </c>
      <c r="AD39" s="20" t="e">
        <f>VLOOKUP('Frese Valve Selection'!$O39,'Partnumber data valves'!$B$4:$K$1001,10,FALSE)</f>
        <v>#N/A</v>
      </c>
      <c r="AE39" s="93">
        <f>IF(ISNUMBER(S39),S39*VLOOKUP('Frese Valve Selection'!$T39,'Partnumber data cartridges'!$A$4:$G$1001,7,FALSE),0)+
IF(ISNUMBER(U39),U39*VLOOKUP('Frese Valve Selection'!V39,'Partnumber data cartridges'!$A$4:$G$1001,7,FALSE),0)+
IF(ISNUMBER(W39),W39*VLOOKUP('Frese Valve Selection'!X39,'Partnumber data cartridges'!$A$4:$G$1001,7,FALSE),0)</f>
        <v>0</v>
      </c>
      <c r="AF39" s="1">
        <f>MAX(IF(ISBLANK(T39),0,VLOOKUP('Frese Valve Selection'!$T39,'Partnumber data cartridges'!$A$4:$G$1001,5,FALSE)),
IF(ISBLANK(V39),0,VLOOKUP('Frese Valve Selection'!V39,'Partnumber data cartridges'!$A$4:$G$1001,5,FALSE)),
IF(ISBLANK(X39),0,VLOOKUP('Frese Valve Selection'!X39,'Partnumber data cartridges'!$A$4:$G$1001,5,FALSE)))</f>
        <v>0</v>
      </c>
      <c r="AG39" s="20" t="e">
        <f>VLOOKUP(O39,'Weight table'!$A$2:$C$10000,3,FALSE)+IF(ISNUMBER(S39),S39*VLOOKUP(T39,'Weight table'!$A$2:$C$10000,3,FALSE),0)+IF(ISNUMBER(U39),U39*VLOOKUP(V39,'Weight table'!$A$2:$C$10000,3,FALSE),0)+IF(ISNUMBER(W39),W39*VLOOKUP(X39,'Weight table'!$A$2:$C$10000,3,FALSE),0)</f>
        <v>#N/A</v>
      </c>
      <c r="AI39" s="73"/>
      <c r="AL39" s="75"/>
      <c r="AM39" s="75"/>
      <c r="AN39">
        <f t="shared" si="22"/>
        <v>0</v>
      </c>
      <c r="AO39" t="e">
        <f t="shared" si="23"/>
        <v>#N/A</v>
      </c>
    </row>
    <row r="40" spans="2:41" ht="15.75">
      <c r="B40" s="73"/>
      <c r="C40" s="73"/>
      <c r="D40" s="73"/>
      <c r="E40" s="73"/>
      <c r="F40" s="73"/>
      <c r="G40" s="81"/>
      <c r="H40" s="81"/>
      <c r="I40" s="91"/>
      <c r="J40" s="73"/>
      <c r="K40" s="73"/>
      <c r="L40" s="73"/>
      <c r="M40" s="81"/>
      <c r="O40" s="92"/>
      <c r="P40" s="20" t="e">
        <f>VLOOKUP('Frese Valve Selection'!$O40,'Partnumber data valves'!$B$4:$M$1001,12,FALSE)</f>
        <v>#N/A</v>
      </c>
      <c r="Q40" s="20" t="e">
        <f>VLOOKUP('Frese Valve Selection'!$O40,'Partnumber data valves'!$B$4:$L$1001,11,FALSE)</f>
        <v>#N/A</v>
      </c>
      <c r="R40" s="94" t="e">
        <f t="shared" si="24"/>
        <v>#DIV/0!</v>
      </c>
      <c r="S40" s="71"/>
      <c r="T40" s="71"/>
      <c r="U40" s="71"/>
      <c r="V40" s="71"/>
      <c r="W40" s="71"/>
      <c r="X40" s="71"/>
      <c r="Y40" s="19" t="e">
        <f>VLOOKUP('Frese Valve Selection'!$O40,'Partnumber data valves'!$B$4:$K$1001,2,FALSE)</f>
        <v>#N/A</v>
      </c>
      <c r="Z40" s="20" t="e">
        <f>VLOOKUP('Frese Valve Selection'!$O40,'Partnumber data valves'!$B$4:$K$1001,3,FALSE)</f>
        <v>#N/A</v>
      </c>
      <c r="AA40" s="20" t="e">
        <f>VLOOKUP('Frese Valve Selection'!$O40,'Partnumber data valves'!$B$4:$K$1001,7,FALSE)</f>
        <v>#N/A</v>
      </c>
      <c r="AB40" s="20" t="e">
        <f>VLOOKUP('Frese Valve Selection'!$O40,'Partnumber data valves'!$B$4:$K$1001,8,FALSE)</f>
        <v>#N/A</v>
      </c>
      <c r="AC40" s="20" t="e">
        <f>VLOOKUP('Frese Valve Selection'!$O40,'Partnumber data valves'!$B$4:$K$1001,9,FALSE)</f>
        <v>#N/A</v>
      </c>
      <c r="AD40" s="20" t="e">
        <f>VLOOKUP('Frese Valve Selection'!$O40,'Partnumber data valves'!$B$4:$K$1001,10,FALSE)</f>
        <v>#N/A</v>
      </c>
      <c r="AE40" s="93">
        <f>IF(ISNUMBER(S40),S40*VLOOKUP('Frese Valve Selection'!$T40,'Partnumber data cartridges'!$A$4:$G$1001,7,FALSE),0)+
IF(ISNUMBER(U40),U40*VLOOKUP('Frese Valve Selection'!V40,'Partnumber data cartridges'!$A$4:$G$1001,7,FALSE),0)+
IF(ISNUMBER(W40),W40*VLOOKUP('Frese Valve Selection'!X40,'Partnumber data cartridges'!$A$4:$G$1001,7,FALSE),0)</f>
        <v>0</v>
      </c>
      <c r="AF40" s="1">
        <f>MAX(IF(ISBLANK(T40),0,VLOOKUP('Frese Valve Selection'!$T40,'Partnumber data cartridges'!$A$4:$G$1001,5,FALSE)),
IF(ISBLANK(V40),0,VLOOKUP('Frese Valve Selection'!V40,'Partnumber data cartridges'!$A$4:$G$1001,5,FALSE)),
IF(ISBLANK(X40),0,VLOOKUP('Frese Valve Selection'!X40,'Partnumber data cartridges'!$A$4:$G$1001,5,FALSE)))</f>
        <v>0</v>
      </c>
      <c r="AG40" s="20" t="e">
        <f>VLOOKUP(O40,'Weight table'!$A$2:$C$10000,3,FALSE)+IF(ISNUMBER(S40),S40*VLOOKUP(T40,'Weight table'!$A$2:$C$10000,3,FALSE),0)+IF(ISNUMBER(U40),U40*VLOOKUP(V40,'Weight table'!$A$2:$C$10000,3,FALSE),0)+IF(ISNUMBER(W40),W40*VLOOKUP(X40,'Weight table'!$A$2:$C$10000,3,FALSE),0)</f>
        <v>#N/A</v>
      </c>
      <c r="AI40" s="73"/>
      <c r="AL40" s="74"/>
      <c r="AM40" s="74"/>
      <c r="AN40">
        <f t="shared" si="22"/>
        <v>0</v>
      </c>
      <c r="AO40" t="e">
        <f t="shared" si="23"/>
        <v>#N/A</v>
      </c>
    </row>
    <row r="41" spans="2:41" ht="15.75">
      <c r="B41" s="73"/>
      <c r="C41" s="73"/>
      <c r="D41" s="73"/>
      <c r="E41" s="73"/>
      <c r="F41" s="73"/>
      <c r="G41" s="81"/>
      <c r="H41" s="81"/>
      <c r="I41" s="91"/>
      <c r="J41" s="73"/>
      <c r="K41" s="73"/>
      <c r="L41" s="73"/>
      <c r="M41" s="81"/>
      <c r="O41" s="92"/>
      <c r="P41" s="20" t="e">
        <f>VLOOKUP('Frese Valve Selection'!$O41,'Partnumber data valves'!$B$4:$M$1001,12,FALSE)</f>
        <v>#N/A</v>
      </c>
      <c r="Q41" s="20" t="e">
        <f>VLOOKUP('Frese Valve Selection'!$O41,'Partnumber data valves'!$B$4:$L$1001,11,FALSE)</f>
        <v>#N/A</v>
      </c>
      <c r="R41" s="94" t="e">
        <f t="shared" si="24"/>
        <v>#DIV/0!</v>
      </c>
      <c r="S41" s="71"/>
      <c r="T41" s="71"/>
      <c r="U41" s="71"/>
      <c r="V41" s="71"/>
      <c r="W41" s="71"/>
      <c r="X41" s="71"/>
      <c r="Y41" s="19" t="e">
        <f>VLOOKUP('Frese Valve Selection'!$O41,'Partnumber data valves'!$B$4:$K$1001,2,FALSE)</f>
        <v>#N/A</v>
      </c>
      <c r="Z41" s="20" t="e">
        <f>VLOOKUP('Frese Valve Selection'!$O41,'Partnumber data valves'!$B$4:$K$1001,3,FALSE)</f>
        <v>#N/A</v>
      </c>
      <c r="AA41" s="20" t="e">
        <f>VLOOKUP('Frese Valve Selection'!$O41,'Partnumber data valves'!$B$4:$K$1001,7,FALSE)</f>
        <v>#N/A</v>
      </c>
      <c r="AB41" s="20" t="e">
        <f>VLOOKUP('Frese Valve Selection'!$O41,'Partnumber data valves'!$B$4:$K$1001,8,FALSE)</f>
        <v>#N/A</v>
      </c>
      <c r="AC41" s="20" t="e">
        <f>VLOOKUP('Frese Valve Selection'!$O41,'Partnumber data valves'!$B$4:$K$1001,9,FALSE)</f>
        <v>#N/A</v>
      </c>
      <c r="AD41" s="20" t="e">
        <f>VLOOKUP('Frese Valve Selection'!$O41,'Partnumber data valves'!$B$4:$K$1001,10,FALSE)</f>
        <v>#N/A</v>
      </c>
      <c r="AE41" s="93">
        <f>IF(ISNUMBER(S41),S41*VLOOKUP('Frese Valve Selection'!$T41,'Partnumber data cartridges'!$A$4:$G$1001,7,FALSE),0)+
IF(ISNUMBER(U41),U41*VLOOKUP('Frese Valve Selection'!V41,'Partnumber data cartridges'!$A$4:$G$1001,7,FALSE),0)+
IF(ISNUMBER(W41),W41*VLOOKUP('Frese Valve Selection'!X41,'Partnumber data cartridges'!$A$4:$G$1001,7,FALSE),0)</f>
        <v>0</v>
      </c>
      <c r="AF41" s="1">
        <f>MAX(IF(ISBLANK(T41),0,VLOOKUP('Frese Valve Selection'!$T41,'Partnumber data cartridges'!$A$4:$G$1001,5,FALSE)),
IF(ISBLANK(V41),0,VLOOKUP('Frese Valve Selection'!V41,'Partnumber data cartridges'!$A$4:$G$1001,5,FALSE)),
IF(ISBLANK(X41),0,VLOOKUP('Frese Valve Selection'!X41,'Partnumber data cartridges'!$A$4:$G$1001,5,FALSE)))</f>
        <v>0</v>
      </c>
      <c r="AG41" s="20" t="e">
        <f>VLOOKUP(O41,'Weight table'!$A$2:$C$10000,3,FALSE)+IF(ISNUMBER(S41),S41*VLOOKUP(T41,'Weight table'!$A$2:$C$10000,3,FALSE),0)+IF(ISNUMBER(U41),U41*VLOOKUP(V41,'Weight table'!$A$2:$C$10000,3,FALSE),0)+IF(ISNUMBER(W41),W41*VLOOKUP(X41,'Weight table'!$A$2:$C$10000,3,FALSE),0)</f>
        <v>#N/A</v>
      </c>
      <c r="AI41" s="73"/>
      <c r="AL41" s="74"/>
      <c r="AM41" s="74"/>
      <c r="AN41">
        <f t="shared" si="22"/>
        <v>0</v>
      </c>
      <c r="AO41" t="e">
        <f t="shared" si="23"/>
        <v>#N/A</v>
      </c>
    </row>
    <row r="42" spans="2:41" ht="15.75">
      <c r="B42" s="73"/>
      <c r="C42" s="73"/>
      <c r="D42" s="73"/>
      <c r="E42" s="73"/>
      <c r="F42" s="73"/>
      <c r="G42" s="81"/>
      <c r="H42" s="81"/>
      <c r="I42" s="91"/>
      <c r="J42" s="73"/>
      <c r="K42" s="73"/>
      <c r="L42" s="73"/>
      <c r="M42" s="81"/>
      <c r="O42" s="92"/>
      <c r="P42" s="20" t="e">
        <f>VLOOKUP('Frese Valve Selection'!$O42,'Partnumber data valves'!$B$4:$M$1001,12,FALSE)</f>
        <v>#N/A</v>
      </c>
      <c r="Q42" s="20" t="e">
        <f>VLOOKUP('Frese Valve Selection'!$O42,'Partnumber data valves'!$B$4:$L$1001,11,FALSE)</f>
        <v>#N/A</v>
      </c>
      <c r="R42" s="94" t="e">
        <f t="shared" si="24"/>
        <v>#DIV/0!</v>
      </c>
      <c r="S42" s="71"/>
      <c r="T42" s="71"/>
      <c r="U42" s="71"/>
      <c r="V42" s="71"/>
      <c r="W42" s="71"/>
      <c r="X42" s="71"/>
      <c r="Y42" s="19" t="e">
        <f>VLOOKUP('Frese Valve Selection'!$O42,'Partnumber data valves'!$B$4:$K$1001,2,FALSE)</f>
        <v>#N/A</v>
      </c>
      <c r="Z42" s="20" t="e">
        <f>VLOOKUP('Frese Valve Selection'!$O42,'Partnumber data valves'!$B$4:$K$1001,3,FALSE)</f>
        <v>#N/A</v>
      </c>
      <c r="AA42" s="20" t="e">
        <f>VLOOKUP('Frese Valve Selection'!$O42,'Partnumber data valves'!$B$4:$K$1001,7,FALSE)</f>
        <v>#N/A</v>
      </c>
      <c r="AB42" s="20" t="e">
        <f>VLOOKUP('Frese Valve Selection'!$O42,'Partnumber data valves'!$B$4:$K$1001,8,FALSE)</f>
        <v>#N/A</v>
      </c>
      <c r="AC42" s="20" t="e">
        <f>VLOOKUP('Frese Valve Selection'!$O42,'Partnumber data valves'!$B$4:$K$1001,9,FALSE)</f>
        <v>#N/A</v>
      </c>
      <c r="AD42" s="20" t="e">
        <f>VLOOKUP('Frese Valve Selection'!$O42,'Partnumber data valves'!$B$4:$K$1001,10,FALSE)</f>
        <v>#N/A</v>
      </c>
      <c r="AE42" s="93">
        <f>IF(ISNUMBER(S42),S42*VLOOKUP('Frese Valve Selection'!$T42,'Partnumber data cartridges'!$A$4:$G$1001,7,FALSE),0)+
IF(ISNUMBER(U42),U42*VLOOKUP('Frese Valve Selection'!V42,'Partnumber data cartridges'!$A$4:$G$1001,7,FALSE),0)+
IF(ISNUMBER(W42),W42*VLOOKUP('Frese Valve Selection'!X42,'Partnumber data cartridges'!$A$4:$G$1001,7,FALSE),0)</f>
        <v>0</v>
      </c>
      <c r="AF42" s="1">
        <f>MAX(IF(ISBLANK(T42),0,VLOOKUP('Frese Valve Selection'!$T42,'Partnumber data cartridges'!$A$4:$G$1001,5,FALSE)),
IF(ISBLANK(V42),0,VLOOKUP('Frese Valve Selection'!V42,'Partnumber data cartridges'!$A$4:$G$1001,5,FALSE)),
IF(ISBLANK(X42),0,VLOOKUP('Frese Valve Selection'!X42,'Partnumber data cartridges'!$A$4:$G$1001,5,FALSE)))</f>
        <v>0</v>
      </c>
      <c r="AG42" s="20" t="e">
        <f>VLOOKUP(O42,'Weight table'!$A$2:$C$10000,3,FALSE)+IF(ISNUMBER(S42),S42*VLOOKUP(T42,'Weight table'!$A$2:$C$10000,3,FALSE),0)+IF(ISNUMBER(U42),U42*VLOOKUP(V42,'Weight table'!$A$2:$C$10000,3,FALSE),0)+IF(ISNUMBER(W42),W42*VLOOKUP(X42,'Weight table'!$A$2:$C$10000,3,FALSE),0)</f>
        <v>#N/A</v>
      </c>
      <c r="AI42" s="73"/>
      <c r="AL42" s="74"/>
      <c r="AM42" s="74"/>
      <c r="AN42">
        <f t="shared" si="22"/>
        <v>0</v>
      </c>
      <c r="AO42" t="e">
        <f t="shared" si="23"/>
        <v>#N/A</v>
      </c>
    </row>
    <row r="43" spans="2:41" ht="15.75">
      <c r="B43" s="73"/>
      <c r="C43" s="73"/>
      <c r="D43" s="73"/>
      <c r="E43" s="73"/>
      <c r="F43" s="73"/>
      <c r="G43" s="81"/>
      <c r="H43" s="81"/>
      <c r="I43" s="91"/>
      <c r="J43" s="73"/>
      <c r="K43" s="73"/>
      <c r="L43" s="73"/>
      <c r="M43" s="81"/>
      <c r="O43" s="92"/>
      <c r="P43" s="20" t="e">
        <f>VLOOKUP('Frese Valve Selection'!$O43,'Partnumber data valves'!$B$4:$M$1001,12,FALSE)</f>
        <v>#N/A</v>
      </c>
      <c r="Q43" s="20" t="e">
        <f>VLOOKUP('Frese Valve Selection'!$O43,'Partnumber data valves'!$B$4:$L$1001,11,FALSE)</f>
        <v>#N/A</v>
      </c>
      <c r="R43" s="94" t="e">
        <f t="shared" si="24"/>
        <v>#DIV/0!</v>
      </c>
      <c r="S43" s="71"/>
      <c r="T43" s="71"/>
      <c r="U43" s="71"/>
      <c r="V43" s="71"/>
      <c r="W43" s="71"/>
      <c r="X43" s="71"/>
      <c r="Y43" s="19" t="e">
        <f>VLOOKUP('Frese Valve Selection'!$O43,'Partnumber data valves'!$B$4:$K$1001,2,FALSE)</f>
        <v>#N/A</v>
      </c>
      <c r="Z43" s="20" t="e">
        <f>VLOOKUP('Frese Valve Selection'!$O43,'Partnumber data valves'!$B$4:$K$1001,3,FALSE)</f>
        <v>#N/A</v>
      </c>
      <c r="AA43" s="20" t="e">
        <f>VLOOKUP('Frese Valve Selection'!$O43,'Partnumber data valves'!$B$4:$K$1001,7,FALSE)</f>
        <v>#N/A</v>
      </c>
      <c r="AB43" s="20" t="e">
        <f>VLOOKUP('Frese Valve Selection'!$O43,'Partnumber data valves'!$B$4:$K$1001,8,FALSE)</f>
        <v>#N/A</v>
      </c>
      <c r="AC43" s="20" t="e">
        <f>VLOOKUP('Frese Valve Selection'!$O43,'Partnumber data valves'!$B$4:$K$1001,9,FALSE)</f>
        <v>#N/A</v>
      </c>
      <c r="AD43" s="20" t="e">
        <f>VLOOKUP('Frese Valve Selection'!$O43,'Partnumber data valves'!$B$4:$K$1001,10,FALSE)</f>
        <v>#N/A</v>
      </c>
      <c r="AE43" s="93">
        <f>IF(ISNUMBER(S43),S43*VLOOKUP('Frese Valve Selection'!$T43,'Partnumber data cartridges'!$A$4:$G$1001,7,FALSE),0)+
IF(ISNUMBER(U43),U43*VLOOKUP('Frese Valve Selection'!V43,'Partnumber data cartridges'!$A$4:$G$1001,7,FALSE),0)+
IF(ISNUMBER(W43),W43*VLOOKUP('Frese Valve Selection'!X43,'Partnumber data cartridges'!$A$4:$G$1001,7,FALSE),0)</f>
        <v>0</v>
      </c>
      <c r="AF43" s="1">
        <f>MAX(IF(ISBLANK(T43),0,VLOOKUP('Frese Valve Selection'!$T43,'Partnumber data cartridges'!$A$4:$G$1001,5,FALSE)),
IF(ISBLANK(V43),0,VLOOKUP('Frese Valve Selection'!V43,'Partnumber data cartridges'!$A$4:$G$1001,5,FALSE)),
IF(ISBLANK(X43),0,VLOOKUP('Frese Valve Selection'!X43,'Partnumber data cartridges'!$A$4:$G$1001,5,FALSE)))</f>
        <v>0</v>
      </c>
      <c r="AG43" s="20" t="e">
        <f>VLOOKUP(O43,'Weight table'!$A$2:$C$10000,3,FALSE)+IF(ISNUMBER(S43),S43*VLOOKUP(T43,'Weight table'!$A$2:$C$10000,3,FALSE),0)+IF(ISNUMBER(U43),U43*VLOOKUP(V43,'Weight table'!$A$2:$C$10000,3,FALSE),0)+IF(ISNUMBER(W43),W43*VLOOKUP(X43,'Weight table'!$A$2:$C$10000,3,FALSE),0)</f>
        <v>#N/A</v>
      </c>
      <c r="AI43" s="73"/>
      <c r="AL43" s="74"/>
      <c r="AM43" s="74"/>
      <c r="AN43">
        <f t="shared" si="22"/>
        <v>0</v>
      </c>
      <c r="AO43" t="e">
        <f t="shared" si="23"/>
        <v>#N/A</v>
      </c>
    </row>
    <row r="44" spans="2:41" ht="15.75">
      <c r="B44" s="73"/>
      <c r="C44" s="73"/>
      <c r="D44" s="73"/>
      <c r="E44" s="73"/>
      <c r="F44" s="73"/>
      <c r="G44" s="81"/>
      <c r="H44" s="81"/>
      <c r="I44" s="91"/>
      <c r="J44" s="73"/>
      <c r="K44" s="73"/>
      <c r="L44" s="73"/>
      <c r="M44" s="81"/>
      <c r="O44" s="92"/>
      <c r="P44" s="20" t="e">
        <f>VLOOKUP('Frese Valve Selection'!$O44,'Partnumber data valves'!$B$4:$M$1001,12,FALSE)</f>
        <v>#N/A</v>
      </c>
      <c r="Q44" s="20" t="e">
        <f>VLOOKUP('Frese Valve Selection'!$O44,'Partnumber data valves'!$B$4:$L$1001,11,FALSE)</f>
        <v>#N/A</v>
      </c>
      <c r="R44" s="94" t="e">
        <f t="shared" si="24"/>
        <v>#DIV/0!</v>
      </c>
      <c r="S44" s="71"/>
      <c r="T44" s="71"/>
      <c r="U44" s="71"/>
      <c r="V44" s="71"/>
      <c r="W44" s="71"/>
      <c r="X44" s="71"/>
      <c r="Y44" s="19" t="e">
        <f>VLOOKUP('Frese Valve Selection'!$O44,'Partnumber data valves'!$B$4:$K$1001,2,FALSE)</f>
        <v>#N/A</v>
      </c>
      <c r="Z44" s="20" t="e">
        <f>VLOOKUP('Frese Valve Selection'!$O44,'Partnumber data valves'!$B$4:$K$1001,3,FALSE)</f>
        <v>#N/A</v>
      </c>
      <c r="AA44" s="20" t="e">
        <f>VLOOKUP('Frese Valve Selection'!$O44,'Partnumber data valves'!$B$4:$K$1001,7,FALSE)</f>
        <v>#N/A</v>
      </c>
      <c r="AB44" s="20" t="e">
        <f>VLOOKUP('Frese Valve Selection'!$O44,'Partnumber data valves'!$B$4:$K$1001,8,FALSE)</f>
        <v>#N/A</v>
      </c>
      <c r="AC44" s="20" t="e">
        <f>VLOOKUP('Frese Valve Selection'!$O44,'Partnumber data valves'!$B$4:$K$1001,9,FALSE)</f>
        <v>#N/A</v>
      </c>
      <c r="AD44" s="20" t="e">
        <f>VLOOKUP('Frese Valve Selection'!$O44,'Partnumber data valves'!$B$4:$K$1001,10,FALSE)</f>
        <v>#N/A</v>
      </c>
      <c r="AE44" s="93">
        <f>IF(ISNUMBER(S44),S44*VLOOKUP('Frese Valve Selection'!$T44,'Partnumber data cartridges'!$A$4:$G$1001,7,FALSE),0)+
IF(ISNUMBER(U44),U44*VLOOKUP('Frese Valve Selection'!V44,'Partnumber data cartridges'!$A$4:$G$1001,7,FALSE),0)+
IF(ISNUMBER(W44),W44*VLOOKUP('Frese Valve Selection'!X44,'Partnumber data cartridges'!$A$4:$G$1001,7,FALSE),0)</f>
        <v>0</v>
      </c>
      <c r="AF44" s="1">
        <f>MAX(IF(ISBLANK(T44),0,VLOOKUP('Frese Valve Selection'!$T44,'Partnumber data cartridges'!$A$4:$G$1001,5,FALSE)),
IF(ISBLANK(V44),0,VLOOKUP('Frese Valve Selection'!V44,'Partnumber data cartridges'!$A$4:$G$1001,5,FALSE)),
IF(ISBLANK(X44),0,VLOOKUP('Frese Valve Selection'!X44,'Partnumber data cartridges'!$A$4:$G$1001,5,FALSE)))</f>
        <v>0</v>
      </c>
      <c r="AG44" s="20" t="e">
        <f>VLOOKUP(O44,'Weight table'!$A$2:$C$10000,3,FALSE)+IF(ISNUMBER(S44),S44*VLOOKUP(T44,'Weight table'!$A$2:$C$10000,3,FALSE),0)+IF(ISNUMBER(U44),U44*VLOOKUP(V44,'Weight table'!$A$2:$C$10000,3,FALSE),0)+IF(ISNUMBER(W44),W44*VLOOKUP(X44,'Weight table'!$A$2:$C$10000,3,FALSE),0)</f>
        <v>#N/A</v>
      </c>
      <c r="AI44" s="73"/>
      <c r="AL44" s="74"/>
      <c r="AM44" s="74"/>
      <c r="AN44">
        <f t="shared" si="22"/>
        <v>0</v>
      </c>
      <c r="AO44" t="e">
        <f t="shared" si="23"/>
        <v>#N/A</v>
      </c>
    </row>
    <row r="45" spans="2:41" ht="15.75">
      <c r="B45" s="73"/>
      <c r="C45" s="73"/>
      <c r="D45" s="73"/>
      <c r="E45" s="73"/>
      <c r="F45" s="73"/>
      <c r="G45" s="81"/>
      <c r="H45" s="81"/>
      <c r="I45" s="91"/>
      <c r="J45" s="73"/>
      <c r="K45" s="73"/>
      <c r="L45" s="73"/>
      <c r="M45" s="81"/>
      <c r="O45" s="92"/>
      <c r="P45" s="20" t="e">
        <f>VLOOKUP('Frese Valve Selection'!$O45,'Partnumber data valves'!$B$4:$M$1001,12,FALSE)</f>
        <v>#N/A</v>
      </c>
      <c r="Q45" s="20" t="e">
        <f>VLOOKUP('Frese Valve Selection'!$O45,'Partnumber data valves'!$B$4:$L$1001,11,FALSE)</f>
        <v>#N/A</v>
      </c>
      <c r="R45" s="94" t="e">
        <f t="shared" si="24"/>
        <v>#DIV/0!</v>
      </c>
      <c r="S45" s="71"/>
      <c r="T45" s="71"/>
      <c r="U45" s="71"/>
      <c r="V45" s="71"/>
      <c r="W45" s="71"/>
      <c r="X45" s="71"/>
      <c r="Y45" s="19" t="e">
        <f>VLOOKUP('Frese Valve Selection'!$O45,'Partnumber data valves'!$B$4:$K$1001,2,FALSE)</f>
        <v>#N/A</v>
      </c>
      <c r="Z45" s="20" t="e">
        <f>VLOOKUP('Frese Valve Selection'!$O45,'Partnumber data valves'!$B$4:$K$1001,3,FALSE)</f>
        <v>#N/A</v>
      </c>
      <c r="AA45" s="20" t="e">
        <f>VLOOKUP('Frese Valve Selection'!$O45,'Partnumber data valves'!$B$4:$K$1001,7,FALSE)</f>
        <v>#N/A</v>
      </c>
      <c r="AB45" s="20" t="e">
        <f>VLOOKUP('Frese Valve Selection'!$O45,'Partnumber data valves'!$B$4:$K$1001,8,FALSE)</f>
        <v>#N/A</v>
      </c>
      <c r="AC45" s="20" t="e">
        <f>VLOOKUP('Frese Valve Selection'!$O45,'Partnumber data valves'!$B$4:$K$1001,9,FALSE)</f>
        <v>#N/A</v>
      </c>
      <c r="AD45" s="20" t="e">
        <f>VLOOKUP('Frese Valve Selection'!$O45,'Partnumber data valves'!$B$4:$K$1001,10,FALSE)</f>
        <v>#N/A</v>
      </c>
      <c r="AE45" s="93">
        <f>IF(ISNUMBER(S45),S45*VLOOKUP('Frese Valve Selection'!$T45,'Partnumber data cartridges'!$A$4:$G$1001,7,FALSE),0)+
IF(ISNUMBER(U45),U45*VLOOKUP('Frese Valve Selection'!V45,'Partnumber data cartridges'!$A$4:$G$1001,7,FALSE),0)+
IF(ISNUMBER(W45),W45*VLOOKUP('Frese Valve Selection'!X45,'Partnumber data cartridges'!$A$4:$G$1001,7,FALSE),0)</f>
        <v>0</v>
      </c>
      <c r="AF45" s="1">
        <f>MAX(IF(ISBLANK(T45),0,VLOOKUP('Frese Valve Selection'!$T45,'Partnumber data cartridges'!$A$4:$G$1001,5,FALSE)),
IF(ISBLANK(V45),0,VLOOKUP('Frese Valve Selection'!V45,'Partnumber data cartridges'!$A$4:$G$1001,5,FALSE)),
IF(ISBLANK(X45),0,VLOOKUP('Frese Valve Selection'!X45,'Partnumber data cartridges'!$A$4:$G$1001,5,FALSE)))</f>
        <v>0</v>
      </c>
      <c r="AG45" s="20" t="e">
        <f>VLOOKUP(O45,'Weight table'!$A$2:$C$10000,3,FALSE)+IF(ISNUMBER(S45),S45*VLOOKUP(T45,'Weight table'!$A$2:$C$10000,3,FALSE),0)+IF(ISNUMBER(U45),U45*VLOOKUP(V45,'Weight table'!$A$2:$C$10000,3,FALSE),0)+IF(ISNUMBER(W45),W45*VLOOKUP(X45,'Weight table'!$A$2:$C$10000,3,FALSE),0)</f>
        <v>#N/A</v>
      </c>
      <c r="AI45" s="73"/>
      <c r="AL45" s="74"/>
      <c r="AM45" s="74"/>
      <c r="AN45">
        <f t="shared" si="22"/>
        <v>0</v>
      </c>
      <c r="AO45" t="e">
        <f t="shared" si="23"/>
        <v>#N/A</v>
      </c>
    </row>
    <row r="46" spans="2:41" ht="15.75">
      <c r="B46" s="73"/>
      <c r="C46" s="73"/>
      <c r="D46" s="73"/>
      <c r="E46" s="73"/>
      <c r="F46" s="73"/>
      <c r="G46" s="81"/>
      <c r="H46" s="81"/>
      <c r="I46" s="91"/>
      <c r="J46" s="73"/>
      <c r="K46" s="73"/>
      <c r="L46" s="73"/>
      <c r="M46" s="81"/>
      <c r="O46" s="92"/>
      <c r="P46" s="20" t="e">
        <f>VLOOKUP('Frese Valve Selection'!$O46,'Partnumber data valves'!$B$4:$M$1001,12,FALSE)</f>
        <v>#N/A</v>
      </c>
      <c r="Q46" s="20" t="e">
        <f>VLOOKUP('Frese Valve Selection'!$O46,'Partnumber data valves'!$B$4:$L$1001,11,FALSE)</f>
        <v>#N/A</v>
      </c>
      <c r="R46" s="94" t="e">
        <f t="shared" si="24"/>
        <v>#DIV/0!</v>
      </c>
      <c r="S46" s="71"/>
      <c r="T46" s="71"/>
      <c r="U46" s="71"/>
      <c r="V46" s="71"/>
      <c r="W46" s="71"/>
      <c r="X46" s="71"/>
      <c r="Y46" s="19" t="e">
        <f>VLOOKUP('Frese Valve Selection'!$O46,'Partnumber data valves'!$B$4:$K$1001,2,FALSE)</f>
        <v>#N/A</v>
      </c>
      <c r="Z46" s="20" t="e">
        <f>VLOOKUP('Frese Valve Selection'!$O46,'Partnumber data valves'!$B$4:$K$1001,3,FALSE)</f>
        <v>#N/A</v>
      </c>
      <c r="AA46" s="20" t="e">
        <f>VLOOKUP('Frese Valve Selection'!$O46,'Partnumber data valves'!$B$4:$K$1001,7,FALSE)</f>
        <v>#N/A</v>
      </c>
      <c r="AB46" s="20" t="e">
        <f>VLOOKUP('Frese Valve Selection'!$O46,'Partnumber data valves'!$B$4:$K$1001,8,FALSE)</f>
        <v>#N/A</v>
      </c>
      <c r="AC46" s="20" t="e">
        <f>VLOOKUP('Frese Valve Selection'!$O46,'Partnumber data valves'!$B$4:$K$1001,9,FALSE)</f>
        <v>#N/A</v>
      </c>
      <c r="AD46" s="20" t="e">
        <f>VLOOKUP('Frese Valve Selection'!$O46,'Partnumber data valves'!$B$4:$K$1001,10,FALSE)</f>
        <v>#N/A</v>
      </c>
      <c r="AE46" s="93">
        <f>IF(ISNUMBER(S46),S46*VLOOKUP('Frese Valve Selection'!$T46,'Partnumber data cartridges'!$A$4:$G$1001,7,FALSE),0)+
IF(ISNUMBER(U46),U46*VLOOKUP('Frese Valve Selection'!V46,'Partnumber data cartridges'!$A$4:$G$1001,7,FALSE),0)+
IF(ISNUMBER(W46),W46*VLOOKUP('Frese Valve Selection'!X46,'Partnumber data cartridges'!$A$4:$G$1001,7,FALSE),0)</f>
        <v>0</v>
      </c>
      <c r="AF46" s="1">
        <f>MAX(IF(ISBLANK(T46),0,VLOOKUP('Frese Valve Selection'!$T46,'Partnumber data cartridges'!$A$4:$G$1001,5,FALSE)),
IF(ISBLANK(V46),0,VLOOKUP('Frese Valve Selection'!V46,'Partnumber data cartridges'!$A$4:$G$1001,5,FALSE)),
IF(ISBLANK(X46),0,VLOOKUP('Frese Valve Selection'!X46,'Partnumber data cartridges'!$A$4:$G$1001,5,FALSE)))</f>
        <v>0</v>
      </c>
      <c r="AG46" s="20" t="e">
        <f>VLOOKUP(O46,'Weight table'!$A$2:$C$10000,3,FALSE)+IF(ISNUMBER(S46),S46*VLOOKUP(T46,'Weight table'!$A$2:$C$10000,3,FALSE),0)+IF(ISNUMBER(U46),U46*VLOOKUP(V46,'Weight table'!$A$2:$C$10000,3,FALSE),0)+IF(ISNUMBER(W46),W46*VLOOKUP(X46,'Weight table'!$A$2:$C$10000,3,FALSE),0)</f>
        <v>#N/A</v>
      </c>
      <c r="AI46" s="73"/>
      <c r="AL46" s="74"/>
      <c r="AM46" s="74"/>
      <c r="AN46">
        <f t="shared" si="22"/>
        <v>0</v>
      </c>
      <c r="AO46" t="e">
        <f t="shared" si="23"/>
        <v>#N/A</v>
      </c>
    </row>
    <row r="47" spans="2:41" ht="15.75">
      <c r="B47" s="73"/>
      <c r="C47" s="73"/>
      <c r="D47" s="73"/>
      <c r="E47" s="73"/>
      <c r="F47" s="73"/>
      <c r="G47" s="81"/>
      <c r="H47" s="81"/>
      <c r="I47" s="91"/>
      <c r="J47" s="73"/>
      <c r="K47" s="73"/>
      <c r="L47" s="73"/>
      <c r="M47" s="81"/>
      <c r="O47" s="92"/>
      <c r="P47" s="20" t="e">
        <f>VLOOKUP('Frese Valve Selection'!$O47,'Partnumber data valves'!$B$4:$M$1001,12,FALSE)</f>
        <v>#N/A</v>
      </c>
      <c r="Q47" s="20" t="e">
        <f>VLOOKUP('Frese Valve Selection'!$O47,'Partnumber data valves'!$B$4:$L$1001,11,FALSE)</f>
        <v>#N/A</v>
      </c>
      <c r="R47" s="94" t="e">
        <f t="shared" si="24"/>
        <v>#DIV/0!</v>
      </c>
      <c r="S47" s="71"/>
      <c r="T47" s="71"/>
      <c r="U47" s="71"/>
      <c r="V47" s="71"/>
      <c r="W47" s="71"/>
      <c r="X47" s="71"/>
      <c r="Y47" s="19" t="e">
        <f>VLOOKUP('Frese Valve Selection'!$O47,'Partnumber data valves'!$B$4:$K$1001,2,FALSE)</f>
        <v>#N/A</v>
      </c>
      <c r="Z47" s="20" t="e">
        <f>VLOOKUP('Frese Valve Selection'!$O47,'Partnumber data valves'!$B$4:$K$1001,3,FALSE)</f>
        <v>#N/A</v>
      </c>
      <c r="AA47" s="20" t="e">
        <f>VLOOKUP('Frese Valve Selection'!$O47,'Partnumber data valves'!$B$4:$K$1001,7,FALSE)</f>
        <v>#N/A</v>
      </c>
      <c r="AB47" s="20" t="e">
        <f>VLOOKUP('Frese Valve Selection'!$O47,'Partnumber data valves'!$B$4:$K$1001,8,FALSE)</f>
        <v>#N/A</v>
      </c>
      <c r="AC47" s="20" t="e">
        <f>VLOOKUP('Frese Valve Selection'!$O47,'Partnumber data valves'!$B$4:$K$1001,9,FALSE)</f>
        <v>#N/A</v>
      </c>
      <c r="AD47" s="20" t="e">
        <f>VLOOKUP('Frese Valve Selection'!$O47,'Partnumber data valves'!$B$4:$K$1001,10,FALSE)</f>
        <v>#N/A</v>
      </c>
      <c r="AE47" s="93">
        <f>IF(ISNUMBER(S47),S47*VLOOKUP('Frese Valve Selection'!$T47,'Partnumber data cartridges'!$A$4:$G$1001,7,FALSE),0)+
IF(ISNUMBER(U47),U47*VLOOKUP('Frese Valve Selection'!V47,'Partnumber data cartridges'!$A$4:$G$1001,7,FALSE),0)+
IF(ISNUMBER(W47),W47*VLOOKUP('Frese Valve Selection'!X47,'Partnumber data cartridges'!$A$4:$G$1001,7,FALSE),0)</f>
        <v>0</v>
      </c>
      <c r="AF47" s="1">
        <f>MAX(IF(ISBLANK(T47),0,VLOOKUP('Frese Valve Selection'!$T47,'Partnumber data cartridges'!$A$4:$G$1001,5,FALSE)),
IF(ISBLANK(V47),0,VLOOKUP('Frese Valve Selection'!V47,'Partnumber data cartridges'!$A$4:$G$1001,5,FALSE)),
IF(ISBLANK(X47),0,VLOOKUP('Frese Valve Selection'!X47,'Partnumber data cartridges'!$A$4:$G$1001,5,FALSE)))</f>
        <v>0</v>
      </c>
      <c r="AG47" s="20" t="e">
        <f>VLOOKUP(O47,'Weight table'!$A$2:$C$10000,3,FALSE)+IF(ISNUMBER(S47),S47*VLOOKUP(T47,'Weight table'!$A$2:$C$10000,3,FALSE),0)+IF(ISNUMBER(U47),U47*VLOOKUP(V47,'Weight table'!$A$2:$C$10000,3,FALSE),0)+IF(ISNUMBER(W47),W47*VLOOKUP(X47,'Weight table'!$A$2:$C$10000,3,FALSE),0)</f>
        <v>#N/A</v>
      </c>
      <c r="AI47" s="73"/>
      <c r="AL47" s="74"/>
      <c r="AM47" s="74"/>
      <c r="AN47">
        <f t="shared" si="22"/>
        <v>0</v>
      </c>
      <c r="AO47" t="e">
        <f t="shared" si="23"/>
        <v>#N/A</v>
      </c>
    </row>
    <row r="48" spans="2:41" ht="15.75">
      <c r="B48" s="73"/>
      <c r="C48" s="73"/>
      <c r="D48" s="73"/>
      <c r="E48" s="73"/>
      <c r="F48" s="73"/>
      <c r="G48" s="81"/>
      <c r="H48" s="81"/>
      <c r="I48" s="91"/>
      <c r="J48" s="73"/>
      <c r="K48" s="73"/>
      <c r="L48" s="73"/>
      <c r="M48" s="81"/>
      <c r="O48" s="92"/>
      <c r="P48" s="20" t="e">
        <f>VLOOKUP('Frese Valve Selection'!$O48,'Partnumber data valves'!$B$4:$M$1001,12,FALSE)</f>
        <v>#N/A</v>
      </c>
      <c r="Q48" s="20" t="e">
        <f>VLOOKUP('Frese Valve Selection'!$O48,'Partnumber data valves'!$B$4:$L$1001,11,FALSE)</f>
        <v>#N/A</v>
      </c>
      <c r="R48" s="94" t="e">
        <f t="shared" si="24"/>
        <v>#DIV/0!</v>
      </c>
      <c r="S48" s="71"/>
      <c r="T48" s="71"/>
      <c r="U48" s="71"/>
      <c r="V48" s="71"/>
      <c r="W48" s="71"/>
      <c r="X48" s="71"/>
      <c r="Y48" s="19" t="e">
        <f>VLOOKUP('Frese Valve Selection'!$O48,'Partnumber data valves'!$B$4:$K$1001,2,FALSE)</f>
        <v>#N/A</v>
      </c>
      <c r="Z48" s="20" t="e">
        <f>VLOOKUP('Frese Valve Selection'!$O48,'Partnumber data valves'!$B$4:$K$1001,3,FALSE)</f>
        <v>#N/A</v>
      </c>
      <c r="AA48" s="20" t="e">
        <f>VLOOKUP('Frese Valve Selection'!$O48,'Partnumber data valves'!$B$4:$K$1001,7,FALSE)</f>
        <v>#N/A</v>
      </c>
      <c r="AB48" s="20" t="e">
        <f>VLOOKUP('Frese Valve Selection'!$O48,'Partnumber data valves'!$B$4:$K$1001,8,FALSE)</f>
        <v>#N/A</v>
      </c>
      <c r="AC48" s="20" t="e">
        <f>VLOOKUP('Frese Valve Selection'!$O48,'Partnumber data valves'!$B$4:$K$1001,9,FALSE)</f>
        <v>#N/A</v>
      </c>
      <c r="AD48" s="20" t="e">
        <f>VLOOKUP('Frese Valve Selection'!$O48,'Partnumber data valves'!$B$4:$K$1001,10,FALSE)</f>
        <v>#N/A</v>
      </c>
      <c r="AE48" s="93">
        <f>IF(ISNUMBER(S48),S48*VLOOKUP('Frese Valve Selection'!$T48,'Partnumber data cartridges'!$A$4:$G$1001,7,FALSE),0)+
IF(ISNUMBER(U48),U48*VLOOKUP('Frese Valve Selection'!V48,'Partnumber data cartridges'!$A$4:$G$1001,7,FALSE),0)+
IF(ISNUMBER(W48),W48*VLOOKUP('Frese Valve Selection'!X48,'Partnumber data cartridges'!$A$4:$G$1001,7,FALSE),0)</f>
        <v>0</v>
      </c>
      <c r="AF48" s="1">
        <f>MAX(IF(ISBLANK(T48),0,VLOOKUP('Frese Valve Selection'!$T48,'Partnumber data cartridges'!$A$4:$G$1001,5,FALSE)),
IF(ISBLANK(V48),0,VLOOKUP('Frese Valve Selection'!V48,'Partnumber data cartridges'!$A$4:$G$1001,5,FALSE)),
IF(ISBLANK(X48),0,VLOOKUP('Frese Valve Selection'!X48,'Partnumber data cartridges'!$A$4:$G$1001,5,FALSE)))</f>
        <v>0</v>
      </c>
      <c r="AG48" s="20" t="e">
        <f>VLOOKUP(O48,'Weight table'!$A$2:$C$10000,3,FALSE)+IF(ISNUMBER(S48),S48*VLOOKUP(T48,'Weight table'!$A$2:$C$10000,3,FALSE),0)+IF(ISNUMBER(U48),U48*VLOOKUP(V48,'Weight table'!$A$2:$C$10000,3,FALSE),0)+IF(ISNUMBER(W48),W48*VLOOKUP(X48,'Weight table'!$A$2:$C$10000,3,FALSE),0)</f>
        <v>#N/A</v>
      </c>
      <c r="AI48" s="73"/>
      <c r="AL48" s="76"/>
      <c r="AM48" s="74"/>
      <c r="AN48">
        <f t="shared" si="22"/>
        <v>0</v>
      </c>
      <c r="AO48" t="e">
        <f t="shared" si="23"/>
        <v>#N/A</v>
      </c>
    </row>
    <row r="49" spans="2:41" ht="15.75">
      <c r="B49" s="73"/>
      <c r="C49" s="73"/>
      <c r="D49" s="73"/>
      <c r="E49" s="73"/>
      <c r="F49" s="73"/>
      <c r="G49" s="81"/>
      <c r="H49" s="81"/>
      <c r="I49" s="91"/>
      <c r="J49" s="73"/>
      <c r="K49" s="73"/>
      <c r="L49" s="73"/>
      <c r="M49" s="81"/>
      <c r="O49" s="92"/>
      <c r="P49" s="20" t="e">
        <f>VLOOKUP('Frese Valve Selection'!$O49,'Partnumber data valves'!$B$4:$M$1001,12,FALSE)</f>
        <v>#N/A</v>
      </c>
      <c r="Q49" s="20" t="e">
        <f>VLOOKUP('Frese Valve Selection'!$O49,'Partnumber data valves'!$B$4:$L$1001,11,FALSE)</f>
        <v>#N/A</v>
      </c>
      <c r="R49" s="94" t="e">
        <f t="shared" si="24"/>
        <v>#DIV/0!</v>
      </c>
      <c r="S49" s="71"/>
      <c r="T49" s="71"/>
      <c r="U49" s="71"/>
      <c r="V49" s="71"/>
      <c r="W49" s="71"/>
      <c r="X49" s="71"/>
      <c r="Y49" s="19" t="e">
        <f>VLOOKUP('Frese Valve Selection'!$O49,'Partnumber data valves'!$B$4:$K$1001,2,FALSE)</f>
        <v>#N/A</v>
      </c>
      <c r="Z49" s="20" t="e">
        <f>VLOOKUP('Frese Valve Selection'!$O49,'Partnumber data valves'!$B$4:$K$1001,3,FALSE)</f>
        <v>#N/A</v>
      </c>
      <c r="AA49" s="20" t="e">
        <f>VLOOKUP('Frese Valve Selection'!$O49,'Partnumber data valves'!$B$4:$K$1001,7,FALSE)</f>
        <v>#N/A</v>
      </c>
      <c r="AB49" s="20" t="e">
        <f>VLOOKUP('Frese Valve Selection'!$O49,'Partnumber data valves'!$B$4:$K$1001,8,FALSE)</f>
        <v>#N/A</v>
      </c>
      <c r="AC49" s="20" t="e">
        <f>VLOOKUP('Frese Valve Selection'!$O49,'Partnumber data valves'!$B$4:$K$1001,9,FALSE)</f>
        <v>#N/A</v>
      </c>
      <c r="AD49" s="20" t="e">
        <f>VLOOKUP('Frese Valve Selection'!$O49,'Partnumber data valves'!$B$4:$K$1001,10,FALSE)</f>
        <v>#N/A</v>
      </c>
      <c r="AE49" s="93">
        <f>IF(ISNUMBER(S49),S49*VLOOKUP('Frese Valve Selection'!$T49,'Partnumber data cartridges'!$A$4:$G$1001,7,FALSE),0)+
IF(ISNUMBER(U49),U49*VLOOKUP('Frese Valve Selection'!V49,'Partnumber data cartridges'!$A$4:$G$1001,7,FALSE),0)+
IF(ISNUMBER(W49),W49*VLOOKUP('Frese Valve Selection'!X49,'Partnumber data cartridges'!$A$4:$G$1001,7,FALSE),0)</f>
        <v>0</v>
      </c>
      <c r="AF49" s="1">
        <f>MAX(IF(ISBLANK(T49),0,VLOOKUP('Frese Valve Selection'!$T49,'Partnumber data cartridges'!$A$4:$G$1001,5,FALSE)),
IF(ISBLANK(V49),0,VLOOKUP('Frese Valve Selection'!V49,'Partnumber data cartridges'!$A$4:$G$1001,5,FALSE)),
IF(ISBLANK(X49),0,VLOOKUP('Frese Valve Selection'!X49,'Partnumber data cartridges'!$A$4:$G$1001,5,FALSE)))</f>
        <v>0</v>
      </c>
      <c r="AG49" s="20" t="e">
        <f>VLOOKUP(O49,'Weight table'!$A$2:$C$10000,3,FALSE)+IF(ISNUMBER(S49),S49*VLOOKUP(T49,'Weight table'!$A$2:$C$10000,3,FALSE),0)+IF(ISNUMBER(U49),U49*VLOOKUP(V49,'Weight table'!$A$2:$C$10000,3,FALSE),0)+IF(ISNUMBER(W49),W49*VLOOKUP(X49,'Weight table'!$A$2:$C$10000,3,FALSE),0)</f>
        <v>#N/A</v>
      </c>
      <c r="AI49" s="73"/>
      <c r="AL49" s="76"/>
      <c r="AM49" s="74"/>
      <c r="AN49">
        <f t="shared" si="22"/>
        <v>0</v>
      </c>
      <c r="AO49" t="e">
        <f t="shared" si="23"/>
        <v>#N/A</v>
      </c>
    </row>
    <row r="50" spans="2:41" ht="15.75">
      <c r="B50" s="73"/>
      <c r="C50" s="73"/>
      <c r="D50" s="73"/>
      <c r="E50" s="73"/>
      <c r="F50" s="73"/>
      <c r="G50" s="81"/>
      <c r="H50" s="81"/>
      <c r="I50" s="91"/>
      <c r="J50" s="73"/>
      <c r="K50" s="73"/>
      <c r="L50" s="73"/>
      <c r="M50" s="81"/>
      <c r="O50" s="92"/>
      <c r="P50" s="20" t="e">
        <f>VLOOKUP('Frese Valve Selection'!$O50,'Partnumber data valves'!$B$4:$M$1001,12,FALSE)</f>
        <v>#N/A</v>
      </c>
      <c r="Q50" s="20" t="e">
        <f>VLOOKUP('Frese Valve Selection'!$O50,'Partnumber data valves'!$B$4:$L$1001,11,FALSE)</f>
        <v>#N/A</v>
      </c>
      <c r="R50" s="94" t="e">
        <f t="shared" si="24"/>
        <v>#DIV/0!</v>
      </c>
      <c r="S50" s="71"/>
      <c r="T50" s="71"/>
      <c r="U50" s="71"/>
      <c r="V50" s="71"/>
      <c r="W50" s="71"/>
      <c r="X50" s="71"/>
      <c r="Y50" s="19" t="e">
        <f>VLOOKUP('Frese Valve Selection'!$O50,'Partnumber data valves'!$B$4:$K$1001,2,FALSE)</f>
        <v>#N/A</v>
      </c>
      <c r="Z50" s="20" t="e">
        <f>VLOOKUP('Frese Valve Selection'!$O50,'Partnumber data valves'!$B$4:$K$1001,3,FALSE)</f>
        <v>#N/A</v>
      </c>
      <c r="AA50" s="20" t="e">
        <f>VLOOKUP('Frese Valve Selection'!$O50,'Partnumber data valves'!$B$4:$K$1001,7,FALSE)</f>
        <v>#N/A</v>
      </c>
      <c r="AB50" s="20" t="e">
        <f>VLOOKUP('Frese Valve Selection'!$O50,'Partnumber data valves'!$B$4:$K$1001,8,FALSE)</f>
        <v>#N/A</v>
      </c>
      <c r="AC50" s="20" t="e">
        <f>VLOOKUP('Frese Valve Selection'!$O50,'Partnumber data valves'!$B$4:$K$1001,9,FALSE)</f>
        <v>#N/A</v>
      </c>
      <c r="AD50" s="20" t="e">
        <f>VLOOKUP('Frese Valve Selection'!$O50,'Partnumber data valves'!$B$4:$K$1001,10,FALSE)</f>
        <v>#N/A</v>
      </c>
      <c r="AE50" s="93">
        <f>IF(ISNUMBER(S50),S50*VLOOKUP('Frese Valve Selection'!$T50,'Partnumber data cartridges'!$A$4:$G$1001,7,FALSE),0)+
IF(ISNUMBER(U50),U50*VLOOKUP('Frese Valve Selection'!V50,'Partnumber data cartridges'!$A$4:$G$1001,7,FALSE),0)+
IF(ISNUMBER(W50),W50*VLOOKUP('Frese Valve Selection'!X50,'Partnumber data cartridges'!$A$4:$G$1001,7,FALSE),0)</f>
        <v>0</v>
      </c>
      <c r="AF50" s="1">
        <f>MAX(IF(ISBLANK(T50),0,VLOOKUP('Frese Valve Selection'!$T50,'Partnumber data cartridges'!$A$4:$G$1001,5,FALSE)),
IF(ISBLANK(V50),0,VLOOKUP('Frese Valve Selection'!V50,'Partnumber data cartridges'!$A$4:$G$1001,5,FALSE)),
IF(ISBLANK(X50),0,VLOOKUP('Frese Valve Selection'!X50,'Partnumber data cartridges'!$A$4:$G$1001,5,FALSE)))</f>
        <v>0</v>
      </c>
      <c r="AG50" s="20" t="e">
        <f>VLOOKUP(O50,'Weight table'!$A$2:$C$10000,3,FALSE)+IF(ISNUMBER(S50),S50*VLOOKUP(T50,'Weight table'!$A$2:$C$10000,3,FALSE),0)+IF(ISNUMBER(U50),U50*VLOOKUP(V50,'Weight table'!$A$2:$C$10000,3,FALSE),0)+IF(ISNUMBER(W50),W50*VLOOKUP(X50,'Weight table'!$A$2:$C$10000,3,FALSE),0)</f>
        <v>#N/A</v>
      </c>
      <c r="AI50" s="73"/>
      <c r="AL50" s="74"/>
      <c r="AM50" s="74"/>
      <c r="AN50">
        <f t="shared" si="22"/>
        <v>0</v>
      </c>
      <c r="AO50" t="e">
        <f t="shared" si="23"/>
        <v>#N/A</v>
      </c>
    </row>
    <row r="51" spans="2:41" ht="15.75">
      <c r="B51" s="73"/>
      <c r="C51" s="73"/>
      <c r="D51" s="73"/>
      <c r="E51" s="73"/>
      <c r="F51" s="73"/>
      <c r="G51" s="81"/>
      <c r="H51" s="81"/>
      <c r="I51" s="91"/>
      <c r="J51" s="73"/>
      <c r="K51" s="73"/>
      <c r="L51" s="73"/>
      <c r="M51" s="81"/>
      <c r="O51" s="92"/>
      <c r="P51" s="20" t="e">
        <f>VLOOKUP('Frese Valve Selection'!$O51,'Partnumber data valves'!$B$4:$M$1001,12,FALSE)</f>
        <v>#N/A</v>
      </c>
      <c r="Q51" s="20" t="e">
        <f>VLOOKUP('Frese Valve Selection'!$O51,'Partnumber data valves'!$B$4:$L$1001,11,FALSE)</f>
        <v>#N/A</v>
      </c>
      <c r="R51" s="94" t="e">
        <f t="shared" si="24"/>
        <v>#DIV/0!</v>
      </c>
      <c r="S51" s="71"/>
      <c r="T51" s="71"/>
      <c r="U51" s="71"/>
      <c r="V51" s="71"/>
      <c r="W51" s="71"/>
      <c r="X51" s="71"/>
      <c r="Y51" s="19" t="e">
        <f>VLOOKUP('Frese Valve Selection'!$O51,'Partnumber data valves'!$B$4:$K$1001,2,FALSE)</f>
        <v>#N/A</v>
      </c>
      <c r="Z51" s="20" t="e">
        <f>VLOOKUP('Frese Valve Selection'!$O51,'Partnumber data valves'!$B$4:$K$1001,3,FALSE)</f>
        <v>#N/A</v>
      </c>
      <c r="AA51" s="20" t="e">
        <f>VLOOKUP('Frese Valve Selection'!$O51,'Partnumber data valves'!$B$4:$K$1001,7,FALSE)</f>
        <v>#N/A</v>
      </c>
      <c r="AB51" s="20" t="e">
        <f>VLOOKUP('Frese Valve Selection'!$O51,'Partnumber data valves'!$B$4:$K$1001,8,FALSE)</f>
        <v>#N/A</v>
      </c>
      <c r="AC51" s="20" t="e">
        <f>VLOOKUP('Frese Valve Selection'!$O51,'Partnumber data valves'!$B$4:$K$1001,9,FALSE)</f>
        <v>#N/A</v>
      </c>
      <c r="AD51" s="20" t="e">
        <f>VLOOKUP('Frese Valve Selection'!$O51,'Partnumber data valves'!$B$4:$K$1001,10,FALSE)</f>
        <v>#N/A</v>
      </c>
      <c r="AE51" s="93">
        <f>IF(ISNUMBER(S51),S51*VLOOKUP('Frese Valve Selection'!$T51,'Partnumber data cartridges'!$A$4:$G$1001,7,FALSE),0)+
IF(ISNUMBER(U51),U51*VLOOKUP('Frese Valve Selection'!V51,'Partnumber data cartridges'!$A$4:$G$1001,7,FALSE),0)+
IF(ISNUMBER(W51),W51*VLOOKUP('Frese Valve Selection'!X51,'Partnumber data cartridges'!$A$4:$G$1001,7,FALSE),0)</f>
        <v>0</v>
      </c>
      <c r="AF51" s="1">
        <f>MAX(IF(ISBLANK(T51),0,VLOOKUP('Frese Valve Selection'!$T51,'Partnumber data cartridges'!$A$4:$G$1001,5,FALSE)),
IF(ISBLANK(V51),0,VLOOKUP('Frese Valve Selection'!V51,'Partnumber data cartridges'!$A$4:$G$1001,5,FALSE)),
IF(ISBLANK(X51),0,VLOOKUP('Frese Valve Selection'!X51,'Partnumber data cartridges'!$A$4:$G$1001,5,FALSE)))</f>
        <v>0</v>
      </c>
      <c r="AG51" s="20" t="e">
        <f>VLOOKUP(O51,'Weight table'!$A$2:$C$10000,3,FALSE)+IF(ISNUMBER(S51),S51*VLOOKUP(T51,'Weight table'!$A$2:$C$10000,3,FALSE),0)+IF(ISNUMBER(U51),U51*VLOOKUP(V51,'Weight table'!$A$2:$C$10000,3,FALSE),0)+IF(ISNUMBER(W51),W51*VLOOKUP(X51,'Weight table'!$A$2:$C$10000,3,FALSE),0)</f>
        <v>#N/A</v>
      </c>
      <c r="AI51" s="73"/>
      <c r="AL51" s="74"/>
      <c r="AM51" s="74"/>
      <c r="AN51">
        <f t="shared" si="22"/>
        <v>0</v>
      </c>
      <c r="AO51" t="e">
        <f t="shared" si="23"/>
        <v>#N/A</v>
      </c>
    </row>
    <row r="52" spans="2:41" ht="15.75">
      <c r="B52" s="73"/>
      <c r="C52" s="73"/>
      <c r="D52" s="73"/>
      <c r="E52" s="73"/>
      <c r="F52" s="73"/>
      <c r="G52" s="81"/>
      <c r="H52" s="81"/>
      <c r="I52" s="91"/>
      <c r="J52" s="73"/>
      <c r="K52" s="73"/>
      <c r="L52" s="73"/>
      <c r="M52" s="81"/>
      <c r="O52" s="92"/>
      <c r="P52" s="20" t="e">
        <f>VLOOKUP('Frese Valve Selection'!$O52,'Partnumber data valves'!$B$4:$M$1001,12,FALSE)</f>
        <v>#N/A</v>
      </c>
      <c r="Q52" s="20" t="e">
        <f>VLOOKUP('Frese Valve Selection'!$O52,'Partnumber data valves'!$B$4:$L$1001,11,FALSE)</f>
        <v>#N/A</v>
      </c>
      <c r="R52" s="94" t="e">
        <f t="shared" si="24"/>
        <v>#DIV/0!</v>
      </c>
      <c r="S52" s="71"/>
      <c r="T52" s="71"/>
      <c r="U52" s="71"/>
      <c r="V52" s="71"/>
      <c r="W52" s="71"/>
      <c r="X52" s="71"/>
      <c r="Y52" s="19" t="e">
        <f>VLOOKUP('Frese Valve Selection'!$O52,'Partnumber data valves'!$B$4:$K$1001,2,FALSE)</f>
        <v>#N/A</v>
      </c>
      <c r="Z52" s="20" t="e">
        <f>VLOOKUP('Frese Valve Selection'!$O52,'Partnumber data valves'!$B$4:$K$1001,3,FALSE)</f>
        <v>#N/A</v>
      </c>
      <c r="AA52" s="20" t="e">
        <f>VLOOKUP('Frese Valve Selection'!$O52,'Partnumber data valves'!$B$4:$K$1001,7,FALSE)</f>
        <v>#N/A</v>
      </c>
      <c r="AB52" s="20" t="e">
        <f>VLOOKUP('Frese Valve Selection'!$O52,'Partnumber data valves'!$B$4:$K$1001,8,FALSE)</f>
        <v>#N/A</v>
      </c>
      <c r="AC52" s="20" t="e">
        <f>VLOOKUP('Frese Valve Selection'!$O52,'Partnumber data valves'!$B$4:$K$1001,9,FALSE)</f>
        <v>#N/A</v>
      </c>
      <c r="AD52" s="20" t="e">
        <f>VLOOKUP('Frese Valve Selection'!$O52,'Partnumber data valves'!$B$4:$K$1001,10,FALSE)</f>
        <v>#N/A</v>
      </c>
      <c r="AE52" s="93">
        <f>IF(ISNUMBER(S52),S52*VLOOKUP('Frese Valve Selection'!$T52,'Partnumber data cartridges'!$A$4:$G$1001,7,FALSE),0)+
IF(ISNUMBER(U52),U52*VLOOKUP('Frese Valve Selection'!V52,'Partnumber data cartridges'!$A$4:$G$1001,7,FALSE),0)+
IF(ISNUMBER(W52),W52*VLOOKUP('Frese Valve Selection'!X52,'Partnumber data cartridges'!$A$4:$G$1001,7,FALSE),0)</f>
        <v>0</v>
      </c>
      <c r="AF52" s="1">
        <f>MAX(IF(ISBLANK(T52),0,VLOOKUP('Frese Valve Selection'!$T52,'Partnumber data cartridges'!$A$4:$G$1001,5,FALSE)),
IF(ISBLANK(V52),0,VLOOKUP('Frese Valve Selection'!V52,'Partnumber data cartridges'!$A$4:$G$1001,5,FALSE)),
IF(ISBLANK(X52),0,VLOOKUP('Frese Valve Selection'!X52,'Partnumber data cartridges'!$A$4:$G$1001,5,FALSE)))</f>
        <v>0</v>
      </c>
      <c r="AG52" s="20" t="e">
        <f>VLOOKUP(O52,'Weight table'!$A$2:$C$10000,3,FALSE)+IF(ISNUMBER(S52),S52*VLOOKUP(T52,'Weight table'!$A$2:$C$10000,3,FALSE),0)+IF(ISNUMBER(U52),U52*VLOOKUP(V52,'Weight table'!$A$2:$C$10000,3,FALSE),0)+IF(ISNUMBER(W52),W52*VLOOKUP(X52,'Weight table'!$A$2:$C$10000,3,FALSE),0)</f>
        <v>#N/A</v>
      </c>
      <c r="AI52" s="73"/>
      <c r="AL52" s="74"/>
      <c r="AM52" s="74"/>
      <c r="AN52">
        <f t="shared" si="22"/>
        <v>0</v>
      </c>
      <c r="AO52" t="e">
        <f t="shared" si="23"/>
        <v>#N/A</v>
      </c>
    </row>
    <row r="53" spans="2:41" ht="15.75">
      <c r="B53" s="73"/>
      <c r="C53" s="73"/>
      <c r="D53" s="73"/>
      <c r="E53" s="73"/>
      <c r="F53" s="73"/>
      <c r="G53" s="81"/>
      <c r="H53" s="81"/>
      <c r="I53" s="91"/>
      <c r="J53" s="73"/>
      <c r="K53" s="73"/>
      <c r="L53" s="73"/>
      <c r="M53" s="81"/>
      <c r="O53" s="92"/>
      <c r="P53" s="20" t="e">
        <f>VLOOKUP('Frese Valve Selection'!$O53,'Partnumber data valves'!$B$4:$M$1001,12,FALSE)</f>
        <v>#N/A</v>
      </c>
      <c r="Q53" s="20" t="e">
        <f>VLOOKUP('Frese Valve Selection'!$O53,'Partnumber data valves'!$B$4:$L$1001,11,FALSE)</f>
        <v>#N/A</v>
      </c>
      <c r="R53" s="94" t="e">
        <f t="shared" si="24"/>
        <v>#DIV/0!</v>
      </c>
      <c r="S53" s="71"/>
      <c r="T53" s="71"/>
      <c r="U53" s="71"/>
      <c r="V53" s="71"/>
      <c r="W53" s="71"/>
      <c r="X53" s="71"/>
      <c r="Y53" s="19" t="e">
        <f>VLOOKUP('Frese Valve Selection'!$O53,'Partnumber data valves'!$B$4:$K$1001,2,FALSE)</f>
        <v>#N/A</v>
      </c>
      <c r="Z53" s="20" t="e">
        <f>VLOOKUP('Frese Valve Selection'!$O53,'Partnumber data valves'!$B$4:$K$1001,3,FALSE)</f>
        <v>#N/A</v>
      </c>
      <c r="AA53" s="20" t="e">
        <f>VLOOKUP('Frese Valve Selection'!$O53,'Partnumber data valves'!$B$4:$K$1001,7,FALSE)</f>
        <v>#N/A</v>
      </c>
      <c r="AB53" s="20" t="e">
        <f>VLOOKUP('Frese Valve Selection'!$O53,'Partnumber data valves'!$B$4:$K$1001,8,FALSE)</f>
        <v>#N/A</v>
      </c>
      <c r="AC53" s="20" t="e">
        <f>VLOOKUP('Frese Valve Selection'!$O53,'Partnumber data valves'!$B$4:$K$1001,9,FALSE)</f>
        <v>#N/A</v>
      </c>
      <c r="AD53" s="20" t="e">
        <f>VLOOKUP('Frese Valve Selection'!$O53,'Partnumber data valves'!$B$4:$K$1001,10,FALSE)</f>
        <v>#N/A</v>
      </c>
      <c r="AE53" s="93">
        <f>IF(ISNUMBER(S53),S53*VLOOKUP('Frese Valve Selection'!$T53,'Partnumber data cartridges'!$A$4:$G$1001,7,FALSE),0)+
IF(ISNUMBER(U53),U53*VLOOKUP('Frese Valve Selection'!V53,'Partnumber data cartridges'!$A$4:$G$1001,7,FALSE),0)+
IF(ISNUMBER(W53),W53*VLOOKUP('Frese Valve Selection'!X53,'Partnumber data cartridges'!$A$4:$G$1001,7,FALSE),0)</f>
        <v>0</v>
      </c>
      <c r="AF53" s="1">
        <f>MAX(IF(ISBLANK(T53),0,VLOOKUP('Frese Valve Selection'!$T53,'Partnumber data cartridges'!$A$4:$G$1001,5,FALSE)),
IF(ISBLANK(V53),0,VLOOKUP('Frese Valve Selection'!V53,'Partnumber data cartridges'!$A$4:$G$1001,5,FALSE)),
IF(ISBLANK(X53),0,VLOOKUP('Frese Valve Selection'!X53,'Partnumber data cartridges'!$A$4:$G$1001,5,FALSE)))</f>
        <v>0</v>
      </c>
      <c r="AG53" s="20" t="e">
        <f>VLOOKUP(O53,'Weight table'!$A$2:$C$10000,3,FALSE)+IF(ISNUMBER(S53),S53*VLOOKUP(T53,'Weight table'!$A$2:$C$10000,3,FALSE),0)+IF(ISNUMBER(U53),U53*VLOOKUP(V53,'Weight table'!$A$2:$C$10000,3,FALSE),0)+IF(ISNUMBER(W53),W53*VLOOKUP(X53,'Weight table'!$A$2:$C$10000,3,FALSE),0)</f>
        <v>#N/A</v>
      </c>
      <c r="AI53" s="73"/>
      <c r="AL53" s="75"/>
      <c r="AM53" s="75"/>
      <c r="AN53">
        <f t="shared" si="22"/>
        <v>0</v>
      </c>
      <c r="AO53" t="e">
        <f t="shared" si="23"/>
        <v>#N/A</v>
      </c>
    </row>
    <row r="54" spans="2:41" ht="15.75">
      <c r="B54" s="73"/>
      <c r="C54" s="73"/>
      <c r="D54" s="73"/>
      <c r="E54" s="73"/>
      <c r="F54" s="73"/>
      <c r="G54" s="81"/>
      <c r="H54" s="81"/>
      <c r="I54" s="91"/>
      <c r="J54" s="73"/>
      <c r="K54" s="73"/>
      <c r="L54" s="73"/>
      <c r="M54" s="81"/>
      <c r="O54" s="92"/>
      <c r="P54" s="20" t="e">
        <f>VLOOKUP('Frese Valve Selection'!$O54,'Partnumber data valves'!$B$4:$M$1001,12,FALSE)</f>
        <v>#N/A</v>
      </c>
      <c r="Q54" s="20" t="e">
        <f>VLOOKUP('Frese Valve Selection'!$O54,'Partnumber data valves'!$B$4:$L$1001,11,FALSE)</f>
        <v>#N/A</v>
      </c>
      <c r="R54" s="94" t="e">
        <f t="shared" si="24"/>
        <v>#DIV/0!</v>
      </c>
      <c r="S54" s="71"/>
      <c r="T54" s="71"/>
      <c r="U54" s="71"/>
      <c r="V54" s="71"/>
      <c r="W54" s="71"/>
      <c r="X54" s="71"/>
      <c r="Y54" s="19" t="e">
        <f>VLOOKUP('Frese Valve Selection'!$O54,'Partnumber data valves'!$B$4:$K$1001,2,FALSE)</f>
        <v>#N/A</v>
      </c>
      <c r="Z54" s="20" t="e">
        <f>VLOOKUP('Frese Valve Selection'!$O54,'Partnumber data valves'!$B$4:$K$1001,3,FALSE)</f>
        <v>#N/A</v>
      </c>
      <c r="AA54" s="20" t="e">
        <f>VLOOKUP('Frese Valve Selection'!$O54,'Partnumber data valves'!$B$4:$K$1001,7,FALSE)</f>
        <v>#N/A</v>
      </c>
      <c r="AB54" s="20" t="e">
        <f>VLOOKUP('Frese Valve Selection'!$O54,'Partnumber data valves'!$B$4:$K$1001,8,FALSE)</f>
        <v>#N/A</v>
      </c>
      <c r="AC54" s="20" t="e">
        <f>VLOOKUP('Frese Valve Selection'!$O54,'Partnumber data valves'!$B$4:$K$1001,9,FALSE)</f>
        <v>#N/A</v>
      </c>
      <c r="AD54" s="20" t="e">
        <f>VLOOKUP('Frese Valve Selection'!$O54,'Partnumber data valves'!$B$4:$K$1001,10,FALSE)</f>
        <v>#N/A</v>
      </c>
      <c r="AE54" s="93">
        <f>IF(ISNUMBER(S54),S54*VLOOKUP('Frese Valve Selection'!$T54,'Partnumber data cartridges'!$A$4:$G$1001,7,FALSE),0)+
IF(ISNUMBER(U54),U54*VLOOKUP('Frese Valve Selection'!V54,'Partnumber data cartridges'!$A$4:$G$1001,7,FALSE),0)+
IF(ISNUMBER(W54),W54*VLOOKUP('Frese Valve Selection'!X54,'Partnumber data cartridges'!$A$4:$G$1001,7,FALSE),0)</f>
        <v>0</v>
      </c>
      <c r="AF54" s="1">
        <f>MAX(IF(ISBLANK(T54),0,VLOOKUP('Frese Valve Selection'!$T54,'Partnumber data cartridges'!$A$4:$G$1001,5,FALSE)),
IF(ISBLANK(V54),0,VLOOKUP('Frese Valve Selection'!V54,'Partnumber data cartridges'!$A$4:$G$1001,5,FALSE)),
IF(ISBLANK(X54),0,VLOOKUP('Frese Valve Selection'!X54,'Partnumber data cartridges'!$A$4:$G$1001,5,FALSE)))</f>
        <v>0</v>
      </c>
      <c r="AG54" s="20" t="e">
        <f>VLOOKUP(O54,'Weight table'!$A$2:$C$10000,3,FALSE)+IF(ISNUMBER(S54),S54*VLOOKUP(T54,'Weight table'!$A$2:$C$10000,3,FALSE),0)+IF(ISNUMBER(U54),U54*VLOOKUP(V54,'Weight table'!$A$2:$C$10000,3,FALSE),0)+IF(ISNUMBER(W54),W54*VLOOKUP(X54,'Weight table'!$A$2:$C$10000,3,FALSE),0)</f>
        <v>#N/A</v>
      </c>
      <c r="AI54" s="73"/>
      <c r="AL54" s="74"/>
      <c r="AM54" s="74"/>
      <c r="AN54">
        <f t="shared" si="22"/>
        <v>0</v>
      </c>
      <c r="AO54" t="e">
        <f t="shared" si="23"/>
        <v>#N/A</v>
      </c>
    </row>
    <row r="55" spans="2:41" ht="15.75">
      <c r="B55" s="73"/>
      <c r="C55" s="73"/>
      <c r="D55" s="73"/>
      <c r="E55" s="73"/>
      <c r="F55" s="73"/>
      <c r="G55" s="81"/>
      <c r="H55" s="81"/>
      <c r="I55" s="91"/>
      <c r="J55" s="73"/>
      <c r="K55" s="73"/>
      <c r="L55" s="73"/>
      <c r="M55" s="81"/>
      <c r="O55" s="92"/>
      <c r="P55" s="20" t="e">
        <f>VLOOKUP('Frese Valve Selection'!$O55,'Partnumber data valves'!$B$4:$M$1001,12,FALSE)</f>
        <v>#N/A</v>
      </c>
      <c r="Q55" s="20" t="e">
        <f>VLOOKUP('Frese Valve Selection'!$O55,'Partnumber data valves'!$B$4:$L$1001,11,FALSE)</f>
        <v>#N/A</v>
      </c>
      <c r="R55" s="94" t="e">
        <f t="shared" si="24"/>
        <v>#DIV/0!</v>
      </c>
      <c r="S55" s="71"/>
      <c r="T55" s="71"/>
      <c r="U55" s="71"/>
      <c r="V55" s="71"/>
      <c r="W55" s="71"/>
      <c r="X55" s="71"/>
      <c r="Y55" s="19" t="e">
        <f>VLOOKUP('Frese Valve Selection'!$O55,'Partnumber data valves'!$B$4:$K$1001,2,FALSE)</f>
        <v>#N/A</v>
      </c>
      <c r="Z55" s="20" t="e">
        <f>VLOOKUP('Frese Valve Selection'!$O55,'Partnumber data valves'!$B$4:$K$1001,3,FALSE)</f>
        <v>#N/A</v>
      </c>
      <c r="AA55" s="20" t="e">
        <f>VLOOKUP('Frese Valve Selection'!$O55,'Partnumber data valves'!$B$4:$K$1001,7,FALSE)</f>
        <v>#N/A</v>
      </c>
      <c r="AB55" s="20" t="e">
        <f>VLOOKUP('Frese Valve Selection'!$O55,'Partnumber data valves'!$B$4:$K$1001,8,FALSE)</f>
        <v>#N/A</v>
      </c>
      <c r="AC55" s="20" t="e">
        <f>VLOOKUP('Frese Valve Selection'!$O55,'Partnumber data valves'!$B$4:$K$1001,9,FALSE)</f>
        <v>#N/A</v>
      </c>
      <c r="AD55" s="20" t="e">
        <f>VLOOKUP('Frese Valve Selection'!$O55,'Partnumber data valves'!$B$4:$K$1001,10,FALSE)</f>
        <v>#N/A</v>
      </c>
      <c r="AE55" s="93">
        <f>IF(ISNUMBER(S55),S55*VLOOKUP('Frese Valve Selection'!$T55,'Partnumber data cartridges'!$A$4:$G$1001,7,FALSE),0)+
IF(ISNUMBER(U55),U55*VLOOKUP('Frese Valve Selection'!V55,'Partnumber data cartridges'!$A$4:$G$1001,7,FALSE),0)+
IF(ISNUMBER(W55),W55*VLOOKUP('Frese Valve Selection'!X55,'Partnumber data cartridges'!$A$4:$G$1001,7,FALSE),0)</f>
        <v>0</v>
      </c>
      <c r="AF55" s="1">
        <f>MAX(IF(ISBLANK(T55),0,VLOOKUP('Frese Valve Selection'!$T55,'Partnumber data cartridges'!$A$4:$G$1001,5,FALSE)),
IF(ISBLANK(V55),0,VLOOKUP('Frese Valve Selection'!V55,'Partnumber data cartridges'!$A$4:$G$1001,5,FALSE)),
IF(ISBLANK(X55),0,VLOOKUP('Frese Valve Selection'!X55,'Partnumber data cartridges'!$A$4:$G$1001,5,FALSE)))</f>
        <v>0</v>
      </c>
      <c r="AG55" s="20" t="e">
        <f>VLOOKUP(O55,'Weight table'!$A$2:$C$10000,3,FALSE)+IF(ISNUMBER(S55),S55*VLOOKUP(T55,'Weight table'!$A$2:$C$10000,3,FALSE),0)+IF(ISNUMBER(U55),U55*VLOOKUP(V55,'Weight table'!$A$2:$C$10000,3,FALSE),0)+IF(ISNUMBER(W55),W55*VLOOKUP(X55,'Weight table'!$A$2:$C$10000,3,FALSE),0)</f>
        <v>#N/A</v>
      </c>
      <c r="AI55" s="73"/>
      <c r="AL55" s="74"/>
      <c r="AM55" s="74"/>
      <c r="AN55">
        <f t="shared" si="22"/>
        <v>0</v>
      </c>
      <c r="AO55" t="e">
        <f t="shared" si="23"/>
        <v>#N/A</v>
      </c>
    </row>
    <row r="56" spans="2:41" ht="15.75">
      <c r="B56" s="73"/>
      <c r="C56" s="73"/>
      <c r="D56" s="73"/>
      <c r="E56" s="73"/>
      <c r="F56" s="73"/>
      <c r="G56" s="81"/>
      <c r="H56" s="81"/>
      <c r="I56" s="91"/>
      <c r="J56" s="73"/>
      <c r="K56" s="73"/>
      <c r="L56" s="73"/>
      <c r="M56" s="81"/>
      <c r="O56" s="92"/>
      <c r="P56" s="20" t="e">
        <f>VLOOKUP('Frese Valve Selection'!$O56,'Partnumber data valves'!$B$4:$M$1001,12,FALSE)</f>
        <v>#N/A</v>
      </c>
      <c r="Q56" s="20" t="e">
        <f>VLOOKUP('Frese Valve Selection'!$O56,'Partnumber data valves'!$B$4:$L$1001,11,FALSE)</f>
        <v>#N/A</v>
      </c>
      <c r="R56" s="94" t="e">
        <f t="shared" si="24"/>
        <v>#DIV/0!</v>
      </c>
      <c r="S56" s="71"/>
      <c r="T56" s="71"/>
      <c r="U56" s="71"/>
      <c r="V56" s="71"/>
      <c r="W56" s="71"/>
      <c r="X56" s="71"/>
      <c r="Y56" s="19" t="e">
        <f>VLOOKUP('Frese Valve Selection'!$O56,'Partnumber data valves'!$B$4:$K$1001,2,FALSE)</f>
        <v>#N/A</v>
      </c>
      <c r="Z56" s="20" t="e">
        <f>VLOOKUP('Frese Valve Selection'!$O56,'Partnumber data valves'!$B$4:$K$1001,3,FALSE)</f>
        <v>#N/A</v>
      </c>
      <c r="AA56" s="20" t="e">
        <f>VLOOKUP('Frese Valve Selection'!$O56,'Partnumber data valves'!$B$4:$K$1001,7,FALSE)</f>
        <v>#N/A</v>
      </c>
      <c r="AB56" s="20" t="e">
        <f>VLOOKUP('Frese Valve Selection'!$O56,'Partnumber data valves'!$B$4:$K$1001,8,FALSE)</f>
        <v>#N/A</v>
      </c>
      <c r="AC56" s="20" t="e">
        <f>VLOOKUP('Frese Valve Selection'!$O56,'Partnumber data valves'!$B$4:$K$1001,9,FALSE)</f>
        <v>#N/A</v>
      </c>
      <c r="AD56" s="20" t="e">
        <f>VLOOKUP('Frese Valve Selection'!$O56,'Partnumber data valves'!$B$4:$K$1001,10,FALSE)</f>
        <v>#N/A</v>
      </c>
      <c r="AE56" s="93">
        <f>IF(ISNUMBER(S56),S56*VLOOKUP('Frese Valve Selection'!$T56,'Partnumber data cartridges'!$A$4:$G$1001,7,FALSE),0)+
IF(ISNUMBER(U56),U56*VLOOKUP('Frese Valve Selection'!V56,'Partnumber data cartridges'!$A$4:$G$1001,7,FALSE),0)+
IF(ISNUMBER(W56),W56*VLOOKUP('Frese Valve Selection'!X56,'Partnumber data cartridges'!$A$4:$G$1001,7,FALSE),0)</f>
        <v>0</v>
      </c>
      <c r="AF56" s="1">
        <f>MAX(IF(ISBLANK(T56),0,VLOOKUP('Frese Valve Selection'!$T56,'Partnumber data cartridges'!$A$4:$G$1001,5,FALSE)),
IF(ISBLANK(V56),0,VLOOKUP('Frese Valve Selection'!V56,'Partnumber data cartridges'!$A$4:$G$1001,5,FALSE)),
IF(ISBLANK(X56),0,VLOOKUP('Frese Valve Selection'!X56,'Partnumber data cartridges'!$A$4:$G$1001,5,FALSE)))</f>
        <v>0</v>
      </c>
      <c r="AG56" s="20" t="e">
        <f>VLOOKUP(O56,'Weight table'!$A$2:$C$10000,3,FALSE)+IF(ISNUMBER(S56),S56*VLOOKUP(T56,'Weight table'!$A$2:$C$10000,3,FALSE),0)+IF(ISNUMBER(U56),U56*VLOOKUP(V56,'Weight table'!$A$2:$C$10000,3,FALSE),0)+IF(ISNUMBER(W56),W56*VLOOKUP(X56,'Weight table'!$A$2:$C$10000,3,FALSE),0)</f>
        <v>#N/A</v>
      </c>
      <c r="AI56" s="73"/>
      <c r="AL56" s="74"/>
      <c r="AM56" s="74"/>
      <c r="AN56">
        <f t="shared" si="22"/>
        <v>0</v>
      </c>
      <c r="AO56" t="e">
        <f t="shared" si="23"/>
        <v>#N/A</v>
      </c>
    </row>
    <row r="57" spans="2:41" ht="15.75">
      <c r="B57" s="73"/>
      <c r="C57" s="73"/>
      <c r="D57" s="73"/>
      <c r="E57" s="73"/>
      <c r="F57" s="73"/>
      <c r="G57" s="81"/>
      <c r="H57" s="81"/>
      <c r="I57" s="91"/>
      <c r="J57" s="73"/>
      <c r="K57" s="73"/>
      <c r="L57" s="73"/>
      <c r="M57" s="81"/>
      <c r="O57" s="92"/>
      <c r="P57" s="20" t="e">
        <f>VLOOKUP('Frese Valve Selection'!$O57,'Partnumber data valves'!$B$4:$M$1001,12,FALSE)</f>
        <v>#N/A</v>
      </c>
      <c r="Q57" s="20" t="e">
        <f>VLOOKUP('Frese Valve Selection'!$O57,'Partnumber data valves'!$B$4:$L$1001,11,FALSE)</f>
        <v>#N/A</v>
      </c>
      <c r="R57" s="94" t="e">
        <f t="shared" si="24"/>
        <v>#DIV/0!</v>
      </c>
      <c r="S57" s="71"/>
      <c r="T57" s="71"/>
      <c r="U57" s="71"/>
      <c r="V57" s="71"/>
      <c r="W57" s="71"/>
      <c r="X57" s="71"/>
      <c r="Y57" s="19" t="e">
        <f>VLOOKUP('Frese Valve Selection'!$O57,'Partnumber data valves'!$B$4:$K$1001,2,FALSE)</f>
        <v>#N/A</v>
      </c>
      <c r="Z57" s="20" t="e">
        <f>VLOOKUP('Frese Valve Selection'!$O57,'Partnumber data valves'!$B$4:$K$1001,3,FALSE)</f>
        <v>#N/A</v>
      </c>
      <c r="AA57" s="20" t="e">
        <f>VLOOKUP('Frese Valve Selection'!$O57,'Partnumber data valves'!$B$4:$K$1001,7,FALSE)</f>
        <v>#N/A</v>
      </c>
      <c r="AB57" s="20" t="e">
        <f>VLOOKUP('Frese Valve Selection'!$O57,'Partnumber data valves'!$B$4:$K$1001,8,FALSE)</f>
        <v>#N/A</v>
      </c>
      <c r="AC57" s="20" t="e">
        <f>VLOOKUP('Frese Valve Selection'!$O57,'Partnumber data valves'!$B$4:$K$1001,9,FALSE)</f>
        <v>#N/A</v>
      </c>
      <c r="AD57" s="20" t="e">
        <f>VLOOKUP('Frese Valve Selection'!$O57,'Partnumber data valves'!$B$4:$K$1001,10,FALSE)</f>
        <v>#N/A</v>
      </c>
      <c r="AE57" s="93">
        <f>IF(ISNUMBER(S57),S57*VLOOKUP('Frese Valve Selection'!$T57,'Partnumber data cartridges'!$A$4:$G$1001,7,FALSE),0)+
IF(ISNUMBER(U57),U57*VLOOKUP('Frese Valve Selection'!V57,'Partnumber data cartridges'!$A$4:$G$1001,7,FALSE),0)+
IF(ISNUMBER(W57),W57*VLOOKUP('Frese Valve Selection'!X57,'Partnumber data cartridges'!$A$4:$G$1001,7,FALSE),0)</f>
        <v>0</v>
      </c>
      <c r="AF57" s="1">
        <f>MAX(IF(ISBLANK(T57),0,VLOOKUP('Frese Valve Selection'!$T57,'Partnumber data cartridges'!$A$4:$G$1001,5,FALSE)),
IF(ISBLANK(V57),0,VLOOKUP('Frese Valve Selection'!V57,'Partnumber data cartridges'!$A$4:$G$1001,5,FALSE)),
IF(ISBLANK(X57),0,VLOOKUP('Frese Valve Selection'!X57,'Partnumber data cartridges'!$A$4:$G$1001,5,FALSE)))</f>
        <v>0</v>
      </c>
      <c r="AG57" s="20" t="e">
        <f>VLOOKUP(O57,'Weight table'!$A$2:$C$10000,3,FALSE)+IF(ISNUMBER(S57),S57*VLOOKUP(T57,'Weight table'!$A$2:$C$10000,3,FALSE),0)+IF(ISNUMBER(U57),U57*VLOOKUP(V57,'Weight table'!$A$2:$C$10000,3,FALSE),0)+IF(ISNUMBER(W57),W57*VLOOKUP(X57,'Weight table'!$A$2:$C$10000,3,FALSE),0)</f>
        <v>#N/A</v>
      </c>
      <c r="AI57" s="73"/>
      <c r="AL57" s="74"/>
      <c r="AM57" s="74"/>
      <c r="AN57">
        <f t="shared" si="22"/>
        <v>0</v>
      </c>
      <c r="AO57" t="e">
        <f t="shared" si="23"/>
        <v>#N/A</v>
      </c>
    </row>
    <row r="58" spans="2:41" ht="15.75">
      <c r="B58" s="73"/>
      <c r="C58" s="73"/>
      <c r="D58" s="73"/>
      <c r="E58" s="73"/>
      <c r="F58" s="73"/>
      <c r="G58" s="81"/>
      <c r="H58" s="81"/>
      <c r="I58" s="91"/>
      <c r="J58" s="73"/>
      <c r="K58" s="73"/>
      <c r="L58" s="73"/>
      <c r="M58" s="81"/>
      <c r="O58" s="92"/>
      <c r="P58" s="20" t="e">
        <f>VLOOKUP('Frese Valve Selection'!$O58,'Partnumber data valves'!$B$4:$M$1001,12,FALSE)</f>
        <v>#N/A</v>
      </c>
      <c r="Q58" s="20" t="e">
        <f>VLOOKUP('Frese Valve Selection'!$O58,'Partnumber data valves'!$B$4:$L$1001,11,FALSE)</f>
        <v>#N/A</v>
      </c>
      <c r="R58" s="94" t="e">
        <f t="shared" si="24"/>
        <v>#DIV/0!</v>
      </c>
      <c r="S58" s="71"/>
      <c r="T58" s="71"/>
      <c r="U58" s="71"/>
      <c r="V58" s="71"/>
      <c r="W58" s="71"/>
      <c r="X58" s="71"/>
      <c r="Y58" s="19" t="e">
        <f>VLOOKUP('Frese Valve Selection'!$O58,'Partnumber data valves'!$B$4:$K$1001,2,FALSE)</f>
        <v>#N/A</v>
      </c>
      <c r="Z58" s="20" t="e">
        <f>VLOOKUP('Frese Valve Selection'!$O58,'Partnumber data valves'!$B$4:$K$1001,3,FALSE)</f>
        <v>#N/A</v>
      </c>
      <c r="AA58" s="20" t="e">
        <f>VLOOKUP('Frese Valve Selection'!$O58,'Partnumber data valves'!$B$4:$K$1001,7,FALSE)</f>
        <v>#N/A</v>
      </c>
      <c r="AB58" s="20" t="e">
        <f>VLOOKUP('Frese Valve Selection'!$O58,'Partnumber data valves'!$B$4:$K$1001,8,FALSE)</f>
        <v>#N/A</v>
      </c>
      <c r="AC58" s="20" t="e">
        <f>VLOOKUP('Frese Valve Selection'!$O58,'Partnumber data valves'!$B$4:$K$1001,9,FALSE)</f>
        <v>#N/A</v>
      </c>
      <c r="AD58" s="20" t="e">
        <f>VLOOKUP('Frese Valve Selection'!$O58,'Partnumber data valves'!$B$4:$K$1001,10,FALSE)</f>
        <v>#N/A</v>
      </c>
      <c r="AE58" s="93">
        <f>IF(ISNUMBER(S58),S58*VLOOKUP('Frese Valve Selection'!$T58,'Partnumber data cartridges'!$A$4:$G$1001,7,FALSE),0)+
IF(ISNUMBER(U58),U58*VLOOKUP('Frese Valve Selection'!V58,'Partnumber data cartridges'!$A$4:$G$1001,7,FALSE),0)+
IF(ISNUMBER(W58),W58*VLOOKUP('Frese Valve Selection'!X58,'Partnumber data cartridges'!$A$4:$G$1001,7,FALSE),0)</f>
        <v>0</v>
      </c>
      <c r="AF58" s="1">
        <f>MAX(IF(ISBLANK(T58),0,VLOOKUP('Frese Valve Selection'!$T58,'Partnumber data cartridges'!$A$4:$G$1001,5,FALSE)),
IF(ISBLANK(V58),0,VLOOKUP('Frese Valve Selection'!V58,'Partnumber data cartridges'!$A$4:$G$1001,5,FALSE)),
IF(ISBLANK(X58),0,VLOOKUP('Frese Valve Selection'!X58,'Partnumber data cartridges'!$A$4:$G$1001,5,FALSE)))</f>
        <v>0</v>
      </c>
      <c r="AG58" s="20" t="e">
        <f>VLOOKUP(O58,'Weight table'!$A$2:$C$10000,3,FALSE)+IF(ISNUMBER(S58),S58*VLOOKUP(T58,'Weight table'!$A$2:$C$10000,3,FALSE),0)+IF(ISNUMBER(U58),U58*VLOOKUP(V58,'Weight table'!$A$2:$C$10000,3,FALSE),0)+IF(ISNUMBER(W58),W58*VLOOKUP(X58,'Weight table'!$A$2:$C$10000,3,FALSE),0)</f>
        <v>#N/A</v>
      </c>
      <c r="AI58" s="73"/>
      <c r="AL58" s="75"/>
      <c r="AM58" s="75"/>
      <c r="AN58">
        <f t="shared" si="22"/>
        <v>0</v>
      </c>
      <c r="AO58" t="e">
        <f t="shared" si="23"/>
        <v>#N/A</v>
      </c>
    </row>
    <row r="59" spans="2:41" ht="15.75">
      <c r="B59" s="73"/>
      <c r="C59" s="73"/>
      <c r="D59" s="73"/>
      <c r="E59" s="73"/>
      <c r="F59" s="73"/>
      <c r="G59" s="81"/>
      <c r="H59" s="81"/>
      <c r="I59" s="91"/>
      <c r="J59" s="73"/>
      <c r="K59" s="73"/>
      <c r="L59" s="73"/>
      <c r="M59" s="81"/>
      <c r="O59" s="92"/>
      <c r="P59" s="20" t="e">
        <f>VLOOKUP('Frese Valve Selection'!$O59,'Partnumber data valves'!$B$4:$M$1001,12,FALSE)</f>
        <v>#N/A</v>
      </c>
      <c r="Q59" s="20" t="e">
        <f>VLOOKUP('Frese Valve Selection'!$O59,'Partnumber data valves'!$B$4:$L$1001,11,FALSE)</f>
        <v>#N/A</v>
      </c>
      <c r="R59" s="94" t="e">
        <f t="shared" si="24"/>
        <v>#DIV/0!</v>
      </c>
      <c r="S59" s="71"/>
      <c r="T59" s="71"/>
      <c r="U59" s="71"/>
      <c r="V59" s="71"/>
      <c r="W59" s="71"/>
      <c r="X59" s="71"/>
      <c r="Y59" s="19" t="e">
        <f>VLOOKUP('Frese Valve Selection'!$O59,'Partnumber data valves'!$B$4:$K$1001,2,FALSE)</f>
        <v>#N/A</v>
      </c>
      <c r="Z59" s="20" t="e">
        <f>VLOOKUP('Frese Valve Selection'!$O59,'Partnumber data valves'!$B$4:$K$1001,3,FALSE)</f>
        <v>#N/A</v>
      </c>
      <c r="AA59" s="20" t="e">
        <f>VLOOKUP('Frese Valve Selection'!$O59,'Partnumber data valves'!$B$4:$K$1001,7,FALSE)</f>
        <v>#N/A</v>
      </c>
      <c r="AB59" s="20" t="e">
        <f>VLOOKUP('Frese Valve Selection'!$O59,'Partnumber data valves'!$B$4:$K$1001,8,FALSE)</f>
        <v>#N/A</v>
      </c>
      <c r="AC59" s="20" t="e">
        <f>VLOOKUP('Frese Valve Selection'!$O59,'Partnumber data valves'!$B$4:$K$1001,9,FALSE)</f>
        <v>#N/A</v>
      </c>
      <c r="AD59" s="20" t="e">
        <f>VLOOKUP('Frese Valve Selection'!$O59,'Partnumber data valves'!$B$4:$K$1001,10,FALSE)</f>
        <v>#N/A</v>
      </c>
      <c r="AE59" s="93">
        <f>IF(ISNUMBER(S59),S59*VLOOKUP('Frese Valve Selection'!$T59,'Partnumber data cartridges'!$A$4:$G$1001,7,FALSE),0)+
IF(ISNUMBER(U59),U59*VLOOKUP('Frese Valve Selection'!V59,'Partnumber data cartridges'!$A$4:$G$1001,7,FALSE),0)+
IF(ISNUMBER(W59),W59*VLOOKUP('Frese Valve Selection'!X59,'Partnumber data cartridges'!$A$4:$G$1001,7,FALSE),0)</f>
        <v>0</v>
      </c>
      <c r="AF59" s="1">
        <f>MAX(IF(ISBLANK(T59),0,VLOOKUP('Frese Valve Selection'!$T59,'Partnumber data cartridges'!$A$4:$G$1001,5,FALSE)),
IF(ISBLANK(V59),0,VLOOKUP('Frese Valve Selection'!V59,'Partnumber data cartridges'!$A$4:$G$1001,5,FALSE)),
IF(ISBLANK(X59),0,VLOOKUP('Frese Valve Selection'!X59,'Partnumber data cartridges'!$A$4:$G$1001,5,FALSE)))</f>
        <v>0</v>
      </c>
      <c r="AG59" s="20" t="e">
        <f>VLOOKUP(O59,'Weight table'!$A$2:$C$10000,3,FALSE)+IF(ISNUMBER(S59),S59*VLOOKUP(T59,'Weight table'!$A$2:$C$10000,3,FALSE),0)+IF(ISNUMBER(U59),U59*VLOOKUP(V59,'Weight table'!$A$2:$C$10000,3,FALSE),0)+IF(ISNUMBER(W59),W59*VLOOKUP(X59,'Weight table'!$A$2:$C$10000,3,FALSE),0)</f>
        <v>#N/A</v>
      </c>
      <c r="AI59" s="73"/>
      <c r="AL59" s="74"/>
      <c r="AM59" s="74"/>
      <c r="AN59">
        <f t="shared" si="22"/>
        <v>0</v>
      </c>
      <c r="AO59" t="e">
        <f t="shared" si="23"/>
        <v>#N/A</v>
      </c>
    </row>
    <row r="60" spans="2:41" ht="15.75">
      <c r="B60" s="73"/>
      <c r="C60" s="73"/>
      <c r="D60" s="73"/>
      <c r="E60" s="73"/>
      <c r="F60" s="73"/>
      <c r="G60" s="81"/>
      <c r="H60" s="81"/>
      <c r="I60" s="91"/>
      <c r="J60" s="73"/>
      <c r="K60" s="73"/>
      <c r="L60" s="73"/>
      <c r="M60" s="81"/>
      <c r="O60" s="92"/>
      <c r="P60" s="20" t="e">
        <f>VLOOKUP('Frese Valve Selection'!$O60,'Partnumber data valves'!$B$4:$M$1001,12,FALSE)</f>
        <v>#N/A</v>
      </c>
      <c r="Q60" s="20" t="e">
        <f>VLOOKUP('Frese Valve Selection'!$O60,'Partnumber data valves'!$B$4:$L$1001,11,FALSE)</f>
        <v>#N/A</v>
      </c>
      <c r="R60" s="94" t="e">
        <f t="shared" si="24"/>
        <v>#DIV/0!</v>
      </c>
      <c r="S60" s="71"/>
      <c r="T60" s="71"/>
      <c r="U60" s="71"/>
      <c r="V60" s="71"/>
      <c r="W60" s="71"/>
      <c r="X60" s="71"/>
      <c r="Y60" s="19" t="e">
        <f>VLOOKUP('Frese Valve Selection'!$O60,'Partnumber data valves'!$B$4:$K$1001,2,FALSE)</f>
        <v>#N/A</v>
      </c>
      <c r="Z60" s="20" t="e">
        <f>VLOOKUP('Frese Valve Selection'!$O60,'Partnumber data valves'!$B$4:$K$1001,3,FALSE)</f>
        <v>#N/A</v>
      </c>
      <c r="AA60" s="20" t="e">
        <f>VLOOKUP('Frese Valve Selection'!$O60,'Partnumber data valves'!$B$4:$K$1001,7,FALSE)</f>
        <v>#N/A</v>
      </c>
      <c r="AB60" s="20" t="e">
        <f>VLOOKUP('Frese Valve Selection'!$O60,'Partnumber data valves'!$B$4:$K$1001,8,FALSE)</f>
        <v>#N/A</v>
      </c>
      <c r="AC60" s="20" t="e">
        <f>VLOOKUP('Frese Valve Selection'!$O60,'Partnumber data valves'!$B$4:$K$1001,9,FALSE)</f>
        <v>#N/A</v>
      </c>
      <c r="AD60" s="20" t="e">
        <f>VLOOKUP('Frese Valve Selection'!$O60,'Partnumber data valves'!$B$4:$K$1001,10,FALSE)</f>
        <v>#N/A</v>
      </c>
      <c r="AE60" s="93">
        <f>IF(ISNUMBER(S60),S60*VLOOKUP('Frese Valve Selection'!$T60,'Partnumber data cartridges'!$A$4:$G$1001,7,FALSE),0)+
IF(ISNUMBER(U60),U60*VLOOKUP('Frese Valve Selection'!V60,'Partnumber data cartridges'!$A$4:$G$1001,7,FALSE),0)+
IF(ISNUMBER(W60),W60*VLOOKUP('Frese Valve Selection'!X60,'Partnumber data cartridges'!$A$4:$G$1001,7,FALSE),0)</f>
        <v>0</v>
      </c>
      <c r="AF60" s="1">
        <f>MAX(IF(ISBLANK(T60),0,VLOOKUP('Frese Valve Selection'!$T60,'Partnumber data cartridges'!$A$4:$G$1001,5,FALSE)),
IF(ISBLANK(V60),0,VLOOKUP('Frese Valve Selection'!V60,'Partnumber data cartridges'!$A$4:$G$1001,5,FALSE)),
IF(ISBLANK(X60),0,VLOOKUP('Frese Valve Selection'!X60,'Partnumber data cartridges'!$A$4:$G$1001,5,FALSE)))</f>
        <v>0</v>
      </c>
      <c r="AG60" s="20" t="e">
        <f>VLOOKUP(O60,'Weight table'!$A$2:$C$10000,3,FALSE)+IF(ISNUMBER(S60),S60*VLOOKUP(T60,'Weight table'!$A$2:$C$10000,3,FALSE),0)+IF(ISNUMBER(U60),U60*VLOOKUP(V60,'Weight table'!$A$2:$C$10000,3,FALSE),0)+IF(ISNUMBER(W60),W60*VLOOKUP(X60,'Weight table'!$A$2:$C$10000,3,FALSE),0)</f>
        <v>#N/A</v>
      </c>
      <c r="AI60" s="73"/>
      <c r="AL60" s="75"/>
      <c r="AM60" s="75"/>
      <c r="AN60">
        <f t="shared" si="22"/>
        <v>0</v>
      </c>
      <c r="AO60" t="e">
        <f t="shared" si="23"/>
        <v>#N/A</v>
      </c>
    </row>
    <row r="61" spans="2:41" ht="15.75">
      <c r="B61" s="73"/>
      <c r="C61" s="73"/>
      <c r="D61" s="73"/>
      <c r="E61" s="73"/>
      <c r="F61" s="73"/>
      <c r="G61" s="81"/>
      <c r="H61" s="81"/>
      <c r="I61" s="91"/>
      <c r="J61" s="73"/>
      <c r="K61" s="73"/>
      <c r="L61" s="73"/>
      <c r="M61" s="81"/>
      <c r="O61" s="92"/>
      <c r="P61" s="20" t="e">
        <f>VLOOKUP('Frese Valve Selection'!$O61,'Partnumber data valves'!$B$4:$M$1001,12,FALSE)</f>
        <v>#N/A</v>
      </c>
      <c r="Q61" s="20" t="e">
        <f>VLOOKUP('Frese Valve Selection'!$O61,'Partnumber data valves'!$B$4:$L$1001,11,FALSE)</f>
        <v>#N/A</v>
      </c>
      <c r="R61" s="94" t="e">
        <f t="shared" si="24"/>
        <v>#DIV/0!</v>
      </c>
      <c r="S61" s="71"/>
      <c r="T61" s="71"/>
      <c r="U61" s="71"/>
      <c r="V61" s="71"/>
      <c r="W61" s="71"/>
      <c r="X61" s="71"/>
      <c r="Y61" s="19" t="e">
        <f>VLOOKUP('Frese Valve Selection'!$O61,'Partnumber data valves'!$B$4:$K$1001,2,FALSE)</f>
        <v>#N/A</v>
      </c>
      <c r="Z61" s="20" t="e">
        <f>VLOOKUP('Frese Valve Selection'!$O61,'Partnumber data valves'!$B$4:$K$1001,3,FALSE)</f>
        <v>#N/A</v>
      </c>
      <c r="AA61" s="20" t="e">
        <f>VLOOKUP('Frese Valve Selection'!$O61,'Partnumber data valves'!$B$4:$K$1001,7,FALSE)</f>
        <v>#N/A</v>
      </c>
      <c r="AB61" s="20" t="e">
        <f>VLOOKUP('Frese Valve Selection'!$O61,'Partnumber data valves'!$B$4:$K$1001,8,FALSE)</f>
        <v>#N/A</v>
      </c>
      <c r="AC61" s="20" t="e">
        <f>VLOOKUP('Frese Valve Selection'!$O61,'Partnumber data valves'!$B$4:$K$1001,9,FALSE)</f>
        <v>#N/A</v>
      </c>
      <c r="AD61" s="20" t="e">
        <f>VLOOKUP('Frese Valve Selection'!$O61,'Partnumber data valves'!$B$4:$K$1001,10,FALSE)</f>
        <v>#N/A</v>
      </c>
      <c r="AE61" s="93">
        <f>IF(ISNUMBER(S61),S61*VLOOKUP('Frese Valve Selection'!$T61,'Partnumber data cartridges'!$A$4:$G$1001,7,FALSE),0)+
IF(ISNUMBER(U61),U61*VLOOKUP('Frese Valve Selection'!V61,'Partnumber data cartridges'!$A$4:$G$1001,7,FALSE),0)+
IF(ISNUMBER(W61),W61*VLOOKUP('Frese Valve Selection'!X61,'Partnumber data cartridges'!$A$4:$G$1001,7,FALSE),0)</f>
        <v>0</v>
      </c>
      <c r="AF61" s="1">
        <f>MAX(IF(ISBLANK(T61),0,VLOOKUP('Frese Valve Selection'!$T61,'Partnumber data cartridges'!$A$4:$G$1001,5,FALSE)),
IF(ISBLANK(V61),0,VLOOKUP('Frese Valve Selection'!V61,'Partnumber data cartridges'!$A$4:$G$1001,5,FALSE)),
IF(ISBLANK(X61),0,VLOOKUP('Frese Valve Selection'!X61,'Partnumber data cartridges'!$A$4:$G$1001,5,FALSE)))</f>
        <v>0</v>
      </c>
      <c r="AG61" s="20" t="e">
        <f>VLOOKUP(O61,'Weight table'!$A$2:$C$10000,3,FALSE)+IF(ISNUMBER(S61),S61*VLOOKUP(T61,'Weight table'!$A$2:$C$10000,3,FALSE),0)+IF(ISNUMBER(U61),U61*VLOOKUP(V61,'Weight table'!$A$2:$C$10000,3,FALSE),0)+IF(ISNUMBER(W61),W61*VLOOKUP(X61,'Weight table'!$A$2:$C$10000,3,FALSE),0)</f>
        <v>#N/A</v>
      </c>
      <c r="AI61" s="73"/>
      <c r="AL61" s="74"/>
      <c r="AM61" s="74"/>
      <c r="AN61">
        <f t="shared" si="22"/>
        <v>0</v>
      </c>
      <c r="AO61" t="e">
        <f t="shared" si="23"/>
        <v>#N/A</v>
      </c>
    </row>
    <row r="62" spans="2:41" ht="15.75">
      <c r="B62" s="73"/>
      <c r="C62" s="73"/>
      <c r="D62" s="73"/>
      <c r="E62" s="73"/>
      <c r="F62" s="73"/>
      <c r="G62" s="81"/>
      <c r="H62" s="81"/>
      <c r="I62" s="91"/>
      <c r="J62" s="73"/>
      <c r="K62" s="73"/>
      <c r="L62" s="73"/>
      <c r="M62" s="81"/>
      <c r="O62" s="92"/>
      <c r="P62" s="20" t="e">
        <f>VLOOKUP('Frese Valve Selection'!$O62,'Partnumber data valves'!$B$4:$M$1001,12,FALSE)</f>
        <v>#N/A</v>
      </c>
      <c r="Q62" s="20" t="e">
        <f>VLOOKUP('Frese Valve Selection'!$O62,'Partnumber data valves'!$B$4:$L$1001,11,FALSE)</f>
        <v>#N/A</v>
      </c>
      <c r="R62" s="94" t="e">
        <f t="shared" si="24"/>
        <v>#DIV/0!</v>
      </c>
      <c r="S62" s="71"/>
      <c r="T62" s="71"/>
      <c r="U62" s="71"/>
      <c r="V62" s="71"/>
      <c r="W62" s="71"/>
      <c r="X62" s="71"/>
      <c r="Y62" s="19" t="e">
        <f>VLOOKUP('Frese Valve Selection'!$O62,'Partnumber data valves'!$B$4:$K$1001,2,FALSE)</f>
        <v>#N/A</v>
      </c>
      <c r="Z62" s="20" t="e">
        <f>VLOOKUP('Frese Valve Selection'!$O62,'Partnumber data valves'!$B$4:$K$1001,3,FALSE)</f>
        <v>#N/A</v>
      </c>
      <c r="AA62" s="20" t="e">
        <f>VLOOKUP('Frese Valve Selection'!$O62,'Partnumber data valves'!$B$4:$K$1001,7,FALSE)</f>
        <v>#N/A</v>
      </c>
      <c r="AB62" s="20" t="e">
        <f>VLOOKUP('Frese Valve Selection'!$O62,'Partnumber data valves'!$B$4:$K$1001,8,FALSE)</f>
        <v>#N/A</v>
      </c>
      <c r="AC62" s="20" t="e">
        <f>VLOOKUP('Frese Valve Selection'!$O62,'Partnumber data valves'!$B$4:$K$1001,9,FALSE)</f>
        <v>#N/A</v>
      </c>
      <c r="AD62" s="20" t="e">
        <f>VLOOKUP('Frese Valve Selection'!$O62,'Partnumber data valves'!$B$4:$K$1001,10,FALSE)</f>
        <v>#N/A</v>
      </c>
      <c r="AE62" s="93">
        <f>IF(ISNUMBER(S62),S62*VLOOKUP('Frese Valve Selection'!$T62,'Partnumber data cartridges'!$A$4:$G$1001,7,FALSE),0)+
IF(ISNUMBER(U62),U62*VLOOKUP('Frese Valve Selection'!V62,'Partnumber data cartridges'!$A$4:$G$1001,7,FALSE),0)+
IF(ISNUMBER(W62),W62*VLOOKUP('Frese Valve Selection'!X62,'Partnumber data cartridges'!$A$4:$G$1001,7,FALSE),0)</f>
        <v>0</v>
      </c>
      <c r="AF62" s="1">
        <f>MAX(IF(ISBLANK(T62),0,VLOOKUP('Frese Valve Selection'!$T62,'Partnumber data cartridges'!$A$4:$G$1001,5,FALSE)),
IF(ISBLANK(V62),0,VLOOKUP('Frese Valve Selection'!V62,'Partnumber data cartridges'!$A$4:$G$1001,5,FALSE)),
IF(ISBLANK(X62),0,VLOOKUP('Frese Valve Selection'!X62,'Partnumber data cartridges'!$A$4:$G$1001,5,FALSE)))</f>
        <v>0</v>
      </c>
      <c r="AG62" s="20" t="e">
        <f>VLOOKUP(O62,'Weight table'!$A$2:$C$10000,3,FALSE)+IF(ISNUMBER(S62),S62*VLOOKUP(T62,'Weight table'!$A$2:$C$10000,3,FALSE),0)+IF(ISNUMBER(U62),U62*VLOOKUP(V62,'Weight table'!$A$2:$C$10000,3,FALSE),0)+IF(ISNUMBER(W62),W62*VLOOKUP(X62,'Weight table'!$A$2:$C$10000,3,FALSE),0)</f>
        <v>#N/A</v>
      </c>
      <c r="AI62" s="73"/>
      <c r="AL62" s="76"/>
      <c r="AM62" s="74"/>
      <c r="AN62">
        <f t="shared" si="22"/>
        <v>0</v>
      </c>
      <c r="AO62" t="e">
        <f t="shared" si="23"/>
        <v>#N/A</v>
      </c>
    </row>
    <row r="63" spans="2:41" ht="15.75">
      <c r="B63" s="73"/>
      <c r="C63" s="73"/>
      <c r="D63" s="73"/>
      <c r="E63" s="73"/>
      <c r="F63" s="73"/>
      <c r="G63" s="81"/>
      <c r="H63" s="81"/>
      <c r="I63" s="91"/>
      <c r="J63" s="73"/>
      <c r="K63" s="73"/>
      <c r="L63" s="73"/>
      <c r="M63" s="81"/>
      <c r="O63" s="92"/>
      <c r="P63" s="20" t="e">
        <f>VLOOKUP('Frese Valve Selection'!$O63,'Partnumber data valves'!$B$4:$M$1001,12,FALSE)</f>
        <v>#N/A</v>
      </c>
      <c r="Q63" s="20" t="e">
        <f>VLOOKUP('Frese Valve Selection'!$O63,'Partnumber data valves'!$B$4:$L$1001,11,FALSE)</f>
        <v>#N/A</v>
      </c>
      <c r="R63" s="94" t="e">
        <f t="shared" si="24"/>
        <v>#DIV/0!</v>
      </c>
      <c r="S63" s="71"/>
      <c r="T63" s="71"/>
      <c r="U63" s="71"/>
      <c r="V63" s="71"/>
      <c r="W63" s="71"/>
      <c r="X63" s="71"/>
      <c r="Y63" s="19" t="e">
        <f>VLOOKUP('Frese Valve Selection'!$O63,'Partnumber data valves'!$B$4:$K$1001,2,FALSE)</f>
        <v>#N/A</v>
      </c>
      <c r="Z63" s="20" t="e">
        <f>VLOOKUP('Frese Valve Selection'!$O63,'Partnumber data valves'!$B$4:$K$1001,3,FALSE)</f>
        <v>#N/A</v>
      </c>
      <c r="AA63" s="20" t="e">
        <f>VLOOKUP('Frese Valve Selection'!$O63,'Partnumber data valves'!$B$4:$K$1001,7,FALSE)</f>
        <v>#N/A</v>
      </c>
      <c r="AB63" s="20" t="e">
        <f>VLOOKUP('Frese Valve Selection'!$O63,'Partnumber data valves'!$B$4:$K$1001,8,FALSE)</f>
        <v>#N/A</v>
      </c>
      <c r="AC63" s="20" t="e">
        <f>VLOOKUP('Frese Valve Selection'!$O63,'Partnumber data valves'!$B$4:$K$1001,9,FALSE)</f>
        <v>#N/A</v>
      </c>
      <c r="AD63" s="20" t="e">
        <f>VLOOKUP('Frese Valve Selection'!$O63,'Partnumber data valves'!$B$4:$K$1001,10,FALSE)</f>
        <v>#N/A</v>
      </c>
      <c r="AE63" s="93">
        <f>IF(ISNUMBER(S63),S63*VLOOKUP('Frese Valve Selection'!$T63,'Partnumber data cartridges'!$A$4:$G$1001,7,FALSE),0)+
IF(ISNUMBER(U63),U63*VLOOKUP('Frese Valve Selection'!V63,'Partnumber data cartridges'!$A$4:$G$1001,7,FALSE),0)+
IF(ISNUMBER(W63),W63*VLOOKUP('Frese Valve Selection'!X63,'Partnumber data cartridges'!$A$4:$G$1001,7,FALSE),0)</f>
        <v>0</v>
      </c>
      <c r="AF63" s="1">
        <f>MAX(IF(ISBLANK(T63),0,VLOOKUP('Frese Valve Selection'!$T63,'Partnumber data cartridges'!$A$4:$G$1001,5,FALSE)),
IF(ISBLANK(V63),0,VLOOKUP('Frese Valve Selection'!V63,'Partnumber data cartridges'!$A$4:$G$1001,5,FALSE)),
IF(ISBLANK(X63),0,VLOOKUP('Frese Valve Selection'!X63,'Partnumber data cartridges'!$A$4:$G$1001,5,FALSE)))</f>
        <v>0</v>
      </c>
      <c r="AG63" s="20" t="e">
        <f>VLOOKUP(O63,'Weight table'!$A$2:$C$10000,3,FALSE)+IF(ISNUMBER(S63),S63*VLOOKUP(T63,'Weight table'!$A$2:$C$10000,3,FALSE),0)+IF(ISNUMBER(U63),U63*VLOOKUP(V63,'Weight table'!$A$2:$C$10000,3,FALSE),0)+IF(ISNUMBER(W63),W63*VLOOKUP(X63,'Weight table'!$A$2:$C$10000,3,FALSE),0)</f>
        <v>#N/A</v>
      </c>
      <c r="AI63" s="73"/>
      <c r="AL63" s="74"/>
      <c r="AM63" s="74"/>
      <c r="AN63">
        <f t="shared" si="22"/>
        <v>0</v>
      </c>
      <c r="AO63" t="e">
        <f t="shared" si="23"/>
        <v>#N/A</v>
      </c>
    </row>
    <row r="64" spans="2:41" ht="15.75">
      <c r="B64" s="73"/>
      <c r="C64" s="73"/>
      <c r="D64" s="73"/>
      <c r="E64" s="73"/>
      <c r="F64" s="73"/>
      <c r="G64" s="81"/>
      <c r="H64" s="81"/>
      <c r="I64" s="91"/>
      <c r="J64" s="73"/>
      <c r="K64" s="73"/>
      <c r="L64" s="73"/>
      <c r="M64" s="81"/>
      <c r="O64" s="92"/>
      <c r="P64" s="20" t="e">
        <f>VLOOKUP('Frese Valve Selection'!$O64,'Partnumber data valves'!$B$4:$M$1001,12,FALSE)</f>
        <v>#N/A</v>
      </c>
      <c r="Q64" s="20" t="e">
        <f>VLOOKUP('Frese Valve Selection'!$O64,'Partnumber data valves'!$B$4:$L$1001,11,FALSE)</f>
        <v>#N/A</v>
      </c>
      <c r="R64" s="94" t="e">
        <f t="shared" si="24"/>
        <v>#DIV/0!</v>
      </c>
      <c r="S64" s="71"/>
      <c r="T64" s="71"/>
      <c r="U64" s="71"/>
      <c r="V64" s="71"/>
      <c r="W64" s="71"/>
      <c r="X64" s="71"/>
      <c r="Y64" s="19" t="e">
        <f>VLOOKUP('Frese Valve Selection'!$O64,'Partnumber data valves'!$B$4:$K$1001,2,FALSE)</f>
        <v>#N/A</v>
      </c>
      <c r="Z64" s="20" t="e">
        <f>VLOOKUP('Frese Valve Selection'!$O64,'Partnumber data valves'!$B$4:$K$1001,3,FALSE)</f>
        <v>#N/A</v>
      </c>
      <c r="AA64" s="20" t="e">
        <f>VLOOKUP('Frese Valve Selection'!$O64,'Partnumber data valves'!$B$4:$K$1001,7,FALSE)</f>
        <v>#N/A</v>
      </c>
      <c r="AB64" s="20" t="e">
        <f>VLOOKUP('Frese Valve Selection'!$O64,'Partnumber data valves'!$B$4:$K$1001,8,FALSE)</f>
        <v>#N/A</v>
      </c>
      <c r="AC64" s="20" t="e">
        <f>VLOOKUP('Frese Valve Selection'!$O64,'Partnumber data valves'!$B$4:$K$1001,9,FALSE)</f>
        <v>#N/A</v>
      </c>
      <c r="AD64" s="20" t="e">
        <f>VLOOKUP('Frese Valve Selection'!$O64,'Partnumber data valves'!$B$4:$K$1001,10,FALSE)</f>
        <v>#N/A</v>
      </c>
      <c r="AE64" s="93">
        <f>IF(ISNUMBER(S64),S64*VLOOKUP('Frese Valve Selection'!$T64,'Partnumber data cartridges'!$A$4:$G$1001,7,FALSE),0)+
IF(ISNUMBER(U64),U64*VLOOKUP('Frese Valve Selection'!V64,'Partnumber data cartridges'!$A$4:$G$1001,7,FALSE),0)+
IF(ISNUMBER(W64),W64*VLOOKUP('Frese Valve Selection'!X64,'Partnumber data cartridges'!$A$4:$G$1001,7,FALSE),0)</f>
        <v>0</v>
      </c>
      <c r="AF64" s="1">
        <f>MAX(IF(ISBLANK(T64),0,VLOOKUP('Frese Valve Selection'!$T64,'Partnumber data cartridges'!$A$4:$G$1001,5,FALSE)),
IF(ISBLANK(V64),0,VLOOKUP('Frese Valve Selection'!V64,'Partnumber data cartridges'!$A$4:$G$1001,5,FALSE)),
IF(ISBLANK(X64),0,VLOOKUP('Frese Valve Selection'!X64,'Partnumber data cartridges'!$A$4:$G$1001,5,FALSE)))</f>
        <v>0</v>
      </c>
      <c r="AG64" s="20" t="e">
        <f>VLOOKUP(O64,'Weight table'!$A$2:$C$10000,3,FALSE)+IF(ISNUMBER(S64),S64*VLOOKUP(T64,'Weight table'!$A$2:$C$10000,3,FALSE),0)+IF(ISNUMBER(U64),U64*VLOOKUP(V64,'Weight table'!$A$2:$C$10000,3,FALSE),0)+IF(ISNUMBER(W64),W64*VLOOKUP(X64,'Weight table'!$A$2:$C$10000,3,FALSE),0)</f>
        <v>#N/A</v>
      </c>
      <c r="AI64" s="73"/>
      <c r="AL64" s="76"/>
      <c r="AM64" s="74"/>
      <c r="AN64">
        <f t="shared" si="22"/>
        <v>0</v>
      </c>
      <c r="AO64" t="e">
        <f t="shared" si="23"/>
        <v>#N/A</v>
      </c>
    </row>
    <row r="65" spans="2:41" ht="15.75">
      <c r="B65" s="73"/>
      <c r="C65" s="73"/>
      <c r="D65" s="73"/>
      <c r="E65" s="73"/>
      <c r="F65" s="73"/>
      <c r="G65" s="81"/>
      <c r="H65" s="81"/>
      <c r="I65" s="91"/>
      <c r="J65" s="73"/>
      <c r="K65" s="73"/>
      <c r="L65" s="73"/>
      <c r="M65" s="81"/>
      <c r="O65" s="92"/>
      <c r="P65" s="20" t="e">
        <f>VLOOKUP('Frese Valve Selection'!$O65,'Partnumber data valves'!$B$4:$M$1001,12,FALSE)</f>
        <v>#N/A</v>
      </c>
      <c r="Q65" s="20" t="e">
        <f>VLOOKUP('Frese Valve Selection'!$O65,'Partnumber data valves'!$B$4:$L$1001,11,FALSE)</f>
        <v>#N/A</v>
      </c>
      <c r="R65" s="94" t="e">
        <f t="shared" si="24"/>
        <v>#DIV/0!</v>
      </c>
      <c r="S65" s="71"/>
      <c r="T65" s="71"/>
      <c r="U65" s="71"/>
      <c r="V65" s="71"/>
      <c r="W65" s="71"/>
      <c r="X65" s="71"/>
      <c r="Y65" s="19" t="e">
        <f>VLOOKUP('Frese Valve Selection'!$O65,'Partnumber data valves'!$B$4:$K$1001,2,FALSE)</f>
        <v>#N/A</v>
      </c>
      <c r="Z65" s="20" t="e">
        <f>VLOOKUP('Frese Valve Selection'!$O65,'Partnumber data valves'!$B$4:$K$1001,3,FALSE)</f>
        <v>#N/A</v>
      </c>
      <c r="AA65" s="20" t="e">
        <f>VLOOKUP('Frese Valve Selection'!$O65,'Partnumber data valves'!$B$4:$K$1001,7,FALSE)</f>
        <v>#N/A</v>
      </c>
      <c r="AB65" s="20" t="e">
        <f>VLOOKUP('Frese Valve Selection'!$O65,'Partnumber data valves'!$B$4:$K$1001,8,FALSE)</f>
        <v>#N/A</v>
      </c>
      <c r="AC65" s="20" t="e">
        <f>VLOOKUP('Frese Valve Selection'!$O65,'Partnumber data valves'!$B$4:$K$1001,9,FALSE)</f>
        <v>#N/A</v>
      </c>
      <c r="AD65" s="20" t="e">
        <f>VLOOKUP('Frese Valve Selection'!$O65,'Partnumber data valves'!$B$4:$K$1001,10,FALSE)</f>
        <v>#N/A</v>
      </c>
      <c r="AE65" s="93">
        <f>IF(ISNUMBER(S65),S65*VLOOKUP('Frese Valve Selection'!$T65,'Partnumber data cartridges'!$A$4:$G$1001,7,FALSE),0)+
IF(ISNUMBER(U65),U65*VLOOKUP('Frese Valve Selection'!V65,'Partnumber data cartridges'!$A$4:$G$1001,7,FALSE),0)+
IF(ISNUMBER(W65),W65*VLOOKUP('Frese Valve Selection'!X65,'Partnumber data cartridges'!$A$4:$G$1001,7,FALSE),0)</f>
        <v>0</v>
      </c>
      <c r="AF65" s="1">
        <f>MAX(IF(ISBLANK(T65),0,VLOOKUP('Frese Valve Selection'!$T65,'Partnumber data cartridges'!$A$4:$G$1001,5,FALSE)),
IF(ISBLANK(V65),0,VLOOKUP('Frese Valve Selection'!V65,'Partnumber data cartridges'!$A$4:$G$1001,5,FALSE)),
IF(ISBLANK(X65),0,VLOOKUP('Frese Valve Selection'!X65,'Partnumber data cartridges'!$A$4:$G$1001,5,FALSE)))</f>
        <v>0</v>
      </c>
      <c r="AG65" s="20" t="e">
        <f>VLOOKUP(O65,'Weight table'!$A$2:$C$10000,3,FALSE)+IF(ISNUMBER(S65),S65*VLOOKUP(T65,'Weight table'!$A$2:$C$10000,3,FALSE),0)+IF(ISNUMBER(U65),U65*VLOOKUP(V65,'Weight table'!$A$2:$C$10000,3,FALSE),0)+IF(ISNUMBER(W65),W65*VLOOKUP(X65,'Weight table'!$A$2:$C$10000,3,FALSE),0)</f>
        <v>#N/A</v>
      </c>
      <c r="AI65" s="73"/>
      <c r="AL65" s="74"/>
      <c r="AM65" s="74"/>
      <c r="AN65">
        <f t="shared" si="22"/>
        <v>0</v>
      </c>
      <c r="AO65" t="e">
        <f t="shared" si="23"/>
        <v>#N/A</v>
      </c>
    </row>
    <row r="66" spans="2:41" ht="15.75">
      <c r="B66" s="73"/>
      <c r="C66" s="73"/>
      <c r="D66" s="73"/>
      <c r="E66" s="73"/>
      <c r="F66" s="73"/>
      <c r="G66" s="81"/>
      <c r="H66" s="81"/>
      <c r="I66" s="91"/>
      <c r="J66" s="73"/>
      <c r="K66" s="73"/>
      <c r="L66" s="73"/>
      <c r="M66" s="81"/>
      <c r="O66" s="92"/>
      <c r="P66" s="20" t="e">
        <f>VLOOKUP('Frese Valve Selection'!$O66,'Partnumber data valves'!$B$4:$M$1001,12,FALSE)</f>
        <v>#N/A</v>
      </c>
      <c r="Q66" s="20" t="e">
        <f>VLOOKUP('Frese Valve Selection'!$O66,'Partnumber data valves'!$B$4:$L$1001,11,FALSE)</f>
        <v>#N/A</v>
      </c>
      <c r="R66" s="94" t="e">
        <f t="shared" si="24"/>
        <v>#DIV/0!</v>
      </c>
      <c r="S66" s="71"/>
      <c r="T66" s="71"/>
      <c r="U66" s="71"/>
      <c r="V66" s="71"/>
      <c r="W66" s="71"/>
      <c r="X66" s="71"/>
      <c r="Y66" s="19" t="e">
        <f>VLOOKUP('Frese Valve Selection'!$O66,'Partnumber data valves'!$B$4:$K$1001,2,FALSE)</f>
        <v>#N/A</v>
      </c>
      <c r="Z66" s="20" t="e">
        <f>VLOOKUP('Frese Valve Selection'!$O66,'Partnumber data valves'!$B$4:$K$1001,3,FALSE)</f>
        <v>#N/A</v>
      </c>
      <c r="AA66" s="20" t="e">
        <f>VLOOKUP('Frese Valve Selection'!$O66,'Partnumber data valves'!$B$4:$K$1001,7,FALSE)</f>
        <v>#N/A</v>
      </c>
      <c r="AB66" s="20" t="e">
        <f>VLOOKUP('Frese Valve Selection'!$O66,'Partnumber data valves'!$B$4:$K$1001,8,FALSE)</f>
        <v>#N/A</v>
      </c>
      <c r="AC66" s="20" t="e">
        <f>VLOOKUP('Frese Valve Selection'!$O66,'Partnumber data valves'!$B$4:$K$1001,9,FALSE)</f>
        <v>#N/A</v>
      </c>
      <c r="AD66" s="20" t="e">
        <f>VLOOKUP('Frese Valve Selection'!$O66,'Partnumber data valves'!$B$4:$K$1001,10,FALSE)</f>
        <v>#N/A</v>
      </c>
      <c r="AE66" s="93">
        <f>IF(ISNUMBER(S66),S66*VLOOKUP('Frese Valve Selection'!$T66,'Partnumber data cartridges'!$A$4:$G$1001,7,FALSE),0)+
IF(ISNUMBER(U66),U66*VLOOKUP('Frese Valve Selection'!V66,'Partnumber data cartridges'!$A$4:$G$1001,7,FALSE),0)+
IF(ISNUMBER(W66),W66*VLOOKUP('Frese Valve Selection'!X66,'Partnumber data cartridges'!$A$4:$G$1001,7,FALSE),0)</f>
        <v>0</v>
      </c>
      <c r="AF66" s="1">
        <f>MAX(IF(ISBLANK(T66),0,VLOOKUP('Frese Valve Selection'!$T66,'Partnumber data cartridges'!$A$4:$G$1001,5,FALSE)),
IF(ISBLANK(V66),0,VLOOKUP('Frese Valve Selection'!V66,'Partnumber data cartridges'!$A$4:$G$1001,5,FALSE)),
IF(ISBLANK(X66),0,VLOOKUP('Frese Valve Selection'!X66,'Partnumber data cartridges'!$A$4:$G$1001,5,FALSE)))</f>
        <v>0</v>
      </c>
      <c r="AG66" s="20" t="e">
        <f>VLOOKUP(O66,'Weight table'!$A$2:$C$10000,3,FALSE)+IF(ISNUMBER(S66),S66*VLOOKUP(T66,'Weight table'!$A$2:$C$10000,3,FALSE),0)+IF(ISNUMBER(U66),U66*VLOOKUP(V66,'Weight table'!$A$2:$C$10000,3,FALSE),0)+IF(ISNUMBER(W66),W66*VLOOKUP(X66,'Weight table'!$A$2:$C$10000,3,FALSE),0)</f>
        <v>#N/A</v>
      </c>
      <c r="AI66" s="73"/>
      <c r="AL66" s="76"/>
      <c r="AM66" s="74"/>
      <c r="AN66">
        <f t="shared" si="22"/>
        <v>0</v>
      </c>
      <c r="AO66" t="e">
        <f t="shared" si="23"/>
        <v>#N/A</v>
      </c>
    </row>
    <row r="67" spans="2:41">
      <c r="B67" s="73"/>
      <c r="C67" s="73"/>
      <c r="D67" s="73"/>
      <c r="E67" s="73"/>
      <c r="F67" s="73"/>
      <c r="G67" s="81"/>
      <c r="H67" s="81"/>
      <c r="I67" s="97"/>
      <c r="J67" s="73"/>
      <c r="K67" s="73"/>
      <c r="L67" s="73"/>
      <c r="M67" s="81"/>
      <c r="O67" s="71"/>
      <c r="P67" s="20" t="e">
        <f>VLOOKUP('Frese Valve Selection'!$O67,'Partnumber data valves'!$B$4:$M$1001,12,FALSE)</f>
        <v>#N/A</v>
      </c>
      <c r="Q67" s="20" t="e">
        <f>VLOOKUP('Frese Valve Selection'!$O67,'Partnumber data valves'!$B$4:$L$1001,11,FALSE)</f>
        <v>#N/A</v>
      </c>
      <c r="R67" s="94" t="e">
        <f t="shared" si="24"/>
        <v>#DIV/0!</v>
      </c>
      <c r="S67" s="71"/>
      <c r="T67" s="71"/>
      <c r="U67" s="71"/>
      <c r="V67" s="71"/>
      <c r="W67" s="71"/>
      <c r="X67" s="71"/>
      <c r="Y67" s="19" t="e">
        <f>VLOOKUP('Frese Valve Selection'!$O67,'Partnumber data valves'!$B$4:$K$1001,2,FALSE)</f>
        <v>#N/A</v>
      </c>
      <c r="Z67" s="20" t="e">
        <f>VLOOKUP('Frese Valve Selection'!$O67,'Partnumber data valves'!$B$4:$K$1001,3,FALSE)</f>
        <v>#N/A</v>
      </c>
      <c r="AA67" s="20" t="e">
        <f>VLOOKUP('Frese Valve Selection'!$O67,'Partnumber data valves'!$B$4:$K$1001,7,FALSE)</f>
        <v>#N/A</v>
      </c>
      <c r="AB67" s="20" t="e">
        <f>VLOOKUP('Frese Valve Selection'!$O67,'Partnumber data valves'!$B$4:$K$1001,8,FALSE)</f>
        <v>#N/A</v>
      </c>
      <c r="AC67" s="20" t="e">
        <f>VLOOKUP('Frese Valve Selection'!$O67,'Partnumber data valves'!$B$4:$K$1001,9,FALSE)</f>
        <v>#N/A</v>
      </c>
      <c r="AD67" s="20" t="e">
        <f>VLOOKUP('Frese Valve Selection'!$O67,'Partnumber data valves'!$B$4:$K$1001,10,FALSE)</f>
        <v>#N/A</v>
      </c>
      <c r="AE67" s="93">
        <f>IF(ISNUMBER(S67),S67*VLOOKUP('Frese Valve Selection'!$T67,'Partnumber data cartridges'!$A$4:$G$1001,7,FALSE),0)+
IF(ISNUMBER(U67),U67*VLOOKUP('Frese Valve Selection'!V67,'Partnumber data cartridges'!$A$4:$G$1001,7,FALSE),0)+
IF(ISNUMBER(W67),W67*VLOOKUP('Frese Valve Selection'!X67,'Partnumber data cartridges'!$A$4:$G$1001,7,FALSE),0)</f>
        <v>0</v>
      </c>
      <c r="AF67" s="1">
        <f>MAX(IF(ISBLANK(T67),0,VLOOKUP('Frese Valve Selection'!$T67,'Partnumber data cartridges'!$A$4:$G$1001,5,FALSE)),
IF(ISBLANK(V67),0,VLOOKUP('Frese Valve Selection'!V67,'Partnumber data cartridges'!$A$4:$G$1001,5,FALSE)),
IF(ISBLANK(X67),0,VLOOKUP('Frese Valve Selection'!X67,'Partnumber data cartridges'!$A$4:$G$1001,5,FALSE)))</f>
        <v>0</v>
      </c>
      <c r="AG67" s="20" t="e">
        <f>VLOOKUP(O67,'Weight table'!$A$2:$C$10000,3,FALSE)+IF(ISNUMBER(S67),S67*VLOOKUP(T67,'Weight table'!$A$2:$C$10000,3,FALSE),0)+IF(ISNUMBER(U67),U67*VLOOKUP(V67,'Weight table'!$A$2:$C$10000,3,FALSE),0)+IF(ISNUMBER(W67),W67*VLOOKUP(X67,'Weight table'!$A$2:$C$10000,3,FALSE),0)</f>
        <v>#N/A</v>
      </c>
      <c r="AI67" s="73"/>
      <c r="AL67" s="76"/>
      <c r="AM67" s="74"/>
      <c r="AN67">
        <f t="shared" si="22"/>
        <v>0</v>
      </c>
      <c r="AO67" t="e">
        <f t="shared" si="23"/>
        <v>#N/A</v>
      </c>
    </row>
    <row r="68" spans="2:41">
      <c r="B68" s="73"/>
      <c r="C68" s="73"/>
      <c r="D68" s="73"/>
      <c r="E68" s="73"/>
      <c r="F68" s="73"/>
      <c r="G68" s="82"/>
      <c r="H68" s="81"/>
      <c r="I68" s="97"/>
      <c r="J68" s="73"/>
      <c r="K68" s="73"/>
      <c r="L68" s="73"/>
      <c r="M68" s="81"/>
      <c r="O68" s="71"/>
      <c r="P68" s="20" t="e">
        <f>VLOOKUP('Frese Valve Selection'!$O68,'Partnumber data valves'!$B$4:$M$1001,12,FALSE)</f>
        <v>#N/A</v>
      </c>
      <c r="Q68" s="20" t="e">
        <f>VLOOKUP('Frese Valve Selection'!$O68,'Partnumber data valves'!$B$4:$L$1001,11,FALSE)</f>
        <v>#N/A</v>
      </c>
      <c r="R68" s="94" t="e">
        <f t="shared" si="24"/>
        <v>#DIV/0!</v>
      </c>
      <c r="S68" s="71"/>
      <c r="T68" s="71"/>
      <c r="U68" s="71"/>
      <c r="V68" s="71"/>
      <c r="W68" s="71"/>
      <c r="X68" s="71"/>
      <c r="Y68" s="19" t="e">
        <f>VLOOKUP('Frese Valve Selection'!$O68,'Partnumber data valves'!$B$4:$K$1001,2,FALSE)</f>
        <v>#N/A</v>
      </c>
      <c r="Z68" s="20" t="e">
        <f>VLOOKUP('Frese Valve Selection'!$O68,'Partnumber data valves'!$B$4:$K$1001,3,FALSE)</f>
        <v>#N/A</v>
      </c>
      <c r="AA68" s="20" t="e">
        <f>VLOOKUP('Frese Valve Selection'!$O68,'Partnumber data valves'!$B$4:$K$1001,7,FALSE)</f>
        <v>#N/A</v>
      </c>
      <c r="AB68" s="20" t="e">
        <f>VLOOKUP('Frese Valve Selection'!$O68,'Partnumber data valves'!$B$4:$K$1001,8,FALSE)</f>
        <v>#N/A</v>
      </c>
      <c r="AC68" s="20" t="e">
        <f>VLOOKUP('Frese Valve Selection'!$O68,'Partnumber data valves'!$B$4:$K$1001,9,FALSE)</f>
        <v>#N/A</v>
      </c>
      <c r="AD68" s="20" t="e">
        <f>VLOOKUP('Frese Valve Selection'!$O68,'Partnumber data valves'!$B$4:$K$1001,10,FALSE)</f>
        <v>#N/A</v>
      </c>
      <c r="AE68" s="93">
        <f>IF(ISNUMBER(S68),S68*VLOOKUP('Frese Valve Selection'!$T68,'Partnumber data cartridges'!$A$4:$G$1001,7,FALSE),0)+
IF(ISNUMBER(U68),U68*VLOOKUP('Frese Valve Selection'!V68,'Partnumber data cartridges'!$A$4:$G$1001,7,FALSE),0)+
IF(ISNUMBER(W68),W68*VLOOKUP('Frese Valve Selection'!X68,'Partnumber data cartridges'!$A$4:$G$1001,7,FALSE),0)</f>
        <v>0</v>
      </c>
      <c r="AF68" s="1">
        <f>MAX(IF(ISBLANK(T68),0,VLOOKUP('Frese Valve Selection'!$T68,'Partnumber data cartridges'!$A$4:$G$1001,5,FALSE)),
IF(ISBLANK(V68),0,VLOOKUP('Frese Valve Selection'!V68,'Partnumber data cartridges'!$A$4:$G$1001,5,FALSE)),
IF(ISBLANK(X68),0,VLOOKUP('Frese Valve Selection'!X68,'Partnumber data cartridges'!$A$4:$G$1001,5,FALSE)))</f>
        <v>0</v>
      </c>
      <c r="AG68" s="20" t="e">
        <f>VLOOKUP(O68,'Weight table'!$A$2:$C$10000,3,FALSE)+IF(ISNUMBER(S68),S68*VLOOKUP(T68,'Weight table'!$A$2:$C$10000,3,FALSE),0)+IF(ISNUMBER(U68),U68*VLOOKUP(V68,'Weight table'!$A$2:$C$10000,3,FALSE),0)+IF(ISNUMBER(W68),W68*VLOOKUP(X68,'Weight table'!$A$2:$C$10000,3,FALSE),0)</f>
        <v>#N/A</v>
      </c>
      <c r="AI68" s="73"/>
      <c r="AL68" s="74"/>
      <c r="AM68" s="74"/>
      <c r="AN68">
        <f t="shared" si="22"/>
        <v>0</v>
      </c>
      <c r="AO68" t="e">
        <f t="shared" si="23"/>
        <v>#N/A</v>
      </c>
    </row>
    <row r="69" spans="2:41">
      <c r="B69" s="73"/>
      <c r="C69" s="73"/>
      <c r="D69" s="73"/>
      <c r="E69" s="73"/>
      <c r="F69" s="73"/>
      <c r="G69" s="81"/>
      <c r="H69" s="81"/>
      <c r="I69" s="97"/>
      <c r="J69" s="73"/>
      <c r="K69" s="73"/>
      <c r="L69" s="73"/>
      <c r="M69" s="81"/>
      <c r="O69" s="71"/>
      <c r="P69" s="20" t="e">
        <f>VLOOKUP('Frese Valve Selection'!$O69,'Partnumber data valves'!$B$4:$M$1001,12,FALSE)</f>
        <v>#N/A</v>
      </c>
      <c r="Q69" s="20" t="e">
        <f>VLOOKUP('Frese Valve Selection'!$O69,'Partnumber data valves'!$B$4:$L$1001,11,FALSE)</f>
        <v>#N/A</v>
      </c>
      <c r="R69" s="94" t="e">
        <f t="shared" si="24"/>
        <v>#DIV/0!</v>
      </c>
      <c r="S69" s="71"/>
      <c r="T69" s="71"/>
      <c r="U69" s="71"/>
      <c r="V69" s="71"/>
      <c r="W69" s="71"/>
      <c r="X69" s="71"/>
      <c r="Y69" s="19" t="e">
        <f>VLOOKUP('Frese Valve Selection'!$O69,'Partnumber data valves'!$B$4:$K$1001,2,FALSE)</f>
        <v>#N/A</v>
      </c>
      <c r="Z69" s="20" t="e">
        <f>VLOOKUP('Frese Valve Selection'!$O69,'Partnumber data valves'!$B$4:$K$1001,3,FALSE)</f>
        <v>#N/A</v>
      </c>
      <c r="AA69" s="20" t="e">
        <f>VLOOKUP('Frese Valve Selection'!$O69,'Partnumber data valves'!$B$4:$K$1001,7,FALSE)</f>
        <v>#N/A</v>
      </c>
      <c r="AB69" s="20" t="e">
        <f>VLOOKUP('Frese Valve Selection'!$O69,'Partnumber data valves'!$B$4:$K$1001,8,FALSE)</f>
        <v>#N/A</v>
      </c>
      <c r="AC69" s="20" t="e">
        <f>VLOOKUP('Frese Valve Selection'!$O69,'Partnumber data valves'!$B$4:$K$1001,9,FALSE)</f>
        <v>#N/A</v>
      </c>
      <c r="AD69" s="20" t="e">
        <f>VLOOKUP('Frese Valve Selection'!$O69,'Partnumber data valves'!$B$4:$K$1001,10,FALSE)</f>
        <v>#N/A</v>
      </c>
      <c r="AE69" s="93">
        <f>IF(ISNUMBER(S69),S69*VLOOKUP('Frese Valve Selection'!$T69,'Partnumber data cartridges'!$A$4:$G$1001,7,FALSE),0)+
IF(ISNUMBER(U69),U69*VLOOKUP('Frese Valve Selection'!V69,'Partnumber data cartridges'!$A$4:$G$1001,7,FALSE),0)+
IF(ISNUMBER(W69),W69*VLOOKUP('Frese Valve Selection'!X69,'Partnumber data cartridges'!$A$4:$G$1001,7,FALSE),0)</f>
        <v>0</v>
      </c>
      <c r="AF69" s="1">
        <f>MAX(IF(ISBLANK(T69),0,VLOOKUP('Frese Valve Selection'!$T69,'Partnumber data cartridges'!$A$4:$G$1001,5,FALSE)),
IF(ISBLANK(V69),0,VLOOKUP('Frese Valve Selection'!V69,'Partnumber data cartridges'!$A$4:$G$1001,5,FALSE)),
IF(ISBLANK(X69),0,VLOOKUP('Frese Valve Selection'!X69,'Partnumber data cartridges'!$A$4:$G$1001,5,FALSE)))</f>
        <v>0</v>
      </c>
      <c r="AG69" s="20" t="e">
        <f>VLOOKUP(O69,'Weight table'!$A$2:$C$10000,3,FALSE)+IF(ISNUMBER(S69),S69*VLOOKUP(T69,'Weight table'!$A$2:$C$10000,3,FALSE),0)+IF(ISNUMBER(U69),U69*VLOOKUP(V69,'Weight table'!$A$2:$C$10000,3,FALSE),0)+IF(ISNUMBER(W69),W69*VLOOKUP(X69,'Weight table'!$A$2:$C$10000,3,FALSE),0)</f>
        <v>#N/A</v>
      </c>
      <c r="AI69" s="73"/>
      <c r="AL69" s="76"/>
      <c r="AM69" s="74"/>
      <c r="AN69">
        <f t="shared" si="22"/>
        <v>0</v>
      </c>
      <c r="AO69" t="e">
        <f t="shared" si="23"/>
        <v>#N/A</v>
      </c>
    </row>
    <row r="70" spans="2:41">
      <c r="B70" s="73"/>
      <c r="C70" s="73"/>
      <c r="D70" s="73"/>
      <c r="E70" s="73"/>
      <c r="F70" s="73"/>
      <c r="G70" s="82"/>
      <c r="H70" s="81"/>
      <c r="I70" s="97"/>
      <c r="J70" s="73"/>
      <c r="K70" s="73"/>
      <c r="L70" s="73"/>
      <c r="M70" s="81"/>
      <c r="O70" s="71"/>
      <c r="P70" s="20" t="e">
        <f>VLOOKUP('Frese Valve Selection'!$O70,'Partnumber data valves'!$B$4:$M$1001,12,FALSE)</f>
        <v>#N/A</v>
      </c>
      <c r="Q70" s="20" t="e">
        <f>VLOOKUP('Frese Valve Selection'!$O70,'Partnumber data valves'!$B$4:$L$1001,11,FALSE)</f>
        <v>#N/A</v>
      </c>
      <c r="R70" s="94" t="e">
        <f t="shared" si="24"/>
        <v>#DIV/0!</v>
      </c>
      <c r="S70" s="71"/>
      <c r="T70" s="71"/>
      <c r="U70" s="71"/>
      <c r="V70" s="71"/>
      <c r="W70" s="71"/>
      <c r="X70" s="71"/>
      <c r="Y70" s="19" t="e">
        <f>VLOOKUP('Frese Valve Selection'!$O70,'Partnumber data valves'!$B$4:$K$1001,2,FALSE)</f>
        <v>#N/A</v>
      </c>
      <c r="Z70" s="20" t="e">
        <f>VLOOKUP('Frese Valve Selection'!$O70,'Partnumber data valves'!$B$4:$K$1001,3,FALSE)</f>
        <v>#N/A</v>
      </c>
      <c r="AA70" s="20" t="e">
        <f>VLOOKUP('Frese Valve Selection'!$O70,'Partnumber data valves'!$B$4:$K$1001,7,FALSE)</f>
        <v>#N/A</v>
      </c>
      <c r="AB70" s="20" t="e">
        <f>VLOOKUP('Frese Valve Selection'!$O70,'Partnumber data valves'!$B$4:$K$1001,8,FALSE)</f>
        <v>#N/A</v>
      </c>
      <c r="AC70" s="20" t="e">
        <f>VLOOKUP('Frese Valve Selection'!$O70,'Partnumber data valves'!$B$4:$K$1001,9,FALSE)</f>
        <v>#N/A</v>
      </c>
      <c r="AD70" s="20" t="e">
        <f>VLOOKUP('Frese Valve Selection'!$O70,'Partnumber data valves'!$B$4:$K$1001,10,FALSE)</f>
        <v>#N/A</v>
      </c>
      <c r="AE70" s="93">
        <f>IF(ISNUMBER(S70),S70*VLOOKUP('Frese Valve Selection'!$T70,'Partnumber data cartridges'!$A$4:$G$1001,7,FALSE),0)+
IF(ISNUMBER(U70),U70*VLOOKUP('Frese Valve Selection'!V70,'Partnumber data cartridges'!$A$4:$G$1001,7,FALSE),0)+
IF(ISNUMBER(W70),W70*VLOOKUP('Frese Valve Selection'!X70,'Partnumber data cartridges'!$A$4:$G$1001,7,FALSE),0)</f>
        <v>0</v>
      </c>
      <c r="AF70" s="1">
        <f>MAX(IF(ISBLANK(T70),0,VLOOKUP('Frese Valve Selection'!$T70,'Partnumber data cartridges'!$A$4:$G$1001,5,FALSE)),
IF(ISBLANK(V70),0,VLOOKUP('Frese Valve Selection'!V70,'Partnumber data cartridges'!$A$4:$G$1001,5,FALSE)),
IF(ISBLANK(X70),0,VLOOKUP('Frese Valve Selection'!X70,'Partnumber data cartridges'!$A$4:$G$1001,5,FALSE)))</f>
        <v>0</v>
      </c>
      <c r="AG70" s="20" t="e">
        <f>VLOOKUP(O70,'Weight table'!$A$2:$C$10000,3,FALSE)+IF(ISNUMBER(S70),S70*VLOOKUP(T70,'Weight table'!$A$2:$C$10000,3,FALSE),0)+IF(ISNUMBER(U70),U70*VLOOKUP(V70,'Weight table'!$A$2:$C$10000,3,FALSE),0)+IF(ISNUMBER(W70),W70*VLOOKUP(X70,'Weight table'!$A$2:$C$10000,3,FALSE),0)</f>
        <v>#N/A</v>
      </c>
      <c r="AI70" s="73"/>
      <c r="AL70" s="74"/>
      <c r="AM70" s="74"/>
      <c r="AN70">
        <f t="shared" si="22"/>
        <v>0</v>
      </c>
      <c r="AO70" t="e">
        <f t="shared" si="23"/>
        <v>#N/A</v>
      </c>
    </row>
    <row r="71" spans="2:41">
      <c r="B71" s="73"/>
      <c r="C71" s="73"/>
      <c r="D71" s="73"/>
      <c r="E71" s="73"/>
      <c r="F71" s="73"/>
      <c r="G71" s="81"/>
      <c r="H71" s="81"/>
      <c r="I71" s="97"/>
      <c r="J71" s="73"/>
      <c r="K71" s="73"/>
      <c r="L71" s="73"/>
      <c r="M71" s="81"/>
      <c r="O71" s="71"/>
      <c r="P71" s="20" t="e">
        <f>VLOOKUP('Frese Valve Selection'!$O71,'Partnumber data valves'!$B$4:$M$1001,12,FALSE)</f>
        <v>#N/A</v>
      </c>
      <c r="Q71" s="20" t="e">
        <f>VLOOKUP('Frese Valve Selection'!$O71,'Partnumber data valves'!$B$4:$L$1001,11,FALSE)</f>
        <v>#N/A</v>
      </c>
      <c r="R71" s="94" t="e">
        <f t="shared" ref="R71:R134" si="25">AE71/I71-1</f>
        <v>#DIV/0!</v>
      </c>
      <c r="S71" s="71"/>
      <c r="T71" s="71"/>
      <c r="U71" s="71"/>
      <c r="V71" s="71"/>
      <c r="W71" s="71"/>
      <c r="X71" s="71"/>
      <c r="Y71" s="19" t="e">
        <f>VLOOKUP('Frese Valve Selection'!$O71,'Partnumber data valves'!$B$4:$K$1001,2,FALSE)</f>
        <v>#N/A</v>
      </c>
      <c r="Z71" s="20" t="e">
        <f>VLOOKUP('Frese Valve Selection'!$O71,'Partnumber data valves'!$B$4:$K$1001,3,FALSE)</f>
        <v>#N/A</v>
      </c>
      <c r="AA71" s="20" t="e">
        <f>VLOOKUP('Frese Valve Selection'!$O71,'Partnumber data valves'!$B$4:$K$1001,7,FALSE)</f>
        <v>#N/A</v>
      </c>
      <c r="AB71" s="20" t="e">
        <f>VLOOKUP('Frese Valve Selection'!$O71,'Partnumber data valves'!$B$4:$K$1001,8,FALSE)</f>
        <v>#N/A</v>
      </c>
      <c r="AC71" s="20" t="e">
        <f>VLOOKUP('Frese Valve Selection'!$O71,'Partnumber data valves'!$B$4:$K$1001,9,FALSE)</f>
        <v>#N/A</v>
      </c>
      <c r="AD71" s="20" t="e">
        <f>VLOOKUP('Frese Valve Selection'!$O71,'Partnumber data valves'!$B$4:$K$1001,10,FALSE)</f>
        <v>#N/A</v>
      </c>
      <c r="AE71" s="93">
        <f>IF(ISNUMBER(S71),S71*VLOOKUP('Frese Valve Selection'!$T71,'Partnumber data cartridges'!$A$4:$G$1001,7,FALSE),0)+
IF(ISNUMBER(U71),U71*VLOOKUP('Frese Valve Selection'!V71,'Partnumber data cartridges'!$A$4:$G$1001,7,FALSE),0)+
IF(ISNUMBER(W71),W71*VLOOKUP('Frese Valve Selection'!X71,'Partnumber data cartridges'!$A$4:$G$1001,7,FALSE),0)</f>
        <v>0</v>
      </c>
      <c r="AF71" s="1">
        <f>MAX(IF(ISBLANK(T71),0,VLOOKUP('Frese Valve Selection'!$T71,'Partnumber data cartridges'!$A$4:$G$1001,5,FALSE)),
IF(ISBLANK(V71),0,VLOOKUP('Frese Valve Selection'!V71,'Partnumber data cartridges'!$A$4:$G$1001,5,FALSE)),
IF(ISBLANK(X71),0,VLOOKUP('Frese Valve Selection'!X71,'Partnumber data cartridges'!$A$4:$G$1001,5,FALSE)))</f>
        <v>0</v>
      </c>
      <c r="AG71" s="20" t="e">
        <f>VLOOKUP(O71,'Weight table'!$A$2:$C$10000,3,FALSE)+IF(ISNUMBER(S71),S71*VLOOKUP(T71,'Weight table'!$A$2:$C$10000,3,FALSE),0)+IF(ISNUMBER(U71),U71*VLOOKUP(V71,'Weight table'!$A$2:$C$10000,3,FALSE),0)+IF(ISNUMBER(W71),W71*VLOOKUP(X71,'Weight table'!$A$2:$C$10000,3,FALSE),0)</f>
        <v>#N/A</v>
      </c>
      <c r="AI71" s="73"/>
      <c r="AL71" s="74"/>
      <c r="AM71" s="74"/>
      <c r="AN71">
        <f t="shared" si="22"/>
        <v>0</v>
      </c>
      <c r="AO71" t="e">
        <f t="shared" si="23"/>
        <v>#N/A</v>
      </c>
    </row>
    <row r="72" spans="2:41">
      <c r="B72" s="73"/>
      <c r="C72" s="73"/>
      <c r="D72" s="73"/>
      <c r="E72" s="73"/>
      <c r="F72" s="73"/>
      <c r="G72" s="82"/>
      <c r="H72" s="81"/>
      <c r="I72" s="97"/>
      <c r="J72" s="73"/>
      <c r="K72" s="73"/>
      <c r="L72" s="73"/>
      <c r="M72" s="81"/>
      <c r="O72" s="71"/>
      <c r="P72" s="20" t="e">
        <f>VLOOKUP('Frese Valve Selection'!$O72,'Partnumber data valves'!$B$4:$M$1001,12,FALSE)</f>
        <v>#N/A</v>
      </c>
      <c r="Q72" s="20" t="e">
        <f>VLOOKUP('Frese Valve Selection'!$O72,'Partnumber data valves'!$B$4:$L$1001,11,FALSE)</f>
        <v>#N/A</v>
      </c>
      <c r="R72" s="94" t="e">
        <f t="shared" si="25"/>
        <v>#DIV/0!</v>
      </c>
      <c r="S72" s="71"/>
      <c r="T72" s="71"/>
      <c r="U72" s="71"/>
      <c r="V72" s="71"/>
      <c r="W72" s="71"/>
      <c r="X72" s="71"/>
      <c r="Y72" s="19" t="e">
        <f>VLOOKUP('Frese Valve Selection'!$O72,'Partnumber data valves'!$B$4:$K$1001,2,FALSE)</f>
        <v>#N/A</v>
      </c>
      <c r="Z72" s="20" t="e">
        <f>VLOOKUP('Frese Valve Selection'!$O72,'Partnumber data valves'!$B$4:$K$1001,3,FALSE)</f>
        <v>#N/A</v>
      </c>
      <c r="AA72" s="20" t="e">
        <f>VLOOKUP('Frese Valve Selection'!$O72,'Partnumber data valves'!$B$4:$K$1001,7,FALSE)</f>
        <v>#N/A</v>
      </c>
      <c r="AB72" s="20" t="e">
        <f>VLOOKUP('Frese Valve Selection'!$O72,'Partnumber data valves'!$B$4:$K$1001,8,FALSE)</f>
        <v>#N/A</v>
      </c>
      <c r="AC72" s="20" t="e">
        <f>VLOOKUP('Frese Valve Selection'!$O72,'Partnumber data valves'!$B$4:$K$1001,9,FALSE)</f>
        <v>#N/A</v>
      </c>
      <c r="AD72" s="20" t="e">
        <f>VLOOKUP('Frese Valve Selection'!$O72,'Partnumber data valves'!$B$4:$K$1001,10,FALSE)</f>
        <v>#N/A</v>
      </c>
      <c r="AE72" s="93">
        <f>IF(ISNUMBER(S72),S72*VLOOKUP('Frese Valve Selection'!$T72,'Partnumber data cartridges'!$A$4:$G$1001,7,FALSE),0)+
IF(ISNUMBER(U72),U72*VLOOKUP('Frese Valve Selection'!V72,'Partnumber data cartridges'!$A$4:$G$1001,7,FALSE),0)+
IF(ISNUMBER(W72),W72*VLOOKUP('Frese Valve Selection'!X72,'Partnumber data cartridges'!$A$4:$G$1001,7,FALSE),0)</f>
        <v>0</v>
      </c>
      <c r="AF72" s="1">
        <f>MAX(IF(ISBLANK(T72),0,VLOOKUP('Frese Valve Selection'!$T72,'Partnumber data cartridges'!$A$4:$G$1001,5,FALSE)),
IF(ISBLANK(V72),0,VLOOKUP('Frese Valve Selection'!V72,'Partnumber data cartridges'!$A$4:$G$1001,5,FALSE)),
IF(ISBLANK(X72),0,VLOOKUP('Frese Valve Selection'!X72,'Partnumber data cartridges'!$A$4:$G$1001,5,FALSE)))</f>
        <v>0</v>
      </c>
      <c r="AG72" s="20" t="e">
        <f>VLOOKUP(O72,'Weight table'!$A$2:$C$10000,3,FALSE)+IF(ISNUMBER(S72),S72*VLOOKUP(T72,'Weight table'!$A$2:$C$10000,3,FALSE),0)+IF(ISNUMBER(U72),U72*VLOOKUP(V72,'Weight table'!$A$2:$C$10000,3,FALSE),0)+IF(ISNUMBER(W72),W72*VLOOKUP(X72,'Weight table'!$A$2:$C$10000,3,FALSE),0)</f>
        <v>#N/A</v>
      </c>
      <c r="AI72" s="73"/>
      <c r="AL72" s="76"/>
      <c r="AM72" s="74"/>
      <c r="AN72">
        <f t="shared" si="22"/>
        <v>0</v>
      </c>
      <c r="AO72" t="e">
        <f t="shared" si="23"/>
        <v>#N/A</v>
      </c>
    </row>
    <row r="73" spans="2:41">
      <c r="B73" s="73"/>
      <c r="C73" s="73"/>
      <c r="D73" s="73"/>
      <c r="E73" s="73"/>
      <c r="F73" s="73"/>
      <c r="G73" s="81"/>
      <c r="H73" s="81"/>
      <c r="I73" s="97"/>
      <c r="J73" s="73"/>
      <c r="K73" s="73"/>
      <c r="L73" s="73"/>
      <c r="M73" s="81"/>
      <c r="O73" s="71"/>
      <c r="P73" s="20" t="e">
        <f>VLOOKUP('Frese Valve Selection'!$O73,'Partnumber data valves'!$B$4:$M$1001,12,FALSE)</f>
        <v>#N/A</v>
      </c>
      <c r="Q73" s="20" t="e">
        <f>VLOOKUP('Frese Valve Selection'!$O73,'Partnumber data valves'!$B$4:$L$1001,11,FALSE)</f>
        <v>#N/A</v>
      </c>
      <c r="R73" s="94" t="e">
        <f t="shared" si="25"/>
        <v>#DIV/0!</v>
      </c>
      <c r="S73" s="71"/>
      <c r="T73" s="71"/>
      <c r="U73" s="71"/>
      <c r="V73" s="71"/>
      <c r="W73" s="71"/>
      <c r="X73" s="71"/>
      <c r="Y73" s="19" t="e">
        <f>VLOOKUP('Frese Valve Selection'!$O73,'Partnumber data valves'!$B$4:$K$1001,2,FALSE)</f>
        <v>#N/A</v>
      </c>
      <c r="Z73" s="20" t="e">
        <f>VLOOKUP('Frese Valve Selection'!$O73,'Partnumber data valves'!$B$4:$K$1001,3,FALSE)</f>
        <v>#N/A</v>
      </c>
      <c r="AA73" s="20" t="e">
        <f>VLOOKUP('Frese Valve Selection'!$O73,'Partnumber data valves'!$B$4:$K$1001,7,FALSE)</f>
        <v>#N/A</v>
      </c>
      <c r="AB73" s="20" t="e">
        <f>VLOOKUP('Frese Valve Selection'!$O73,'Partnumber data valves'!$B$4:$K$1001,8,FALSE)</f>
        <v>#N/A</v>
      </c>
      <c r="AC73" s="20" t="e">
        <f>VLOOKUP('Frese Valve Selection'!$O73,'Partnumber data valves'!$B$4:$K$1001,9,FALSE)</f>
        <v>#N/A</v>
      </c>
      <c r="AD73" s="20" t="e">
        <f>VLOOKUP('Frese Valve Selection'!$O73,'Partnumber data valves'!$B$4:$K$1001,10,FALSE)</f>
        <v>#N/A</v>
      </c>
      <c r="AE73" s="93">
        <f>IF(ISNUMBER(S73),S73*VLOOKUP('Frese Valve Selection'!$T73,'Partnumber data cartridges'!$A$4:$G$1001,7,FALSE),0)+
IF(ISNUMBER(U73),U73*VLOOKUP('Frese Valve Selection'!V73,'Partnumber data cartridges'!$A$4:$G$1001,7,FALSE),0)+
IF(ISNUMBER(W73),W73*VLOOKUP('Frese Valve Selection'!X73,'Partnumber data cartridges'!$A$4:$G$1001,7,FALSE),0)</f>
        <v>0</v>
      </c>
      <c r="AF73" s="1">
        <f>MAX(IF(ISBLANK(T73),0,VLOOKUP('Frese Valve Selection'!$T73,'Partnumber data cartridges'!$A$4:$G$1001,5,FALSE)),
IF(ISBLANK(V73),0,VLOOKUP('Frese Valve Selection'!V73,'Partnumber data cartridges'!$A$4:$G$1001,5,FALSE)),
IF(ISBLANK(X73),0,VLOOKUP('Frese Valve Selection'!X73,'Partnumber data cartridges'!$A$4:$G$1001,5,FALSE)))</f>
        <v>0</v>
      </c>
      <c r="AG73" s="20" t="e">
        <f>VLOOKUP(O73,'Weight table'!$A$2:$C$10000,3,FALSE)+IF(ISNUMBER(S73),S73*VLOOKUP(T73,'Weight table'!$A$2:$C$10000,3,FALSE),0)+IF(ISNUMBER(U73),U73*VLOOKUP(V73,'Weight table'!$A$2:$C$10000,3,FALSE),0)+IF(ISNUMBER(W73),W73*VLOOKUP(X73,'Weight table'!$A$2:$C$10000,3,FALSE),0)</f>
        <v>#N/A</v>
      </c>
      <c r="AI73" s="73"/>
      <c r="AL73" s="76"/>
      <c r="AM73" s="74"/>
      <c r="AN73">
        <f t="shared" si="22"/>
        <v>0</v>
      </c>
      <c r="AO73" t="e">
        <f t="shared" si="23"/>
        <v>#N/A</v>
      </c>
    </row>
    <row r="74" spans="2:41">
      <c r="B74" s="73"/>
      <c r="C74" s="73"/>
      <c r="D74" s="73"/>
      <c r="E74" s="73"/>
      <c r="F74" s="73"/>
      <c r="G74" s="82"/>
      <c r="H74" s="81"/>
      <c r="I74" s="97"/>
      <c r="J74" s="73"/>
      <c r="K74" s="73"/>
      <c r="L74" s="73"/>
      <c r="M74" s="81"/>
      <c r="O74" s="71"/>
      <c r="P74" s="20" t="e">
        <f>VLOOKUP('Frese Valve Selection'!$O74,'Partnumber data valves'!$B$4:$M$1001,12,FALSE)</f>
        <v>#N/A</v>
      </c>
      <c r="Q74" s="20" t="e">
        <f>VLOOKUP('Frese Valve Selection'!$O74,'Partnumber data valves'!$B$4:$L$1001,11,FALSE)</f>
        <v>#N/A</v>
      </c>
      <c r="R74" s="94" t="e">
        <f t="shared" si="25"/>
        <v>#DIV/0!</v>
      </c>
      <c r="S74" s="71"/>
      <c r="T74" s="71"/>
      <c r="U74" s="71"/>
      <c r="V74" s="71"/>
      <c r="W74" s="71"/>
      <c r="X74" s="71"/>
      <c r="Y74" s="19" t="e">
        <f>VLOOKUP('Frese Valve Selection'!$O74,'Partnumber data valves'!$B$4:$K$1001,2,FALSE)</f>
        <v>#N/A</v>
      </c>
      <c r="Z74" s="20" t="e">
        <f>VLOOKUP('Frese Valve Selection'!$O74,'Partnumber data valves'!$B$4:$K$1001,3,FALSE)</f>
        <v>#N/A</v>
      </c>
      <c r="AA74" s="20" t="e">
        <f>VLOOKUP('Frese Valve Selection'!$O74,'Partnumber data valves'!$B$4:$K$1001,7,FALSE)</f>
        <v>#N/A</v>
      </c>
      <c r="AB74" s="20" t="e">
        <f>VLOOKUP('Frese Valve Selection'!$O74,'Partnumber data valves'!$B$4:$K$1001,8,FALSE)</f>
        <v>#N/A</v>
      </c>
      <c r="AC74" s="20" t="e">
        <f>VLOOKUP('Frese Valve Selection'!$O74,'Partnumber data valves'!$B$4:$K$1001,9,FALSE)</f>
        <v>#N/A</v>
      </c>
      <c r="AD74" s="20" t="e">
        <f>VLOOKUP('Frese Valve Selection'!$O74,'Partnumber data valves'!$B$4:$K$1001,10,FALSE)</f>
        <v>#N/A</v>
      </c>
      <c r="AE74" s="93">
        <f>IF(ISNUMBER(S74),S74*VLOOKUP('Frese Valve Selection'!$T74,'Partnumber data cartridges'!$A$4:$G$1001,7,FALSE),0)+
IF(ISNUMBER(U74),U74*VLOOKUP('Frese Valve Selection'!V74,'Partnumber data cartridges'!$A$4:$G$1001,7,FALSE),0)+
IF(ISNUMBER(W74),W74*VLOOKUP('Frese Valve Selection'!X74,'Partnumber data cartridges'!$A$4:$G$1001,7,FALSE),0)</f>
        <v>0</v>
      </c>
      <c r="AF74" s="1">
        <f>MAX(IF(ISBLANK(T74),0,VLOOKUP('Frese Valve Selection'!$T74,'Partnumber data cartridges'!$A$4:$G$1001,5,FALSE)),
IF(ISBLANK(V74),0,VLOOKUP('Frese Valve Selection'!V74,'Partnumber data cartridges'!$A$4:$G$1001,5,FALSE)),
IF(ISBLANK(X74),0,VLOOKUP('Frese Valve Selection'!X74,'Partnumber data cartridges'!$A$4:$G$1001,5,FALSE)))</f>
        <v>0</v>
      </c>
      <c r="AG74" s="20" t="e">
        <f>VLOOKUP(O74,'Weight table'!$A$2:$C$10000,3,FALSE)+IF(ISNUMBER(S74),S74*VLOOKUP(T74,'Weight table'!$A$2:$C$10000,3,FALSE),0)+IF(ISNUMBER(U74),U74*VLOOKUP(V74,'Weight table'!$A$2:$C$10000,3,FALSE),0)+IF(ISNUMBER(W74),W74*VLOOKUP(X74,'Weight table'!$A$2:$C$10000,3,FALSE),0)</f>
        <v>#N/A</v>
      </c>
      <c r="AI74" s="73"/>
      <c r="AL74" s="76"/>
      <c r="AM74" s="74"/>
      <c r="AN74">
        <f t="shared" si="22"/>
        <v>0</v>
      </c>
      <c r="AO74" t="e">
        <f t="shared" si="23"/>
        <v>#N/A</v>
      </c>
    </row>
    <row r="75" spans="2:41">
      <c r="B75" s="73"/>
      <c r="C75" s="73"/>
      <c r="D75" s="73"/>
      <c r="E75" s="73"/>
      <c r="F75" s="73"/>
      <c r="G75" s="81"/>
      <c r="H75" s="81"/>
      <c r="I75" s="97"/>
      <c r="J75" s="73"/>
      <c r="K75" s="73"/>
      <c r="L75" s="73"/>
      <c r="M75" s="81"/>
      <c r="O75" s="71"/>
      <c r="P75" s="20" t="e">
        <f>VLOOKUP('Frese Valve Selection'!$O75,'Partnumber data valves'!$B$4:$M$1001,12,FALSE)</f>
        <v>#N/A</v>
      </c>
      <c r="Q75" s="20" t="e">
        <f>VLOOKUP('Frese Valve Selection'!$O75,'Partnumber data valves'!$B$4:$L$1001,11,FALSE)</f>
        <v>#N/A</v>
      </c>
      <c r="R75" s="94" t="e">
        <f t="shared" si="25"/>
        <v>#DIV/0!</v>
      </c>
      <c r="S75" s="71"/>
      <c r="T75" s="71"/>
      <c r="U75" s="71"/>
      <c r="V75" s="71"/>
      <c r="W75" s="71"/>
      <c r="X75" s="71"/>
      <c r="Y75" s="19" t="e">
        <f>VLOOKUP('Frese Valve Selection'!$O75,'Partnumber data valves'!$B$4:$K$1001,2,FALSE)</f>
        <v>#N/A</v>
      </c>
      <c r="Z75" s="20" t="e">
        <f>VLOOKUP('Frese Valve Selection'!$O75,'Partnumber data valves'!$B$4:$K$1001,3,FALSE)</f>
        <v>#N/A</v>
      </c>
      <c r="AA75" s="20" t="e">
        <f>VLOOKUP('Frese Valve Selection'!$O75,'Partnumber data valves'!$B$4:$K$1001,7,FALSE)</f>
        <v>#N/A</v>
      </c>
      <c r="AB75" s="20" t="e">
        <f>VLOOKUP('Frese Valve Selection'!$O75,'Partnumber data valves'!$B$4:$K$1001,8,FALSE)</f>
        <v>#N/A</v>
      </c>
      <c r="AC75" s="20" t="e">
        <f>VLOOKUP('Frese Valve Selection'!$O75,'Partnumber data valves'!$B$4:$K$1001,9,FALSE)</f>
        <v>#N/A</v>
      </c>
      <c r="AD75" s="20" t="e">
        <f>VLOOKUP('Frese Valve Selection'!$O75,'Partnumber data valves'!$B$4:$K$1001,10,FALSE)</f>
        <v>#N/A</v>
      </c>
      <c r="AE75" s="93">
        <f>IF(ISNUMBER(S75),S75*VLOOKUP('Frese Valve Selection'!$T75,'Partnumber data cartridges'!$A$4:$G$1001,7,FALSE),0)+
IF(ISNUMBER(U75),U75*VLOOKUP('Frese Valve Selection'!V75,'Partnumber data cartridges'!$A$4:$G$1001,7,FALSE),0)+
IF(ISNUMBER(W75),W75*VLOOKUP('Frese Valve Selection'!X75,'Partnumber data cartridges'!$A$4:$G$1001,7,FALSE),0)</f>
        <v>0</v>
      </c>
      <c r="AF75" s="1">
        <f>MAX(IF(ISBLANK(T75),0,VLOOKUP('Frese Valve Selection'!$T75,'Partnumber data cartridges'!$A$4:$G$1001,5,FALSE)),
IF(ISBLANK(V75),0,VLOOKUP('Frese Valve Selection'!V75,'Partnumber data cartridges'!$A$4:$G$1001,5,FALSE)),
IF(ISBLANK(X75),0,VLOOKUP('Frese Valve Selection'!X75,'Partnumber data cartridges'!$A$4:$G$1001,5,FALSE)))</f>
        <v>0</v>
      </c>
      <c r="AG75" s="20" t="e">
        <f>VLOOKUP(O75,'Weight table'!$A$2:$C$10000,3,FALSE)+IF(ISNUMBER(S75),S75*VLOOKUP(T75,'Weight table'!$A$2:$C$10000,3,FALSE),0)+IF(ISNUMBER(U75),U75*VLOOKUP(V75,'Weight table'!$A$2:$C$10000,3,FALSE),0)+IF(ISNUMBER(W75),W75*VLOOKUP(X75,'Weight table'!$A$2:$C$10000,3,FALSE),0)</f>
        <v>#N/A</v>
      </c>
      <c r="AI75" s="73"/>
      <c r="AL75" s="74"/>
      <c r="AM75" s="74"/>
      <c r="AN75">
        <f t="shared" si="22"/>
        <v>0</v>
      </c>
      <c r="AO75" t="e">
        <f t="shared" si="23"/>
        <v>#N/A</v>
      </c>
    </row>
    <row r="76" spans="2:41">
      <c r="B76" s="73"/>
      <c r="C76" s="73"/>
      <c r="D76" s="73"/>
      <c r="E76" s="73"/>
      <c r="F76" s="73"/>
      <c r="G76" s="82"/>
      <c r="H76" s="81"/>
      <c r="I76" s="97"/>
      <c r="J76" s="73"/>
      <c r="K76" s="73"/>
      <c r="L76" s="73"/>
      <c r="M76" s="81"/>
      <c r="O76" s="71"/>
      <c r="P76" s="20" t="e">
        <f>VLOOKUP('Frese Valve Selection'!$O76,'Partnumber data valves'!$B$4:$M$1001,12,FALSE)</f>
        <v>#N/A</v>
      </c>
      <c r="Q76" s="20" t="e">
        <f>VLOOKUP('Frese Valve Selection'!$O76,'Partnumber data valves'!$B$4:$L$1001,11,FALSE)</f>
        <v>#N/A</v>
      </c>
      <c r="R76" s="94" t="e">
        <f t="shared" si="25"/>
        <v>#DIV/0!</v>
      </c>
      <c r="S76" s="71"/>
      <c r="T76" s="71"/>
      <c r="U76" s="71"/>
      <c r="V76" s="71"/>
      <c r="W76" s="71"/>
      <c r="X76" s="71"/>
      <c r="Y76" s="19" t="e">
        <f>VLOOKUP('Frese Valve Selection'!$O76,'Partnumber data valves'!$B$4:$K$1001,2,FALSE)</f>
        <v>#N/A</v>
      </c>
      <c r="Z76" s="20" t="e">
        <f>VLOOKUP('Frese Valve Selection'!$O76,'Partnumber data valves'!$B$4:$K$1001,3,FALSE)</f>
        <v>#N/A</v>
      </c>
      <c r="AA76" s="20" t="e">
        <f>VLOOKUP('Frese Valve Selection'!$O76,'Partnumber data valves'!$B$4:$K$1001,7,FALSE)</f>
        <v>#N/A</v>
      </c>
      <c r="AB76" s="20" t="e">
        <f>VLOOKUP('Frese Valve Selection'!$O76,'Partnumber data valves'!$B$4:$K$1001,8,FALSE)</f>
        <v>#N/A</v>
      </c>
      <c r="AC76" s="20" t="e">
        <f>VLOOKUP('Frese Valve Selection'!$O76,'Partnumber data valves'!$B$4:$K$1001,9,FALSE)</f>
        <v>#N/A</v>
      </c>
      <c r="AD76" s="20" t="e">
        <f>VLOOKUP('Frese Valve Selection'!$O76,'Partnumber data valves'!$B$4:$K$1001,10,FALSE)</f>
        <v>#N/A</v>
      </c>
      <c r="AE76" s="93">
        <f>IF(ISNUMBER(S76),S76*VLOOKUP('Frese Valve Selection'!$T76,'Partnumber data cartridges'!$A$4:$G$1001,7,FALSE),0)+
IF(ISNUMBER(U76),U76*VLOOKUP('Frese Valve Selection'!V76,'Partnumber data cartridges'!$A$4:$G$1001,7,FALSE),0)+
IF(ISNUMBER(W76),W76*VLOOKUP('Frese Valve Selection'!X76,'Partnumber data cartridges'!$A$4:$G$1001,7,FALSE),0)</f>
        <v>0</v>
      </c>
      <c r="AF76" s="1">
        <f>MAX(IF(ISBLANK(T76),0,VLOOKUP('Frese Valve Selection'!$T76,'Partnumber data cartridges'!$A$4:$G$1001,5,FALSE)),
IF(ISBLANK(V76),0,VLOOKUP('Frese Valve Selection'!V76,'Partnumber data cartridges'!$A$4:$G$1001,5,FALSE)),
IF(ISBLANK(X76),0,VLOOKUP('Frese Valve Selection'!X76,'Partnumber data cartridges'!$A$4:$G$1001,5,FALSE)))</f>
        <v>0</v>
      </c>
      <c r="AG76" s="20" t="e">
        <f>VLOOKUP(O76,'Weight table'!$A$2:$C$10000,3,FALSE)+IF(ISNUMBER(S76),S76*VLOOKUP(T76,'Weight table'!$A$2:$C$10000,3,FALSE),0)+IF(ISNUMBER(U76),U76*VLOOKUP(V76,'Weight table'!$A$2:$C$10000,3,FALSE),0)+IF(ISNUMBER(W76),W76*VLOOKUP(X76,'Weight table'!$A$2:$C$10000,3,FALSE),0)</f>
        <v>#N/A</v>
      </c>
      <c r="AI76" s="73"/>
      <c r="AL76" s="74"/>
      <c r="AM76" s="74"/>
      <c r="AN76">
        <f t="shared" ref="AN76:AN139" si="26">S76+U76+W76</f>
        <v>0</v>
      </c>
      <c r="AO76" t="e">
        <f t="shared" ref="AO76:AO139" si="27">Q76-AN76</f>
        <v>#N/A</v>
      </c>
    </row>
    <row r="77" spans="2:41">
      <c r="B77" s="73"/>
      <c r="C77" s="73"/>
      <c r="D77" s="73"/>
      <c r="E77" s="73"/>
      <c r="F77" s="73"/>
      <c r="G77" s="81"/>
      <c r="H77" s="81"/>
      <c r="I77" s="97"/>
      <c r="J77" s="73"/>
      <c r="K77" s="73"/>
      <c r="L77" s="73"/>
      <c r="M77" s="81"/>
      <c r="O77" s="71"/>
      <c r="P77" s="20" t="e">
        <f>VLOOKUP('Frese Valve Selection'!$O77,'Partnumber data valves'!$B$4:$M$1001,12,FALSE)</f>
        <v>#N/A</v>
      </c>
      <c r="Q77" s="20" t="e">
        <f>VLOOKUP('Frese Valve Selection'!$O77,'Partnumber data valves'!$B$4:$L$1001,11,FALSE)</f>
        <v>#N/A</v>
      </c>
      <c r="R77" s="94" t="e">
        <f t="shared" si="25"/>
        <v>#DIV/0!</v>
      </c>
      <c r="S77" s="71"/>
      <c r="T77" s="71"/>
      <c r="U77" s="71"/>
      <c r="V77" s="71"/>
      <c r="W77" s="71"/>
      <c r="X77" s="71"/>
      <c r="Y77" s="19" t="e">
        <f>VLOOKUP('Frese Valve Selection'!$O77,'Partnumber data valves'!$B$4:$K$1001,2,FALSE)</f>
        <v>#N/A</v>
      </c>
      <c r="Z77" s="20" t="e">
        <f>VLOOKUP('Frese Valve Selection'!$O77,'Partnumber data valves'!$B$4:$K$1001,3,FALSE)</f>
        <v>#N/A</v>
      </c>
      <c r="AA77" s="20" t="e">
        <f>VLOOKUP('Frese Valve Selection'!$O77,'Partnumber data valves'!$B$4:$K$1001,7,FALSE)</f>
        <v>#N/A</v>
      </c>
      <c r="AB77" s="20" t="e">
        <f>VLOOKUP('Frese Valve Selection'!$O77,'Partnumber data valves'!$B$4:$K$1001,8,FALSE)</f>
        <v>#N/A</v>
      </c>
      <c r="AC77" s="20" t="e">
        <f>VLOOKUP('Frese Valve Selection'!$O77,'Partnumber data valves'!$B$4:$K$1001,9,FALSE)</f>
        <v>#N/A</v>
      </c>
      <c r="AD77" s="20" t="e">
        <f>VLOOKUP('Frese Valve Selection'!$O77,'Partnumber data valves'!$B$4:$K$1001,10,FALSE)</f>
        <v>#N/A</v>
      </c>
      <c r="AE77" s="93">
        <f>IF(ISNUMBER(S77),S77*VLOOKUP('Frese Valve Selection'!$T77,'Partnumber data cartridges'!$A$4:$G$1001,7,FALSE),0)+
IF(ISNUMBER(U77),U77*VLOOKUP('Frese Valve Selection'!V77,'Partnumber data cartridges'!$A$4:$G$1001,7,FALSE),0)+
IF(ISNUMBER(W77),W77*VLOOKUP('Frese Valve Selection'!X77,'Partnumber data cartridges'!$A$4:$G$1001,7,FALSE),0)</f>
        <v>0</v>
      </c>
      <c r="AF77" s="1">
        <f>MAX(IF(ISBLANK(T77),0,VLOOKUP('Frese Valve Selection'!$T77,'Partnumber data cartridges'!$A$4:$G$1001,5,FALSE)),
IF(ISBLANK(V77),0,VLOOKUP('Frese Valve Selection'!V77,'Partnumber data cartridges'!$A$4:$G$1001,5,FALSE)),
IF(ISBLANK(X77),0,VLOOKUP('Frese Valve Selection'!X77,'Partnumber data cartridges'!$A$4:$G$1001,5,FALSE)))</f>
        <v>0</v>
      </c>
      <c r="AG77" s="20" t="e">
        <f>VLOOKUP(O77,'Weight table'!$A$2:$C$10000,3,FALSE)+IF(ISNUMBER(S77),S77*VLOOKUP(T77,'Weight table'!$A$2:$C$10000,3,FALSE),0)+IF(ISNUMBER(U77),U77*VLOOKUP(V77,'Weight table'!$A$2:$C$10000,3,FALSE),0)+IF(ISNUMBER(W77),W77*VLOOKUP(X77,'Weight table'!$A$2:$C$10000,3,FALSE),0)</f>
        <v>#N/A</v>
      </c>
      <c r="AI77" s="73"/>
      <c r="AL77" s="74"/>
      <c r="AM77" s="74"/>
      <c r="AN77">
        <f t="shared" si="26"/>
        <v>0</v>
      </c>
      <c r="AO77" t="e">
        <f t="shared" si="27"/>
        <v>#N/A</v>
      </c>
    </row>
    <row r="78" spans="2:41">
      <c r="B78" s="73"/>
      <c r="C78" s="73"/>
      <c r="D78" s="73"/>
      <c r="E78" s="73"/>
      <c r="F78" s="73"/>
      <c r="G78" s="81"/>
      <c r="H78" s="81"/>
      <c r="I78" s="97"/>
      <c r="J78" s="73"/>
      <c r="K78" s="73"/>
      <c r="L78" s="73"/>
      <c r="M78" s="81"/>
      <c r="O78" s="71"/>
      <c r="P78" s="20" t="e">
        <f>VLOOKUP('Frese Valve Selection'!$O78,'Partnumber data valves'!$B$4:$M$1001,12,FALSE)</f>
        <v>#N/A</v>
      </c>
      <c r="Q78" s="20" t="e">
        <f>VLOOKUP('Frese Valve Selection'!$O78,'Partnumber data valves'!$B$4:$L$1001,11,FALSE)</f>
        <v>#N/A</v>
      </c>
      <c r="R78" s="94" t="e">
        <f t="shared" si="25"/>
        <v>#DIV/0!</v>
      </c>
      <c r="S78" s="71"/>
      <c r="T78" s="71"/>
      <c r="U78" s="71"/>
      <c r="V78" s="71"/>
      <c r="W78" s="71"/>
      <c r="X78" s="71"/>
      <c r="Y78" s="19" t="e">
        <f>VLOOKUP('Frese Valve Selection'!$O78,'Partnumber data valves'!$B$4:$K$1001,2,FALSE)</f>
        <v>#N/A</v>
      </c>
      <c r="Z78" s="20" t="e">
        <f>VLOOKUP('Frese Valve Selection'!$O78,'Partnumber data valves'!$B$4:$K$1001,3,FALSE)</f>
        <v>#N/A</v>
      </c>
      <c r="AA78" s="20" t="e">
        <f>VLOOKUP('Frese Valve Selection'!$O78,'Partnumber data valves'!$B$4:$K$1001,7,FALSE)</f>
        <v>#N/A</v>
      </c>
      <c r="AB78" s="20" t="e">
        <f>VLOOKUP('Frese Valve Selection'!$O78,'Partnumber data valves'!$B$4:$K$1001,8,FALSE)</f>
        <v>#N/A</v>
      </c>
      <c r="AC78" s="20" t="e">
        <f>VLOOKUP('Frese Valve Selection'!$O78,'Partnumber data valves'!$B$4:$K$1001,9,FALSE)</f>
        <v>#N/A</v>
      </c>
      <c r="AD78" s="20" t="e">
        <f>VLOOKUP('Frese Valve Selection'!$O78,'Partnumber data valves'!$B$4:$K$1001,10,FALSE)</f>
        <v>#N/A</v>
      </c>
      <c r="AE78" s="93">
        <f>IF(ISNUMBER(S78),S78*VLOOKUP('Frese Valve Selection'!$T78,'Partnumber data cartridges'!$A$4:$G$1001,7,FALSE),0)+
IF(ISNUMBER(U78),U78*VLOOKUP('Frese Valve Selection'!V78,'Partnumber data cartridges'!$A$4:$G$1001,7,FALSE),0)+
IF(ISNUMBER(W78),W78*VLOOKUP('Frese Valve Selection'!X78,'Partnumber data cartridges'!$A$4:$G$1001,7,FALSE),0)</f>
        <v>0</v>
      </c>
      <c r="AF78" s="1">
        <f>MAX(IF(ISBLANK(T78),0,VLOOKUP('Frese Valve Selection'!$T78,'Partnumber data cartridges'!$A$4:$G$1001,5,FALSE)),
IF(ISBLANK(V78),0,VLOOKUP('Frese Valve Selection'!V78,'Partnumber data cartridges'!$A$4:$G$1001,5,FALSE)),
IF(ISBLANK(X78),0,VLOOKUP('Frese Valve Selection'!X78,'Partnumber data cartridges'!$A$4:$G$1001,5,FALSE)))</f>
        <v>0</v>
      </c>
      <c r="AG78" s="20" t="e">
        <f>VLOOKUP(O78,'Weight table'!$A$2:$C$10000,3,FALSE)+IF(ISNUMBER(S78),S78*VLOOKUP(T78,'Weight table'!$A$2:$C$10000,3,FALSE),0)+IF(ISNUMBER(U78),U78*VLOOKUP(V78,'Weight table'!$A$2:$C$10000,3,FALSE),0)+IF(ISNUMBER(W78),W78*VLOOKUP(X78,'Weight table'!$A$2:$C$10000,3,FALSE),0)</f>
        <v>#N/A</v>
      </c>
      <c r="AI78" s="73"/>
      <c r="AL78" s="74"/>
      <c r="AM78" s="74"/>
      <c r="AN78">
        <f t="shared" si="26"/>
        <v>0</v>
      </c>
      <c r="AO78" t="e">
        <f t="shared" si="27"/>
        <v>#N/A</v>
      </c>
    </row>
    <row r="79" spans="2:41">
      <c r="B79" s="73"/>
      <c r="C79" s="73"/>
      <c r="D79" s="73"/>
      <c r="E79" s="73"/>
      <c r="F79" s="73"/>
      <c r="G79" s="82"/>
      <c r="H79" s="81"/>
      <c r="I79" s="97"/>
      <c r="J79" s="73"/>
      <c r="K79" s="73"/>
      <c r="L79" s="73"/>
      <c r="M79" s="81"/>
      <c r="O79" s="71"/>
      <c r="P79" s="20" t="e">
        <f>VLOOKUP('Frese Valve Selection'!$O79,'Partnumber data valves'!$B$4:$M$1001,12,FALSE)</f>
        <v>#N/A</v>
      </c>
      <c r="Q79" s="20" t="e">
        <f>VLOOKUP('Frese Valve Selection'!$O79,'Partnumber data valves'!$B$4:$L$1001,11,FALSE)</f>
        <v>#N/A</v>
      </c>
      <c r="R79" s="94" t="e">
        <f t="shared" si="25"/>
        <v>#DIV/0!</v>
      </c>
      <c r="S79" s="71"/>
      <c r="T79" s="71"/>
      <c r="U79" s="71"/>
      <c r="V79" s="71"/>
      <c r="W79" s="71"/>
      <c r="X79" s="71"/>
      <c r="Y79" s="19" t="e">
        <f>VLOOKUP('Frese Valve Selection'!$O79,'Partnumber data valves'!$B$4:$K$1001,2,FALSE)</f>
        <v>#N/A</v>
      </c>
      <c r="Z79" s="20" t="e">
        <f>VLOOKUP('Frese Valve Selection'!$O79,'Partnumber data valves'!$B$4:$K$1001,3,FALSE)</f>
        <v>#N/A</v>
      </c>
      <c r="AA79" s="20" t="e">
        <f>VLOOKUP('Frese Valve Selection'!$O79,'Partnumber data valves'!$B$4:$K$1001,7,FALSE)</f>
        <v>#N/A</v>
      </c>
      <c r="AB79" s="20" t="e">
        <f>VLOOKUP('Frese Valve Selection'!$O79,'Partnumber data valves'!$B$4:$K$1001,8,FALSE)</f>
        <v>#N/A</v>
      </c>
      <c r="AC79" s="20" t="e">
        <f>VLOOKUP('Frese Valve Selection'!$O79,'Partnumber data valves'!$B$4:$K$1001,9,FALSE)</f>
        <v>#N/A</v>
      </c>
      <c r="AD79" s="20" t="e">
        <f>VLOOKUP('Frese Valve Selection'!$O79,'Partnumber data valves'!$B$4:$K$1001,10,FALSE)</f>
        <v>#N/A</v>
      </c>
      <c r="AE79" s="93">
        <f>IF(ISNUMBER(S79),S79*VLOOKUP('Frese Valve Selection'!$T79,'Partnumber data cartridges'!$A$4:$G$1001,7,FALSE),0)+
IF(ISNUMBER(U79),U79*VLOOKUP('Frese Valve Selection'!V79,'Partnumber data cartridges'!$A$4:$G$1001,7,FALSE),0)+
IF(ISNUMBER(W79),W79*VLOOKUP('Frese Valve Selection'!X79,'Partnumber data cartridges'!$A$4:$G$1001,7,FALSE),0)</f>
        <v>0</v>
      </c>
      <c r="AF79" s="1">
        <f>MAX(IF(ISBLANK(T79),0,VLOOKUP('Frese Valve Selection'!$T79,'Partnumber data cartridges'!$A$4:$G$1001,5,FALSE)),
IF(ISBLANK(V79),0,VLOOKUP('Frese Valve Selection'!V79,'Partnumber data cartridges'!$A$4:$G$1001,5,FALSE)),
IF(ISBLANK(X79),0,VLOOKUP('Frese Valve Selection'!X79,'Partnumber data cartridges'!$A$4:$G$1001,5,FALSE)))</f>
        <v>0</v>
      </c>
      <c r="AG79" s="20" t="e">
        <f>VLOOKUP(O79,'Weight table'!$A$2:$C$10000,3,FALSE)+IF(ISNUMBER(S79),S79*VLOOKUP(T79,'Weight table'!$A$2:$C$10000,3,FALSE),0)+IF(ISNUMBER(U79),U79*VLOOKUP(V79,'Weight table'!$A$2:$C$10000,3,FALSE),0)+IF(ISNUMBER(W79),W79*VLOOKUP(X79,'Weight table'!$A$2:$C$10000,3,FALSE),0)</f>
        <v>#N/A</v>
      </c>
      <c r="AI79" s="73"/>
      <c r="AL79" s="74"/>
      <c r="AM79" s="74"/>
      <c r="AN79">
        <f t="shared" si="26"/>
        <v>0</v>
      </c>
      <c r="AO79" t="e">
        <f t="shared" si="27"/>
        <v>#N/A</v>
      </c>
    </row>
    <row r="80" spans="2:41">
      <c r="B80" s="73"/>
      <c r="C80" s="73"/>
      <c r="D80" s="73"/>
      <c r="E80" s="73"/>
      <c r="F80" s="73"/>
      <c r="G80" s="81"/>
      <c r="H80" s="81"/>
      <c r="I80" s="97"/>
      <c r="J80" s="73"/>
      <c r="K80" s="73"/>
      <c r="L80" s="73"/>
      <c r="M80" s="81"/>
      <c r="O80" s="71"/>
      <c r="P80" s="20" t="e">
        <f>VLOOKUP('Frese Valve Selection'!$O80,'Partnumber data valves'!$B$4:$M$1001,12,FALSE)</f>
        <v>#N/A</v>
      </c>
      <c r="Q80" s="20" t="e">
        <f>VLOOKUP('Frese Valve Selection'!$O80,'Partnumber data valves'!$B$4:$L$1001,11,FALSE)</f>
        <v>#N/A</v>
      </c>
      <c r="R80" s="94" t="e">
        <f t="shared" si="25"/>
        <v>#DIV/0!</v>
      </c>
      <c r="S80" s="71"/>
      <c r="T80" s="71"/>
      <c r="U80" s="71"/>
      <c r="V80" s="71"/>
      <c r="W80" s="71"/>
      <c r="X80" s="71"/>
      <c r="Y80" s="19" t="e">
        <f>VLOOKUP('Frese Valve Selection'!$O80,'Partnumber data valves'!$B$4:$K$1001,2,FALSE)</f>
        <v>#N/A</v>
      </c>
      <c r="Z80" s="20" t="e">
        <f>VLOOKUP('Frese Valve Selection'!$O80,'Partnumber data valves'!$B$4:$K$1001,3,FALSE)</f>
        <v>#N/A</v>
      </c>
      <c r="AA80" s="20" t="e">
        <f>VLOOKUP('Frese Valve Selection'!$O80,'Partnumber data valves'!$B$4:$K$1001,7,FALSE)</f>
        <v>#N/A</v>
      </c>
      <c r="AB80" s="20" t="e">
        <f>VLOOKUP('Frese Valve Selection'!$O80,'Partnumber data valves'!$B$4:$K$1001,8,FALSE)</f>
        <v>#N/A</v>
      </c>
      <c r="AC80" s="20" t="e">
        <f>VLOOKUP('Frese Valve Selection'!$O80,'Partnumber data valves'!$B$4:$K$1001,9,FALSE)</f>
        <v>#N/A</v>
      </c>
      <c r="AD80" s="20" t="e">
        <f>VLOOKUP('Frese Valve Selection'!$O80,'Partnumber data valves'!$B$4:$K$1001,10,FALSE)</f>
        <v>#N/A</v>
      </c>
      <c r="AE80" s="93">
        <f>IF(ISNUMBER(S80),S80*VLOOKUP('Frese Valve Selection'!$T80,'Partnumber data cartridges'!$A$4:$G$1001,7,FALSE),0)+
IF(ISNUMBER(U80),U80*VLOOKUP('Frese Valve Selection'!V80,'Partnumber data cartridges'!$A$4:$G$1001,7,FALSE),0)+
IF(ISNUMBER(W80),W80*VLOOKUP('Frese Valve Selection'!X80,'Partnumber data cartridges'!$A$4:$G$1001,7,FALSE),0)</f>
        <v>0</v>
      </c>
      <c r="AF80" s="1">
        <f>MAX(IF(ISBLANK(T80),0,VLOOKUP('Frese Valve Selection'!$T80,'Partnumber data cartridges'!$A$4:$G$1001,5,FALSE)),
IF(ISBLANK(V80),0,VLOOKUP('Frese Valve Selection'!V80,'Partnumber data cartridges'!$A$4:$G$1001,5,FALSE)),
IF(ISBLANK(X80),0,VLOOKUP('Frese Valve Selection'!X80,'Partnumber data cartridges'!$A$4:$G$1001,5,FALSE)))</f>
        <v>0</v>
      </c>
      <c r="AG80" s="20" t="e">
        <f>VLOOKUP(O80,'Weight table'!$A$2:$C$10000,3,FALSE)+IF(ISNUMBER(S80),S80*VLOOKUP(T80,'Weight table'!$A$2:$C$10000,3,FALSE),0)+IF(ISNUMBER(U80),U80*VLOOKUP(V80,'Weight table'!$A$2:$C$10000,3,FALSE),0)+IF(ISNUMBER(W80),W80*VLOOKUP(X80,'Weight table'!$A$2:$C$10000,3,FALSE),0)</f>
        <v>#N/A</v>
      </c>
      <c r="AI80" s="73"/>
      <c r="AL80" s="76"/>
      <c r="AM80" s="74"/>
      <c r="AN80">
        <f t="shared" si="26"/>
        <v>0</v>
      </c>
      <c r="AO80" t="e">
        <f t="shared" si="27"/>
        <v>#N/A</v>
      </c>
    </row>
    <row r="81" spans="2:41">
      <c r="B81" s="73"/>
      <c r="C81" s="73"/>
      <c r="D81" s="73"/>
      <c r="E81" s="73"/>
      <c r="F81" s="73"/>
      <c r="G81" s="82"/>
      <c r="H81" s="81"/>
      <c r="I81" s="97"/>
      <c r="J81" s="73"/>
      <c r="K81" s="73"/>
      <c r="L81" s="73"/>
      <c r="M81" s="81"/>
      <c r="O81" s="71"/>
      <c r="P81" s="20" t="e">
        <f>VLOOKUP('Frese Valve Selection'!$O81,'Partnumber data valves'!$B$4:$M$1001,12,FALSE)</f>
        <v>#N/A</v>
      </c>
      <c r="Q81" s="20" t="e">
        <f>VLOOKUP('Frese Valve Selection'!$O81,'Partnumber data valves'!$B$4:$L$1001,11,FALSE)</f>
        <v>#N/A</v>
      </c>
      <c r="R81" s="94" t="e">
        <f t="shared" si="25"/>
        <v>#DIV/0!</v>
      </c>
      <c r="S81" s="71"/>
      <c r="T81" s="71"/>
      <c r="U81" s="71"/>
      <c r="V81" s="71"/>
      <c r="W81" s="71"/>
      <c r="X81" s="71"/>
      <c r="Y81" s="19" t="e">
        <f>VLOOKUP('Frese Valve Selection'!$O81,'Partnumber data valves'!$B$4:$K$1001,2,FALSE)</f>
        <v>#N/A</v>
      </c>
      <c r="Z81" s="20" t="e">
        <f>VLOOKUP('Frese Valve Selection'!$O81,'Partnumber data valves'!$B$4:$K$1001,3,FALSE)</f>
        <v>#N/A</v>
      </c>
      <c r="AA81" s="20" t="e">
        <f>VLOOKUP('Frese Valve Selection'!$O81,'Partnumber data valves'!$B$4:$K$1001,7,FALSE)</f>
        <v>#N/A</v>
      </c>
      <c r="AB81" s="20" t="e">
        <f>VLOOKUP('Frese Valve Selection'!$O81,'Partnumber data valves'!$B$4:$K$1001,8,FALSE)</f>
        <v>#N/A</v>
      </c>
      <c r="AC81" s="20" t="e">
        <f>VLOOKUP('Frese Valve Selection'!$O81,'Partnumber data valves'!$B$4:$K$1001,9,FALSE)</f>
        <v>#N/A</v>
      </c>
      <c r="AD81" s="20" t="e">
        <f>VLOOKUP('Frese Valve Selection'!$O81,'Partnumber data valves'!$B$4:$K$1001,10,FALSE)</f>
        <v>#N/A</v>
      </c>
      <c r="AE81" s="93">
        <f>IF(ISNUMBER(S81),S81*VLOOKUP('Frese Valve Selection'!$T81,'Partnumber data cartridges'!$A$4:$G$1001,7,FALSE),0)+
IF(ISNUMBER(U81),U81*VLOOKUP('Frese Valve Selection'!V81,'Partnumber data cartridges'!$A$4:$G$1001,7,FALSE),0)+
IF(ISNUMBER(W81),W81*VLOOKUP('Frese Valve Selection'!X81,'Partnumber data cartridges'!$A$4:$G$1001,7,FALSE),0)</f>
        <v>0</v>
      </c>
      <c r="AF81" s="1">
        <f>MAX(IF(ISBLANK(T81),0,VLOOKUP('Frese Valve Selection'!$T81,'Partnumber data cartridges'!$A$4:$G$1001,5,FALSE)),
IF(ISBLANK(V81),0,VLOOKUP('Frese Valve Selection'!V81,'Partnumber data cartridges'!$A$4:$G$1001,5,FALSE)),
IF(ISBLANK(X81),0,VLOOKUP('Frese Valve Selection'!X81,'Partnumber data cartridges'!$A$4:$G$1001,5,FALSE)))</f>
        <v>0</v>
      </c>
      <c r="AG81" s="20" t="e">
        <f>VLOOKUP(O81,'Weight table'!$A$2:$C$10000,3,FALSE)+IF(ISNUMBER(S81),S81*VLOOKUP(T81,'Weight table'!$A$2:$C$10000,3,FALSE),0)+IF(ISNUMBER(U81),U81*VLOOKUP(V81,'Weight table'!$A$2:$C$10000,3,FALSE),0)+IF(ISNUMBER(W81),W81*VLOOKUP(X81,'Weight table'!$A$2:$C$10000,3,FALSE),0)</f>
        <v>#N/A</v>
      </c>
      <c r="AI81" s="73"/>
      <c r="AL81" s="74"/>
      <c r="AM81" s="74"/>
      <c r="AN81">
        <f t="shared" si="26"/>
        <v>0</v>
      </c>
      <c r="AO81" t="e">
        <f t="shared" si="27"/>
        <v>#N/A</v>
      </c>
    </row>
    <row r="82" spans="2:41">
      <c r="B82" s="73"/>
      <c r="C82" s="73"/>
      <c r="D82" s="73"/>
      <c r="E82" s="73"/>
      <c r="F82" s="73"/>
      <c r="G82" s="81"/>
      <c r="H82" s="81"/>
      <c r="I82" s="97"/>
      <c r="J82" s="73"/>
      <c r="K82" s="73"/>
      <c r="L82" s="73"/>
      <c r="M82" s="81"/>
      <c r="O82" s="71"/>
      <c r="P82" s="20" t="e">
        <f>VLOOKUP('Frese Valve Selection'!$O82,'Partnumber data valves'!$B$4:$M$1001,12,FALSE)</f>
        <v>#N/A</v>
      </c>
      <c r="Q82" s="20" t="e">
        <f>VLOOKUP('Frese Valve Selection'!$O82,'Partnumber data valves'!$B$4:$L$1001,11,FALSE)</f>
        <v>#N/A</v>
      </c>
      <c r="R82" s="94" t="e">
        <f t="shared" si="25"/>
        <v>#DIV/0!</v>
      </c>
      <c r="S82" s="71"/>
      <c r="T82" s="71"/>
      <c r="U82" s="71"/>
      <c r="V82" s="71"/>
      <c r="W82" s="71"/>
      <c r="X82" s="71"/>
      <c r="Y82" s="19" t="e">
        <f>VLOOKUP('Frese Valve Selection'!$O82,'Partnumber data valves'!$B$4:$K$1001,2,FALSE)</f>
        <v>#N/A</v>
      </c>
      <c r="Z82" s="20" t="e">
        <f>VLOOKUP('Frese Valve Selection'!$O82,'Partnumber data valves'!$B$4:$K$1001,3,FALSE)</f>
        <v>#N/A</v>
      </c>
      <c r="AA82" s="20" t="e">
        <f>VLOOKUP('Frese Valve Selection'!$O82,'Partnumber data valves'!$B$4:$K$1001,7,FALSE)</f>
        <v>#N/A</v>
      </c>
      <c r="AB82" s="20" t="e">
        <f>VLOOKUP('Frese Valve Selection'!$O82,'Partnumber data valves'!$B$4:$K$1001,8,FALSE)</f>
        <v>#N/A</v>
      </c>
      <c r="AC82" s="20" t="e">
        <f>VLOOKUP('Frese Valve Selection'!$O82,'Partnumber data valves'!$B$4:$K$1001,9,FALSE)</f>
        <v>#N/A</v>
      </c>
      <c r="AD82" s="20" t="e">
        <f>VLOOKUP('Frese Valve Selection'!$O82,'Partnumber data valves'!$B$4:$K$1001,10,FALSE)</f>
        <v>#N/A</v>
      </c>
      <c r="AE82" s="93">
        <f>IF(ISNUMBER(S82),S82*VLOOKUP('Frese Valve Selection'!$T82,'Partnumber data cartridges'!$A$4:$G$1001,7,FALSE),0)+
IF(ISNUMBER(U82),U82*VLOOKUP('Frese Valve Selection'!V82,'Partnumber data cartridges'!$A$4:$G$1001,7,FALSE),0)+
IF(ISNUMBER(W82),W82*VLOOKUP('Frese Valve Selection'!X82,'Partnumber data cartridges'!$A$4:$G$1001,7,FALSE),0)</f>
        <v>0</v>
      </c>
      <c r="AF82" s="1">
        <f>MAX(IF(ISBLANK(T82),0,VLOOKUP('Frese Valve Selection'!$T82,'Partnumber data cartridges'!$A$4:$G$1001,5,FALSE)),
IF(ISBLANK(V82),0,VLOOKUP('Frese Valve Selection'!V82,'Partnumber data cartridges'!$A$4:$G$1001,5,FALSE)),
IF(ISBLANK(X82),0,VLOOKUP('Frese Valve Selection'!X82,'Partnumber data cartridges'!$A$4:$G$1001,5,FALSE)))</f>
        <v>0</v>
      </c>
      <c r="AG82" s="20" t="e">
        <f>VLOOKUP(O82,'Weight table'!$A$2:$C$10000,3,FALSE)+IF(ISNUMBER(S82),S82*VLOOKUP(T82,'Weight table'!$A$2:$C$10000,3,FALSE),0)+IF(ISNUMBER(U82),U82*VLOOKUP(V82,'Weight table'!$A$2:$C$10000,3,FALSE),0)+IF(ISNUMBER(W82),W82*VLOOKUP(X82,'Weight table'!$A$2:$C$10000,3,FALSE),0)</f>
        <v>#N/A</v>
      </c>
      <c r="AI82" s="73"/>
      <c r="AL82" s="76"/>
      <c r="AM82" s="74"/>
      <c r="AN82">
        <f t="shared" si="26"/>
        <v>0</v>
      </c>
      <c r="AO82" t="e">
        <f t="shared" si="27"/>
        <v>#N/A</v>
      </c>
    </row>
    <row r="83" spans="2:41">
      <c r="B83" s="73"/>
      <c r="C83" s="73"/>
      <c r="D83" s="73"/>
      <c r="E83" s="73"/>
      <c r="F83" s="73"/>
      <c r="G83" s="82"/>
      <c r="H83" s="81"/>
      <c r="I83" s="97"/>
      <c r="J83" s="73"/>
      <c r="K83" s="73"/>
      <c r="L83" s="73"/>
      <c r="M83" s="81"/>
      <c r="O83" s="71"/>
      <c r="P83" s="20" t="e">
        <f>VLOOKUP('Frese Valve Selection'!$O83,'Partnumber data valves'!$B$4:$M$1001,12,FALSE)</f>
        <v>#N/A</v>
      </c>
      <c r="Q83" s="20" t="e">
        <f>VLOOKUP('Frese Valve Selection'!$O83,'Partnumber data valves'!$B$4:$L$1001,11,FALSE)</f>
        <v>#N/A</v>
      </c>
      <c r="R83" s="94" t="e">
        <f t="shared" si="25"/>
        <v>#DIV/0!</v>
      </c>
      <c r="S83" s="71"/>
      <c r="T83" s="71"/>
      <c r="U83" s="71"/>
      <c r="V83" s="71"/>
      <c r="W83" s="71"/>
      <c r="X83" s="71"/>
      <c r="Y83" s="19" t="e">
        <f>VLOOKUP('Frese Valve Selection'!$O83,'Partnumber data valves'!$B$4:$K$1001,2,FALSE)</f>
        <v>#N/A</v>
      </c>
      <c r="Z83" s="20" t="e">
        <f>VLOOKUP('Frese Valve Selection'!$O83,'Partnumber data valves'!$B$4:$K$1001,3,FALSE)</f>
        <v>#N/A</v>
      </c>
      <c r="AA83" s="20" t="e">
        <f>VLOOKUP('Frese Valve Selection'!$O83,'Partnumber data valves'!$B$4:$K$1001,7,FALSE)</f>
        <v>#N/A</v>
      </c>
      <c r="AB83" s="20" t="e">
        <f>VLOOKUP('Frese Valve Selection'!$O83,'Partnumber data valves'!$B$4:$K$1001,8,FALSE)</f>
        <v>#N/A</v>
      </c>
      <c r="AC83" s="20" t="e">
        <f>VLOOKUP('Frese Valve Selection'!$O83,'Partnumber data valves'!$B$4:$K$1001,9,FALSE)</f>
        <v>#N/A</v>
      </c>
      <c r="AD83" s="20" t="e">
        <f>VLOOKUP('Frese Valve Selection'!$O83,'Partnumber data valves'!$B$4:$K$1001,10,FALSE)</f>
        <v>#N/A</v>
      </c>
      <c r="AE83" s="93">
        <f>IF(ISNUMBER(S83),S83*VLOOKUP('Frese Valve Selection'!$T83,'Partnumber data cartridges'!$A$4:$G$1001,7,FALSE),0)+
IF(ISNUMBER(U83),U83*VLOOKUP('Frese Valve Selection'!V83,'Partnumber data cartridges'!$A$4:$G$1001,7,FALSE),0)+
IF(ISNUMBER(W83),W83*VLOOKUP('Frese Valve Selection'!X83,'Partnumber data cartridges'!$A$4:$G$1001,7,FALSE),0)</f>
        <v>0</v>
      </c>
      <c r="AF83" s="1">
        <f>MAX(IF(ISBLANK(T83),0,VLOOKUP('Frese Valve Selection'!$T83,'Partnumber data cartridges'!$A$4:$G$1001,5,FALSE)),
IF(ISBLANK(V83),0,VLOOKUP('Frese Valve Selection'!V83,'Partnumber data cartridges'!$A$4:$G$1001,5,FALSE)),
IF(ISBLANK(X83),0,VLOOKUP('Frese Valve Selection'!X83,'Partnumber data cartridges'!$A$4:$G$1001,5,FALSE)))</f>
        <v>0</v>
      </c>
      <c r="AG83" s="20" t="e">
        <f>VLOOKUP(O83,'Weight table'!$A$2:$C$10000,3,FALSE)+IF(ISNUMBER(S83),S83*VLOOKUP(T83,'Weight table'!$A$2:$C$10000,3,FALSE),0)+IF(ISNUMBER(U83),U83*VLOOKUP(V83,'Weight table'!$A$2:$C$10000,3,FALSE),0)+IF(ISNUMBER(W83),W83*VLOOKUP(X83,'Weight table'!$A$2:$C$10000,3,FALSE),0)</f>
        <v>#N/A</v>
      </c>
      <c r="AI83" s="73"/>
      <c r="AL83" s="74"/>
      <c r="AM83" s="74"/>
      <c r="AN83">
        <f t="shared" si="26"/>
        <v>0</v>
      </c>
      <c r="AO83" t="e">
        <f t="shared" si="27"/>
        <v>#N/A</v>
      </c>
    </row>
    <row r="84" spans="2:41">
      <c r="B84" s="73"/>
      <c r="C84" s="73"/>
      <c r="D84" s="73"/>
      <c r="E84" s="73"/>
      <c r="F84" s="73"/>
      <c r="G84" s="81"/>
      <c r="H84" s="81"/>
      <c r="I84" s="97"/>
      <c r="J84" s="73"/>
      <c r="K84" s="73"/>
      <c r="L84" s="73"/>
      <c r="M84" s="81"/>
      <c r="O84" s="71"/>
      <c r="P84" s="20" t="e">
        <f>VLOOKUP('Frese Valve Selection'!$O84,'Partnumber data valves'!$B$4:$M$1001,12,FALSE)</f>
        <v>#N/A</v>
      </c>
      <c r="Q84" s="20" t="e">
        <f>VLOOKUP('Frese Valve Selection'!$O84,'Partnumber data valves'!$B$4:$L$1001,11,FALSE)</f>
        <v>#N/A</v>
      </c>
      <c r="R84" s="94" t="e">
        <f t="shared" si="25"/>
        <v>#DIV/0!</v>
      </c>
      <c r="S84" s="71"/>
      <c r="T84" s="71"/>
      <c r="U84" s="71"/>
      <c r="V84" s="71"/>
      <c r="W84" s="71"/>
      <c r="X84" s="71"/>
      <c r="Y84" s="19" t="e">
        <f>VLOOKUP('Frese Valve Selection'!$O84,'Partnumber data valves'!$B$4:$K$1001,2,FALSE)</f>
        <v>#N/A</v>
      </c>
      <c r="Z84" s="20" t="e">
        <f>VLOOKUP('Frese Valve Selection'!$O84,'Partnumber data valves'!$B$4:$K$1001,3,FALSE)</f>
        <v>#N/A</v>
      </c>
      <c r="AA84" s="20" t="e">
        <f>VLOOKUP('Frese Valve Selection'!$O84,'Partnumber data valves'!$B$4:$K$1001,7,FALSE)</f>
        <v>#N/A</v>
      </c>
      <c r="AB84" s="20" t="e">
        <f>VLOOKUP('Frese Valve Selection'!$O84,'Partnumber data valves'!$B$4:$K$1001,8,FALSE)</f>
        <v>#N/A</v>
      </c>
      <c r="AC84" s="20" t="e">
        <f>VLOOKUP('Frese Valve Selection'!$O84,'Partnumber data valves'!$B$4:$K$1001,9,FALSE)</f>
        <v>#N/A</v>
      </c>
      <c r="AD84" s="20" t="e">
        <f>VLOOKUP('Frese Valve Selection'!$O84,'Partnumber data valves'!$B$4:$K$1001,10,FALSE)</f>
        <v>#N/A</v>
      </c>
      <c r="AE84" s="93">
        <f>IF(ISNUMBER(S84),S84*VLOOKUP('Frese Valve Selection'!$T84,'Partnumber data cartridges'!$A$4:$G$1001,7,FALSE),0)+
IF(ISNUMBER(U84),U84*VLOOKUP('Frese Valve Selection'!V84,'Partnumber data cartridges'!$A$4:$G$1001,7,FALSE),0)+
IF(ISNUMBER(W84),W84*VLOOKUP('Frese Valve Selection'!X84,'Partnumber data cartridges'!$A$4:$G$1001,7,FALSE),0)</f>
        <v>0</v>
      </c>
      <c r="AF84" s="1">
        <f>MAX(IF(ISBLANK(T84),0,VLOOKUP('Frese Valve Selection'!$T84,'Partnumber data cartridges'!$A$4:$G$1001,5,FALSE)),
IF(ISBLANK(V84),0,VLOOKUP('Frese Valve Selection'!V84,'Partnumber data cartridges'!$A$4:$G$1001,5,FALSE)),
IF(ISBLANK(X84),0,VLOOKUP('Frese Valve Selection'!X84,'Partnumber data cartridges'!$A$4:$G$1001,5,FALSE)))</f>
        <v>0</v>
      </c>
      <c r="AG84" s="20" t="e">
        <f>VLOOKUP(O84,'Weight table'!$A$2:$C$10000,3,FALSE)+IF(ISNUMBER(S84),S84*VLOOKUP(T84,'Weight table'!$A$2:$C$10000,3,FALSE),0)+IF(ISNUMBER(U84),U84*VLOOKUP(V84,'Weight table'!$A$2:$C$10000,3,FALSE),0)+IF(ISNUMBER(W84),W84*VLOOKUP(X84,'Weight table'!$A$2:$C$10000,3,FALSE),0)</f>
        <v>#N/A</v>
      </c>
      <c r="AI84" s="73"/>
      <c r="AL84" s="74"/>
      <c r="AM84" s="74"/>
      <c r="AN84">
        <f t="shared" si="26"/>
        <v>0</v>
      </c>
      <c r="AO84" t="e">
        <f t="shared" si="27"/>
        <v>#N/A</v>
      </c>
    </row>
    <row r="85" spans="2:41">
      <c r="B85" s="73"/>
      <c r="C85" s="73"/>
      <c r="D85" s="73"/>
      <c r="E85" s="73"/>
      <c r="F85" s="73"/>
      <c r="G85" s="82"/>
      <c r="H85" s="81"/>
      <c r="I85" s="97"/>
      <c r="J85" s="73"/>
      <c r="K85" s="73"/>
      <c r="L85" s="73"/>
      <c r="M85" s="81"/>
      <c r="O85" s="71"/>
      <c r="P85" s="20" t="e">
        <f>VLOOKUP('Frese Valve Selection'!$O85,'Partnumber data valves'!$B$4:$M$1001,12,FALSE)</f>
        <v>#N/A</v>
      </c>
      <c r="Q85" s="20" t="e">
        <f>VLOOKUP('Frese Valve Selection'!$O85,'Partnumber data valves'!$B$4:$L$1001,11,FALSE)</f>
        <v>#N/A</v>
      </c>
      <c r="R85" s="94" t="e">
        <f t="shared" si="25"/>
        <v>#DIV/0!</v>
      </c>
      <c r="S85" s="71"/>
      <c r="T85" s="71"/>
      <c r="U85" s="71"/>
      <c r="V85" s="71"/>
      <c r="W85" s="71"/>
      <c r="X85" s="71"/>
      <c r="Y85" s="19" t="e">
        <f>VLOOKUP('Frese Valve Selection'!$O85,'Partnumber data valves'!$B$4:$K$1001,2,FALSE)</f>
        <v>#N/A</v>
      </c>
      <c r="Z85" s="20" t="e">
        <f>VLOOKUP('Frese Valve Selection'!$O85,'Partnumber data valves'!$B$4:$K$1001,3,FALSE)</f>
        <v>#N/A</v>
      </c>
      <c r="AA85" s="20" t="e">
        <f>VLOOKUP('Frese Valve Selection'!$O85,'Partnumber data valves'!$B$4:$K$1001,7,FALSE)</f>
        <v>#N/A</v>
      </c>
      <c r="AB85" s="20" t="e">
        <f>VLOOKUP('Frese Valve Selection'!$O85,'Partnumber data valves'!$B$4:$K$1001,8,FALSE)</f>
        <v>#N/A</v>
      </c>
      <c r="AC85" s="20" t="e">
        <f>VLOOKUP('Frese Valve Selection'!$O85,'Partnumber data valves'!$B$4:$K$1001,9,FALSE)</f>
        <v>#N/A</v>
      </c>
      <c r="AD85" s="20" t="e">
        <f>VLOOKUP('Frese Valve Selection'!$O85,'Partnumber data valves'!$B$4:$K$1001,10,FALSE)</f>
        <v>#N/A</v>
      </c>
      <c r="AE85" s="93">
        <f>IF(ISNUMBER(S85),S85*VLOOKUP('Frese Valve Selection'!$T85,'Partnumber data cartridges'!$A$4:$G$1001,7,FALSE),0)+
IF(ISNUMBER(U85),U85*VLOOKUP('Frese Valve Selection'!V85,'Partnumber data cartridges'!$A$4:$G$1001,7,FALSE),0)+
IF(ISNUMBER(W85),W85*VLOOKUP('Frese Valve Selection'!X85,'Partnumber data cartridges'!$A$4:$G$1001,7,FALSE),0)</f>
        <v>0</v>
      </c>
      <c r="AF85" s="1">
        <f>MAX(IF(ISBLANK(T85),0,VLOOKUP('Frese Valve Selection'!$T85,'Partnumber data cartridges'!$A$4:$G$1001,5,FALSE)),
IF(ISBLANK(V85),0,VLOOKUP('Frese Valve Selection'!V85,'Partnumber data cartridges'!$A$4:$G$1001,5,FALSE)),
IF(ISBLANK(X85),0,VLOOKUP('Frese Valve Selection'!X85,'Partnumber data cartridges'!$A$4:$G$1001,5,FALSE)))</f>
        <v>0</v>
      </c>
      <c r="AG85" s="20" t="e">
        <f>VLOOKUP(O85,'Weight table'!$A$2:$C$10000,3,FALSE)+IF(ISNUMBER(S85),S85*VLOOKUP(T85,'Weight table'!$A$2:$C$10000,3,FALSE),0)+IF(ISNUMBER(U85),U85*VLOOKUP(V85,'Weight table'!$A$2:$C$10000,3,FALSE),0)+IF(ISNUMBER(W85),W85*VLOOKUP(X85,'Weight table'!$A$2:$C$10000,3,FALSE),0)</f>
        <v>#N/A</v>
      </c>
      <c r="AI85" s="73"/>
      <c r="AL85" s="74"/>
      <c r="AM85" s="74"/>
      <c r="AN85">
        <f t="shared" si="26"/>
        <v>0</v>
      </c>
      <c r="AO85" t="e">
        <f t="shared" si="27"/>
        <v>#N/A</v>
      </c>
    </row>
    <row r="86" spans="2:41">
      <c r="B86" s="73"/>
      <c r="C86" s="73"/>
      <c r="D86" s="73"/>
      <c r="E86" s="73"/>
      <c r="F86" s="73"/>
      <c r="G86" s="81"/>
      <c r="H86" s="81"/>
      <c r="I86" s="97"/>
      <c r="J86" s="73"/>
      <c r="K86" s="73"/>
      <c r="L86" s="73"/>
      <c r="M86" s="81"/>
      <c r="O86" s="71"/>
      <c r="P86" s="20" t="e">
        <f>VLOOKUP('Frese Valve Selection'!$O86,'Partnumber data valves'!$B$4:$M$1001,12,FALSE)</f>
        <v>#N/A</v>
      </c>
      <c r="Q86" s="20" t="e">
        <f>VLOOKUP('Frese Valve Selection'!$O86,'Partnumber data valves'!$B$4:$L$1001,11,FALSE)</f>
        <v>#N/A</v>
      </c>
      <c r="R86" s="94" t="e">
        <f t="shared" si="25"/>
        <v>#DIV/0!</v>
      </c>
      <c r="S86" s="71"/>
      <c r="T86" s="71"/>
      <c r="U86" s="71"/>
      <c r="V86" s="71"/>
      <c r="W86" s="71"/>
      <c r="X86" s="71"/>
      <c r="Y86" s="19" t="e">
        <f>VLOOKUP('Frese Valve Selection'!$O86,'Partnumber data valves'!$B$4:$K$1001,2,FALSE)</f>
        <v>#N/A</v>
      </c>
      <c r="Z86" s="20" t="e">
        <f>VLOOKUP('Frese Valve Selection'!$O86,'Partnumber data valves'!$B$4:$K$1001,3,FALSE)</f>
        <v>#N/A</v>
      </c>
      <c r="AA86" s="20" t="e">
        <f>VLOOKUP('Frese Valve Selection'!$O86,'Partnumber data valves'!$B$4:$K$1001,7,FALSE)</f>
        <v>#N/A</v>
      </c>
      <c r="AB86" s="20" t="e">
        <f>VLOOKUP('Frese Valve Selection'!$O86,'Partnumber data valves'!$B$4:$K$1001,8,FALSE)</f>
        <v>#N/A</v>
      </c>
      <c r="AC86" s="20" t="e">
        <f>VLOOKUP('Frese Valve Selection'!$O86,'Partnumber data valves'!$B$4:$K$1001,9,FALSE)</f>
        <v>#N/A</v>
      </c>
      <c r="AD86" s="20" t="e">
        <f>VLOOKUP('Frese Valve Selection'!$O86,'Partnumber data valves'!$B$4:$K$1001,10,FALSE)</f>
        <v>#N/A</v>
      </c>
      <c r="AE86" s="93">
        <f>IF(ISNUMBER(S86),S86*VLOOKUP('Frese Valve Selection'!$T86,'Partnumber data cartridges'!$A$4:$G$1001,7,FALSE),0)+
IF(ISNUMBER(U86),U86*VLOOKUP('Frese Valve Selection'!V86,'Partnumber data cartridges'!$A$4:$G$1001,7,FALSE),0)+
IF(ISNUMBER(W86),W86*VLOOKUP('Frese Valve Selection'!X86,'Partnumber data cartridges'!$A$4:$G$1001,7,FALSE),0)</f>
        <v>0</v>
      </c>
      <c r="AF86" s="1">
        <f>MAX(IF(ISBLANK(T86),0,VLOOKUP('Frese Valve Selection'!$T86,'Partnumber data cartridges'!$A$4:$G$1001,5,FALSE)),
IF(ISBLANK(V86),0,VLOOKUP('Frese Valve Selection'!V86,'Partnumber data cartridges'!$A$4:$G$1001,5,FALSE)),
IF(ISBLANK(X86),0,VLOOKUP('Frese Valve Selection'!X86,'Partnumber data cartridges'!$A$4:$G$1001,5,FALSE)))</f>
        <v>0</v>
      </c>
      <c r="AG86" s="20" t="e">
        <f>VLOOKUP(O86,'Weight table'!$A$2:$C$10000,3,FALSE)+IF(ISNUMBER(S86),S86*VLOOKUP(T86,'Weight table'!$A$2:$C$10000,3,FALSE),0)+IF(ISNUMBER(U86),U86*VLOOKUP(V86,'Weight table'!$A$2:$C$10000,3,FALSE),0)+IF(ISNUMBER(W86),W86*VLOOKUP(X86,'Weight table'!$A$2:$C$10000,3,FALSE),0)</f>
        <v>#N/A</v>
      </c>
      <c r="AI86" s="73"/>
      <c r="AL86" s="74"/>
      <c r="AM86" s="74"/>
      <c r="AN86">
        <f t="shared" si="26"/>
        <v>0</v>
      </c>
      <c r="AO86" t="e">
        <f t="shared" si="27"/>
        <v>#N/A</v>
      </c>
    </row>
    <row r="87" spans="2:41">
      <c r="B87" s="73"/>
      <c r="C87" s="73"/>
      <c r="D87" s="73"/>
      <c r="E87" s="73"/>
      <c r="F87" s="73"/>
      <c r="G87" s="82"/>
      <c r="H87" s="82"/>
      <c r="I87" s="97"/>
      <c r="J87" s="73"/>
      <c r="K87" s="73"/>
      <c r="L87" s="73"/>
      <c r="M87" s="81"/>
      <c r="O87" s="71"/>
      <c r="P87" s="20" t="e">
        <f>VLOOKUP('Frese Valve Selection'!$O87,'Partnumber data valves'!$B$4:$M$1001,12,FALSE)</f>
        <v>#N/A</v>
      </c>
      <c r="Q87" s="20" t="e">
        <f>VLOOKUP('Frese Valve Selection'!$O87,'Partnumber data valves'!$B$4:$L$1001,11,FALSE)</f>
        <v>#N/A</v>
      </c>
      <c r="R87" s="94" t="e">
        <f t="shared" si="25"/>
        <v>#DIV/0!</v>
      </c>
      <c r="S87" s="71"/>
      <c r="T87" s="71"/>
      <c r="U87" s="71"/>
      <c r="V87" s="71"/>
      <c r="W87" s="71"/>
      <c r="X87" s="71"/>
      <c r="Y87" s="19" t="e">
        <f>VLOOKUP('Frese Valve Selection'!$O87,'Partnumber data valves'!$B$4:$K$1001,2,FALSE)</f>
        <v>#N/A</v>
      </c>
      <c r="Z87" s="20" t="e">
        <f>VLOOKUP('Frese Valve Selection'!$O87,'Partnumber data valves'!$B$4:$K$1001,3,FALSE)</f>
        <v>#N/A</v>
      </c>
      <c r="AA87" s="20" t="e">
        <f>VLOOKUP('Frese Valve Selection'!$O87,'Partnumber data valves'!$B$4:$K$1001,7,FALSE)</f>
        <v>#N/A</v>
      </c>
      <c r="AB87" s="20" t="e">
        <f>VLOOKUP('Frese Valve Selection'!$O87,'Partnumber data valves'!$B$4:$K$1001,8,FALSE)</f>
        <v>#N/A</v>
      </c>
      <c r="AC87" s="20" t="e">
        <f>VLOOKUP('Frese Valve Selection'!$O87,'Partnumber data valves'!$B$4:$K$1001,9,FALSE)</f>
        <v>#N/A</v>
      </c>
      <c r="AD87" s="20" t="e">
        <f>VLOOKUP('Frese Valve Selection'!$O87,'Partnumber data valves'!$B$4:$K$1001,10,FALSE)</f>
        <v>#N/A</v>
      </c>
      <c r="AE87" s="93">
        <f>IF(ISNUMBER(S87),S87*VLOOKUP('Frese Valve Selection'!$T87,'Partnumber data cartridges'!$A$4:$G$1001,7,FALSE),0)+
IF(ISNUMBER(U87),U87*VLOOKUP('Frese Valve Selection'!V87,'Partnumber data cartridges'!$A$4:$G$1001,7,FALSE),0)+
IF(ISNUMBER(W87),W87*VLOOKUP('Frese Valve Selection'!X87,'Partnumber data cartridges'!$A$4:$G$1001,7,FALSE),0)</f>
        <v>0</v>
      </c>
      <c r="AF87" s="1">
        <f>MAX(IF(ISBLANK(T87),0,VLOOKUP('Frese Valve Selection'!$T87,'Partnumber data cartridges'!$A$4:$G$1001,5,FALSE)),
IF(ISBLANK(V87),0,VLOOKUP('Frese Valve Selection'!V87,'Partnumber data cartridges'!$A$4:$G$1001,5,FALSE)),
IF(ISBLANK(X87),0,VLOOKUP('Frese Valve Selection'!X87,'Partnumber data cartridges'!$A$4:$G$1001,5,FALSE)))</f>
        <v>0</v>
      </c>
      <c r="AG87" s="20" t="e">
        <f>VLOOKUP(O87,'Weight table'!$A$2:$C$10000,3,FALSE)+IF(ISNUMBER(S87),S87*VLOOKUP(T87,'Weight table'!$A$2:$C$10000,3,FALSE),0)+IF(ISNUMBER(U87),U87*VLOOKUP(V87,'Weight table'!$A$2:$C$10000,3,FALSE),0)+IF(ISNUMBER(W87),W87*VLOOKUP(X87,'Weight table'!$A$2:$C$10000,3,FALSE),0)</f>
        <v>#N/A</v>
      </c>
      <c r="AI87" s="73"/>
      <c r="AL87" s="74"/>
      <c r="AM87" s="74"/>
      <c r="AN87">
        <f t="shared" si="26"/>
        <v>0</v>
      </c>
      <c r="AO87" t="e">
        <f t="shared" si="27"/>
        <v>#N/A</v>
      </c>
    </row>
    <row r="88" spans="2:41">
      <c r="B88" s="73"/>
      <c r="C88" s="73"/>
      <c r="D88" s="73"/>
      <c r="E88" s="73"/>
      <c r="F88" s="73"/>
      <c r="G88" s="81"/>
      <c r="H88" s="81"/>
      <c r="I88" s="97"/>
      <c r="J88" s="73"/>
      <c r="K88" s="73"/>
      <c r="L88" s="73"/>
      <c r="M88" s="81"/>
      <c r="O88" s="71"/>
      <c r="P88" s="20" t="e">
        <f>VLOOKUP('Frese Valve Selection'!$O88,'Partnumber data valves'!$B$4:$M$1001,12,FALSE)</f>
        <v>#N/A</v>
      </c>
      <c r="Q88" s="20" t="e">
        <f>VLOOKUP('Frese Valve Selection'!$O88,'Partnumber data valves'!$B$4:$L$1001,11,FALSE)</f>
        <v>#N/A</v>
      </c>
      <c r="R88" s="94" t="e">
        <f t="shared" si="25"/>
        <v>#DIV/0!</v>
      </c>
      <c r="S88" s="71"/>
      <c r="T88" s="71"/>
      <c r="U88" s="71"/>
      <c r="V88" s="71"/>
      <c r="W88" s="71"/>
      <c r="X88" s="71"/>
      <c r="Y88" s="19" t="e">
        <f>VLOOKUP('Frese Valve Selection'!$O88,'Partnumber data valves'!$B$4:$K$1001,2,FALSE)</f>
        <v>#N/A</v>
      </c>
      <c r="Z88" s="20" t="e">
        <f>VLOOKUP('Frese Valve Selection'!$O88,'Partnumber data valves'!$B$4:$K$1001,3,FALSE)</f>
        <v>#N/A</v>
      </c>
      <c r="AA88" s="20" t="e">
        <f>VLOOKUP('Frese Valve Selection'!$O88,'Partnumber data valves'!$B$4:$K$1001,7,FALSE)</f>
        <v>#N/A</v>
      </c>
      <c r="AB88" s="20" t="e">
        <f>VLOOKUP('Frese Valve Selection'!$O88,'Partnumber data valves'!$B$4:$K$1001,8,FALSE)</f>
        <v>#N/A</v>
      </c>
      <c r="AC88" s="20" t="e">
        <f>VLOOKUP('Frese Valve Selection'!$O88,'Partnumber data valves'!$B$4:$K$1001,9,FALSE)</f>
        <v>#N/A</v>
      </c>
      <c r="AD88" s="20" t="e">
        <f>VLOOKUP('Frese Valve Selection'!$O88,'Partnumber data valves'!$B$4:$K$1001,10,FALSE)</f>
        <v>#N/A</v>
      </c>
      <c r="AE88" s="93">
        <f>IF(ISNUMBER(S88),S88*VLOOKUP('Frese Valve Selection'!$T88,'Partnumber data cartridges'!$A$4:$G$1001,7,FALSE),0)+
IF(ISNUMBER(U88),U88*VLOOKUP('Frese Valve Selection'!V88,'Partnumber data cartridges'!$A$4:$G$1001,7,FALSE),0)+
IF(ISNUMBER(W88),W88*VLOOKUP('Frese Valve Selection'!X88,'Partnumber data cartridges'!$A$4:$G$1001,7,FALSE),0)</f>
        <v>0</v>
      </c>
      <c r="AF88" s="1">
        <f>MAX(IF(ISBLANK(T88),0,VLOOKUP('Frese Valve Selection'!$T88,'Partnumber data cartridges'!$A$4:$G$1001,5,FALSE)),
IF(ISBLANK(V88),0,VLOOKUP('Frese Valve Selection'!V88,'Partnumber data cartridges'!$A$4:$G$1001,5,FALSE)),
IF(ISBLANK(X88),0,VLOOKUP('Frese Valve Selection'!X88,'Partnumber data cartridges'!$A$4:$G$1001,5,FALSE)))</f>
        <v>0</v>
      </c>
      <c r="AG88" s="20" t="e">
        <f>VLOOKUP(O88,'Weight table'!$A$2:$C$10000,3,FALSE)+IF(ISNUMBER(S88),S88*VLOOKUP(T88,'Weight table'!$A$2:$C$10000,3,FALSE),0)+IF(ISNUMBER(U88),U88*VLOOKUP(V88,'Weight table'!$A$2:$C$10000,3,FALSE),0)+IF(ISNUMBER(W88),W88*VLOOKUP(X88,'Weight table'!$A$2:$C$10000,3,FALSE),0)</f>
        <v>#N/A</v>
      </c>
      <c r="AI88" s="73"/>
      <c r="AL88" s="74"/>
      <c r="AM88" s="74"/>
      <c r="AN88">
        <f t="shared" si="26"/>
        <v>0</v>
      </c>
      <c r="AO88" t="e">
        <f t="shared" si="27"/>
        <v>#N/A</v>
      </c>
    </row>
    <row r="89" spans="2:41">
      <c r="B89" s="73"/>
      <c r="C89" s="73"/>
      <c r="D89" s="73"/>
      <c r="E89" s="73"/>
      <c r="F89" s="73"/>
      <c r="G89" s="82"/>
      <c r="H89" s="82"/>
      <c r="I89" s="97"/>
      <c r="J89" s="73"/>
      <c r="K89" s="73"/>
      <c r="L89" s="73"/>
      <c r="M89" s="81"/>
      <c r="O89" s="71"/>
      <c r="P89" s="20" t="e">
        <f>VLOOKUP('Frese Valve Selection'!$O89,'Partnumber data valves'!$B$4:$M$1001,12,FALSE)</f>
        <v>#N/A</v>
      </c>
      <c r="Q89" s="20" t="e">
        <f>VLOOKUP('Frese Valve Selection'!$O89,'Partnumber data valves'!$B$4:$L$1001,11,FALSE)</f>
        <v>#N/A</v>
      </c>
      <c r="R89" s="94" t="e">
        <f t="shared" si="25"/>
        <v>#DIV/0!</v>
      </c>
      <c r="S89" s="71"/>
      <c r="T89" s="71"/>
      <c r="U89" s="71"/>
      <c r="V89" s="71"/>
      <c r="W89" s="71"/>
      <c r="X89" s="71"/>
      <c r="Y89" s="19" t="e">
        <f>VLOOKUP('Frese Valve Selection'!$O89,'Partnumber data valves'!$B$4:$K$1001,2,FALSE)</f>
        <v>#N/A</v>
      </c>
      <c r="Z89" s="20" t="e">
        <f>VLOOKUP('Frese Valve Selection'!$O89,'Partnumber data valves'!$B$4:$K$1001,3,FALSE)</f>
        <v>#N/A</v>
      </c>
      <c r="AA89" s="20" t="e">
        <f>VLOOKUP('Frese Valve Selection'!$O89,'Partnumber data valves'!$B$4:$K$1001,7,FALSE)</f>
        <v>#N/A</v>
      </c>
      <c r="AB89" s="20" t="e">
        <f>VLOOKUP('Frese Valve Selection'!$O89,'Partnumber data valves'!$B$4:$K$1001,8,FALSE)</f>
        <v>#N/A</v>
      </c>
      <c r="AC89" s="20" t="e">
        <f>VLOOKUP('Frese Valve Selection'!$O89,'Partnumber data valves'!$B$4:$K$1001,9,FALSE)</f>
        <v>#N/A</v>
      </c>
      <c r="AD89" s="20" t="e">
        <f>VLOOKUP('Frese Valve Selection'!$O89,'Partnumber data valves'!$B$4:$K$1001,10,FALSE)</f>
        <v>#N/A</v>
      </c>
      <c r="AE89" s="93">
        <f>IF(ISNUMBER(S89),S89*VLOOKUP('Frese Valve Selection'!$T89,'Partnumber data cartridges'!$A$4:$G$1001,7,FALSE),0)+
IF(ISNUMBER(U89),U89*VLOOKUP('Frese Valve Selection'!V89,'Partnumber data cartridges'!$A$4:$G$1001,7,FALSE),0)+
IF(ISNUMBER(W89),W89*VLOOKUP('Frese Valve Selection'!X89,'Partnumber data cartridges'!$A$4:$G$1001,7,FALSE),0)</f>
        <v>0</v>
      </c>
      <c r="AF89" s="1">
        <f>MAX(IF(ISBLANK(T89),0,VLOOKUP('Frese Valve Selection'!$T89,'Partnumber data cartridges'!$A$4:$G$1001,5,FALSE)),
IF(ISBLANK(V89),0,VLOOKUP('Frese Valve Selection'!V89,'Partnumber data cartridges'!$A$4:$G$1001,5,FALSE)),
IF(ISBLANK(X89),0,VLOOKUP('Frese Valve Selection'!X89,'Partnumber data cartridges'!$A$4:$G$1001,5,FALSE)))</f>
        <v>0</v>
      </c>
      <c r="AG89" s="20" t="e">
        <f>VLOOKUP(O89,'Weight table'!$A$2:$C$10000,3,FALSE)+IF(ISNUMBER(S89),S89*VLOOKUP(T89,'Weight table'!$A$2:$C$10000,3,FALSE),0)+IF(ISNUMBER(U89),U89*VLOOKUP(V89,'Weight table'!$A$2:$C$10000,3,FALSE),0)+IF(ISNUMBER(W89),W89*VLOOKUP(X89,'Weight table'!$A$2:$C$10000,3,FALSE),0)</f>
        <v>#N/A</v>
      </c>
      <c r="AI89" s="73"/>
      <c r="AL89" s="74"/>
      <c r="AM89" s="74"/>
      <c r="AN89">
        <f t="shared" si="26"/>
        <v>0</v>
      </c>
      <c r="AO89" t="e">
        <f t="shared" si="27"/>
        <v>#N/A</v>
      </c>
    </row>
    <row r="90" spans="2:41">
      <c r="B90" s="73"/>
      <c r="C90" s="73"/>
      <c r="D90" s="73"/>
      <c r="E90" s="73"/>
      <c r="F90" s="73"/>
      <c r="G90" s="81"/>
      <c r="H90" s="81"/>
      <c r="I90" s="97"/>
      <c r="J90" s="73"/>
      <c r="K90" s="73"/>
      <c r="L90" s="73"/>
      <c r="M90" s="81"/>
      <c r="O90" s="71"/>
      <c r="P90" s="20" t="e">
        <f>VLOOKUP('Frese Valve Selection'!$O90,'Partnumber data valves'!$B$4:$M$1001,12,FALSE)</f>
        <v>#N/A</v>
      </c>
      <c r="Q90" s="20" t="e">
        <f>VLOOKUP('Frese Valve Selection'!$O90,'Partnumber data valves'!$B$4:$L$1001,11,FALSE)</f>
        <v>#N/A</v>
      </c>
      <c r="R90" s="94" t="e">
        <f t="shared" si="25"/>
        <v>#DIV/0!</v>
      </c>
      <c r="S90" s="71"/>
      <c r="T90" s="71"/>
      <c r="U90" s="71"/>
      <c r="V90" s="71"/>
      <c r="W90" s="71"/>
      <c r="X90" s="71"/>
      <c r="Y90" s="19" t="e">
        <f>VLOOKUP('Frese Valve Selection'!$O90,'Partnumber data valves'!$B$4:$K$1001,2,FALSE)</f>
        <v>#N/A</v>
      </c>
      <c r="Z90" s="20" t="e">
        <f>VLOOKUP('Frese Valve Selection'!$O90,'Partnumber data valves'!$B$4:$K$1001,3,FALSE)</f>
        <v>#N/A</v>
      </c>
      <c r="AA90" s="20" t="e">
        <f>VLOOKUP('Frese Valve Selection'!$O90,'Partnumber data valves'!$B$4:$K$1001,7,FALSE)</f>
        <v>#N/A</v>
      </c>
      <c r="AB90" s="20" t="e">
        <f>VLOOKUP('Frese Valve Selection'!$O90,'Partnumber data valves'!$B$4:$K$1001,8,FALSE)</f>
        <v>#N/A</v>
      </c>
      <c r="AC90" s="20" t="e">
        <f>VLOOKUP('Frese Valve Selection'!$O90,'Partnumber data valves'!$B$4:$K$1001,9,FALSE)</f>
        <v>#N/A</v>
      </c>
      <c r="AD90" s="20" t="e">
        <f>VLOOKUP('Frese Valve Selection'!$O90,'Partnumber data valves'!$B$4:$K$1001,10,FALSE)</f>
        <v>#N/A</v>
      </c>
      <c r="AE90" s="93">
        <f>IF(ISNUMBER(S90),S90*VLOOKUP('Frese Valve Selection'!$T90,'Partnumber data cartridges'!$A$4:$G$1001,7,FALSE),0)+
IF(ISNUMBER(U90),U90*VLOOKUP('Frese Valve Selection'!V90,'Partnumber data cartridges'!$A$4:$G$1001,7,FALSE),0)+
IF(ISNUMBER(W90),W90*VLOOKUP('Frese Valve Selection'!X90,'Partnumber data cartridges'!$A$4:$G$1001,7,FALSE),0)</f>
        <v>0</v>
      </c>
      <c r="AF90" s="1">
        <f>MAX(IF(ISBLANK(T90),0,VLOOKUP('Frese Valve Selection'!$T90,'Partnumber data cartridges'!$A$4:$G$1001,5,FALSE)),
IF(ISBLANK(V90),0,VLOOKUP('Frese Valve Selection'!V90,'Partnumber data cartridges'!$A$4:$G$1001,5,FALSE)),
IF(ISBLANK(X90),0,VLOOKUP('Frese Valve Selection'!X90,'Partnumber data cartridges'!$A$4:$G$1001,5,FALSE)))</f>
        <v>0</v>
      </c>
      <c r="AG90" s="20" t="e">
        <f>VLOOKUP(O90,'Weight table'!$A$2:$C$10000,3,FALSE)+IF(ISNUMBER(S90),S90*VLOOKUP(T90,'Weight table'!$A$2:$C$10000,3,FALSE),0)+IF(ISNUMBER(U90),U90*VLOOKUP(V90,'Weight table'!$A$2:$C$10000,3,FALSE),0)+IF(ISNUMBER(W90),W90*VLOOKUP(X90,'Weight table'!$A$2:$C$10000,3,FALSE),0)</f>
        <v>#N/A</v>
      </c>
      <c r="AI90" s="73"/>
      <c r="AL90" s="74"/>
      <c r="AM90" s="74"/>
      <c r="AN90">
        <f t="shared" si="26"/>
        <v>0</v>
      </c>
      <c r="AO90" t="e">
        <f t="shared" si="27"/>
        <v>#N/A</v>
      </c>
    </row>
    <row r="91" spans="2:41">
      <c r="B91" s="73"/>
      <c r="C91" s="73"/>
      <c r="D91" s="73"/>
      <c r="E91" s="73"/>
      <c r="F91" s="73"/>
      <c r="G91" s="82"/>
      <c r="H91" s="82"/>
      <c r="I91" s="97"/>
      <c r="J91" s="73"/>
      <c r="K91" s="73"/>
      <c r="L91" s="73"/>
      <c r="M91" s="81"/>
      <c r="O91" s="71"/>
      <c r="P91" s="20" t="e">
        <f>VLOOKUP('Frese Valve Selection'!$O91,'Partnumber data valves'!$B$4:$M$1001,12,FALSE)</f>
        <v>#N/A</v>
      </c>
      <c r="Q91" s="20" t="e">
        <f>VLOOKUP('Frese Valve Selection'!$O91,'Partnumber data valves'!$B$4:$L$1001,11,FALSE)</f>
        <v>#N/A</v>
      </c>
      <c r="R91" s="94" t="e">
        <f t="shared" si="25"/>
        <v>#DIV/0!</v>
      </c>
      <c r="S91" s="71"/>
      <c r="T91" s="71"/>
      <c r="U91" s="71"/>
      <c r="V91" s="71"/>
      <c r="W91" s="71"/>
      <c r="X91" s="71"/>
      <c r="Y91" s="19" t="e">
        <f>VLOOKUP('Frese Valve Selection'!$O91,'Partnumber data valves'!$B$4:$K$1001,2,FALSE)</f>
        <v>#N/A</v>
      </c>
      <c r="Z91" s="20" t="e">
        <f>VLOOKUP('Frese Valve Selection'!$O91,'Partnumber data valves'!$B$4:$K$1001,3,FALSE)</f>
        <v>#N/A</v>
      </c>
      <c r="AA91" s="20" t="e">
        <f>VLOOKUP('Frese Valve Selection'!$O91,'Partnumber data valves'!$B$4:$K$1001,7,FALSE)</f>
        <v>#N/A</v>
      </c>
      <c r="AB91" s="20" t="e">
        <f>VLOOKUP('Frese Valve Selection'!$O91,'Partnumber data valves'!$B$4:$K$1001,8,FALSE)</f>
        <v>#N/A</v>
      </c>
      <c r="AC91" s="20" t="e">
        <f>VLOOKUP('Frese Valve Selection'!$O91,'Partnumber data valves'!$B$4:$K$1001,9,FALSE)</f>
        <v>#N/A</v>
      </c>
      <c r="AD91" s="20" t="e">
        <f>VLOOKUP('Frese Valve Selection'!$O91,'Partnumber data valves'!$B$4:$K$1001,10,FALSE)</f>
        <v>#N/A</v>
      </c>
      <c r="AE91" s="93">
        <f>IF(ISNUMBER(S91),S91*VLOOKUP('Frese Valve Selection'!$T91,'Partnumber data cartridges'!$A$4:$G$1001,7,FALSE),0)+
IF(ISNUMBER(U91),U91*VLOOKUP('Frese Valve Selection'!V91,'Partnumber data cartridges'!$A$4:$G$1001,7,FALSE),0)+
IF(ISNUMBER(W91),W91*VLOOKUP('Frese Valve Selection'!X91,'Partnumber data cartridges'!$A$4:$G$1001,7,FALSE),0)</f>
        <v>0</v>
      </c>
      <c r="AF91" s="1">
        <f>MAX(IF(ISBLANK(T91),0,VLOOKUP('Frese Valve Selection'!$T91,'Partnumber data cartridges'!$A$4:$G$1001,5,FALSE)),
IF(ISBLANK(V91),0,VLOOKUP('Frese Valve Selection'!V91,'Partnumber data cartridges'!$A$4:$G$1001,5,FALSE)),
IF(ISBLANK(X91),0,VLOOKUP('Frese Valve Selection'!X91,'Partnumber data cartridges'!$A$4:$G$1001,5,FALSE)))</f>
        <v>0</v>
      </c>
      <c r="AG91" s="20" t="e">
        <f>VLOOKUP(O91,'Weight table'!$A$2:$C$10000,3,FALSE)+IF(ISNUMBER(S91),S91*VLOOKUP(T91,'Weight table'!$A$2:$C$10000,3,FALSE),0)+IF(ISNUMBER(U91),U91*VLOOKUP(V91,'Weight table'!$A$2:$C$10000,3,FALSE),0)+IF(ISNUMBER(W91),W91*VLOOKUP(X91,'Weight table'!$A$2:$C$10000,3,FALSE),0)</f>
        <v>#N/A</v>
      </c>
      <c r="AI91" s="73"/>
      <c r="AL91" s="74"/>
      <c r="AM91" s="74"/>
      <c r="AN91">
        <f t="shared" si="26"/>
        <v>0</v>
      </c>
      <c r="AO91" t="e">
        <f t="shared" si="27"/>
        <v>#N/A</v>
      </c>
    </row>
    <row r="92" spans="2:41">
      <c r="B92" s="73"/>
      <c r="C92" s="73"/>
      <c r="D92" s="73"/>
      <c r="E92" s="73"/>
      <c r="F92" s="73"/>
      <c r="G92" s="81"/>
      <c r="H92" s="81"/>
      <c r="I92" s="97"/>
      <c r="J92" s="73"/>
      <c r="K92" s="73"/>
      <c r="L92" s="73"/>
      <c r="M92" s="81"/>
      <c r="O92" s="71"/>
      <c r="P92" s="20" t="e">
        <f>VLOOKUP('Frese Valve Selection'!$O92,'Partnumber data valves'!$B$4:$M$1001,12,FALSE)</f>
        <v>#N/A</v>
      </c>
      <c r="Q92" s="20" t="e">
        <f>VLOOKUP('Frese Valve Selection'!$O92,'Partnumber data valves'!$B$4:$L$1001,11,FALSE)</f>
        <v>#N/A</v>
      </c>
      <c r="R92" s="94" t="e">
        <f t="shared" si="25"/>
        <v>#DIV/0!</v>
      </c>
      <c r="S92" s="71"/>
      <c r="T92" s="71"/>
      <c r="U92" s="71"/>
      <c r="V92" s="71"/>
      <c r="W92" s="71"/>
      <c r="X92" s="71"/>
      <c r="Y92" s="19" t="e">
        <f>VLOOKUP('Frese Valve Selection'!$O92,'Partnumber data valves'!$B$4:$K$1001,2,FALSE)</f>
        <v>#N/A</v>
      </c>
      <c r="Z92" s="20" t="e">
        <f>VLOOKUP('Frese Valve Selection'!$O92,'Partnumber data valves'!$B$4:$K$1001,3,FALSE)</f>
        <v>#N/A</v>
      </c>
      <c r="AA92" s="20" t="e">
        <f>VLOOKUP('Frese Valve Selection'!$O92,'Partnumber data valves'!$B$4:$K$1001,7,FALSE)</f>
        <v>#N/A</v>
      </c>
      <c r="AB92" s="20" t="e">
        <f>VLOOKUP('Frese Valve Selection'!$O92,'Partnumber data valves'!$B$4:$K$1001,8,FALSE)</f>
        <v>#N/A</v>
      </c>
      <c r="AC92" s="20" t="e">
        <f>VLOOKUP('Frese Valve Selection'!$O92,'Partnumber data valves'!$B$4:$K$1001,9,FALSE)</f>
        <v>#N/A</v>
      </c>
      <c r="AD92" s="20" t="e">
        <f>VLOOKUP('Frese Valve Selection'!$O92,'Partnumber data valves'!$B$4:$K$1001,10,FALSE)</f>
        <v>#N/A</v>
      </c>
      <c r="AE92" s="93">
        <f>IF(ISNUMBER(S92),S92*VLOOKUP('Frese Valve Selection'!$T92,'Partnumber data cartridges'!$A$4:$G$1001,7,FALSE),0)+
IF(ISNUMBER(U92),U92*VLOOKUP('Frese Valve Selection'!V92,'Partnumber data cartridges'!$A$4:$G$1001,7,FALSE),0)+
IF(ISNUMBER(W92),W92*VLOOKUP('Frese Valve Selection'!X92,'Partnumber data cartridges'!$A$4:$G$1001,7,FALSE),0)</f>
        <v>0</v>
      </c>
      <c r="AF92" s="1">
        <f>MAX(IF(ISBLANK(T92),0,VLOOKUP('Frese Valve Selection'!$T92,'Partnumber data cartridges'!$A$4:$G$1001,5,FALSE)),
IF(ISBLANK(V92),0,VLOOKUP('Frese Valve Selection'!V92,'Partnumber data cartridges'!$A$4:$G$1001,5,FALSE)),
IF(ISBLANK(X92),0,VLOOKUP('Frese Valve Selection'!X92,'Partnumber data cartridges'!$A$4:$G$1001,5,FALSE)))</f>
        <v>0</v>
      </c>
      <c r="AG92" s="20" t="e">
        <f>VLOOKUP(O92,'Weight table'!$A$2:$C$10000,3,FALSE)+IF(ISNUMBER(S92),S92*VLOOKUP(T92,'Weight table'!$A$2:$C$10000,3,FALSE),0)+IF(ISNUMBER(U92),U92*VLOOKUP(V92,'Weight table'!$A$2:$C$10000,3,FALSE),0)+IF(ISNUMBER(W92),W92*VLOOKUP(X92,'Weight table'!$A$2:$C$10000,3,FALSE),0)</f>
        <v>#N/A</v>
      </c>
      <c r="AI92" s="73"/>
      <c r="AL92" s="74"/>
      <c r="AM92" s="74"/>
      <c r="AN92">
        <f t="shared" si="26"/>
        <v>0</v>
      </c>
      <c r="AO92" t="e">
        <f t="shared" si="27"/>
        <v>#N/A</v>
      </c>
    </row>
    <row r="93" spans="2:41">
      <c r="B93" s="73"/>
      <c r="C93" s="73"/>
      <c r="D93" s="73"/>
      <c r="E93" s="73"/>
      <c r="F93" s="73"/>
      <c r="G93" s="82"/>
      <c r="H93" s="81"/>
      <c r="I93" s="97"/>
      <c r="J93" s="73"/>
      <c r="K93" s="73"/>
      <c r="L93" s="73"/>
      <c r="M93" s="81"/>
      <c r="O93" s="71"/>
      <c r="P93" s="20" t="e">
        <f>VLOOKUP('Frese Valve Selection'!$O93,'Partnumber data valves'!$B$4:$M$1001,12,FALSE)</f>
        <v>#N/A</v>
      </c>
      <c r="Q93" s="20" t="e">
        <f>VLOOKUP('Frese Valve Selection'!$O93,'Partnumber data valves'!$B$4:$L$1001,11,FALSE)</f>
        <v>#N/A</v>
      </c>
      <c r="R93" s="94" t="e">
        <f t="shared" si="25"/>
        <v>#DIV/0!</v>
      </c>
      <c r="S93" s="71"/>
      <c r="T93" s="71"/>
      <c r="U93" s="71"/>
      <c r="V93" s="71"/>
      <c r="W93" s="71"/>
      <c r="X93" s="71"/>
      <c r="Y93" s="19" t="e">
        <f>VLOOKUP('Frese Valve Selection'!$O93,'Partnumber data valves'!$B$4:$K$1001,2,FALSE)</f>
        <v>#N/A</v>
      </c>
      <c r="Z93" s="20" t="e">
        <f>VLOOKUP('Frese Valve Selection'!$O93,'Partnumber data valves'!$B$4:$K$1001,3,FALSE)</f>
        <v>#N/A</v>
      </c>
      <c r="AA93" s="20" t="e">
        <f>VLOOKUP('Frese Valve Selection'!$O93,'Partnumber data valves'!$B$4:$K$1001,7,FALSE)</f>
        <v>#N/A</v>
      </c>
      <c r="AB93" s="20" t="e">
        <f>VLOOKUP('Frese Valve Selection'!$O93,'Partnumber data valves'!$B$4:$K$1001,8,FALSE)</f>
        <v>#N/A</v>
      </c>
      <c r="AC93" s="20" t="e">
        <f>VLOOKUP('Frese Valve Selection'!$O93,'Partnumber data valves'!$B$4:$K$1001,9,FALSE)</f>
        <v>#N/A</v>
      </c>
      <c r="AD93" s="20" t="e">
        <f>VLOOKUP('Frese Valve Selection'!$O93,'Partnumber data valves'!$B$4:$K$1001,10,FALSE)</f>
        <v>#N/A</v>
      </c>
      <c r="AE93" s="93">
        <f>IF(ISNUMBER(S93),S93*VLOOKUP('Frese Valve Selection'!$T93,'Partnumber data cartridges'!$A$4:$G$1001,7,FALSE),0)+
IF(ISNUMBER(U93),U93*VLOOKUP('Frese Valve Selection'!V93,'Partnumber data cartridges'!$A$4:$G$1001,7,FALSE),0)+
IF(ISNUMBER(W93),W93*VLOOKUP('Frese Valve Selection'!X93,'Partnumber data cartridges'!$A$4:$G$1001,7,FALSE),0)</f>
        <v>0</v>
      </c>
      <c r="AF93" s="1">
        <f>MAX(IF(ISBLANK(T93),0,VLOOKUP('Frese Valve Selection'!$T93,'Partnumber data cartridges'!$A$4:$G$1001,5,FALSE)),
IF(ISBLANK(V93),0,VLOOKUP('Frese Valve Selection'!V93,'Partnumber data cartridges'!$A$4:$G$1001,5,FALSE)),
IF(ISBLANK(X93),0,VLOOKUP('Frese Valve Selection'!X93,'Partnumber data cartridges'!$A$4:$G$1001,5,FALSE)))</f>
        <v>0</v>
      </c>
      <c r="AG93" s="20" t="e">
        <f>VLOOKUP(O93,'Weight table'!$A$2:$C$10000,3,FALSE)+IF(ISNUMBER(S93),S93*VLOOKUP(T93,'Weight table'!$A$2:$C$10000,3,FALSE),0)+IF(ISNUMBER(U93),U93*VLOOKUP(V93,'Weight table'!$A$2:$C$10000,3,FALSE),0)+IF(ISNUMBER(W93),W93*VLOOKUP(X93,'Weight table'!$A$2:$C$10000,3,FALSE),0)</f>
        <v>#N/A</v>
      </c>
      <c r="AI93" s="73"/>
      <c r="AL93" s="74"/>
      <c r="AM93" s="74"/>
      <c r="AN93">
        <f t="shared" si="26"/>
        <v>0</v>
      </c>
      <c r="AO93" t="e">
        <f t="shared" si="27"/>
        <v>#N/A</v>
      </c>
    </row>
    <row r="94" spans="2:41">
      <c r="B94" s="73"/>
      <c r="C94" s="73"/>
      <c r="D94" s="73"/>
      <c r="E94" s="73"/>
      <c r="F94" s="73"/>
      <c r="G94" s="81"/>
      <c r="H94" s="81"/>
      <c r="I94" s="97"/>
      <c r="J94" s="73"/>
      <c r="K94" s="73"/>
      <c r="L94" s="73"/>
      <c r="M94" s="81"/>
      <c r="O94" s="71"/>
      <c r="P94" s="20" t="e">
        <f>VLOOKUP('Frese Valve Selection'!$O94,'Partnumber data valves'!$B$4:$M$1001,12,FALSE)</f>
        <v>#N/A</v>
      </c>
      <c r="Q94" s="20" t="e">
        <f>VLOOKUP('Frese Valve Selection'!$O94,'Partnumber data valves'!$B$4:$L$1001,11,FALSE)</f>
        <v>#N/A</v>
      </c>
      <c r="R94" s="94" t="e">
        <f t="shared" si="25"/>
        <v>#DIV/0!</v>
      </c>
      <c r="S94" s="71"/>
      <c r="T94" s="71"/>
      <c r="U94" s="71"/>
      <c r="V94" s="71"/>
      <c r="W94" s="71"/>
      <c r="X94" s="71"/>
      <c r="Y94" s="19" t="e">
        <f>VLOOKUP('Frese Valve Selection'!$O94,'Partnumber data valves'!$B$4:$K$1001,2,FALSE)</f>
        <v>#N/A</v>
      </c>
      <c r="Z94" s="20" t="e">
        <f>VLOOKUP('Frese Valve Selection'!$O94,'Partnumber data valves'!$B$4:$K$1001,3,FALSE)</f>
        <v>#N/A</v>
      </c>
      <c r="AA94" s="20" t="e">
        <f>VLOOKUP('Frese Valve Selection'!$O94,'Partnumber data valves'!$B$4:$K$1001,7,FALSE)</f>
        <v>#N/A</v>
      </c>
      <c r="AB94" s="20" t="e">
        <f>VLOOKUP('Frese Valve Selection'!$O94,'Partnumber data valves'!$B$4:$K$1001,8,FALSE)</f>
        <v>#N/A</v>
      </c>
      <c r="AC94" s="20" t="e">
        <f>VLOOKUP('Frese Valve Selection'!$O94,'Partnumber data valves'!$B$4:$K$1001,9,FALSE)</f>
        <v>#N/A</v>
      </c>
      <c r="AD94" s="20" t="e">
        <f>VLOOKUP('Frese Valve Selection'!$O94,'Partnumber data valves'!$B$4:$K$1001,10,FALSE)</f>
        <v>#N/A</v>
      </c>
      <c r="AE94" s="93">
        <f>IF(ISNUMBER(S94),S94*VLOOKUP('Frese Valve Selection'!$T94,'Partnumber data cartridges'!$A$4:$G$1001,7,FALSE),0)+
IF(ISNUMBER(U94),U94*VLOOKUP('Frese Valve Selection'!V94,'Partnumber data cartridges'!$A$4:$G$1001,7,FALSE),0)+
IF(ISNUMBER(W94),W94*VLOOKUP('Frese Valve Selection'!X94,'Partnumber data cartridges'!$A$4:$G$1001,7,FALSE),0)</f>
        <v>0</v>
      </c>
      <c r="AF94" s="1">
        <f>MAX(IF(ISBLANK(T94),0,VLOOKUP('Frese Valve Selection'!$T94,'Partnumber data cartridges'!$A$4:$G$1001,5,FALSE)),
IF(ISBLANK(V94),0,VLOOKUP('Frese Valve Selection'!V94,'Partnumber data cartridges'!$A$4:$G$1001,5,FALSE)),
IF(ISBLANK(X94),0,VLOOKUP('Frese Valve Selection'!X94,'Partnumber data cartridges'!$A$4:$G$1001,5,FALSE)))</f>
        <v>0</v>
      </c>
      <c r="AG94" s="20" t="e">
        <f>VLOOKUP(O94,'Weight table'!$A$2:$C$10000,3,FALSE)+IF(ISNUMBER(S94),S94*VLOOKUP(T94,'Weight table'!$A$2:$C$10000,3,FALSE),0)+IF(ISNUMBER(U94),U94*VLOOKUP(V94,'Weight table'!$A$2:$C$10000,3,FALSE),0)+IF(ISNUMBER(W94),W94*VLOOKUP(X94,'Weight table'!$A$2:$C$10000,3,FALSE),0)</f>
        <v>#N/A</v>
      </c>
      <c r="AI94" s="73"/>
      <c r="AL94" s="74"/>
      <c r="AM94" s="74"/>
      <c r="AN94">
        <f t="shared" si="26"/>
        <v>0</v>
      </c>
      <c r="AO94" t="e">
        <f t="shared" si="27"/>
        <v>#N/A</v>
      </c>
    </row>
    <row r="95" spans="2:41">
      <c r="B95" s="73"/>
      <c r="C95" s="73"/>
      <c r="D95" s="73"/>
      <c r="E95" s="73"/>
      <c r="F95" s="73"/>
      <c r="G95" s="82"/>
      <c r="H95" s="81"/>
      <c r="I95" s="97"/>
      <c r="J95" s="73"/>
      <c r="K95" s="73"/>
      <c r="L95" s="73"/>
      <c r="M95" s="81"/>
      <c r="O95" s="71"/>
      <c r="P95" s="20" t="e">
        <f>VLOOKUP('Frese Valve Selection'!$O95,'Partnumber data valves'!$B$4:$M$1001,12,FALSE)</f>
        <v>#N/A</v>
      </c>
      <c r="Q95" s="20" t="e">
        <f>VLOOKUP('Frese Valve Selection'!$O95,'Partnumber data valves'!$B$4:$L$1001,11,FALSE)</f>
        <v>#N/A</v>
      </c>
      <c r="R95" s="94" t="e">
        <f t="shared" si="25"/>
        <v>#DIV/0!</v>
      </c>
      <c r="S95" s="71"/>
      <c r="T95" s="71"/>
      <c r="U95" s="71"/>
      <c r="V95" s="71"/>
      <c r="W95" s="71"/>
      <c r="X95" s="71"/>
      <c r="Y95" s="19" t="e">
        <f>VLOOKUP('Frese Valve Selection'!$O95,'Partnumber data valves'!$B$4:$K$1001,2,FALSE)</f>
        <v>#N/A</v>
      </c>
      <c r="Z95" s="20" t="e">
        <f>VLOOKUP('Frese Valve Selection'!$O95,'Partnumber data valves'!$B$4:$K$1001,3,FALSE)</f>
        <v>#N/A</v>
      </c>
      <c r="AA95" s="20" t="e">
        <f>VLOOKUP('Frese Valve Selection'!$O95,'Partnumber data valves'!$B$4:$K$1001,7,FALSE)</f>
        <v>#N/A</v>
      </c>
      <c r="AB95" s="20" t="e">
        <f>VLOOKUP('Frese Valve Selection'!$O95,'Partnumber data valves'!$B$4:$K$1001,8,FALSE)</f>
        <v>#N/A</v>
      </c>
      <c r="AC95" s="20" t="e">
        <f>VLOOKUP('Frese Valve Selection'!$O95,'Partnumber data valves'!$B$4:$K$1001,9,FALSE)</f>
        <v>#N/A</v>
      </c>
      <c r="AD95" s="20" t="e">
        <f>VLOOKUP('Frese Valve Selection'!$O95,'Partnumber data valves'!$B$4:$K$1001,10,FALSE)</f>
        <v>#N/A</v>
      </c>
      <c r="AE95" s="93">
        <f>IF(ISNUMBER(S95),S95*VLOOKUP('Frese Valve Selection'!$T95,'Partnumber data cartridges'!$A$4:$G$1001,7,FALSE),0)+
IF(ISNUMBER(U95),U95*VLOOKUP('Frese Valve Selection'!V95,'Partnumber data cartridges'!$A$4:$G$1001,7,FALSE),0)+
IF(ISNUMBER(W95),W95*VLOOKUP('Frese Valve Selection'!X95,'Partnumber data cartridges'!$A$4:$G$1001,7,FALSE),0)</f>
        <v>0</v>
      </c>
      <c r="AF95" s="1">
        <f>MAX(IF(ISBLANK(T95),0,VLOOKUP('Frese Valve Selection'!$T95,'Partnumber data cartridges'!$A$4:$G$1001,5,FALSE)),
IF(ISBLANK(V95),0,VLOOKUP('Frese Valve Selection'!V95,'Partnumber data cartridges'!$A$4:$G$1001,5,FALSE)),
IF(ISBLANK(X95),0,VLOOKUP('Frese Valve Selection'!X95,'Partnumber data cartridges'!$A$4:$G$1001,5,FALSE)))</f>
        <v>0</v>
      </c>
      <c r="AG95" s="20" t="e">
        <f>VLOOKUP(O95,'Weight table'!$A$2:$C$10000,3,FALSE)+IF(ISNUMBER(S95),S95*VLOOKUP(T95,'Weight table'!$A$2:$C$10000,3,FALSE),0)+IF(ISNUMBER(U95),U95*VLOOKUP(V95,'Weight table'!$A$2:$C$10000,3,FALSE),0)+IF(ISNUMBER(W95),W95*VLOOKUP(X95,'Weight table'!$A$2:$C$10000,3,FALSE),0)</f>
        <v>#N/A</v>
      </c>
      <c r="AI95" s="73"/>
      <c r="AL95" s="74"/>
      <c r="AM95" s="74"/>
      <c r="AN95">
        <f t="shared" si="26"/>
        <v>0</v>
      </c>
      <c r="AO95" t="e">
        <f t="shared" si="27"/>
        <v>#N/A</v>
      </c>
    </row>
    <row r="96" spans="2:41">
      <c r="B96" s="73"/>
      <c r="C96" s="73"/>
      <c r="D96" s="73"/>
      <c r="E96" s="73"/>
      <c r="F96" s="73"/>
      <c r="G96" s="81"/>
      <c r="H96" s="81"/>
      <c r="I96" s="97"/>
      <c r="J96" s="73"/>
      <c r="K96" s="73"/>
      <c r="L96" s="73"/>
      <c r="M96" s="81"/>
      <c r="O96" s="71"/>
      <c r="P96" s="20" t="e">
        <f>VLOOKUP('Frese Valve Selection'!$O96,'Partnumber data valves'!$B$4:$M$1001,12,FALSE)</f>
        <v>#N/A</v>
      </c>
      <c r="Q96" s="20" t="e">
        <f>VLOOKUP('Frese Valve Selection'!$O96,'Partnumber data valves'!$B$4:$L$1001,11,FALSE)</f>
        <v>#N/A</v>
      </c>
      <c r="R96" s="94" t="e">
        <f t="shared" si="25"/>
        <v>#DIV/0!</v>
      </c>
      <c r="S96" s="71"/>
      <c r="T96" s="71"/>
      <c r="U96" s="71"/>
      <c r="V96" s="71"/>
      <c r="W96" s="71"/>
      <c r="X96" s="71"/>
      <c r="Y96" s="19" t="e">
        <f>VLOOKUP('Frese Valve Selection'!$O96,'Partnumber data valves'!$B$4:$K$1001,2,FALSE)</f>
        <v>#N/A</v>
      </c>
      <c r="Z96" s="20" t="e">
        <f>VLOOKUP('Frese Valve Selection'!$O96,'Partnumber data valves'!$B$4:$K$1001,3,FALSE)</f>
        <v>#N/A</v>
      </c>
      <c r="AA96" s="20" t="e">
        <f>VLOOKUP('Frese Valve Selection'!$O96,'Partnumber data valves'!$B$4:$K$1001,7,FALSE)</f>
        <v>#N/A</v>
      </c>
      <c r="AB96" s="20" t="e">
        <f>VLOOKUP('Frese Valve Selection'!$O96,'Partnumber data valves'!$B$4:$K$1001,8,FALSE)</f>
        <v>#N/A</v>
      </c>
      <c r="AC96" s="20" t="e">
        <f>VLOOKUP('Frese Valve Selection'!$O96,'Partnumber data valves'!$B$4:$K$1001,9,FALSE)</f>
        <v>#N/A</v>
      </c>
      <c r="AD96" s="20" t="e">
        <f>VLOOKUP('Frese Valve Selection'!$O96,'Partnumber data valves'!$B$4:$K$1001,10,FALSE)</f>
        <v>#N/A</v>
      </c>
      <c r="AE96" s="93">
        <f>IF(ISNUMBER(S96),S96*VLOOKUP('Frese Valve Selection'!$T96,'Partnumber data cartridges'!$A$4:$G$1001,7,FALSE),0)+
IF(ISNUMBER(U96),U96*VLOOKUP('Frese Valve Selection'!V96,'Partnumber data cartridges'!$A$4:$G$1001,7,FALSE),0)+
IF(ISNUMBER(W96),W96*VLOOKUP('Frese Valve Selection'!X96,'Partnumber data cartridges'!$A$4:$G$1001,7,FALSE),0)</f>
        <v>0</v>
      </c>
      <c r="AF96" s="1">
        <f>MAX(IF(ISBLANK(T96),0,VLOOKUP('Frese Valve Selection'!$T96,'Partnumber data cartridges'!$A$4:$G$1001,5,FALSE)),
IF(ISBLANK(V96),0,VLOOKUP('Frese Valve Selection'!V96,'Partnumber data cartridges'!$A$4:$G$1001,5,FALSE)),
IF(ISBLANK(X96),0,VLOOKUP('Frese Valve Selection'!X96,'Partnumber data cartridges'!$A$4:$G$1001,5,FALSE)))</f>
        <v>0</v>
      </c>
      <c r="AG96" s="20" t="e">
        <f>VLOOKUP(O96,'Weight table'!$A$2:$C$10000,3,FALSE)+IF(ISNUMBER(S96),S96*VLOOKUP(T96,'Weight table'!$A$2:$C$10000,3,FALSE),0)+IF(ISNUMBER(U96),U96*VLOOKUP(V96,'Weight table'!$A$2:$C$10000,3,FALSE),0)+IF(ISNUMBER(W96),W96*VLOOKUP(X96,'Weight table'!$A$2:$C$10000,3,FALSE),0)</f>
        <v>#N/A</v>
      </c>
      <c r="AI96" s="73"/>
      <c r="AL96" s="74"/>
      <c r="AM96" s="74"/>
      <c r="AN96">
        <f t="shared" si="26"/>
        <v>0</v>
      </c>
      <c r="AO96" t="e">
        <f t="shared" si="27"/>
        <v>#N/A</v>
      </c>
    </row>
    <row r="97" spans="2:41">
      <c r="B97" s="73"/>
      <c r="C97" s="73"/>
      <c r="D97" s="73"/>
      <c r="E97" s="73"/>
      <c r="F97" s="73"/>
      <c r="G97" s="82"/>
      <c r="H97" s="81"/>
      <c r="I97" s="97"/>
      <c r="J97" s="73"/>
      <c r="K97" s="73"/>
      <c r="L97" s="73"/>
      <c r="M97" s="81"/>
      <c r="O97" s="71"/>
      <c r="P97" s="20" t="e">
        <f>VLOOKUP('Frese Valve Selection'!$O97,'Partnumber data valves'!$B$4:$M$1001,12,FALSE)</f>
        <v>#N/A</v>
      </c>
      <c r="Q97" s="20" t="e">
        <f>VLOOKUP('Frese Valve Selection'!$O97,'Partnumber data valves'!$B$4:$L$1001,11,FALSE)</f>
        <v>#N/A</v>
      </c>
      <c r="R97" s="94" t="e">
        <f t="shared" si="25"/>
        <v>#DIV/0!</v>
      </c>
      <c r="S97" s="71"/>
      <c r="T97" s="71"/>
      <c r="U97" s="71"/>
      <c r="V97" s="71"/>
      <c r="W97" s="71"/>
      <c r="X97" s="71"/>
      <c r="Y97" s="19" t="e">
        <f>VLOOKUP('Frese Valve Selection'!$O97,'Partnumber data valves'!$B$4:$K$1001,2,FALSE)</f>
        <v>#N/A</v>
      </c>
      <c r="Z97" s="20" t="e">
        <f>VLOOKUP('Frese Valve Selection'!$O97,'Partnumber data valves'!$B$4:$K$1001,3,FALSE)</f>
        <v>#N/A</v>
      </c>
      <c r="AA97" s="20" t="e">
        <f>VLOOKUP('Frese Valve Selection'!$O97,'Partnumber data valves'!$B$4:$K$1001,7,FALSE)</f>
        <v>#N/A</v>
      </c>
      <c r="AB97" s="20" t="e">
        <f>VLOOKUP('Frese Valve Selection'!$O97,'Partnumber data valves'!$B$4:$K$1001,8,FALSE)</f>
        <v>#N/A</v>
      </c>
      <c r="AC97" s="20" t="e">
        <f>VLOOKUP('Frese Valve Selection'!$O97,'Partnumber data valves'!$B$4:$K$1001,9,FALSE)</f>
        <v>#N/A</v>
      </c>
      <c r="AD97" s="20" t="e">
        <f>VLOOKUP('Frese Valve Selection'!$O97,'Partnumber data valves'!$B$4:$K$1001,10,FALSE)</f>
        <v>#N/A</v>
      </c>
      <c r="AE97" s="93">
        <f>IF(ISNUMBER(S97),S97*VLOOKUP('Frese Valve Selection'!$T97,'Partnumber data cartridges'!$A$4:$G$1001,7,FALSE),0)+
IF(ISNUMBER(U97),U97*VLOOKUP('Frese Valve Selection'!V97,'Partnumber data cartridges'!$A$4:$G$1001,7,FALSE),0)+
IF(ISNUMBER(W97),W97*VLOOKUP('Frese Valve Selection'!X97,'Partnumber data cartridges'!$A$4:$G$1001,7,FALSE),0)</f>
        <v>0</v>
      </c>
      <c r="AF97" s="1">
        <f>MAX(IF(ISBLANK(T97),0,VLOOKUP('Frese Valve Selection'!$T97,'Partnumber data cartridges'!$A$4:$G$1001,5,FALSE)),
IF(ISBLANK(V97),0,VLOOKUP('Frese Valve Selection'!V97,'Partnumber data cartridges'!$A$4:$G$1001,5,FALSE)),
IF(ISBLANK(X97),0,VLOOKUP('Frese Valve Selection'!X97,'Partnumber data cartridges'!$A$4:$G$1001,5,FALSE)))</f>
        <v>0</v>
      </c>
      <c r="AG97" s="20" t="e">
        <f>VLOOKUP(O97,'Weight table'!$A$2:$C$10000,3,FALSE)+IF(ISNUMBER(S97),S97*VLOOKUP(T97,'Weight table'!$A$2:$C$10000,3,FALSE),0)+IF(ISNUMBER(U97),U97*VLOOKUP(V97,'Weight table'!$A$2:$C$10000,3,FALSE),0)+IF(ISNUMBER(W97),W97*VLOOKUP(X97,'Weight table'!$A$2:$C$10000,3,FALSE),0)</f>
        <v>#N/A</v>
      </c>
      <c r="AI97" s="73"/>
      <c r="AL97" s="74"/>
      <c r="AM97" s="74"/>
      <c r="AN97">
        <f t="shared" si="26"/>
        <v>0</v>
      </c>
      <c r="AO97" t="e">
        <f t="shared" si="27"/>
        <v>#N/A</v>
      </c>
    </row>
    <row r="98" spans="2:41">
      <c r="B98" s="73"/>
      <c r="C98" s="73"/>
      <c r="D98" s="73"/>
      <c r="E98" s="73"/>
      <c r="F98" s="73"/>
      <c r="G98" s="81"/>
      <c r="H98" s="81"/>
      <c r="I98" s="97"/>
      <c r="J98" s="73"/>
      <c r="K98" s="73"/>
      <c r="L98" s="73"/>
      <c r="M98" s="81"/>
      <c r="O98" s="71"/>
      <c r="P98" s="20" t="e">
        <f>VLOOKUP('Frese Valve Selection'!$O98,'Partnumber data valves'!$B$4:$M$1001,12,FALSE)</f>
        <v>#N/A</v>
      </c>
      <c r="Q98" s="20" t="e">
        <f>VLOOKUP('Frese Valve Selection'!$O98,'Partnumber data valves'!$B$4:$L$1001,11,FALSE)</f>
        <v>#N/A</v>
      </c>
      <c r="R98" s="94" t="e">
        <f t="shared" si="25"/>
        <v>#DIV/0!</v>
      </c>
      <c r="S98" s="71"/>
      <c r="T98" s="71"/>
      <c r="U98" s="71"/>
      <c r="V98" s="71"/>
      <c r="W98" s="71"/>
      <c r="X98" s="71"/>
      <c r="Y98" s="19" t="e">
        <f>VLOOKUP('Frese Valve Selection'!$O98,'Partnumber data valves'!$B$4:$K$1001,2,FALSE)</f>
        <v>#N/A</v>
      </c>
      <c r="Z98" s="20" t="e">
        <f>VLOOKUP('Frese Valve Selection'!$O98,'Partnumber data valves'!$B$4:$K$1001,3,FALSE)</f>
        <v>#N/A</v>
      </c>
      <c r="AA98" s="20" t="e">
        <f>VLOOKUP('Frese Valve Selection'!$O98,'Partnumber data valves'!$B$4:$K$1001,7,FALSE)</f>
        <v>#N/A</v>
      </c>
      <c r="AB98" s="20" t="e">
        <f>VLOOKUP('Frese Valve Selection'!$O98,'Partnumber data valves'!$B$4:$K$1001,8,FALSE)</f>
        <v>#N/A</v>
      </c>
      <c r="AC98" s="20" t="e">
        <f>VLOOKUP('Frese Valve Selection'!$O98,'Partnumber data valves'!$B$4:$K$1001,9,FALSE)</f>
        <v>#N/A</v>
      </c>
      <c r="AD98" s="20" t="e">
        <f>VLOOKUP('Frese Valve Selection'!$O98,'Partnumber data valves'!$B$4:$K$1001,10,FALSE)</f>
        <v>#N/A</v>
      </c>
      <c r="AE98" s="93">
        <f>IF(ISNUMBER(S98),S98*VLOOKUP('Frese Valve Selection'!$T98,'Partnumber data cartridges'!$A$4:$G$1001,7,FALSE),0)+
IF(ISNUMBER(U98),U98*VLOOKUP('Frese Valve Selection'!V98,'Partnumber data cartridges'!$A$4:$G$1001,7,FALSE),0)+
IF(ISNUMBER(W98),W98*VLOOKUP('Frese Valve Selection'!X98,'Partnumber data cartridges'!$A$4:$G$1001,7,FALSE),0)</f>
        <v>0</v>
      </c>
      <c r="AF98" s="1">
        <f>MAX(IF(ISBLANK(T98),0,VLOOKUP('Frese Valve Selection'!$T98,'Partnumber data cartridges'!$A$4:$G$1001,5,FALSE)),
IF(ISBLANK(V98),0,VLOOKUP('Frese Valve Selection'!V98,'Partnumber data cartridges'!$A$4:$G$1001,5,FALSE)),
IF(ISBLANK(X98),0,VLOOKUP('Frese Valve Selection'!X98,'Partnumber data cartridges'!$A$4:$G$1001,5,FALSE)))</f>
        <v>0</v>
      </c>
      <c r="AG98" s="20" t="e">
        <f>VLOOKUP(O98,'Weight table'!$A$2:$C$10000,3,FALSE)+IF(ISNUMBER(S98),S98*VLOOKUP(T98,'Weight table'!$A$2:$C$10000,3,FALSE),0)+IF(ISNUMBER(U98),U98*VLOOKUP(V98,'Weight table'!$A$2:$C$10000,3,FALSE),0)+IF(ISNUMBER(W98),W98*VLOOKUP(X98,'Weight table'!$A$2:$C$10000,3,FALSE),0)</f>
        <v>#N/A</v>
      </c>
      <c r="AI98" s="73"/>
      <c r="AL98" s="74"/>
      <c r="AM98" s="74"/>
      <c r="AN98">
        <f t="shared" si="26"/>
        <v>0</v>
      </c>
      <c r="AO98" t="e">
        <f t="shared" si="27"/>
        <v>#N/A</v>
      </c>
    </row>
    <row r="99" spans="2:41">
      <c r="B99" s="73"/>
      <c r="C99" s="73"/>
      <c r="D99" s="73"/>
      <c r="E99" s="73"/>
      <c r="F99" s="73"/>
      <c r="G99" s="82"/>
      <c r="H99" s="81"/>
      <c r="I99" s="97"/>
      <c r="J99" s="73"/>
      <c r="K99" s="73"/>
      <c r="L99" s="73"/>
      <c r="M99" s="81"/>
      <c r="O99" s="71"/>
      <c r="P99" s="20" t="e">
        <f>VLOOKUP('Frese Valve Selection'!$O99,'Partnumber data valves'!$B$4:$M$1001,12,FALSE)</f>
        <v>#N/A</v>
      </c>
      <c r="Q99" s="20" t="e">
        <f>VLOOKUP('Frese Valve Selection'!$O99,'Partnumber data valves'!$B$4:$L$1001,11,FALSE)</f>
        <v>#N/A</v>
      </c>
      <c r="R99" s="94" t="e">
        <f t="shared" si="25"/>
        <v>#DIV/0!</v>
      </c>
      <c r="S99" s="71"/>
      <c r="T99" s="71"/>
      <c r="U99" s="71"/>
      <c r="V99" s="71"/>
      <c r="W99" s="71"/>
      <c r="X99" s="71"/>
      <c r="Y99" s="19" t="e">
        <f>VLOOKUP('Frese Valve Selection'!$O99,'Partnumber data valves'!$B$4:$K$1001,2,FALSE)</f>
        <v>#N/A</v>
      </c>
      <c r="Z99" s="20" t="e">
        <f>VLOOKUP('Frese Valve Selection'!$O99,'Partnumber data valves'!$B$4:$K$1001,3,FALSE)</f>
        <v>#N/A</v>
      </c>
      <c r="AA99" s="20" t="e">
        <f>VLOOKUP('Frese Valve Selection'!$O99,'Partnumber data valves'!$B$4:$K$1001,7,FALSE)</f>
        <v>#N/A</v>
      </c>
      <c r="AB99" s="20" t="e">
        <f>VLOOKUP('Frese Valve Selection'!$O99,'Partnumber data valves'!$B$4:$K$1001,8,FALSE)</f>
        <v>#N/A</v>
      </c>
      <c r="AC99" s="20" t="e">
        <f>VLOOKUP('Frese Valve Selection'!$O99,'Partnumber data valves'!$B$4:$K$1001,9,FALSE)</f>
        <v>#N/A</v>
      </c>
      <c r="AD99" s="20" t="e">
        <f>VLOOKUP('Frese Valve Selection'!$O99,'Partnumber data valves'!$B$4:$K$1001,10,FALSE)</f>
        <v>#N/A</v>
      </c>
      <c r="AE99" s="93">
        <f>IF(ISNUMBER(S99),S99*VLOOKUP('Frese Valve Selection'!$T99,'Partnumber data cartridges'!$A$4:$G$1001,7,FALSE),0)+
IF(ISNUMBER(U99),U99*VLOOKUP('Frese Valve Selection'!V99,'Partnumber data cartridges'!$A$4:$G$1001,7,FALSE),0)+
IF(ISNUMBER(W99),W99*VLOOKUP('Frese Valve Selection'!X99,'Partnumber data cartridges'!$A$4:$G$1001,7,FALSE),0)</f>
        <v>0</v>
      </c>
      <c r="AF99" s="1">
        <f>MAX(IF(ISBLANK(T99),0,VLOOKUP('Frese Valve Selection'!$T99,'Partnumber data cartridges'!$A$4:$G$1001,5,FALSE)),
IF(ISBLANK(V99),0,VLOOKUP('Frese Valve Selection'!V99,'Partnumber data cartridges'!$A$4:$G$1001,5,FALSE)),
IF(ISBLANK(X99),0,VLOOKUP('Frese Valve Selection'!X99,'Partnumber data cartridges'!$A$4:$G$1001,5,FALSE)))</f>
        <v>0</v>
      </c>
      <c r="AG99" s="20" t="e">
        <f>VLOOKUP(O99,'Weight table'!$A$2:$C$10000,3,FALSE)+IF(ISNUMBER(S99),S99*VLOOKUP(T99,'Weight table'!$A$2:$C$10000,3,FALSE),0)+IF(ISNUMBER(U99),U99*VLOOKUP(V99,'Weight table'!$A$2:$C$10000,3,FALSE),0)+IF(ISNUMBER(W99),W99*VLOOKUP(X99,'Weight table'!$A$2:$C$10000,3,FALSE),0)</f>
        <v>#N/A</v>
      </c>
      <c r="AI99" s="73"/>
      <c r="AL99" s="74"/>
      <c r="AM99" s="74"/>
      <c r="AN99">
        <f t="shared" si="26"/>
        <v>0</v>
      </c>
      <c r="AO99" t="e">
        <f t="shared" si="27"/>
        <v>#N/A</v>
      </c>
    </row>
    <row r="100" spans="2:41">
      <c r="B100" s="73"/>
      <c r="C100" s="73"/>
      <c r="D100" s="73"/>
      <c r="E100" s="73"/>
      <c r="F100" s="73"/>
      <c r="G100" s="81"/>
      <c r="H100" s="81"/>
      <c r="I100" s="97"/>
      <c r="J100" s="73"/>
      <c r="K100" s="73"/>
      <c r="L100" s="73"/>
      <c r="M100" s="81"/>
      <c r="O100" s="71"/>
      <c r="P100" s="20" t="e">
        <f>VLOOKUP('Frese Valve Selection'!$O100,'Partnumber data valves'!$B$4:$M$1001,12,FALSE)</f>
        <v>#N/A</v>
      </c>
      <c r="Q100" s="20" t="e">
        <f>VLOOKUP('Frese Valve Selection'!$O100,'Partnumber data valves'!$B$4:$L$1001,11,FALSE)</f>
        <v>#N/A</v>
      </c>
      <c r="R100" s="94" t="e">
        <f t="shared" si="25"/>
        <v>#DIV/0!</v>
      </c>
      <c r="S100" s="71"/>
      <c r="T100" s="71"/>
      <c r="U100" s="71"/>
      <c r="V100" s="71"/>
      <c r="W100" s="71"/>
      <c r="X100" s="71"/>
      <c r="Y100" s="19" t="e">
        <f>VLOOKUP('Frese Valve Selection'!$O100,'Partnumber data valves'!$B$4:$K$1001,2,FALSE)</f>
        <v>#N/A</v>
      </c>
      <c r="Z100" s="20" t="e">
        <f>VLOOKUP('Frese Valve Selection'!$O100,'Partnumber data valves'!$B$4:$K$1001,3,FALSE)</f>
        <v>#N/A</v>
      </c>
      <c r="AA100" s="20" t="e">
        <f>VLOOKUP('Frese Valve Selection'!$O100,'Partnumber data valves'!$B$4:$K$1001,7,FALSE)</f>
        <v>#N/A</v>
      </c>
      <c r="AB100" s="20" t="e">
        <f>VLOOKUP('Frese Valve Selection'!$O100,'Partnumber data valves'!$B$4:$K$1001,8,FALSE)</f>
        <v>#N/A</v>
      </c>
      <c r="AC100" s="20" t="e">
        <f>VLOOKUP('Frese Valve Selection'!$O100,'Partnumber data valves'!$B$4:$K$1001,9,FALSE)</f>
        <v>#N/A</v>
      </c>
      <c r="AD100" s="20" t="e">
        <f>VLOOKUP('Frese Valve Selection'!$O100,'Partnumber data valves'!$B$4:$K$1001,10,FALSE)</f>
        <v>#N/A</v>
      </c>
      <c r="AE100" s="93">
        <f>IF(ISNUMBER(S100),S100*VLOOKUP('Frese Valve Selection'!$T100,'Partnumber data cartridges'!$A$4:$G$1001,7,FALSE),0)+
IF(ISNUMBER(U100),U100*VLOOKUP('Frese Valve Selection'!V100,'Partnumber data cartridges'!$A$4:$G$1001,7,FALSE),0)+
IF(ISNUMBER(W100),W100*VLOOKUP('Frese Valve Selection'!X100,'Partnumber data cartridges'!$A$4:$G$1001,7,FALSE),0)</f>
        <v>0</v>
      </c>
      <c r="AF100" s="1">
        <f>MAX(IF(ISBLANK(T100),0,VLOOKUP('Frese Valve Selection'!$T100,'Partnumber data cartridges'!$A$4:$G$1001,5,FALSE)),
IF(ISBLANK(V100),0,VLOOKUP('Frese Valve Selection'!V100,'Partnumber data cartridges'!$A$4:$G$1001,5,FALSE)),
IF(ISBLANK(X100),0,VLOOKUP('Frese Valve Selection'!X100,'Partnumber data cartridges'!$A$4:$G$1001,5,FALSE)))</f>
        <v>0</v>
      </c>
      <c r="AG100" s="20" t="e">
        <f>VLOOKUP(O100,'Weight table'!$A$2:$C$10000,3,FALSE)+IF(ISNUMBER(S100),S100*VLOOKUP(T100,'Weight table'!$A$2:$C$10000,3,FALSE),0)+IF(ISNUMBER(U100),U100*VLOOKUP(V100,'Weight table'!$A$2:$C$10000,3,FALSE),0)+IF(ISNUMBER(W100),W100*VLOOKUP(X100,'Weight table'!$A$2:$C$10000,3,FALSE),0)</f>
        <v>#N/A</v>
      </c>
      <c r="AI100" s="73"/>
      <c r="AL100" s="74"/>
      <c r="AM100" s="74"/>
      <c r="AN100">
        <f t="shared" si="26"/>
        <v>0</v>
      </c>
      <c r="AO100" t="e">
        <f t="shared" si="27"/>
        <v>#N/A</v>
      </c>
    </row>
    <row r="101" spans="2:41">
      <c r="B101" s="73"/>
      <c r="C101" s="73"/>
      <c r="D101" s="73"/>
      <c r="E101" s="73"/>
      <c r="F101" s="73"/>
      <c r="G101" s="82"/>
      <c r="H101" s="81"/>
      <c r="I101" s="97"/>
      <c r="J101" s="73"/>
      <c r="K101" s="73"/>
      <c r="L101" s="73"/>
      <c r="M101" s="81"/>
      <c r="O101" s="71"/>
      <c r="P101" s="20" t="e">
        <f>VLOOKUP('Frese Valve Selection'!$O101,'Partnumber data valves'!$B$4:$M$1001,12,FALSE)</f>
        <v>#N/A</v>
      </c>
      <c r="Q101" s="20" t="e">
        <f>VLOOKUP('Frese Valve Selection'!$O101,'Partnumber data valves'!$B$4:$L$1001,11,FALSE)</f>
        <v>#N/A</v>
      </c>
      <c r="R101" s="94" t="e">
        <f t="shared" si="25"/>
        <v>#DIV/0!</v>
      </c>
      <c r="S101" s="71"/>
      <c r="T101" s="71"/>
      <c r="U101" s="71"/>
      <c r="V101" s="71"/>
      <c r="W101" s="71"/>
      <c r="X101" s="71"/>
      <c r="Y101" s="19" t="e">
        <f>VLOOKUP('Frese Valve Selection'!$O101,'Partnumber data valves'!$B$4:$K$1001,2,FALSE)</f>
        <v>#N/A</v>
      </c>
      <c r="Z101" s="20" t="e">
        <f>VLOOKUP('Frese Valve Selection'!$O101,'Partnumber data valves'!$B$4:$K$1001,3,FALSE)</f>
        <v>#N/A</v>
      </c>
      <c r="AA101" s="20" t="e">
        <f>VLOOKUP('Frese Valve Selection'!$O101,'Partnumber data valves'!$B$4:$K$1001,7,FALSE)</f>
        <v>#N/A</v>
      </c>
      <c r="AB101" s="20" t="e">
        <f>VLOOKUP('Frese Valve Selection'!$O101,'Partnumber data valves'!$B$4:$K$1001,8,FALSE)</f>
        <v>#N/A</v>
      </c>
      <c r="AC101" s="20" t="e">
        <f>VLOOKUP('Frese Valve Selection'!$O101,'Partnumber data valves'!$B$4:$K$1001,9,FALSE)</f>
        <v>#N/A</v>
      </c>
      <c r="AD101" s="20" t="e">
        <f>VLOOKUP('Frese Valve Selection'!$O101,'Partnumber data valves'!$B$4:$K$1001,10,FALSE)</f>
        <v>#N/A</v>
      </c>
      <c r="AE101" s="93">
        <f>IF(ISNUMBER(S101),S101*VLOOKUP('Frese Valve Selection'!$T101,'Partnumber data cartridges'!$A$4:$G$1001,7,FALSE),0)+
IF(ISNUMBER(U101),U101*VLOOKUP('Frese Valve Selection'!V101,'Partnumber data cartridges'!$A$4:$G$1001,7,FALSE),0)+
IF(ISNUMBER(W101),W101*VLOOKUP('Frese Valve Selection'!X101,'Partnumber data cartridges'!$A$4:$G$1001,7,FALSE),0)</f>
        <v>0</v>
      </c>
      <c r="AF101" s="1">
        <f>MAX(IF(ISBLANK(T101),0,VLOOKUP('Frese Valve Selection'!$T101,'Partnumber data cartridges'!$A$4:$G$1001,5,FALSE)),
IF(ISBLANK(V101),0,VLOOKUP('Frese Valve Selection'!V101,'Partnumber data cartridges'!$A$4:$G$1001,5,FALSE)),
IF(ISBLANK(X101),0,VLOOKUP('Frese Valve Selection'!X101,'Partnumber data cartridges'!$A$4:$G$1001,5,FALSE)))</f>
        <v>0</v>
      </c>
      <c r="AG101" s="20" t="e">
        <f>VLOOKUP(O101,'Weight table'!$A$2:$C$10000,3,FALSE)+IF(ISNUMBER(S101),S101*VLOOKUP(T101,'Weight table'!$A$2:$C$10000,3,FALSE),0)+IF(ISNUMBER(U101),U101*VLOOKUP(V101,'Weight table'!$A$2:$C$10000,3,FALSE),0)+IF(ISNUMBER(W101),W101*VLOOKUP(X101,'Weight table'!$A$2:$C$10000,3,FALSE),0)</f>
        <v>#N/A</v>
      </c>
      <c r="AI101" s="73"/>
      <c r="AL101" s="74"/>
      <c r="AM101" s="74"/>
      <c r="AN101">
        <f t="shared" si="26"/>
        <v>0</v>
      </c>
      <c r="AO101" t="e">
        <f t="shared" si="27"/>
        <v>#N/A</v>
      </c>
    </row>
    <row r="102" spans="2:41">
      <c r="B102" s="73"/>
      <c r="C102" s="73"/>
      <c r="D102" s="73"/>
      <c r="E102" s="73"/>
      <c r="F102" s="73"/>
      <c r="G102" s="81"/>
      <c r="H102" s="81"/>
      <c r="I102" s="97"/>
      <c r="J102" s="73"/>
      <c r="K102" s="73"/>
      <c r="L102" s="73"/>
      <c r="M102" s="81"/>
      <c r="O102" s="71"/>
      <c r="P102" s="20" t="e">
        <f>VLOOKUP('Frese Valve Selection'!$O102,'Partnumber data valves'!$B$4:$M$1001,12,FALSE)</f>
        <v>#N/A</v>
      </c>
      <c r="Q102" s="20" t="e">
        <f>VLOOKUP('Frese Valve Selection'!$O102,'Partnumber data valves'!$B$4:$L$1001,11,FALSE)</f>
        <v>#N/A</v>
      </c>
      <c r="R102" s="94" t="e">
        <f t="shared" si="25"/>
        <v>#DIV/0!</v>
      </c>
      <c r="S102" s="71"/>
      <c r="T102" s="71"/>
      <c r="U102" s="71"/>
      <c r="V102" s="71"/>
      <c r="W102" s="71"/>
      <c r="X102" s="71"/>
      <c r="Y102" s="19" t="e">
        <f>VLOOKUP('Frese Valve Selection'!$O102,'Partnumber data valves'!$B$4:$K$1001,2,FALSE)</f>
        <v>#N/A</v>
      </c>
      <c r="Z102" s="20" t="e">
        <f>VLOOKUP('Frese Valve Selection'!$O102,'Partnumber data valves'!$B$4:$K$1001,3,FALSE)</f>
        <v>#N/A</v>
      </c>
      <c r="AA102" s="20" t="e">
        <f>VLOOKUP('Frese Valve Selection'!$O102,'Partnumber data valves'!$B$4:$K$1001,7,FALSE)</f>
        <v>#N/A</v>
      </c>
      <c r="AB102" s="20" t="e">
        <f>VLOOKUP('Frese Valve Selection'!$O102,'Partnumber data valves'!$B$4:$K$1001,8,FALSE)</f>
        <v>#N/A</v>
      </c>
      <c r="AC102" s="20" t="e">
        <f>VLOOKUP('Frese Valve Selection'!$O102,'Partnumber data valves'!$B$4:$K$1001,9,FALSE)</f>
        <v>#N/A</v>
      </c>
      <c r="AD102" s="20" t="e">
        <f>VLOOKUP('Frese Valve Selection'!$O102,'Partnumber data valves'!$B$4:$K$1001,10,FALSE)</f>
        <v>#N/A</v>
      </c>
      <c r="AE102" s="93">
        <f>IF(ISNUMBER(S102),S102*VLOOKUP('Frese Valve Selection'!$T102,'Partnumber data cartridges'!$A$4:$G$1001,7,FALSE),0)+
IF(ISNUMBER(U102),U102*VLOOKUP('Frese Valve Selection'!V102,'Partnumber data cartridges'!$A$4:$G$1001,7,FALSE),0)+
IF(ISNUMBER(W102),W102*VLOOKUP('Frese Valve Selection'!X102,'Partnumber data cartridges'!$A$4:$G$1001,7,FALSE),0)</f>
        <v>0</v>
      </c>
      <c r="AF102" s="1">
        <f>MAX(IF(ISBLANK(T102),0,VLOOKUP('Frese Valve Selection'!$T102,'Partnumber data cartridges'!$A$4:$G$1001,5,FALSE)),
IF(ISBLANK(V102),0,VLOOKUP('Frese Valve Selection'!V102,'Partnumber data cartridges'!$A$4:$G$1001,5,FALSE)),
IF(ISBLANK(X102),0,VLOOKUP('Frese Valve Selection'!X102,'Partnumber data cartridges'!$A$4:$G$1001,5,FALSE)))</f>
        <v>0</v>
      </c>
      <c r="AG102" s="20" t="e">
        <f>VLOOKUP(O102,'Weight table'!$A$2:$C$10000,3,FALSE)+IF(ISNUMBER(S102),S102*VLOOKUP(T102,'Weight table'!$A$2:$C$10000,3,FALSE),0)+IF(ISNUMBER(U102),U102*VLOOKUP(V102,'Weight table'!$A$2:$C$10000,3,FALSE),0)+IF(ISNUMBER(W102),W102*VLOOKUP(X102,'Weight table'!$A$2:$C$10000,3,FALSE),0)</f>
        <v>#N/A</v>
      </c>
      <c r="AI102" s="73"/>
      <c r="AL102" s="74"/>
      <c r="AM102" s="74"/>
      <c r="AN102">
        <f t="shared" si="26"/>
        <v>0</v>
      </c>
      <c r="AO102" t="e">
        <f t="shared" si="27"/>
        <v>#N/A</v>
      </c>
    </row>
    <row r="103" spans="2:41">
      <c r="B103" s="73"/>
      <c r="C103" s="73"/>
      <c r="D103" s="73"/>
      <c r="E103" s="73"/>
      <c r="F103" s="73"/>
      <c r="G103" s="82"/>
      <c r="H103" s="81"/>
      <c r="I103" s="97"/>
      <c r="J103" s="73"/>
      <c r="K103" s="73"/>
      <c r="L103" s="73"/>
      <c r="M103" s="81"/>
      <c r="O103" s="71"/>
      <c r="P103" s="20" t="e">
        <f>VLOOKUP('Frese Valve Selection'!$O103,'Partnumber data valves'!$B$4:$M$1001,12,FALSE)</f>
        <v>#N/A</v>
      </c>
      <c r="Q103" s="20" t="e">
        <f>VLOOKUP('Frese Valve Selection'!$O103,'Partnumber data valves'!$B$4:$L$1001,11,FALSE)</f>
        <v>#N/A</v>
      </c>
      <c r="R103" s="94" t="e">
        <f t="shared" si="25"/>
        <v>#DIV/0!</v>
      </c>
      <c r="S103" s="71"/>
      <c r="T103" s="71"/>
      <c r="U103" s="71"/>
      <c r="V103" s="71"/>
      <c r="W103" s="71"/>
      <c r="X103" s="71"/>
      <c r="Y103" s="19" t="e">
        <f>VLOOKUP('Frese Valve Selection'!$O103,'Partnumber data valves'!$B$4:$K$1001,2,FALSE)</f>
        <v>#N/A</v>
      </c>
      <c r="Z103" s="20" t="e">
        <f>VLOOKUP('Frese Valve Selection'!$O103,'Partnumber data valves'!$B$4:$K$1001,3,FALSE)</f>
        <v>#N/A</v>
      </c>
      <c r="AA103" s="20" t="e">
        <f>VLOOKUP('Frese Valve Selection'!$O103,'Partnumber data valves'!$B$4:$K$1001,7,FALSE)</f>
        <v>#N/A</v>
      </c>
      <c r="AB103" s="20" t="e">
        <f>VLOOKUP('Frese Valve Selection'!$O103,'Partnumber data valves'!$B$4:$K$1001,8,FALSE)</f>
        <v>#N/A</v>
      </c>
      <c r="AC103" s="20" t="e">
        <f>VLOOKUP('Frese Valve Selection'!$O103,'Partnumber data valves'!$B$4:$K$1001,9,FALSE)</f>
        <v>#N/A</v>
      </c>
      <c r="AD103" s="20" t="e">
        <f>VLOOKUP('Frese Valve Selection'!$O103,'Partnumber data valves'!$B$4:$K$1001,10,FALSE)</f>
        <v>#N/A</v>
      </c>
      <c r="AE103" s="93">
        <f>IF(ISNUMBER(S103),S103*VLOOKUP('Frese Valve Selection'!$T103,'Partnumber data cartridges'!$A$4:$G$1001,7,FALSE),0)+
IF(ISNUMBER(U103),U103*VLOOKUP('Frese Valve Selection'!V103,'Partnumber data cartridges'!$A$4:$G$1001,7,FALSE),0)+
IF(ISNUMBER(W103),W103*VLOOKUP('Frese Valve Selection'!X103,'Partnumber data cartridges'!$A$4:$G$1001,7,FALSE),0)</f>
        <v>0</v>
      </c>
      <c r="AF103" s="1">
        <f>MAX(IF(ISBLANK(T103),0,VLOOKUP('Frese Valve Selection'!$T103,'Partnumber data cartridges'!$A$4:$G$1001,5,FALSE)),
IF(ISBLANK(V103),0,VLOOKUP('Frese Valve Selection'!V103,'Partnumber data cartridges'!$A$4:$G$1001,5,FALSE)),
IF(ISBLANK(X103),0,VLOOKUP('Frese Valve Selection'!X103,'Partnumber data cartridges'!$A$4:$G$1001,5,FALSE)))</f>
        <v>0</v>
      </c>
      <c r="AG103" s="20" t="e">
        <f>VLOOKUP(O103,'Weight table'!$A$2:$C$10000,3,FALSE)+IF(ISNUMBER(S103),S103*VLOOKUP(T103,'Weight table'!$A$2:$C$10000,3,FALSE),0)+IF(ISNUMBER(U103),U103*VLOOKUP(V103,'Weight table'!$A$2:$C$10000,3,FALSE),0)+IF(ISNUMBER(W103),W103*VLOOKUP(X103,'Weight table'!$A$2:$C$10000,3,FALSE),0)</f>
        <v>#N/A</v>
      </c>
      <c r="AI103" s="73"/>
      <c r="AL103" s="74"/>
      <c r="AM103" s="74"/>
      <c r="AN103">
        <f t="shared" si="26"/>
        <v>0</v>
      </c>
      <c r="AO103" t="e">
        <f t="shared" si="27"/>
        <v>#N/A</v>
      </c>
    </row>
    <row r="104" spans="2:41">
      <c r="B104" s="73"/>
      <c r="C104" s="73"/>
      <c r="D104" s="73"/>
      <c r="E104" s="73"/>
      <c r="F104" s="73"/>
      <c r="G104" s="81"/>
      <c r="H104" s="81"/>
      <c r="I104" s="97"/>
      <c r="J104" s="73"/>
      <c r="K104" s="73"/>
      <c r="L104" s="73"/>
      <c r="M104" s="81"/>
      <c r="O104" s="71"/>
      <c r="P104" s="20" t="e">
        <f>VLOOKUP('Frese Valve Selection'!$O104,'Partnumber data valves'!$B$4:$M$1001,12,FALSE)</f>
        <v>#N/A</v>
      </c>
      <c r="Q104" s="20" t="e">
        <f>VLOOKUP('Frese Valve Selection'!$O104,'Partnumber data valves'!$B$4:$L$1001,11,FALSE)</f>
        <v>#N/A</v>
      </c>
      <c r="R104" s="94" t="e">
        <f t="shared" si="25"/>
        <v>#DIV/0!</v>
      </c>
      <c r="S104" s="71"/>
      <c r="T104" s="71"/>
      <c r="U104" s="71"/>
      <c r="V104" s="71"/>
      <c r="W104" s="71"/>
      <c r="X104" s="71"/>
      <c r="Y104" s="19" t="e">
        <f>VLOOKUP('Frese Valve Selection'!$O104,'Partnumber data valves'!$B$4:$K$1001,2,FALSE)</f>
        <v>#N/A</v>
      </c>
      <c r="Z104" s="20" t="e">
        <f>VLOOKUP('Frese Valve Selection'!$O104,'Partnumber data valves'!$B$4:$K$1001,3,FALSE)</f>
        <v>#N/A</v>
      </c>
      <c r="AA104" s="20" t="e">
        <f>VLOOKUP('Frese Valve Selection'!$O104,'Partnumber data valves'!$B$4:$K$1001,7,FALSE)</f>
        <v>#N/A</v>
      </c>
      <c r="AB104" s="20" t="e">
        <f>VLOOKUP('Frese Valve Selection'!$O104,'Partnumber data valves'!$B$4:$K$1001,8,FALSE)</f>
        <v>#N/A</v>
      </c>
      <c r="AC104" s="20" t="e">
        <f>VLOOKUP('Frese Valve Selection'!$O104,'Partnumber data valves'!$B$4:$K$1001,9,FALSE)</f>
        <v>#N/A</v>
      </c>
      <c r="AD104" s="20" t="e">
        <f>VLOOKUP('Frese Valve Selection'!$O104,'Partnumber data valves'!$B$4:$K$1001,10,FALSE)</f>
        <v>#N/A</v>
      </c>
      <c r="AE104" s="93">
        <f>IF(ISNUMBER(S104),S104*VLOOKUP('Frese Valve Selection'!$T104,'Partnumber data cartridges'!$A$4:$G$1001,7,FALSE),0)+
IF(ISNUMBER(U104),U104*VLOOKUP('Frese Valve Selection'!V104,'Partnumber data cartridges'!$A$4:$G$1001,7,FALSE),0)+
IF(ISNUMBER(W104),W104*VLOOKUP('Frese Valve Selection'!X104,'Partnumber data cartridges'!$A$4:$G$1001,7,FALSE),0)</f>
        <v>0</v>
      </c>
      <c r="AF104" s="1">
        <f>MAX(IF(ISBLANK(T104),0,VLOOKUP('Frese Valve Selection'!$T104,'Partnumber data cartridges'!$A$4:$G$1001,5,FALSE)),
IF(ISBLANK(V104),0,VLOOKUP('Frese Valve Selection'!V104,'Partnumber data cartridges'!$A$4:$G$1001,5,FALSE)),
IF(ISBLANK(X104),0,VLOOKUP('Frese Valve Selection'!X104,'Partnumber data cartridges'!$A$4:$G$1001,5,FALSE)))</f>
        <v>0</v>
      </c>
      <c r="AG104" s="20" t="e">
        <f>VLOOKUP(O104,'Weight table'!$A$2:$C$10000,3,FALSE)+IF(ISNUMBER(S104),S104*VLOOKUP(T104,'Weight table'!$A$2:$C$10000,3,FALSE),0)+IF(ISNUMBER(U104),U104*VLOOKUP(V104,'Weight table'!$A$2:$C$10000,3,FALSE),0)+IF(ISNUMBER(W104),W104*VLOOKUP(X104,'Weight table'!$A$2:$C$10000,3,FALSE),0)</f>
        <v>#N/A</v>
      </c>
      <c r="AI104" s="73"/>
      <c r="AL104" s="74"/>
      <c r="AM104" s="74"/>
      <c r="AN104">
        <f t="shared" si="26"/>
        <v>0</v>
      </c>
      <c r="AO104" t="e">
        <f t="shared" si="27"/>
        <v>#N/A</v>
      </c>
    </row>
    <row r="105" spans="2:41">
      <c r="B105" s="73"/>
      <c r="C105" s="73"/>
      <c r="D105" s="73"/>
      <c r="E105" s="73"/>
      <c r="F105" s="73"/>
      <c r="G105" s="82"/>
      <c r="H105" s="81"/>
      <c r="I105" s="97"/>
      <c r="J105" s="73"/>
      <c r="K105" s="73"/>
      <c r="L105" s="73"/>
      <c r="M105" s="81"/>
      <c r="O105" s="71"/>
      <c r="P105" s="20" t="e">
        <f>VLOOKUP('Frese Valve Selection'!$O105,'Partnumber data valves'!$B$4:$M$1001,12,FALSE)</f>
        <v>#N/A</v>
      </c>
      <c r="Q105" s="20" t="e">
        <f>VLOOKUP('Frese Valve Selection'!$O105,'Partnumber data valves'!$B$4:$L$1001,11,FALSE)</f>
        <v>#N/A</v>
      </c>
      <c r="R105" s="94" t="e">
        <f t="shared" si="25"/>
        <v>#DIV/0!</v>
      </c>
      <c r="S105" s="71"/>
      <c r="T105" s="71"/>
      <c r="U105" s="71"/>
      <c r="V105" s="71"/>
      <c r="W105" s="71"/>
      <c r="X105" s="71"/>
      <c r="Y105" s="19" t="e">
        <f>VLOOKUP('Frese Valve Selection'!$O105,'Partnumber data valves'!$B$4:$K$1001,2,FALSE)</f>
        <v>#N/A</v>
      </c>
      <c r="Z105" s="20" t="e">
        <f>VLOOKUP('Frese Valve Selection'!$O105,'Partnumber data valves'!$B$4:$K$1001,3,FALSE)</f>
        <v>#N/A</v>
      </c>
      <c r="AA105" s="20" t="e">
        <f>VLOOKUP('Frese Valve Selection'!$O105,'Partnumber data valves'!$B$4:$K$1001,7,FALSE)</f>
        <v>#N/A</v>
      </c>
      <c r="AB105" s="20" t="e">
        <f>VLOOKUP('Frese Valve Selection'!$O105,'Partnumber data valves'!$B$4:$K$1001,8,FALSE)</f>
        <v>#N/A</v>
      </c>
      <c r="AC105" s="20" t="e">
        <f>VLOOKUP('Frese Valve Selection'!$O105,'Partnumber data valves'!$B$4:$K$1001,9,FALSE)</f>
        <v>#N/A</v>
      </c>
      <c r="AD105" s="20" t="e">
        <f>VLOOKUP('Frese Valve Selection'!$O105,'Partnumber data valves'!$B$4:$K$1001,10,FALSE)</f>
        <v>#N/A</v>
      </c>
      <c r="AE105" s="93">
        <f>IF(ISNUMBER(S105),S105*VLOOKUP('Frese Valve Selection'!$T105,'Partnumber data cartridges'!$A$4:$G$1001,7,FALSE),0)+
IF(ISNUMBER(U105),U105*VLOOKUP('Frese Valve Selection'!V105,'Partnumber data cartridges'!$A$4:$G$1001,7,FALSE),0)+
IF(ISNUMBER(W105),W105*VLOOKUP('Frese Valve Selection'!X105,'Partnumber data cartridges'!$A$4:$G$1001,7,FALSE),0)</f>
        <v>0</v>
      </c>
      <c r="AF105" s="1">
        <f>MAX(IF(ISBLANK(T105),0,VLOOKUP('Frese Valve Selection'!$T105,'Partnumber data cartridges'!$A$4:$G$1001,5,FALSE)),
IF(ISBLANK(V105),0,VLOOKUP('Frese Valve Selection'!V105,'Partnumber data cartridges'!$A$4:$G$1001,5,FALSE)),
IF(ISBLANK(X105),0,VLOOKUP('Frese Valve Selection'!X105,'Partnumber data cartridges'!$A$4:$G$1001,5,FALSE)))</f>
        <v>0</v>
      </c>
      <c r="AG105" s="20" t="e">
        <f>VLOOKUP(O105,'Weight table'!$A$2:$C$10000,3,FALSE)+IF(ISNUMBER(S105),S105*VLOOKUP(T105,'Weight table'!$A$2:$C$10000,3,FALSE),0)+IF(ISNUMBER(U105),U105*VLOOKUP(V105,'Weight table'!$A$2:$C$10000,3,FALSE),0)+IF(ISNUMBER(W105),W105*VLOOKUP(X105,'Weight table'!$A$2:$C$10000,3,FALSE),0)</f>
        <v>#N/A</v>
      </c>
      <c r="AI105" s="73"/>
      <c r="AL105" s="74"/>
      <c r="AM105" s="74"/>
      <c r="AN105">
        <f t="shared" si="26"/>
        <v>0</v>
      </c>
      <c r="AO105" t="e">
        <f t="shared" si="27"/>
        <v>#N/A</v>
      </c>
    </row>
    <row r="106" spans="2:41">
      <c r="B106" s="73"/>
      <c r="C106" s="73"/>
      <c r="D106" s="73"/>
      <c r="E106" s="73"/>
      <c r="F106" s="73"/>
      <c r="G106" s="81"/>
      <c r="H106" s="81"/>
      <c r="I106" s="97"/>
      <c r="J106" s="73"/>
      <c r="K106" s="73"/>
      <c r="L106" s="73"/>
      <c r="M106" s="81"/>
      <c r="O106" s="71"/>
      <c r="P106" s="20" t="e">
        <f>VLOOKUP('Frese Valve Selection'!$O106,'Partnumber data valves'!$B$4:$M$1001,12,FALSE)</f>
        <v>#N/A</v>
      </c>
      <c r="Q106" s="20" t="e">
        <f>VLOOKUP('Frese Valve Selection'!$O106,'Partnumber data valves'!$B$4:$L$1001,11,FALSE)</f>
        <v>#N/A</v>
      </c>
      <c r="R106" s="94" t="e">
        <f t="shared" si="25"/>
        <v>#DIV/0!</v>
      </c>
      <c r="S106" s="71"/>
      <c r="T106" s="71"/>
      <c r="U106" s="71"/>
      <c r="V106" s="71"/>
      <c r="W106" s="71"/>
      <c r="X106" s="71"/>
      <c r="Y106" s="19" t="e">
        <f>VLOOKUP('Frese Valve Selection'!$O106,'Partnumber data valves'!$B$4:$K$1001,2,FALSE)</f>
        <v>#N/A</v>
      </c>
      <c r="Z106" s="20" t="e">
        <f>VLOOKUP('Frese Valve Selection'!$O106,'Partnumber data valves'!$B$4:$K$1001,3,FALSE)</f>
        <v>#N/A</v>
      </c>
      <c r="AA106" s="20" t="e">
        <f>VLOOKUP('Frese Valve Selection'!$O106,'Partnumber data valves'!$B$4:$K$1001,7,FALSE)</f>
        <v>#N/A</v>
      </c>
      <c r="AB106" s="20" t="e">
        <f>VLOOKUP('Frese Valve Selection'!$O106,'Partnumber data valves'!$B$4:$K$1001,8,FALSE)</f>
        <v>#N/A</v>
      </c>
      <c r="AC106" s="20" t="e">
        <f>VLOOKUP('Frese Valve Selection'!$O106,'Partnumber data valves'!$B$4:$K$1001,9,FALSE)</f>
        <v>#N/A</v>
      </c>
      <c r="AD106" s="20" t="e">
        <f>VLOOKUP('Frese Valve Selection'!$O106,'Partnumber data valves'!$B$4:$K$1001,10,FALSE)</f>
        <v>#N/A</v>
      </c>
      <c r="AE106" s="93">
        <f>IF(ISNUMBER(S106),S106*VLOOKUP('Frese Valve Selection'!$T106,'Partnumber data cartridges'!$A$4:$G$1001,7,FALSE),0)+
IF(ISNUMBER(U106),U106*VLOOKUP('Frese Valve Selection'!V106,'Partnumber data cartridges'!$A$4:$G$1001,7,FALSE),0)+
IF(ISNUMBER(W106),W106*VLOOKUP('Frese Valve Selection'!X106,'Partnumber data cartridges'!$A$4:$G$1001,7,FALSE),0)</f>
        <v>0</v>
      </c>
      <c r="AF106" s="1">
        <f>MAX(IF(ISBLANK(T106),0,VLOOKUP('Frese Valve Selection'!$T106,'Partnumber data cartridges'!$A$4:$G$1001,5,FALSE)),
IF(ISBLANK(V106),0,VLOOKUP('Frese Valve Selection'!V106,'Partnumber data cartridges'!$A$4:$G$1001,5,FALSE)),
IF(ISBLANK(X106),0,VLOOKUP('Frese Valve Selection'!X106,'Partnumber data cartridges'!$A$4:$G$1001,5,FALSE)))</f>
        <v>0</v>
      </c>
      <c r="AG106" s="20" t="e">
        <f>VLOOKUP(O106,'Weight table'!$A$2:$C$10000,3,FALSE)+IF(ISNUMBER(S106),S106*VLOOKUP(T106,'Weight table'!$A$2:$C$10000,3,FALSE),0)+IF(ISNUMBER(U106),U106*VLOOKUP(V106,'Weight table'!$A$2:$C$10000,3,FALSE),0)+IF(ISNUMBER(W106),W106*VLOOKUP(X106,'Weight table'!$A$2:$C$10000,3,FALSE),0)</f>
        <v>#N/A</v>
      </c>
      <c r="AI106" s="73"/>
      <c r="AL106" s="74"/>
      <c r="AM106" s="74"/>
      <c r="AN106">
        <f t="shared" si="26"/>
        <v>0</v>
      </c>
      <c r="AO106" t="e">
        <f t="shared" si="27"/>
        <v>#N/A</v>
      </c>
    </row>
    <row r="107" spans="2:41">
      <c r="B107" s="73"/>
      <c r="C107" s="73"/>
      <c r="D107" s="73"/>
      <c r="E107" s="73"/>
      <c r="F107" s="73"/>
      <c r="G107" s="81"/>
      <c r="H107" s="81"/>
      <c r="I107" s="97"/>
      <c r="J107" s="73"/>
      <c r="K107" s="73"/>
      <c r="L107" s="73"/>
      <c r="M107" s="83"/>
      <c r="O107" s="71"/>
      <c r="P107" s="20" t="e">
        <f>VLOOKUP('Frese Valve Selection'!$O107,'Partnumber data valves'!$B$4:$M$1001,12,FALSE)</f>
        <v>#N/A</v>
      </c>
      <c r="Q107" s="20" t="e">
        <f>VLOOKUP('Frese Valve Selection'!$O107,'Partnumber data valves'!$B$4:$L$1001,11,FALSE)</f>
        <v>#N/A</v>
      </c>
      <c r="R107" s="94" t="e">
        <f t="shared" si="25"/>
        <v>#DIV/0!</v>
      </c>
      <c r="S107" s="71"/>
      <c r="T107" s="71"/>
      <c r="U107" s="71"/>
      <c r="V107" s="71"/>
      <c r="W107" s="71"/>
      <c r="X107" s="71"/>
      <c r="Y107" s="19" t="e">
        <f>VLOOKUP('Frese Valve Selection'!$O107,'Partnumber data valves'!$B$4:$K$1001,2,FALSE)</f>
        <v>#N/A</v>
      </c>
      <c r="Z107" s="20" t="e">
        <f>VLOOKUP('Frese Valve Selection'!$O107,'Partnumber data valves'!$B$4:$K$1001,3,FALSE)</f>
        <v>#N/A</v>
      </c>
      <c r="AA107" s="20" t="e">
        <f>VLOOKUP('Frese Valve Selection'!$O107,'Partnumber data valves'!$B$4:$K$1001,7,FALSE)</f>
        <v>#N/A</v>
      </c>
      <c r="AB107" s="20" t="e">
        <f>VLOOKUP('Frese Valve Selection'!$O107,'Partnumber data valves'!$B$4:$K$1001,8,FALSE)</f>
        <v>#N/A</v>
      </c>
      <c r="AC107" s="20" t="e">
        <f>VLOOKUP('Frese Valve Selection'!$O107,'Partnumber data valves'!$B$4:$K$1001,9,FALSE)</f>
        <v>#N/A</v>
      </c>
      <c r="AD107" s="20" t="e">
        <f>VLOOKUP('Frese Valve Selection'!$O107,'Partnumber data valves'!$B$4:$K$1001,10,FALSE)</f>
        <v>#N/A</v>
      </c>
      <c r="AE107" s="93">
        <f>IF(ISNUMBER(S107),S107*VLOOKUP('Frese Valve Selection'!$T107,'Partnumber data cartridges'!$A$4:$G$1001,7,FALSE),0)+
IF(ISNUMBER(U107),U107*VLOOKUP('Frese Valve Selection'!V107,'Partnumber data cartridges'!$A$4:$G$1001,7,FALSE),0)+
IF(ISNUMBER(W107),W107*VLOOKUP('Frese Valve Selection'!X107,'Partnumber data cartridges'!$A$4:$G$1001,7,FALSE),0)</f>
        <v>0</v>
      </c>
      <c r="AF107" s="1">
        <f>MAX(IF(ISBLANK(T107),0,VLOOKUP('Frese Valve Selection'!$T107,'Partnumber data cartridges'!$A$4:$G$1001,5,FALSE)),
IF(ISBLANK(V107),0,VLOOKUP('Frese Valve Selection'!V107,'Partnumber data cartridges'!$A$4:$G$1001,5,FALSE)),
IF(ISBLANK(X107),0,VLOOKUP('Frese Valve Selection'!X107,'Partnumber data cartridges'!$A$4:$G$1001,5,FALSE)))</f>
        <v>0</v>
      </c>
      <c r="AG107" s="20" t="e">
        <f>VLOOKUP(O107,'Weight table'!$A$2:$C$10000,3,FALSE)+IF(ISNUMBER(S107),S107*VLOOKUP(T107,'Weight table'!$A$2:$C$10000,3,FALSE),0)+IF(ISNUMBER(U107),U107*VLOOKUP(V107,'Weight table'!$A$2:$C$10000,3,FALSE),0)+IF(ISNUMBER(W107),W107*VLOOKUP(X107,'Weight table'!$A$2:$C$10000,3,FALSE),0)</f>
        <v>#N/A</v>
      </c>
      <c r="AI107" s="73"/>
      <c r="AL107" s="74"/>
      <c r="AM107" s="74"/>
      <c r="AN107">
        <f t="shared" si="26"/>
        <v>0</v>
      </c>
      <c r="AO107" t="e">
        <f t="shared" si="27"/>
        <v>#N/A</v>
      </c>
    </row>
    <row r="108" spans="2:41">
      <c r="B108" s="73"/>
      <c r="C108" s="73"/>
      <c r="D108" s="73"/>
      <c r="E108" s="73"/>
      <c r="F108" s="73"/>
      <c r="G108" s="81"/>
      <c r="H108" s="81"/>
      <c r="I108" s="97"/>
      <c r="J108" s="73"/>
      <c r="K108" s="73"/>
      <c r="L108" s="73"/>
      <c r="M108" s="83"/>
      <c r="O108" s="71"/>
      <c r="P108" s="20" t="e">
        <f>VLOOKUP('Frese Valve Selection'!$O108,'Partnumber data valves'!$B$4:$M$1001,12,FALSE)</f>
        <v>#N/A</v>
      </c>
      <c r="Q108" s="20" t="e">
        <f>VLOOKUP('Frese Valve Selection'!$O108,'Partnumber data valves'!$B$4:$L$1001,11,FALSE)</f>
        <v>#N/A</v>
      </c>
      <c r="R108" s="94" t="e">
        <f t="shared" si="25"/>
        <v>#DIV/0!</v>
      </c>
      <c r="S108" s="71"/>
      <c r="T108" s="71"/>
      <c r="U108" s="71"/>
      <c r="V108" s="71"/>
      <c r="W108" s="71"/>
      <c r="X108" s="71"/>
      <c r="Y108" s="19" t="e">
        <f>VLOOKUP('Frese Valve Selection'!$O108,'Partnumber data valves'!$B$4:$K$1001,2,FALSE)</f>
        <v>#N/A</v>
      </c>
      <c r="Z108" s="20" t="e">
        <f>VLOOKUP('Frese Valve Selection'!$O108,'Partnumber data valves'!$B$4:$K$1001,3,FALSE)</f>
        <v>#N/A</v>
      </c>
      <c r="AA108" s="20" t="e">
        <f>VLOOKUP('Frese Valve Selection'!$O108,'Partnumber data valves'!$B$4:$K$1001,7,FALSE)</f>
        <v>#N/A</v>
      </c>
      <c r="AB108" s="20" t="e">
        <f>VLOOKUP('Frese Valve Selection'!$O108,'Partnumber data valves'!$B$4:$K$1001,8,FALSE)</f>
        <v>#N/A</v>
      </c>
      <c r="AC108" s="20" t="e">
        <f>VLOOKUP('Frese Valve Selection'!$O108,'Partnumber data valves'!$B$4:$K$1001,9,FALSE)</f>
        <v>#N/A</v>
      </c>
      <c r="AD108" s="20" t="e">
        <f>VLOOKUP('Frese Valve Selection'!$O108,'Partnumber data valves'!$B$4:$K$1001,10,FALSE)</f>
        <v>#N/A</v>
      </c>
      <c r="AE108" s="93">
        <f>IF(ISNUMBER(S108),S108*VLOOKUP('Frese Valve Selection'!$T108,'Partnumber data cartridges'!$A$4:$G$1001,7,FALSE),0)+
IF(ISNUMBER(U108),U108*VLOOKUP('Frese Valve Selection'!V108,'Partnumber data cartridges'!$A$4:$G$1001,7,FALSE),0)+
IF(ISNUMBER(W108),W108*VLOOKUP('Frese Valve Selection'!X108,'Partnumber data cartridges'!$A$4:$G$1001,7,FALSE),0)</f>
        <v>0</v>
      </c>
      <c r="AF108" s="1">
        <f>MAX(IF(ISBLANK(T108),0,VLOOKUP('Frese Valve Selection'!$T108,'Partnumber data cartridges'!$A$4:$G$1001,5,FALSE)),
IF(ISBLANK(V108),0,VLOOKUP('Frese Valve Selection'!V108,'Partnumber data cartridges'!$A$4:$G$1001,5,FALSE)),
IF(ISBLANK(X108),0,VLOOKUP('Frese Valve Selection'!X108,'Partnumber data cartridges'!$A$4:$G$1001,5,FALSE)))</f>
        <v>0</v>
      </c>
      <c r="AG108" s="20" t="e">
        <f>VLOOKUP(O108,'Weight table'!$A$2:$C$10000,3,FALSE)+IF(ISNUMBER(S108),S108*VLOOKUP(T108,'Weight table'!$A$2:$C$10000,3,FALSE),0)+IF(ISNUMBER(U108),U108*VLOOKUP(V108,'Weight table'!$A$2:$C$10000,3,FALSE),0)+IF(ISNUMBER(W108),W108*VLOOKUP(X108,'Weight table'!$A$2:$C$10000,3,FALSE),0)</f>
        <v>#N/A</v>
      </c>
      <c r="AI108" s="73"/>
      <c r="AL108" s="74"/>
      <c r="AM108" s="74"/>
      <c r="AN108">
        <f t="shared" si="26"/>
        <v>0</v>
      </c>
      <c r="AO108" t="e">
        <f t="shared" si="27"/>
        <v>#N/A</v>
      </c>
    </row>
    <row r="109" spans="2:41">
      <c r="B109" s="73"/>
      <c r="C109" s="73"/>
      <c r="D109" s="73"/>
      <c r="E109" s="73"/>
      <c r="F109" s="73"/>
      <c r="G109" s="81"/>
      <c r="H109" s="81"/>
      <c r="I109" s="97"/>
      <c r="J109" s="73"/>
      <c r="K109" s="73"/>
      <c r="L109" s="73"/>
      <c r="M109" s="83"/>
      <c r="O109" s="71"/>
      <c r="P109" s="20" t="e">
        <f>VLOOKUP('Frese Valve Selection'!$O109,'Partnumber data valves'!$B$4:$M$1001,12,FALSE)</f>
        <v>#N/A</v>
      </c>
      <c r="Q109" s="20" t="e">
        <f>VLOOKUP('Frese Valve Selection'!$O109,'Partnumber data valves'!$B$4:$L$1001,11,FALSE)</f>
        <v>#N/A</v>
      </c>
      <c r="R109" s="94" t="e">
        <f t="shared" si="25"/>
        <v>#DIV/0!</v>
      </c>
      <c r="S109" s="71"/>
      <c r="T109" s="71"/>
      <c r="U109" s="71"/>
      <c r="V109" s="71"/>
      <c r="W109" s="71"/>
      <c r="X109" s="71"/>
      <c r="Y109" s="19" t="e">
        <f>VLOOKUP('Frese Valve Selection'!$O109,'Partnumber data valves'!$B$4:$K$1001,2,FALSE)</f>
        <v>#N/A</v>
      </c>
      <c r="Z109" s="20" t="e">
        <f>VLOOKUP('Frese Valve Selection'!$O109,'Partnumber data valves'!$B$4:$K$1001,3,FALSE)</f>
        <v>#N/A</v>
      </c>
      <c r="AA109" s="20" t="e">
        <f>VLOOKUP('Frese Valve Selection'!$O109,'Partnumber data valves'!$B$4:$K$1001,7,FALSE)</f>
        <v>#N/A</v>
      </c>
      <c r="AB109" s="20" t="e">
        <f>VLOOKUP('Frese Valve Selection'!$O109,'Partnumber data valves'!$B$4:$K$1001,8,FALSE)</f>
        <v>#N/A</v>
      </c>
      <c r="AC109" s="20" t="e">
        <f>VLOOKUP('Frese Valve Selection'!$O109,'Partnumber data valves'!$B$4:$K$1001,9,FALSE)</f>
        <v>#N/A</v>
      </c>
      <c r="AD109" s="20" t="e">
        <f>VLOOKUP('Frese Valve Selection'!$O109,'Partnumber data valves'!$B$4:$K$1001,10,FALSE)</f>
        <v>#N/A</v>
      </c>
      <c r="AE109" s="93">
        <f>IF(ISNUMBER(S109),S109*VLOOKUP('Frese Valve Selection'!$T109,'Partnumber data cartridges'!$A$4:$G$1001,7,FALSE),0)+
IF(ISNUMBER(U109),U109*VLOOKUP('Frese Valve Selection'!V109,'Partnumber data cartridges'!$A$4:$G$1001,7,FALSE),0)+
IF(ISNUMBER(W109),W109*VLOOKUP('Frese Valve Selection'!X109,'Partnumber data cartridges'!$A$4:$G$1001,7,FALSE),0)</f>
        <v>0</v>
      </c>
      <c r="AF109" s="1">
        <f>MAX(IF(ISBLANK(T109),0,VLOOKUP('Frese Valve Selection'!$T109,'Partnumber data cartridges'!$A$4:$G$1001,5,FALSE)),
IF(ISBLANK(V109),0,VLOOKUP('Frese Valve Selection'!V109,'Partnumber data cartridges'!$A$4:$G$1001,5,FALSE)),
IF(ISBLANK(X109),0,VLOOKUP('Frese Valve Selection'!X109,'Partnumber data cartridges'!$A$4:$G$1001,5,FALSE)))</f>
        <v>0</v>
      </c>
      <c r="AG109" s="20" t="e">
        <f>VLOOKUP(O109,'Weight table'!$A$2:$C$10000,3,FALSE)+IF(ISNUMBER(S109),S109*VLOOKUP(T109,'Weight table'!$A$2:$C$10000,3,FALSE),0)+IF(ISNUMBER(U109),U109*VLOOKUP(V109,'Weight table'!$A$2:$C$10000,3,FALSE),0)+IF(ISNUMBER(W109),W109*VLOOKUP(X109,'Weight table'!$A$2:$C$10000,3,FALSE),0)</f>
        <v>#N/A</v>
      </c>
      <c r="AI109" s="73"/>
      <c r="AL109" s="74"/>
      <c r="AM109" s="74"/>
      <c r="AN109">
        <f t="shared" si="26"/>
        <v>0</v>
      </c>
      <c r="AO109" t="e">
        <f t="shared" si="27"/>
        <v>#N/A</v>
      </c>
    </row>
    <row r="110" spans="2:41">
      <c r="B110" s="73"/>
      <c r="C110" s="73"/>
      <c r="D110" s="73"/>
      <c r="E110" s="73"/>
      <c r="F110" s="73"/>
      <c r="G110" s="81"/>
      <c r="H110" s="81"/>
      <c r="I110" s="97"/>
      <c r="J110" s="73"/>
      <c r="K110" s="73"/>
      <c r="L110" s="73"/>
      <c r="M110" s="81"/>
      <c r="O110" s="71"/>
      <c r="P110" s="20" t="e">
        <f>VLOOKUP('Frese Valve Selection'!$O110,'Partnumber data valves'!$B$4:$M$1001,12,FALSE)</f>
        <v>#N/A</v>
      </c>
      <c r="Q110" s="20" t="e">
        <f>VLOOKUP('Frese Valve Selection'!$O110,'Partnumber data valves'!$B$4:$L$1001,11,FALSE)</f>
        <v>#N/A</v>
      </c>
      <c r="R110" s="94" t="e">
        <f t="shared" si="25"/>
        <v>#DIV/0!</v>
      </c>
      <c r="S110" s="71"/>
      <c r="T110" s="71"/>
      <c r="U110" s="71"/>
      <c r="V110" s="71"/>
      <c r="W110" s="71"/>
      <c r="X110" s="71"/>
      <c r="Y110" s="19" t="e">
        <f>VLOOKUP('Frese Valve Selection'!$O110,'Partnumber data valves'!$B$4:$K$1001,2,FALSE)</f>
        <v>#N/A</v>
      </c>
      <c r="Z110" s="20" t="e">
        <f>VLOOKUP('Frese Valve Selection'!$O110,'Partnumber data valves'!$B$4:$K$1001,3,FALSE)</f>
        <v>#N/A</v>
      </c>
      <c r="AA110" s="20" t="e">
        <f>VLOOKUP('Frese Valve Selection'!$O110,'Partnumber data valves'!$B$4:$K$1001,7,FALSE)</f>
        <v>#N/A</v>
      </c>
      <c r="AB110" s="20" t="e">
        <f>VLOOKUP('Frese Valve Selection'!$O110,'Partnumber data valves'!$B$4:$K$1001,8,FALSE)</f>
        <v>#N/A</v>
      </c>
      <c r="AC110" s="20" t="e">
        <f>VLOOKUP('Frese Valve Selection'!$O110,'Partnumber data valves'!$B$4:$K$1001,9,FALSE)</f>
        <v>#N/A</v>
      </c>
      <c r="AD110" s="20" t="e">
        <f>VLOOKUP('Frese Valve Selection'!$O110,'Partnumber data valves'!$B$4:$K$1001,10,FALSE)</f>
        <v>#N/A</v>
      </c>
      <c r="AE110" s="93">
        <f>IF(ISNUMBER(S110),S110*VLOOKUP('Frese Valve Selection'!$T110,'Partnumber data cartridges'!$A$4:$G$1001,7,FALSE),0)+
IF(ISNUMBER(U110),U110*VLOOKUP('Frese Valve Selection'!V110,'Partnumber data cartridges'!$A$4:$G$1001,7,FALSE),0)+
IF(ISNUMBER(W110),W110*VLOOKUP('Frese Valve Selection'!X110,'Partnumber data cartridges'!$A$4:$G$1001,7,FALSE),0)</f>
        <v>0</v>
      </c>
      <c r="AF110" s="1">
        <f>MAX(IF(ISBLANK(T110),0,VLOOKUP('Frese Valve Selection'!$T110,'Partnumber data cartridges'!$A$4:$G$1001,5,FALSE)),
IF(ISBLANK(V110),0,VLOOKUP('Frese Valve Selection'!V110,'Partnumber data cartridges'!$A$4:$G$1001,5,FALSE)),
IF(ISBLANK(X110),0,VLOOKUP('Frese Valve Selection'!X110,'Partnumber data cartridges'!$A$4:$G$1001,5,FALSE)))</f>
        <v>0</v>
      </c>
      <c r="AG110" s="20" t="e">
        <f>VLOOKUP(O110,'Weight table'!$A$2:$C$10000,3,FALSE)+IF(ISNUMBER(S110),S110*VLOOKUP(T110,'Weight table'!$A$2:$C$10000,3,FALSE),0)+IF(ISNUMBER(U110),U110*VLOOKUP(V110,'Weight table'!$A$2:$C$10000,3,FALSE),0)+IF(ISNUMBER(W110),W110*VLOOKUP(X110,'Weight table'!$A$2:$C$10000,3,FALSE),0)</f>
        <v>#N/A</v>
      </c>
      <c r="AI110" s="73"/>
      <c r="AL110" s="74"/>
      <c r="AM110" s="74"/>
      <c r="AN110">
        <f t="shared" si="26"/>
        <v>0</v>
      </c>
      <c r="AO110" t="e">
        <f t="shared" si="27"/>
        <v>#N/A</v>
      </c>
    </row>
    <row r="111" spans="2:41">
      <c r="B111" s="73"/>
      <c r="C111" s="73"/>
      <c r="D111" s="73"/>
      <c r="E111" s="73"/>
      <c r="F111" s="73"/>
      <c r="G111" s="81"/>
      <c r="H111" s="81"/>
      <c r="I111" s="97"/>
      <c r="J111" s="73"/>
      <c r="K111" s="73"/>
      <c r="L111" s="73"/>
      <c r="M111" s="83"/>
      <c r="O111" s="71"/>
      <c r="P111" s="20" t="e">
        <f>VLOOKUP('Frese Valve Selection'!$O111,'Partnumber data valves'!$B$4:$M$1001,12,FALSE)</f>
        <v>#N/A</v>
      </c>
      <c r="Q111" s="20" t="e">
        <f>VLOOKUP('Frese Valve Selection'!$O111,'Partnumber data valves'!$B$4:$L$1001,11,FALSE)</f>
        <v>#N/A</v>
      </c>
      <c r="R111" s="94" t="e">
        <f t="shared" si="25"/>
        <v>#DIV/0!</v>
      </c>
      <c r="S111" s="71"/>
      <c r="T111" s="71"/>
      <c r="U111" s="71"/>
      <c r="V111" s="71"/>
      <c r="W111" s="71"/>
      <c r="X111" s="71"/>
      <c r="Y111" s="19" t="e">
        <f>VLOOKUP('Frese Valve Selection'!$O111,'Partnumber data valves'!$B$4:$K$1001,2,FALSE)</f>
        <v>#N/A</v>
      </c>
      <c r="Z111" s="20" t="e">
        <f>VLOOKUP('Frese Valve Selection'!$O111,'Partnumber data valves'!$B$4:$K$1001,3,FALSE)</f>
        <v>#N/A</v>
      </c>
      <c r="AA111" s="20" t="e">
        <f>VLOOKUP('Frese Valve Selection'!$O111,'Partnumber data valves'!$B$4:$K$1001,7,FALSE)</f>
        <v>#N/A</v>
      </c>
      <c r="AB111" s="20" t="e">
        <f>VLOOKUP('Frese Valve Selection'!$O111,'Partnumber data valves'!$B$4:$K$1001,8,FALSE)</f>
        <v>#N/A</v>
      </c>
      <c r="AC111" s="20" t="e">
        <f>VLOOKUP('Frese Valve Selection'!$O111,'Partnumber data valves'!$B$4:$K$1001,9,FALSE)</f>
        <v>#N/A</v>
      </c>
      <c r="AD111" s="20" t="e">
        <f>VLOOKUP('Frese Valve Selection'!$O111,'Partnumber data valves'!$B$4:$K$1001,10,FALSE)</f>
        <v>#N/A</v>
      </c>
      <c r="AE111" s="93">
        <f>IF(ISNUMBER(S111),S111*VLOOKUP('Frese Valve Selection'!$T111,'Partnumber data cartridges'!$A$4:$G$1001,7,FALSE),0)+
IF(ISNUMBER(U111),U111*VLOOKUP('Frese Valve Selection'!V111,'Partnumber data cartridges'!$A$4:$G$1001,7,FALSE),0)+
IF(ISNUMBER(W111),W111*VLOOKUP('Frese Valve Selection'!X111,'Partnumber data cartridges'!$A$4:$G$1001,7,FALSE),0)</f>
        <v>0</v>
      </c>
      <c r="AF111" s="1">
        <f>MAX(IF(ISBLANK(T111),0,VLOOKUP('Frese Valve Selection'!$T111,'Partnumber data cartridges'!$A$4:$G$1001,5,FALSE)),
IF(ISBLANK(V111),0,VLOOKUP('Frese Valve Selection'!V111,'Partnumber data cartridges'!$A$4:$G$1001,5,FALSE)),
IF(ISBLANK(X111),0,VLOOKUP('Frese Valve Selection'!X111,'Partnumber data cartridges'!$A$4:$G$1001,5,FALSE)))</f>
        <v>0</v>
      </c>
      <c r="AG111" s="20" t="e">
        <f>VLOOKUP(O111,'Weight table'!$A$2:$C$10000,3,FALSE)+IF(ISNUMBER(S111),S111*VLOOKUP(T111,'Weight table'!$A$2:$C$10000,3,FALSE),0)+IF(ISNUMBER(U111),U111*VLOOKUP(V111,'Weight table'!$A$2:$C$10000,3,FALSE),0)+IF(ISNUMBER(W111),W111*VLOOKUP(X111,'Weight table'!$A$2:$C$10000,3,FALSE),0)</f>
        <v>#N/A</v>
      </c>
      <c r="AI111" s="73"/>
      <c r="AL111" s="74"/>
      <c r="AM111" s="74"/>
      <c r="AN111">
        <f t="shared" si="26"/>
        <v>0</v>
      </c>
      <c r="AO111" t="e">
        <f t="shared" si="27"/>
        <v>#N/A</v>
      </c>
    </row>
    <row r="112" spans="2:41">
      <c r="B112" s="73"/>
      <c r="C112" s="73"/>
      <c r="D112" s="73"/>
      <c r="E112" s="73"/>
      <c r="F112" s="73"/>
      <c r="G112" s="81"/>
      <c r="H112" s="81"/>
      <c r="I112" s="97"/>
      <c r="J112" s="73"/>
      <c r="K112" s="73"/>
      <c r="L112" s="73"/>
      <c r="M112" s="83"/>
      <c r="O112" s="71"/>
      <c r="P112" s="20" t="e">
        <f>VLOOKUP('Frese Valve Selection'!$O112,'Partnumber data valves'!$B$4:$M$1001,12,FALSE)</f>
        <v>#N/A</v>
      </c>
      <c r="Q112" s="20" t="e">
        <f>VLOOKUP('Frese Valve Selection'!$O112,'Partnumber data valves'!$B$4:$L$1001,11,FALSE)</f>
        <v>#N/A</v>
      </c>
      <c r="R112" s="94" t="e">
        <f t="shared" si="25"/>
        <v>#DIV/0!</v>
      </c>
      <c r="S112" s="71"/>
      <c r="T112" s="71"/>
      <c r="U112" s="71"/>
      <c r="V112" s="71"/>
      <c r="W112" s="71"/>
      <c r="X112" s="71"/>
      <c r="Y112" s="19" t="e">
        <f>VLOOKUP('Frese Valve Selection'!$O112,'Partnumber data valves'!$B$4:$K$1001,2,FALSE)</f>
        <v>#N/A</v>
      </c>
      <c r="Z112" s="20" t="e">
        <f>VLOOKUP('Frese Valve Selection'!$O112,'Partnumber data valves'!$B$4:$K$1001,3,FALSE)</f>
        <v>#N/A</v>
      </c>
      <c r="AA112" s="20" t="e">
        <f>VLOOKUP('Frese Valve Selection'!$O112,'Partnumber data valves'!$B$4:$K$1001,7,FALSE)</f>
        <v>#N/A</v>
      </c>
      <c r="AB112" s="20" t="e">
        <f>VLOOKUP('Frese Valve Selection'!$O112,'Partnumber data valves'!$B$4:$K$1001,8,FALSE)</f>
        <v>#N/A</v>
      </c>
      <c r="AC112" s="20" t="e">
        <f>VLOOKUP('Frese Valve Selection'!$O112,'Partnumber data valves'!$B$4:$K$1001,9,FALSE)</f>
        <v>#N/A</v>
      </c>
      <c r="AD112" s="20" t="e">
        <f>VLOOKUP('Frese Valve Selection'!$O112,'Partnumber data valves'!$B$4:$K$1001,10,FALSE)</f>
        <v>#N/A</v>
      </c>
      <c r="AE112" s="93">
        <f>IF(ISNUMBER(S112),S112*VLOOKUP('Frese Valve Selection'!$T112,'Partnumber data cartridges'!$A$4:$G$1001,7,FALSE),0)+
IF(ISNUMBER(U112),U112*VLOOKUP('Frese Valve Selection'!V112,'Partnumber data cartridges'!$A$4:$G$1001,7,FALSE),0)+
IF(ISNUMBER(W112),W112*VLOOKUP('Frese Valve Selection'!X112,'Partnumber data cartridges'!$A$4:$G$1001,7,FALSE),0)</f>
        <v>0</v>
      </c>
      <c r="AF112" s="1">
        <f>MAX(IF(ISBLANK(T112),0,VLOOKUP('Frese Valve Selection'!$T112,'Partnumber data cartridges'!$A$4:$G$1001,5,FALSE)),
IF(ISBLANK(V112),0,VLOOKUP('Frese Valve Selection'!V112,'Partnumber data cartridges'!$A$4:$G$1001,5,FALSE)),
IF(ISBLANK(X112),0,VLOOKUP('Frese Valve Selection'!X112,'Partnumber data cartridges'!$A$4:$G$1001,5,FALSE)))</f>
        <v>0</v>
      </c>
      <c r="AG112" s="20" t="e">
        <f>VLOOKUP(O112,'Weight table'!$A$2:$C$10000,3,FALSE)+IF(ISNUMBER(S112),S112*VLOOKUP(T112,'Weight table'!$A$2:$C$10000,3,FALSE),0)+IF(ISNUMBER(U112),U112*VLOOKUP(V112,'Weight table'!$A$2:$C$10000,3,FALSE),0)+IF(ISNUMBER(W112),W112*VLOOKUP(X112,'Weight table'!$A$2:$C$10000,3,FALSE),0)</f>
        <v>#N/A</v>
      </c>
      <c r="AI112" s="73"/>
      <c r="AL112" s="74"/>
      <c r="AM112" s="74"/>
      <c r="AN112">
        <f t="shared" si="26"/>
        <v>0</v>
      </c>
      <c r="AO112" t="e">
        <f t="shared" si="27"/>
        <v>#N/A</v>
      </c>
    </row>
    <row r="113" spans="2:41">
      <c r="B113" s="73"/>
      <c r="C113" s="73"/>
      <c r="D113" s="73"/>
      <c r="E113" s="73"/>
      <c r="F113" s="73"/>
      <c r="G113" s="82"/>
      <c r="H113" s="81"/>
      <c r="I113" s="97"/>
      <c r="J113" s="73"/>
      <c r="K113" s="73"/>
      <c r="L113" s="73"/>
      <c r="M113" s="81"/>
      <c r="O113" s="71"/>
      <c r="P113" s="20" t="e">
        <f>VLOOKUP('Frese Valve Selection'!$O113,'Partnumber data valves'!$B$4:$M$1001,12,FALSE)</f>
        <v>#N/A</v>
      </c>
      <c r="Q113" s="20" t="e">
        <f>VLOOKUP('Frese Valve Selection'!$O113,'Partnumber data valves'!$B$4:$L$1001,11,FALSE)</f>
        <v>#N/A</v>
      </c>
      <c r="R113" s="94" t="e">
        <f t="shared" si="25"/>
        <v>#DIV/0!</v>
      </c>
      <c r="S113" s="71"/>
      <c r="T113" s="71"/>
      <c r="U113" s="71"/>
      <c r="V113" s="71"/>
      <c r="W113" s="71"/>
      <c r="X113" s="71"/>
      <c r="Y113" s="19" t="e">
        <f>VLOOKUP('Frese Valve Selection'!$O113,'Partnumber data valves'!$B$4:$K$1001,2,FALSE)</f>
        <v>#N/A</v>
      </c>
      <c r="Z113" s="20" t="e">
        <f>VLOOKUP('Frese Valve Selection'!$O113,'Partnumber data valves'!$B$4:$K$1001,3,FALSE)</f>
        <v>#N/A</v>
      </c>
      <c r="AA113" s="20" t="e">
        <f>VLOOKUP('Frese Valve Selection'!$O113,'Partnumber data valves'!$B$4:$K$1001,7,FALSE)</f>
        <v>#N/A</v>
      </c>
      <c r="AB113" s="20" t="e">
        <f>VLOOKUP('Frese Valve Selection'!$O113,'Partnumber data valves'!$B$4:$K$1001,8,FALSE)</f>
        <v>#N/A</v>
      </c>
      <c r="AC113" s="20" t="e">
        <f>VLOOKUP('Frese Valve Selection'!$O113,'Partnumber data valves'!$B$4:$K$1001,9,FALSE)</f>
        <v>#N/A</v>
      </c>
      <c r="AD113" s="20" t="e">
        <f>VLOOKUP('Frese Valve Selection'!$O113,'Partnumber data valves'!$B$4:$K$1001,10,FALSE)</f>
        <v>#N/A</v>
      </c>
      <c r="AE113" s="93">
        <f>IF(ISNUMBER(S113),S113*VLOOKUP('Frese Valve Selection'!$T113,'Partnumber data cartridges'!$A$4:$G$1001,7,FALSE),0)+
IF(ISNUMBER(U113),U113*VLOOKUP('Frese Valve Selection'!V113,'Partnumber data cartridges'!$A$4:$G$1001,7,FALSE),0)+
IF(ISNUMBER(W113),W113*VLOOKUP('Frese Valve Selection'!X113,'Partnumber data cartridges'!$A$4:$G$1001,7,FALSE),0)</f>
        <v>0</v>
      </c>
      <c r="AF113" s="1">
        <f>MAX(IF(ISBLANK(T113),0,VLOOKUP('Frese Valve Selection'!$T113,'Partnumber data cartridges'!$A$4:$G$1001,5,FALSE)),
IF(ISBLANK(V113),0,VLOOKUP('Frese Valve Selection'!V113,'Partnumber data cartridges'!$A$4:$G$1001,5,FALSE)),
IF(ISBLANK(X113),0,VLOOKUP('Frese Valve Selection'!X113,'Partnumber data cartridges'!$A$4:$G$1001,5,FALSE)))</f>
        <v>0</v>
      </c>
      <c r="AG113" s="20" t="e">
        <f>VLOOKUP(O113,'Weight table'!$A$2:$C$10000,3,FALSE)+IF(ISNUMBER(S113),S113*VLOOKUP(T113,'Weight table'!$A$2:$C$10000,3,FALSE),0)+IF(ISNUMBER(U113),U113*VLOOKUP(V113,'Weight table'!$A$2:$C$10000,3,FALSE),0)+IF(ISNUMBER(W113),W113*VLOOKUP(X113,'Weight table'!$A$2:$C$10000,3,FALSE),0)</f>
        <v>#N/A</v>
      </c>
      <c r="AI113" s="73"/>
      <c r="AL113" s="74"/>
      <c r="AM113" s="74"/>
      <c r="AN113">
        <f t="shared" si="26"/>
        <v>0</v>
      </c>
      <c r="AO113" t="e">
        <f t="shared" si="27"/>
        <v>#N/A</v>
      </c>
    </row>
    <row r="114" spans="2:41">
      <c r="B114" s="73"/>
      <c r="C114" s="73"/>
      <c r="D114" s="73"/>
      <c r="E114" s="73"/>
      <c r="F114" s="73"/>
      <c r="G114" s="81"/>
      <c r="H114" s="81"/>
      <c r="I114" s="97"/>
      <c r="J114" s="73"/>
      <c r="K114" s="73"/>
      <c r="L114" s="73"/>
      <c r="M114" s="81"/>
      <c r="O114" s="71"/>
      <c r="P114" s="20" t="e">
        <f>VLOOKUP('Frese Valve Selection'!$O114,'Partnumber data valves'!$B$4:$M$1001,12,FALSE)</f>
        <v>#N/A</v>
      </c>
      <c r="Q114" s="20" t="e">
        <f>VLOOKUP('Frese Valve Selection'!$O114,'Partnumber data valves'!$B$4:$L$1001,11,FALSE)</f>
        <v>#N/A</v>
      </c>
      <c r="R114" s="94" t="e">
        <f t="shared" si="25"/>
        <v>#DIV/0!</v>
      </c>
      <c r="S114" s="71"/>
      <c r="T114" s="71"/>
      <c r="U114" s="71"/>
      <c r="V114" s="71"/>
      <c r="W114" s="71"/>
      <c r="X114" s="71"/>
      <c r="Y114" s="19" t="e">
        <f>VLOOKUP('Frese Valve Selection'!$O114,'Partnumber data valves'!$B$4:$K$1001,2,FALSE)</f>
        <v>#N/A</v>
      </c>
      <c r="Z114" s="20" t="e">
        <f>VLOOKUP('Frese Valve Selection'!$O114,'Partnumber data valves'!$B$4:$K$1001,3,FALSE)</f>
        <v>#N/A</v>
      </c>
      <c r="AA114" s="20" t="e">
        <f>VLOOKUP('Frese Valve Selection'!$O114,'Partnumber data valves'!$B$4:$K$1001,7,FALSE)</f>
        <v>#N/A</v>
      </c>
      <c r="AB114" s="20" t="e">
        <f>VLOOKUP('Frese Valve Selection'!$O114,'Partnumber data valves'!$B$4:$K$1001,8,FALSE)</f>
        <v>#N/A</v>
      </c>
      <c r="AC114" s="20" t="e">
        <f>VLOOKUP('Frese Valve Selection'!$O114,'Partnumber data valves'!$B$4:$K$1001,9,FALSE)</f>
        <v>#N/A</v>
      </c>
      <c r="AD114" s="20" t="e">
        <f>VLOOKUP('Frese Valve Selection'!$O114,'Partnumber data valves'!$B$4:$K$1001,10,FALSE)</f>
        <v>#N/A</v>
      </c>
      <c r="AE114" s="93">
        <f>IF(ISNUMBER(S114),S114*VLOOKUP('Frese Valve Selection'!$T114,'Partnumber data cartridges'!$A$4:$G$1001,7,FALSE),0)+
IF(ISNUMBER(U114),U114*VLOOKUP('Frese Valve Selection'!V114,'Partnumber data cartridges'!$A$4:$G$1001,7,FALSE),0)+
IF(ISNUMBER(W114),W114*VLOOKUP('Frese Valve Selection'!X114,'Partnumber data cartridges'!$A$4:$G$1001,7,FALSE),0)</f>
        <v>0</v>
      </c>
      <c r="AF114" s="1">
        <f>MAX(IF(ISBLANK(T114),0,VLOOKUP('Frese Valve Selection'!$T114,'Partnumber data cartridges'!$A$4:$G$1001,5,FALSE)),
IF(ISBLANK(V114),0,VLOOKUP('Frese Valve Selection'!V114,'Partnumber data cartridges'!$A$4:$G$1001,5,FALSE)),
IF(ISBLANK(X114),0,VLOOKUP('Frese Valve Selection'!X114,'Partnumber data cartridges'!$A$4:$G$1001,5,FALSE)))</f>
        <v>0</v>
      </c>
      <c r="AG114" s="20" t="e">
        <f>VLOOKUP(O114,'Weight table'!$A$2:$C$10000,3,FALSE)+IF(ISNUMBER(S114),S114*VLOOKUP(T114,'Weight table'!$A$2:$C$10000,3,FALSE),0)+IF(ISNUMBER(U114),U114*VLOOKUP(V114,'Weight table'!$A$2:$C$10000,3,FALSE),0)+IF(ISNUMBER(W114),W114*VLOOKUP(X114,'Weight table'!$A$2:$C$10000,3,FALSE),0)</f>
        <v>#N/A</v>
      </c>
      <c r="AI114" s="73"/>
      <c r="AL114" s="74"/>
      <c r="AM114" s="74"/>
      <c r="AN114">
        <f t="shared" si="26"/>
        <v>0</v>
      </c>
      <c r="AO114" t="e">
        <f t="shared" si="27"/>
        <v>#N/A</v>
      </c>
    </row>
    <row r="115" spans="2:41">
      <c r="B115" s="73"/>
      <c r="C115" s="73"/>
      <c r="D115" s="73"/>
      <c r="E115" s="73"/>
      <c r="F115" s="73"/>
      <c r="G115" s="82"/>
      <c r="H115" s="81"/>
      <c r="I115" s="97"/>
      <c r="J115" s="73"/>
      <c r="K115" s="73"/>
      <c r="L115" s="73"/>
      <c r="M115" s="81"/>
      <c r="O115" s="71"/>
      <c r="P115" s="20" t="e">
        <f>VLOOKUP('Frese Valve Selection'!$O115,'Partnumber data valves'!$B$4:$M$1001,12,FALSE)</f>
        <v>#N/A</v>
      </c>
      <c r="Q115" s="20" t="e">
        <f>VLOOKUP('Frese Valve Selection'!$O115,'Partnumber data valves'!$B$4:$L$1001,11,FALSE)</f>
        <v>#N/A</v>
      </c>
      <c r="R115" s="94" t="e">
        <f t="shared" si="25"/>
        <v>#DIV/0!</v>
      </c>
      <c r="S115" s="71"/>
      <c r="T115" s="71"/>
      <c r="U115" s="71"/>
      <c r="V115" s="71"/>
      <c r="W115" s="71"/>
      <c r="X115" s="71"/>
      <c r="Y115" s="19" t="e">
        <f>VLOOKUP('Frese Valve Selection'!$O115,'Partnumber data valves'!$B$4:$K$1001,2,FALSE)</f>
        <v>#N/A</v>
      </c>
      <c r="Z115" s="20" t="e">
        <f>VLOOKUP('Frese Valve Selection'!$O115,'Partnumber data valves'!$B$4:$K$1001,3,FALSE)</f>
        <v>#N/A</v>
      </c>
      <c r="AA115" s="20" t="e">
        <f>VLOOKUP('Frese Valve Selection'!$O115,'Partnumber data valves'!$B$4:$K$1001,7,FALSE)</f>
        <v>#N/A</v>
      </c>
      <c r="AB115" s="20" t="e">
        <f>VLOOKUP('Frese Valve Selection'!$O115,'Partnumber data valves'!$B$4:$K$1001,8,FALSE)</f>
        <v>#N/A</v>
      </c>
      <c r="AC115" s="20" t="e">
        <f>VLOOKUP('Frese Valve Selection'!$O115,'Partnumber data valves'!$B$4:$K$1001,9,FALSE)</f>
        <v>#N/A</v>
      </c>
      <c r="AD115" s="20" t="e">
        <f>VLOOKUP('Frese Valve Selection'!$O115,'Partnumber data valves'!$B$4:$K$1001,10,FALSE)</f>
        <v>#N/A</v>
      </c>
      <c r="AE115" s="93">
        <f>IF(ISNUMBER(S115),S115*VLOOKUP('Frese Valve Selection'!$T115,'Partnumber data cartridges'!$A$4:$G$1001,7,FALSE),0)+
IF(ISNUMBER(U115),U115*VLOOKUP('Frese Valve Selection'!V115,'Partnumber data cartridges'!$A$4:$G$1001,7,FALSE),0)+
IF(ISNUMBER(W115),W115*VLOOKUP('Frese Valve Selection'!X115,'Partnumber data cartridges'!$A$4:$G$1001,7,FALSE),0)</f>
        <v>0</v>
      </c>
      <c r="AF115" s="1">
        <f>MAX(IF(ISBLANK(T115),0,VLOOKUP('Frese Valve Selection'!$T115,'Partnumber data cartridges'!$A$4:$G$1001,5,FALSE)),
IF(ISBLANK(V115),0,VLOOKUP('Frese Valve Selection'!V115,'Partnumber data cartridges'!$A$4:$G$1001,5,FALSE)),
IF(ISBLANK(X115),0,VLOOKUP('Frese Valve Selection'!X115,'Partnumber data cartridges'!$A$4:$G$1001,5,FALSE)))</f>
        <v>0</v>
      </c>
      <c r="AG115" s="20" t="e">
        <f>VLOOKUP(O115,'Weight table'!$A$2:$C$10000,3,FALSE)+IF(ISNUMBER(S115),S115*VLOOKUP(T115,'Weight table'!$A$2:$C$10000,3,FALSE),0)+IF(ISNUMBER(U115),U115*VLOOKUP(V115,'Weight table'!$A$2:$C$10000,3,FALSE),0)+IF(ISNUMBER(W115),W115*VLOOKUP(X115,'Weight table'!$A$2:$C$10000,3,FALSE),0)</f>
        <v>#N/A</v>
      </c>
      <c r="AI115" s="73"/>
      <c r="AL115" s="74"/>
      <c r="AM115" s="74"/>
      <c r="AN115">
        <f t="shared" si="26"/>
        <v>0</v>
      </c>
      <c r="AO115" t="e">
        <f t="shared" si="27"/>
        <v>#N/A</v>
      </c>
    </row>
    <row r="116" spans="2:41">
      <c r="B116" s="73"/>
      <c r="C116" s="73"/>
      <c r="D116" s="73"/>
      <c r="E116" s="73"/>
      <c r="F116" s="73"/>
      <c r="G116" s="81"/>
      <c r="H116" s="81"/>
      <c r="I116" s="97"/>
      <c r="J116" s="73"/>
      <c r="K116" s="73"/>
      <c r="L116" s="73"/>
      <c r="M116" s="81"/>
      <c r="O116" s="71"/>
      <c r="P116" s="20" t="e">
        <f>VLOOKUP('Frese Valve Selection'!$O116,'Partnumber data valves'!$B$4:$M$1001,12,FALSE)</f>
        <v>#N/A</v>
      </c>
      <c r="Q116" s="20" t="e">
        <f>VLOOKUP('Frese Valve Selection'!$O116,'Partnumber data valves'!$B$4:$L$1001,11,FALSE)</f>
        <v>#N/A</v>
      </c>
      <c r="R116" s="94" t="e">
        <f t="shared" si="25"/>
        <v>#DIV/0!</v>
      </c>
      <c r="S116" s="71"/>
      <c r="T116" s="71"/>
      <c r="U116" s="71"/>
      <c r="V116" s="71"/>
      <c r="W116" s="71"/>
      <c r="X116" s="71"/>
      <c r="Y116" s="19" t="e">
        <f>VLOOKUP('Frese Valve Selection'!$O116,'Partnumber data valves'!$B$4:$K$1001,2,FALSE)</f>
        <v>#N/A</v>
      </c>
      <c r="Z116" s="20" t="e">
        <f>VLOOKUP('Frese Valve Selection'!$O116,'Partnumber data valves'!$B$4:$K$1001,3,FALSE)</f>
        <v>#N/A</v>
      </c>
      <c r="AA116" s="20" t="e">
        <f>VLOOKUP('Frese Valve Selection'!$O116,'Partnumber data valves'!$B$4:$K$1001,7,FALSE)</f>
        <v>#N/A</v>
      </c>
      <c r="AB116" s="20" t="e">
        <f>VLOOKUP('Frese Valve Selection'!$O116,'Partnumber data valves'!$B$4:$K$1001,8,FALSE)</f>
        <v>#N/A</v>
      </c>
      <c r="AC116" s="20" t="e">
        <f>VLOOKUP('Frese Valve Selection'!$O116,'Partnumber data valves'!$B$4:$K$1001,9,FALSE)</f>
        <v>#N/A</v>
      </c>
      <c r="AD116" s="20" t="e">
        <f>VLOOKUP('Frese Valve Selection'!$O116,'Partnumber data valves'!$B$4:$K$1001,10,FALSE)</f>
        <v>#N/A</v>
      </c>
      <c r="AE116" s="93">
        <f>IF(ISNUMBER(S116),S116*VLOOKUP('Frese Valve Selection'!$T116,'Partnumber data cartridges'!$A$4:$G$1001,7,FALSE),0)+
IF(ISNUMBER(U116),U116*VLOOKUP('Frese Valve Selection'!V116,'Partnumber data cartridges'!$A$4:$G$1001,7,FALSE),0)+
IF(ISNUMBER(W116),W116*VLOOKUP('Frese Valve Selection'!X116,'Partnumber data cartridges'!$A$4:$G$1001,7,FALSE),0)</f>
        <v>0</v>
      </c>
      <c r="AF116" s="1">
        <f>MAX(IF(ISBLANK(T116),0,VLOOKUP('Frese Valve Selection'!$T116,'Partnumber data cartridges'!$A$4:$G$1001,5,FALSE)),
IF(ISBLANK(V116),0,VLOOKUP('Frese Valve Selection'!V116,'Partnumber data cartridges'!$A$4:$G$1001,5,FALSE)),
IF(ISBLANK(X116),0,VLOOKUP('Frese Valve Selection'!X116,'Partnumber data cartridges'!$A$4:$G$1001,5,FALSE)))</f>
        <v>0</v>
      </c>
      <c r="AG116" s="20" t="e">
        <f>VLOOKUP(O116,'Weight table'!$A$2:$C$10000,3,FALSE)+IF(ISNUMBER(S116),S116*VLOOKUP(T116,'Weight table'!$A$2:$C$10000,3,FALSE),0)+IF(ISNUMBER(U116),U116*VLOOKUP(V116,'Weight table'!$A$2:$C$10000,3,FALSE),0)+IF(ISNUMBER(W116),W116*VLOOKUP(X116,'Weight table'!$A$2:$C$10000,3,FALSE),0)</f>
        <v>#N/A</v>
      </c>
      <c r="AI116" s="73"/>
      <c r="AL116" s="74"/>
      <c r="AM116" s="74"/>
      <c r="AN116">
        <f t="shared" si="26"/>
        <v>0</v>
      </c>
      <c r="AO116" t="e">
        <f t="shared" si="27"/>
        <v>#N/A</v>
      </c>
    </row>
    <row r="117" spans="2:41">
      <c r="B117" s="73"/>
      <c r="C117" s="73"/>
      <c r="D117" s="73"/>
      <c r="E117" s="73"/>
      <c r="F117" s="73"/>
      <c r="G117" s="82"/>
      <c r="H117" s="81"/>
      <c r="I117" s="97"/>
      <c r="J117" s="73"/>
      <c r="K117" s="73"/>
      <c r="L117" s="73"/>
      <c r="M117" s="81"/>
      <c r="O117" s="71"/>
      <c r="P117" s="20" t="e">
        <f>VLOOKUP('Frese Valve Selection'!$O117,'Partnumber data valves'!$B$4:$M$1001,12,FALSE)</f>
        <v>#N/A</v>
      </c>
      <c r="Q117" s="20" t="e">
        <f>VLOOKUP('Frese Valve Selection'!$O117,'Partnumber data valves'!$B$4:$L$1001,11,FALSE)</f>
        <v>#N/A</v>
      </c>
      <c r="R117" s="94" t="e">
        <f t="shared" si="25"/>
        <v>#DIV/0!</v>
      </c>
      <c r="S117" s="71"/>
      <c r="T117" s="71"/>
      <c r="U117" s="71"/>
      <c r="V117" s="71"/>
      <c r="W117" s="71"/>
      <c r="X117" s="71"/>
      <c r="Y117" s="19" t="e">
        <f>VLOOKUP('Frese Valve Selection'!$O117,'Partnumber data valves'!$B$4:$K$1001,2,FALSE)</f>
        <v>#N/A</v>
      </c>
      <c r="Z117" s="20" t="e">
        <f>VLOOKUP('Frese Valve Selection'!$O117,'Partnumber data valves'!$B$4:$K$1001,3,FALSE)</f>
        <v>#N/A</v>
      </c>
      <c r="AA117" s="20" t="e">
        <f>VLOOKUP('Frese Valve Selection'!$O117,'Partnumber data valves'!$B$4:$K$1001,7,FALSE)</f>
        <v>#N/A</v>
      </c>
      <c r="AB117" s="20" t="e">
        <f>VLOOKUP('Frese Valve Selection'!$O117,'Partnumber data valves'!$B$4:$K$1001,8,FALSE)</f>
        <v>#N/A</v>
      </c>
      <c r="AC117" s="20" t="e">
        <f>VLOOKUP('Frese Valve Selection'!$O117,'Partnumber data valves'!$B$4:$K$1001,9,FALSE)</f>
        <v>#N/A</v>
      </c>
      <c r="AD117" s="20" t="e">
        <f>VLOOKUP('Frese Valve Selection'!$O117,'Partnumber data valves'!$B$4:$K$1001,10,FALSE)</f>
        <v>#N/A</v>
      </c>
      <c r="AE117" s="93">
        <f>IF(ISNUMBER(S117),S117*VLOOKUP('Frese Valve Selection'!$T117,'Partnumber data cartridges'!$A$4:$G$1001,7,FALSE),0)+
IF(ISNUMBER(U117),U117*VLOOKUP('Frese Valve Selection'!V117,'Partnumber data cartridges'!$A$4:$G$1001,7,FALSE),0)+
IF(ISNUMBER(W117),W117*VLOOKUP('Frese Valve Selection'!X117,'Partnumber data cartridges'!$A$4:$G$1001,7,FALSE),0)</f>
        <v>0</v>
      </c>
      <c r="AF117" s="1">
        <f>MAX(IF(ISBLANK(T117),0,VLOOKUP('Frese Valve Selection'!$T117,'Partnumber data cartridges'!$A$4:$G$1001,5,FALSE)),
IF(ISBLANK(V117),0,VLOOKUP('Frese Valve Selection'!V117,'Partnumber data cartridges'!$A$4:$G$1001,5,FALSE)),
IF(ISBLANK(X117),0,VLOOKUP('Frese Valve Selection'!X117,'Partnumber data cartridges'!$A$4:$G$1001,5,FALSE)))</f>
        <v>0</v>
      </c>
      <c r="AG117" s="20" t="e">
        <f>VLOOKUP(O117,'Weight table'!$A$2:$C$10000,3,FALSE)+IF(ISNUMBER(S117),S117*VLOOKUP(T117,'Weight table'!$A$2:$C$10000,3,FALSE),0)+IF(ISNUMBER(U117),U117*VLOOKUP(V117,'Weight table'!$A$2:$C$10000,3,FALSE),0)+IF(ISNUMBER(W117),W117*VLOOKUP(X117,'Weight table'!$A$2:$C$10000,3,FALSE),0)</f>
        <v>#N/A</v>
      </c>
      <c r="AI117" s="73"/>
      <c r="AL117" s="74"/>
      <c r="AM117" s="74"/>
      <c r="AN117">
        <f t="shared" si="26"/>
        <v>0</v>
      </c>
      <c r="AO117" t="e">
        <f t="shared" si="27"/>
        <v>#N/A</v>
      </c>
    </row>
    <row r="118" spans="2:41">
      <c r="B118" s="73"/>
      <c r="C118" s="73"/>
      <c r="D118" s="73"/>
      <c r="E118" s="73"/>
      <c r="F118" s="73"/>
      <c r="G118" s="81"/>
      <c r="H118" s="81"/>
      <c r="I118" s="97"/>
      <c r="J118" s="73"/>
      <c r="K118" s="73"/>
      <c r="L118" s="73"/>
      <c r="M118" s="81"/>
      <c r="O118" s="71"/>
      <c r="P118" s="20" t="e">
        <f>VLOOKUP('Frese Valve Selection'!$O118,'Partnumber data valves'!$B$4:$M$1001,12,FALSE)</f>
        <v>#N/A</v>
      </c>
      <c r="Q118" s="20" t="e">
        <f>VLOOKUP('Frese Valve Selection'!$O118,'Partnumber data valves'!$B$4:$L$1001,11,FALSE)</f>
        <v>#N/A</v>
      </c>
      <c r="R118" s="94" t="e">
        <f t="shared" si="25"/>
        <v>#DIV/0!</v>
      </c>
      <c r="S118" s="71"/>
      <c r="T118" s="71"/>
      <c r="U118" s="71"/>
      <c r="V118" s="71"/>
      <c r="W118" s="71"/>
      <c r="X118" s="71"/>
      <c r="Y118" s="19" t="e">
        <f>VLOOKUP('Frese Valve Selection'!$O118,'Partnumber data valves'!$B$4:$K$1001,2,FALSE)</f>
        <v>#N/A</v>
      </c>
      <c r="Z118" s="20" t="e">
        <f>VLOOKUP('Frese Valve Selection'!$O118,'Partnumber data valves'!$B$4:$K$1001,3,FALSE)</f>
        <v>#N/A</v>
      </c>
      <c r="AA118" s="20" t="e">
        <f>VLOOKUP('Frese Valve Selection'!$O118,'Partnumber data valves'!$B$4:$K$1001,7,FALSE)</f>
        <v>#N/A</v>
      </c>
      <c r="AB118" s="20" t="e">
        <f>VLOOKUP('Frese Valve Selection'!$O118,'Partnumber data valves'!$B$4:$K$1001,8,FALSE)</f>
        <v>#N/A</v>
      </c>
      <c r="AC118" s="20" t="e">
        <f>VLOOKUP('Frese Valve Selection'!$O118,'Partnumber data valves'!$B$4:$K$1001,9,FALSE)</f>
        <v>#N/A</v>
      </c>
      <c r="AD118" s="20" t="e">
        <f>VLOOKUP('Frese Valve Selection'!$O118,'Partnumber data valves'!$B$4:$K$1001,10,FALSE)</f>
        <v>#N/A</v>
      </c>
      <c r="AE118" s="93">
        <f>IF(ISNUMBER(S118),S118*VLOOKUP('Frese Valve Selection'!$T118,'Partnumber data cartridges'!$A$4:$G$1001,7,FALSE),0)+
IF(ISNUMBER(U118),U118*VLOOKUP('Frese Valve Selection'!V118,'Partnumber data cartridges'!$A$4:$G$1001,7,FALSE),0)+
IF(ISNUMBER(W118),W118*VLOOKUP('Frese Valve Selection'!X118,'Partnumber data cartridges'!$A$4:$G$1001,7,FALSE),0)</f>
        <v>0</v>
      </c>
      <c r="AF118" s="1">
        <f>MAX(IF(ISBLANK(T118),0,VLOOKUP('Frese Valve Selection'!$T118,'Partnumber data cartridges'!$A$4:$G$1001,5,FALSE)),
IF(ISBLANK(V118),0,VLOOKUP('Frese Valve Selection'!V118,'Partnumber data cartridges'!$A$4:$G$1001,5,FALSE)),
IF(ISBLANK(X118),0,VLOOKUP('Frese Valve Selection'!X118,'Partnumber data cartridges'!$A$4:$G$1001,5,FALSE)))</f>
        <v>0</v>
      </c>
      <c r="AG118" s="20" t="e">
        <f>VLOOKUP(O118,'Weight table'!$A$2:$C$10000,3,FALSE)+IF(ISNUMBER(S118),S118*VLOOKUP(T118,'Weight table'!$A$2:$C$10000,3,FALSE),0)+IF(ISNUMBER(U118),U118*VLOOKUP(V118,'Weight table'!$A$2:$C$10000,3,FALSE),0)+IF(ISNUMBER(W118),W118*VLOOKUP(X118,'Weight table'!$A$2:$C$10000,3,FALSE),0)</f>
        <v>#N/A</v>
      </c>
      <c r="AI118" s="73"/>
      <c r="AL118" s="74"/>
      <c r="AM118" s="74"/>
      <c r="AN118">
        <f t="shared" si="26"/>
        <v>0</v>
      </c>
      <c r="AO118" t="e">
        <f t="shared" si="27"/>
        <v>#N/A</v>
      </c>
    </row>
    <row r="119" spans="2:41">
      <c r="B119" s="73"/>
      <c r="C119" s="73"/>
      <c r="D119" s="73"/>
      <c r="E119" s="73"/>
      <c r="F119" s="73"/>
      <c r="G119" s="82"/>
      <c r="H119" s="81"/>
      <c r="I119" s="97"/>
      <c r="J119" s="73"/>
      <c r="K119" s="73"/>
      <c r="L119" s="73"/>
      <c r="M119" s="81"/>
      <c r="O119" s="71"/>
      <c r="P119" s="20" t="e">
        <f>VLOOKUP('Frese Valve Selection'!$O119,'Partnumber data valves'!$B$4:$M$1001,12,FALSE)</f>
        <v>#N/A</v>
      </c>
      <c r="Q119" s="20" t="e">
        <f>VLOOKUP('Frese Valve Selection'!$O119,'Partnumber data valves'!$B$4:$L$1001,11,FALSE)</f>
        <v>#N/A</v>
      </c>
      <c r="R119" s="94" t="e">
        <f t="shared" si="25"/>
        <v>#DIV/0!</v>
      </c>
      <c r="S119" s="71"/>
      <c r="T119" s="71"/>
      <c r="U119" s="71"/>
      <c r="V119" s="71"/>
      <c r="W119" s="71"/>
      <c r="X119" s="71"/>
      <c r="Y119" s="19" t="e">
        <f>VLOOKUP('Frese Valve Selection'!$O119,'Partnumber data valves'!$B$4:$K$1001,2,FALSE)</f>
        <v>#N/A</v>
      </c>
      <c r="Z119" s="20" t="e">
        <f>VLOOKUP('Frese Valve Selection'!$O119,'Partnumber data valves'!$B$4:$K$1001,3,FALSE)</f>
        <v>#N/A</v>
      </c>
      <c r="AA119" s="20" t="e">
        <f>VLOOKUP('Frese Valve Selection'!$O119,'Partnumber data valves'!$B$4:$K$1001,7,FALSE)</f>
        <v>#N/A</v>
      </c>
      <c r="AB119" s="20" t="e">
        <f>VLOOKUP('Frese Valve Selection'!$O119,'Partnumber data valves'!$B$4:$K$1001,8,FALSE)</f>
        <v>#N/A</v>
      </c>
      <c r="AC119" s="20" t="e">
        <f>VLOOKUP('Frese Valve Selection'!$O119,'Partnumber data valves'!$B$4:$K$1001,9,FALSE)</f>
        <v>#N/A</v>
      </c>
      <c r="AD119" s="20" t="e">
        <f>VLOOKUP('Frese Valve Selection'!$O119,'Partnumber data valves'!$B$4:$K$1001,10,FALSE)</f>
        <v>#N/A</v>
      </c>
      <c r="AE119" s="93">
        <f>IF(ISNUMBER(S119),S119*VLOOKUP('Frese Valve Selection'!$T119,'Partnumber data cartridges'!$A$4:$G$1001,7,FALSE),0)+
IF(ISNUMBER(U119),U119*VLOOKUP('Frese Valve Selection'!V119,'Partnumber data cartridges'!$A$4:$G$1001,7,FALSE),0)+
IF(ISNUMBER(W119),W119*VLOOKUP('Frese Valve Selection'!X119,'Partnumber data cartridges'!$A$4:$G$1001,7,FALSE),0)</f>
        <v>0</v>
      </c>
      <c r="AF119" s="1">
        <f>MAX(IF(ISBLANK(T119),0,VLOOKUP('Frese Valve Selection'!$T119,'Partnumber data cartridges'!$A$4:$G$1001,5,FALSE)),
IF(ISBLANK(V119),0,VLOOKUP('Frese Valve Selection'!V119,'Partnumber data cartridges'!$A$4:$G$1001,5,FALSE)),
IF(ISBLANK(X119),0,VLOOKUP('Frese Valve Selection'!X119,'Partnumber data cartridges'!$A$4:$G$1001,5,FALSE)))</f>
        <v>0</v>
      </c>
      <c r="AG119" s="20" t="e">
        <f>VLOOKUP(O119,'Weight table'!$A$2:$C$10000,3,FALSE)+IF(ISNUMBER(S119),S119*VLOOKUP(T119,'Weight table'!$A$2:$C$10000,3,FALSE),0)+IF(ISNUMBER(U119),U119*VLOOKUP(V119,'Weight table'!$A$2:$C$10000,3,FALSE),0)+IF(ISNUMBER(W119),W119*VLOOKUP(X119,'Weight table'!$A$2:$C$10000,3,FALSE),0)</f>
        <v>#N/A</v>
      </c>
      <c r="AI119" s="73"/>
      <c r="AL119" s="74"/>
      <c r="AM119" s="74"/>
      <c r="AN119">
        <f t="shared" si="26"/>
        <v>0</v>
      </c>
      <c r="AO119" t="e">
        <f t="shared" si="27"/>
        <v>#N/A</v>
      </c>
    </row>
    <row r="120" spans="2:41">
      <c r="B120" s="73"/>
      <c r="C120" s="73"/>
      <c r="D120" s="73"/>
      <c r="E120" s="73"/>
      <c r="F120" s="73"/>
      <c r="G120" s="81"/>
      <c r="H120" s="81"/>
      <c r="I120" s="97"/>
      <c r="J120" s="73"/>
      <c r="K120" s="73"/>
      <c r="L120" s="73"/>
      <c r="M120" s="81"/>
      <c r="O120" s="71"/>
      <c r="P120" s="20" t="e">
        <f>VLOOKUP('Frese Valve Selection'!$O120,'Partnumber data valves'!$B$4:$M$1001,12,FALSE)</f>
        <v>#N/A</v>
      </c>
      <c r="Q120" s="20" t="e">
        <f>VLOOKUP('Frese Valve Selection'!$O120,'Partnumber data valves'!$B$4:$L$1001,11,FALSE)</f>
        <v>#N/A</v>
      </c>
      <c r="R120" s="94" t="e">
        <f t="shared" si="25"/>
        <v>#DIV/0!</v>
      </c>
      <c r="S120" s="71"/>
      <c r="T120" s="71"/>
      <c r="U120" s="71"/>
      <c r="V120" s="71"/>
      <c r="W120" s="71"/>
      <c r="X120" s="71"/>
      <c r="Y120" s="19" t="e">
        <f>VLOOKUP('Frese Valve Selection'!$O120,'Partnumber data valves'!$B$4:$K$1001,2,FALSE)</f>
        <v>#N/A</v>
      </c>
      <c r="Z120" s="20" t="e">
        <f>VLOOKUP('Frese Valve Selection'!$O120,'Partnumber data valves'!$B$4:$K$1001,3,FALSE)</f>
        <v>#N/A</v>
      </c>
      <c r="AA120" s="20" t="e">
        <f>VLOOKUP('Frese Valve Selection'!$O120,'Partnumber data valves'!$B$4:$K$1001,7,FALSE)</f>
        <v>#N/A</v>
      </c>
      <c r="AB120" s="20" t="e">
        <f>VLOOKUP('Frese Valve Selection'!$O120,'Partnumber data valves'!$B$4:$K$1001,8,FALSE)</f>
        <v>#N/A</v>
      </c>
      <c r="AC120" s="20" t="e">
        <f>VLOOKUP('Frese Valve Selection'!$O120,'Partnumber data valves'!$B$4:$K$1001,9,FALSE)</f>
        <v>#N/A</v>
      </c>
      <c r="AD120" s="20" t="e">
        <f>VLOOKUP('Frese Valve Selection'!$O120,'Partnumber data valves'!$B$4:$K$1001,10,FALSE)</f>
        <v>#N/A</v>
      </c>
      <c r="AE120" s="93">
        <f>IF(ISNUMBER(S120),S120*VLOOKUP('Frese Valve Selection'!$T120,'Partnumber data cartridges'!$A$4:$G$1001,7,FALSE),0)+
IF(ISNUMBER(U120),U120*VLOOKUP('Frese Valve Selection'!V120,'Partnumber data cartridges'!$A$4:$G$1001,7,FALSE),0)+
IF(ISNUMBER(W120),W120*VLOOKUP('Frese Valve Selection'!X120,'Partnumber data cartridges'!$A$4:$G$1001,7,FALSE),0)</f>
        <v>0</v>
      </c>
      <c r="AF120" s="1">
        <f>MAX(IF(ISBLANK(T120),0,VLOOKUP('Frese Valve Selection'!$T120,'Partnumber data cartridges'!$A$4:$G$1001,5,FALSE)),
IF(ISBLANK(V120),0,VLOOKUP('Frese Valve Selection'!V120,'Partnumber data cartridges'!$A$4:$G$1001,5,FALSE)),
IF(ISBLANK(X120),0,VLOOKUP('Frese Valve Selection'!X120,'Partnumber data cartridges'!$A$4:$G$1001,5,FALSE)))</f>
        <v>0</v>
      </c>
      <c r="AG120" s="20" t="e">
        <f>VLOOKUP(O120,'Weight table'!$A$2:$C$10000,3,FALSE)+IF(ISNUMBER(S120),S120*VLOOKUP(T120,'Weight table'!$A$2:$C$10000,3,FALSE),0)+IF(ISNUMBER(U120),U120*VLOOKUP(V120,'Weight table'!$A$2:$C$10000,3,FALSE),0)+IF(ISNUMBER(W120),W120*VLOOKUP(X120,'Weight table'!$A$2:$C$10000,3,FALSE),0)</f>
        <v>#N/A</v>
      </c>
      <c r="AI120" s="73"/>
      <c r="AL120" s="74"/>
      <c r="AM120" s="74"/>
      <c r="AN120">
        <f t="shared" si="26"/>
        <v>0</v>
      </c>
      <c r="AO120" t="e">
        <f t="shared" si="27"/>
        <v>#N/A</v>
      </c>
    </row>
    <row r="121" spans="2:41">
      <c r="B121" s="73"/>
      <c r="C121" s="73"/>
      <c r="D121" s="73"/>
      <c r="E121" s="73"/>
      <c r="F121" s="73"/>
      <c r="G121" s="82"/>
      <c r="H121" s="81"/>
      <c r="I121" s="97"/>
      <c r="J121" s="73"/>
      <c r="K121" s="73"/>
      <c r="L121" s="73"/>
      <c r="M121" s="81"/>
      <c r="O121" s="71"/>
      <c r="P121" s="20" t="e">
        <f>VLOOKUP('Frese Valve Selection'!$O121,'Partnumber data valves'!$B$4:$M$1001,12,FALSE)</f>
        <v>#N/A</v>
      </c>
      <c r="Q121" s="20" t="e">
        <f>VLOOKUP('Frese Valve Selection'!$O121,'Partnumber data valves'!$B$4:$L$1001,11,FALSE)</f>
        <v>#N/A</v>
      </c>
      <c r="R121" s="94" t="e">
        <f t="shared" si="25"/>
        <v>#DIV/0!</v>
      </c>
      <c r="S121" s="71"/>
      <c r="T121" s="71"/>
      <c r="U121" s="71"/>
      <c r="V121" s="71"/>
      <c r="W121" s="71"/>
      <c r="X121" s="71"/>
      <c r="Y121" s="19" t="e">
        <f>VLOOKUP('Frese Valve Selection'!$O121,'Partnumber data valves'!$B$4:$K$1001,2,FALSE)</f>
        <v>#N/A</v>
      </c>
      <c r="Z121" s="20" t="e">
        <f>VLOOKUP('Frese Valve Selection'!$O121,'Partnumber data valves'!$B$4:$K$1001,3,FALSE)</f>
        <v>#N/A</v>
      </c>
      <c r="AA121" s="20" t="e">
        <f>VLOOKUP('Frese Valve Selection'!$O121,'Partnumber data valves'!$B$4:$K$1001,7,FALSE)</f>
        <v>#N/A</v>
      </c>
      <c r="AB121" s="20" t="e">
        <f>VLOOKUP('Frese Valve Selection'!$O121,'Partnumber data valves'!$B$4:$K$1001,8,FALSE)</f>
        <v>#N/A</v>
      </c>
      <c r="AC121" s="20" t="e">
        <f>VLOOKUP('Frese Valve Selection'!$O121,'Partnumber data valves'!$B$4:$K$1001,9,FALSE)</f>
        <v>#N/A</v>
      </c>
      <c r="AD121" s="20" t="e">
        <f>VLOOKUP('Frese Valve Selection'!$O121,'Partnumber data valves'!$B$4:$K$1001,10,FALSE)</f>
        <v>#N/A</v>
      </c>
      <c r="AE121" s="93">
        <f>IF(ISNUMBER(S121),S121*VLOOKUP('Frese Valve Selection'!$T121,'Partnumber data cartridges'!$A$4:$G$1001,7,FALSE),0)+
IF(ISNUMBER(U121),U121*VLOOKUP('Frese Valve Selection'!V121,'Partnumber data cartridges'!$A$4:$G$1001,7,FALSE),0)+
IF(ISNUMBER(W121),W121*VLOOKUP('Frese Valve Selection'!X121,'Partnumber data cartridges'!$A$4:$G$1001,7,FALSE),0)</f>
        <v>0</v>
      </c>
      <c r="AF121" s="1">
        <f>MAX(IF(ISBLANK(T121),0,VLOOKUP('Frese Valve Selection'!$T121,'Partnumber data cartridges'!$A$4:$G$1001,5,FALSE)),
IF(ISBLANK(V121),0,VLOOKUP('Frese Valve Selection'!V121,'Partnumber data cartridges'!$A$4:$G$1001,5,FALSE)),
IF(ISBLANK(X121),0,VLOOKUP('Frese Valve Selection'!X121,'Partnumber data cartridges'!$A$4:$G$1001,5,FALSE)))</f>
        <v>0</v>
      </c>
      <c r="AG121" s="20" t="e">
        <f>VLOOKUP(O121,'Weight table'!$A$2:$C$10000,3,FALSE)+IF(ISNUMBER(S121),S121*VLOOKUP(T121,'Weight table'!$A$2:$C$10000,3,FALSE),0)+IF(ISNUMBER(U121),U121*VLOOKUP(V121,'Weight table'!$A$2:$C$10000,3,FALSE),0)+IF(ISNUMBER(W121),W121*VLOOKUP(X121,'Weight table'!$A$2:$C$10000,3,FALSE),0)</f>
        <v>#N/A</v>
      </c>
      <c r="AI121" s="73"/>
      <c r="AL121" s="74"/>
      <c r="AM121" s="74"/>
      <c r="AN121">
        <f t="shared" si="26"/>
        <v>0</v>
      </c>
      <c r="AO121" t="e">
        <f t="shared" si="27"/>
        <v>#N/A</v>
      </c>
    </row>
    <row r="122" spans="2:41">
      <c r="B122" s="73"/>
      <c r="C122" s="73"/>
      <c r="D122" s="73"/>
      <c r="E122" s="73"/>
      <c r="F122" s="73"/>
      <c r="G122" s="81"/>
      <c r="H122" s="81"/>
      <c r="I122" s="97"/>
      <c r="J122" s="73"/>
      <c r="K122" s="73"/>
      <c r="L122" s="73"/>
      <c r="M122" s="81"/>
      <c r="O122" s="71"/>
      <c r="P122" s="20" t="e">
        <f>VLOOKUP('Frese Valve Selection'!$O122,'Partnumber data valves'!$B$4:$M$1001,12,FALSE)</f>
        <v>#N/A</v>
      </c>
      <c r="Q122" s="20" t="e">
        <f>VLOOKUP('Frese Valve Selection'!$O122,'Partnumber data valves'!$B$4:$L$1001,11,FALSE)</f>
        <v>#N/A</v>
      </c>
      <c r="R122" s="94" t="e">
        <f t="shared" si="25"/>
        <v>#DIV/0!</v>
      </c>
      <c r="S122" s="71"/>
      <c r="T122" s="71"/>
      <c r="U122" s="71"/>
      <c r="V122" s="71"/>
      <c r="W122" s="71"/>
      <c r="X122" s="71"/>
      <c r="Y122" s="19" t="e">
        <f>VLOOKUP('Frese Valve Selection'!$O122,'Partnumber data valves'!$B$4:$K$1001,2,FALSE)</f>
        <v>#N/A</v>
      </c>
      <c r="Z122" s="20" t="e">
        <f>VLOOKUP('Frese Valve Selection'!$O122,'Partnumber data valves'!$B$4:$K$1001,3,FALSE)</f>
        <v>#N/A</v>
      </c>
      <c r="AA122" s="20" t="e">
        <f>VLOOKUP('Frese Valve Selection'!$O122,'Partnumber data valves'!$B$4:$K$1001,7,FALSE)</f>
        <v>#N/A</v>
      </c>
      <c r="AB122" s="20" t="e">
        <f>VLOOKUP('Frese Valve Selection'!$O122,'Partnumber data valves'!$B$4:$K$1001,8,FALSE)</f>
        <v>#N/A</v>
      </c>
      <c r="AC122" s="20" t="e">
        <f>VLOOKUP('Frese Valve Selection'!$O122,'Partnumber data valves'!$B$4:$K$1001,9,FALSE)</f>
        <v>#N/A</v>
      </c>
      <c r="AD122" s="20" t="e">
        <f>VLOOKUP('Frese Valve Selection'!$O122,'Partnumber data valves'!$B$4:$K$1001,10,FALSE)</f>
        <v>#N/A</v>
      </c>
      <c r="AE122" s="93">
        <f>IF(ISNUMBER(S122),S122*VLOOKUP('Frese Valve Selection'!$T122,'Partnumber data cartridges'!$A$4:$G$1001,7,FALSE),0)+
IF(ISNUMBER(U122),U122*VLOOKUP('Frese Valve Selection'!V122,'Partnumber data cartridges'!$A$4:$G$1001,7,FALSE),0)+
IF(ISNUMBER(W122),W122*VLOOKUP('Frese Valve Selection'!X122,'Partnumber data cartridges'!$A$4:$G$1001,7,FALSE),0)</f>
        <v>0</v>
      </c>
      <c r="AF122" s="1">
        <f>MAX(IF(ISBLANK(T122),0,VLOOKUP('Frese Valve Selection'!$T122,'Partnumber data cartridges'!$A$4:$G$1001,5,FALSE)),
IF(ISBLANK(V122),0,VLOOKUP('Frese Valve Selection'!V122,'Partnumber data cartridges'!$A$4:$G$1001,5,FALSE)),
IF(ISBLANK(X122),0,VLOOKUP('Frese Valve Selection'!X122,'Partnumber data cartridges'!$A$4:$G$1001,5,FALSE)))</f>
        <v>0</v>
      </c>
      <c r="AG122" s="20" t="e">
        <f>VLOOKUP(O122,'Weight table'!$A$2:$C$10000,3,FALSE)+IF(ISNUMBER(S122),S122*VLOOKUP(T122,'Weight table'!$A$2:$C$10000,3,FALSE),0)+IF(ISNUMBER(U122),U122*VLOOKUP(V122,'Weight table'!$A$2:$C$10000,3,FALSE),0)+IF(ISNUMBER(W122),W122*VLOOKUP(X122,'Weight table'!$A$2:$C$10000,3,FALSE),0)</f>
        <v>#N/A</v>
      </c>
      <c r="AI122" s="73"/>
      <c r="AL122" s="74"/>
      <c r="AM122" s="74"/>
      <c r="AN122">
        <f t="shared" si="26"/>
        <v>0</v>
      </c>
      <c r="AO122" t="e">
        <f t="shared" si="27"/>
        <v>#N/A</v>
      </c>
    </row>
    <row r="123" spans="2:41">
      <c r="B123" s="73"/>
      <c r="C123" s="73"/>
      <c r="D123" s="73"/>
      <c r="E123" s="73"/>
      <c r="F123" s="73"/>
      <c r="G123" s="82"/>
      <c r="H123" s="81"/>
      <c r="I123" s="97"/>
      <c r="J123" s="73"/>
      <c r="K123" s="73"/>
      <c r="L123" s="73"/>
      <c r="M123" s="81"/>
      <c r="O123" s="71"/>
      <c r="P123" s="20" t="e">
        <f>VLOOKUP('Frese Valve Selection'!$O123,'Partnumber data valves'!$B$4:$M$1001,12,FALSE)</f>
        <v>#N/A</v>
      </c>
      <c r="Q123" s="20" t="e">
        <f>VLOOKUP('Frese Valve Selection'!$O123,'Partnumber data valves'!$B$4:$L$1001,11,FALSE)</f>
        <v>#N/A</v>
      </c>
      <c r="R123" s="94" t="e">
        <f t="shared" si="25"/>
        <v>#DIV/0!</v>
      </c>
      <c r="S123" s="71"/>
      <c r="T123" s="71"/>
      <c r="U123" s="71"/>
      <c r="V123" s="71"/>
      <c r="W123" s="71"/>
      <c r="X123" s="71"/>
      <c r="Y123" s="19" t="e">
        <f>VLOOKUP('Frese Valve Selection'!$O123,'Partnumber data valves'!$B$4:$K$1001,2,FALSE)</f>
        <v>#N/A</v>
      </c>
      <c r="Z123" s="20" t="e">
        <f>VLOOKUP('Frese Valve Selection'!$O123,'Partnumber data valves'!$B$4:$K$1001,3,FALSE)</f>
        <v>#N/A</v>
      </c>
      <c r="AA123" s="20" t="e">
        <f>VLOOKUP('Frese Valve Selection'!$O123,'Partnumber data valves'!$B$4:$K$1001,7,FALSE)</f>
        <v>#N/A</v>
      </c>
      <c r="AB123" s="20" t="e">
        <f>VLOOKUP('Frese Valve Selection'!$O123,'Partnumber data valves'!$B$4:$K$1001,8,FALSE)</f>
        <v>#N/A</v>
      </c>
      <c r="AC123" s="20" t="e">
        <f>VLOOKUP('Frese Valve Selection'!$O123,'Partnumber data valves'!$B$4:$K$1001,9,FALSE)</f>
        <v>#N/A</v>
      </c>
      <c r="AD123" s="20" t="e">
        <f>VLOOKUP('Frese Valve Selection'!$O123,'Partnumber data valves'!$B$4:$K$1001,10,FALSE)</f>
        <v>#N/A</v>
      </c>
      <c r="AE123" s="93">
        <f>IF(ISNUMBER(S123),S123*VLOOKUP('Frese Valve Selection'!$T123,'Partnumber data cartridges'!$A$4:$G$1001,7,FALSE),0)+
IF(ISNUMBER(U123),U123*VLOOKUP('Frese Valve Selection'!V123,'Partnumber data cartridges'!$A$4:$G$1001,7,FALSE),0)+
IF(ISNUMBER(W123),W123*VLOOKUP('Frese Valve Selection'!X123,'Partnumber data cartridges'!$A$4:$G$1001,7,FALSE),0)</f>
        <v>0</v>
      </c>
      <c r="AF123" s="1">
        <f>MAX(IF(ISBLANK(T123),0,VLOOKUP('Frese Valve Selection'!$T123,'Partnumber data cartridges'!$A$4:$G$1001,5,FALSE)),
IF(ISBLANK(V123),0,VLOOKUP('Frese Valve Selection'!V123,'Partnumber data cartridges'!$A$4:$G$1001,5,FALSE)),
IF(ISBLANK(X123),0,VLOOKUP('Frese Valve Selection'!X123,'Partnumber data cartridges'!$A$4:$G$1001,5,FALSE)))</f>
        <v>0</v>
      </c>
      <c r="AG123" s="20" t="e">
        <f>VLOOKUP(O123,'Weight table'!$A$2:$C$10000,3,FALSE)+IF(ISNUMBER(S123),S123*VLOOKUP(T123,'Weight table'!$A$2:$C$10000,3,FALSE),0)+IF(ISNUMBER(U123),U123*VLOOKUP(V123,'Weight table'!$A$2:$C$10000,3,FALSE),0)+IF(ISNUMBER(W123),W123*VLOOKUP(X123,'Weight table'!$A$2:$C$10000,3,FALSE),0)</f>
        <v>#N/A</v>
      </c>
      <c r="AI123" s="73"/>
      <c r="AL123" s="74"/>
      <c r="AM123" s="74"/>
      <c r="AN123">
        <f t="shared" si="26"/>
        <v>0</v>
      </c>
      <c r="AO123" t="e">
        <f t="shared" si="27"/>
        <v>#N/A</v>
      </c>
    </row>
    <row r="124" spans="2:41">
      <c r="B124" s="73"/>
      <c r="C124" s="73"/>
      <c r="D124" s="73"/>
      <c r="E124" s="73"/>
      <c r="F124" s="73"/>
      <c r="G124" s="82"/>
      <c r="H124" s="81"/>
      <c r="I124" s="97"/>
      <c r="J124" s="73"/>
      <c r="K124" s="73"/>
      <c r="L124" s="73"/>
      <c r="M124" s="81"/>
      <c r="O124" s="71"/>
      <c r="P124" s="20" t="e">
        <f>VLOOKUP('Frese Valve Selection'!$O124,'Partnumber data valves'!$B$4:$M$1001,12,FALSE)</f>
        <v>#N/A</v>
      </c>
      <c r="Q124" s="20" t="e">
        <f>VLOOKUP('Frese Valve Selection'!$O124,'Partnumber data valves'!$B$4:$L$1001,11,FALSE)</f>
        <v>#N/A</v>
      </c>
      <c r="R124" s="94" t="e">
        <f t="shared" si="25"/>
        <v>#DIV/0!</v>
      </c>
      <c r="S124" s="71"/>
      <c r="T124" s="71"/>
      <c r="U124" s="71"/>
      <c r="V124" s="71"/>
      <c r="W124" s="71"/>
      <c r="X124" s="71"/>
      <c r="Y124" s="19" t="e">
        <f>VLOOKUP('Frese Valve Selection'!$O124,'Partnumber data valves'!$B$4:$K$1001,2,FALSE)</f>
        <v>#N/A</v>
      </c>
      <c r="Z124" s="20" t="e">
        <f>VLOOKUP('Frese Valve Selection'!$O124,'Partnumber data valves'!$B$4:$K$1001,3,FALSE)</f>
        <v>#N/A</v>
      </c>
      <c r="AA124" s="20" t="e">
        <f>VLOOKUP('Frese Valve Selection'!$O124,'Partnumber data valves'!$B$4:$K$1001,7,FALSE)</f>
        <v>#N/A</v>
      </c>
      <c r="AB124" s="20" t="e">
        <f>VLOOKUP('Frese Valve Selection'!$O124,'Partnumber data valves'!$B$4:$K$1001,8,FALSE)</f>
        <v>#N/A</v>
      </c>
      <c r="AC124" s="20" t="e">
        <f>VLOOKUP('Frese Valve Selection'!$O124,'Partnumber data valves'!$B$4:$K$1001,9,FALSE)</f>
        <v>#N/A</v>
      </c>
      <c r="AD124" s="20" t="e">
        <f>VLOOKUP('Frese Valve Selection'!$O124,'Partnumber data valves'!$B$4:$K$1001,10,FALSE)</f>
        <v>#N/A</v>
      </c>
      <c r="AE124" s="93">
        <f>IF(ISNUMBER(S124),S124*VLOOKUP('Frese Valve Selection'!$T124,'Partnumber data cartridges'!$A$4:$G$1001,7,FALSE),0)+
IF(ISNUMBER(U124),U124*VLOOKUP('Frese Valve Selection'!V124,'Partnumber data cartridges'!$A$4:$G$1001,7,FALSE),0)+
IF(ISNUMBER(W124),W124*VLOOKUP('Frese Valve Selection'!X124,'Partnumber data cartridges'!$A$4:$G$1001,7,FALSE),0)</f>
        <v>0</v>
      </c>
      <c r="AF124" s="1">
        <f>MAX(IF(ISBLANK(T124),0,VLOOKUP('Frese Valve Selection'!$T124,'Partnumber data cartridges'!$A$4:$G$1001,5,FALSE)),
IF(ISBLANK(V124),0,VLOOKUP('Frese Valve Selection'!V124,'Partnumber data cartridges'!$A$4:$G$1001,5,FALSE)),
IF(ISBLANK(X124),0,VLOOKUP('Frese Valve Selection'!X124,'Partnumber data cartridges'!$A$4:$G$1001,5,FALSE)))</f>
        <v>0</v>
      </c>
      <c r="AG124" s="20" t="e">
        <f>VLOOKUP(O124,'Weight table'!$A$2:$C$10000,3,FALSE)+IF(ISNUMBER(S124),S124*VLOOKUP(T124,'Weight table'!$A$2:$C$10000,3,FALSE),0)+IF(ISNUMBER(U124),U124*VLOOKUP(V124,'Weight table'!$A$2:$C$10000,3,FALSE),0)+IF(ISNUMBER(W124),W124*VLOOKUP(X124,'Weight table'!$A$2:$C$10000,3,FALSE),0)</f>
        <v>#N/A</v>
      </c>
      <c r="AI124" s="73"/>
      <c r="AL124" s="74"/>
      <c r="AM124" s="74"/>
      <c r="AN124">
        <f t="shared" si="26"/>
        <v>0</v>
      </c>
      <c r="AO124" t="e">
        <f t="shared" si="27"/>
        <v>#N/A</v>
      </c>
    </row>
    <row r="125" spans="2:41">
      <c r="B125" s="73"/>
      <c r="C125" s="73"/>
      <c r="D125" s="73"/>
      <c r="E125" s="73"/>
      <c r="F125" s="73"/>
      <c r="G125" s="82"/>
      <c r="H125" s="81"/>
      <c r="I125" s="97"/>
      <c r="J125" s="73"/>
      <c r="K125" s="73"/>
      <c r="L125" s="73"/>
      <c r="M125" s="81"/>
      <c r="O125" s="71"/>
      <c r="P125" s="20" t="e">
        <f>VLOOKUP('Frese Valve Selection'!$O125,'Partnumber data valves'!$B$4:$M$1001,12,FALSE)</f>
        <v>#N/A</v>
      </c>
      <c r="Q125" s="20" t="e">
        <f>VLOOKUP('Frese Valve Selection'!$O125,'Partnumber data valves'!$B$4:$L$1001,11,FALSE)</f>
        <v>#N/A</v>
      </c>
      <c r="R125" s="94" t="e">
        <f t="shared" si="25"/>
        <v>#DIV/0!</v>
      </c>
      <c r="S125" s="71"/>
      <c r="T125" s="71"/>
      <c r="U125" s="71"/>
      <c r="V125" s="71"/>
      <c r="W125" s="71"/>
      <c r="X125" s="71"/>
      <c r="Y125" s="19" t="e">
        <f>VLOOKUP('Frese Valve Selection'!$O125,'Partnumber data valves'!$B$4:$K$1001,2,FALSE)</f>
        <v>#N/A</v>
      </c>
      <c r="Z125" s="20" t="e">
        <f>VLOOKUP('Frese Valve Selection'!$O125,'Partnumber data valves'!$B$4:$K$1001,3,FALSE)</f>
        <v>#N/A</v>
      </c>
      <c r="AA125" s="20" t="e">
        <f>VLOOKUP('Frese Valve Selection'!$O125,'Partnumber data valves'!$B$4:$K$1001,7,FALSE)</f>
        <v>#N/A</v>
      </c>
      <c r="AB125" s="20" t="e">
        <f>VLOOKUP('Frese Valve Selection'!$O125,'Partnumber data valves'!$B$4:$K$1001,8,FALSE)</f>
        <v>#N/A</v>
      </c>
      <c r="AC125" s="20" t="e">
        <f>VLOOKUP('Frese Valve Selection'!$O125,'Partnumber data valves'!$B$4:$K$1001,9,FALSE)</f>
        <v>#N/A</v>
      </c>
      <c r="AD125" s="20" t="e">
        <f>VLOOKUP('Frese Valve Selection'!$O125,'Partnumber data valves'!$B$4:$K$1001,10,FALSE)</f>
        <v>#N/A</v>
      </c>
      <c r="AE125" s="93">
        <f>IF(ISNUMBER(S125),S125*VLOOKUP('Frese Valve Selection'!$T125,'Partnumber data cartridges'!$A$4:$G$1001,7,FALSE),0)+
IF(ISNUMBER(U125),U125*VLOOKUP('Frese Valve Selection'!V125,'Partnumber data cartridges'!$A$4:$G$1001,7,FALSE),0)+
IF(ISNUMBER(W125),W125*VLOOKUP('Frese Valve Selection'!X125,'Partnumber data cartridges'!$A$4:$G$1001,7,FALSE),0)</f>
        <v>0</v>
      </c>
      <c r="AF125" s="1">
        <f>MAX(IF(ISBLANK(T125),0,VLOOKUP('Frese Valve Selection'!$T125,'Partnumber data cartridges'!$A$4:$G$1001,5,FALSE)),
IF(ISBLANK(V125),0,VLOOKUP('Frese Valve Selection'!V125,'Partnumber data cartridges'!$A$4:$G$1001,5,FALSE)),
IF(ISBLANK(X125),0,VLOOKUP('Frese Valve Selection'!X125,'Partnumber data cartridges'!$A$4:$G$1001,5,FALSE)))</f>
        <v>0</v>
      </c>
      <c r="AG125" s="20" t="e">
        <f>VLOOKUP(O125,'Weight table'!$A$2:$C$10000,3,FALSE)+IF(ISNUMBER(S125),S125*VLOOKUP(T125,'Weight table'!$A$2:$C$10000,3,FALSE),0)+IF(ISNUMBER(U125),U125*VLOOKUP(V125,'Weight table'!$A$2:$C$10000,3,FALSE),0)+IF(ISNUMBER(W125),W125*VLOOKUP(X125,'Weight table'!$A$2:$C$10000,3,FALSE),0)</f>
        <v>#N/A</v>
      </c>
      <c r="AI125" s="73"/>
      <c r="AL125" s="74"/>
      <c r="AM125" s="74"/>
      <c r="AN125">
        <f t="shared" si="26"/>
        <v>0</v>
      </c>
      <c r="AO125" t="e">
        <f t="shared" si="27"/>
        <v>#N/A</v>
      </c>
    </row>
    <row r="126" spans="2:41">
      <c r="B126" s="73"/>
      <c r="C126" s="73"/>
      <c r="D126" s="73"/>
      <c r="E126" s="73"/>
      <c r="F126" s="73"/>
      <c r="G126" s="82"/>
      <c r="H126" s="81"/>
      <c r="I126" s="97"/>
      <c r="J126" s="73"/>
      <c r="K126" s="73"/>
      <c r="L126" s="73"/>
      <c r="M126" s="81"/>
      <c r="O126" s="71"/>
      <c r="P126" s="20" t="e">
        <f>VLOOKUP('Frese Valve Selection'!$O126,'Partnumber data valves'!$B$4:$M$1001,12,FALSE)</f>
        <v>#N/A</v>
      </c>
      <c r="Q126" s="20" t="e">
        <f>VLOOKUP('Frese Valve Selection'!$O126,'Partnumber data valves'!$B$4:$L$1001,11,FALSE)</f>
        <v>#N/A</v>
      </c>
      <c r="R126" s="94" t="e">
        <f t="shared" si="25"/>
        <v>#DIV/0!</v>
      </c>
      <c r="S126" s="71"/>
      <c r="T126" s="71"/>
      <c r="U126" s="71"/>
      <c r="V126" s="71"/>
      <c r="W126" s="71"/>
      <c r="X126" s="71"/>
      <c r="Y126" s="19" t="e">
        <f>VLOOKUP('Frese Valve Selection'!$O126,'Partnumber data valves'!$B$4:$K$1001,2,FALSE)</f>
        <v>#N/A</v>
      </c>
      <c r="Z126" s="20" t="e">
        <f>VLOOKUP('Frese Valve Selection'!$O126,'Partnumber data valves'!$B$4:$K$1001,3,FALSE)</f>
        <v>#N/A</v>
      </c>
      <c r="AA126" s="20" t="e">
        <f>VLOOKUP('Frese Valve Selection'!$O126,'Partnumber data valves'!$B$4:$K$1001,7,FALSE)</f>
        <v>#N/A</v>
      </c>
      <c r="AB126" s="20" t="e">
        <f>VLOOKUP('Frese Valve Selection'!$O126,'Partnumber data valves'!$B$4:$K$1001,8,FALSE)</f>
        <v>#N/A</v>
      </c>
      <c r="AC126" s="20" t="e">
        <f>VLOOKUP('Frese Valve Selection'!$O126,'Partnumber data valves'!$B$4:$K$1001,9,FALSE)</f>
        <v>#N/A</v>
      </c>
      <c r="AD126" s="20" t="e">
        <f>VLOOKUP('Frese Valve Selection'!$O126,'Partnumber data valves'!$B$4:$K$1001,10,FALSE)</f>
        <v>#N/A</v>
      </c>
      <c r="AE126" s="93">
        <f>IF(ISNUMBER(S126),S126*VLOOKUP('Frese Valve Selection'!$T126,'Partnumber data cartridges'!$A$4:$G$1001,7,FALSE),0)+
IF(ISNUMBER(U126),U126*VLOOKUP('Frese Valve Selection'!V126,'Partnumber data cartridges'!$A$4:$G$1001,7,FALSE),0)+
IF(ISNUMBER(W126),W126*VLOOKUP('Frese Valve Selection'!X126,'Partnumber data cartridges'!$A$4:$G$1001,7,FALSE),0)</f>
        <v>0</v>
      </c>
      <c r="AF126" s="1">
        <f>MAX(IF(ISBLANK(T126),0,VLOOKUP('Frese Valve Selection'!$T126,'Partnumber data cartridges'!$A$4:$G$1001,5,FALSE)),
IF(ISBLANK(V126),0,VLOOKUP('Frese Valve Selection'!V126,'Partnumber data cartridges'!$A$4:$G$1001,5,FALSE)),
IF(ISBLANK(X126),0,VLOOKUP('Frese Valve Selection'!X126,'Partnumber data cartridges'!$A$4:$G$1001,5,FALSE)))</f>
        <v>0</v>
      </c>
      <c r="AG126" s="20" t="e">
        <f>VLOOKUP(O126,'Weight table'!$A$2:$C$10000,3,FALSE)+IF(ISNUMBER(S126),S126*VLOOKUP(T126,'Weight table'!$A$2:$C$10000,3,FALSE),0)+IF(ISNUMBER(U126),U126*VLOOKUP(V126,'Weight table'!$A$2:$C$10000,3,FALSE),0)+IF(ISNUMBER(W126),W126*VLOOKUP(X126,'Weight table'!$A$2:$C$10000,3,FALSE),0)</f>
        <v>#N/A</v>
      </c>
      <c r="AI126" s="73"/>
      <c r="AL126" s="74"/>
      <c r="AM126" s="74"/>
      <c r="AN126">
        <f t="shared" si="26"/>
        <v>0</v>
      </c>
      <c r="AO126" t="e">
        <f t="shared" si="27"/>
        <v>#N/A</v>
      </c>
    </row>
    <row r="127" spans="2:41">
      <c r="B127" s="73"/>
      <c r="C127" s="73"/>
      <c r="D127" s="73"/>
      <c r="E127" s="73"/>
      <c r="F127" s="73"/>
      <c r="G127" s="81"/>
      <c r="H127" s="81"/>
      <c r="I127" s="97"/>
      <c r="J127" s="73"/>
      <c r="K127" s="73"/>
      <c r="L127" s="73"/>
      <c r="M127" s="81"/>
      <c r="O127" s="71"/>
      <c r="P127" s="20" t="e">
        <f>VLOOKUP('Frese Valve Selection'!$O127,'Partnumber data valves'!$B$4:$M$1001,12,FALSE)</f>
        <v>#N/A</v>
      </c>
      <c r="Q127" s="20" t="e">
        <f>VLOOKUP('Frese Valve Selection'!$O127,'Partnumber data valves'!$B$4:$L$1001,11,FALSE)</f>
        <v>#N/A</v>
      </c>
      <c r="R127" s="94" t="e">
        <f t="shared" si="25"/>
        <v>#DIV/0!</v>
      </c>
      <c r="S127" s="71"/>
      <c r="T127" s="71"/>
      <c r="U127" s="71"/>
      <c r="V127" s="71"/>
      <c r="W127" s="71"/>
      <c r="X127" s="71"/>
      <c r="Y127" s="19" t="e">
        <f>VLOOKUP('Frese Valve Selection'!$O127,'Partnumber data valves'!$B$4:$K$1001,2,FALSE)</f>
        <v>#N/A</v>
      </c>
      <c r="Z127" s="20" t="e">
        <f>VLOOKUP('Frese Valve Selection'!$O127,'Partnumber data valves'!$B$4:$K$1001,3,FALSE)</f>
        <v>#N/A</v>
      </c>
      <c r="AA127" s="20" t="e">
        <f>VLOOKUP('Frese Valve Selection'!$O127,'Partnumber data valves'!$B$4:$K$1001,7,FALSE)</f>
        <v>#N/A</v>
      </c>
      <c r="AB127" s="20" t="e">
        <f>VLOOKUP('Frese Valve Selection'!$O127,'Partnumber data valves'!$B$4:$K$1001,8,FALSE)</f>
        <v>#N/A</v>
      </c>
      <c r="AC127" s="20" t="e">
        <f>VLOOKUP('Frese Valve Selection'!$O127,'Partnumber data valves'!$B$4:$K$1001,9,FALSE)</f>
        <v>#N/A</v>
      </c>
      <c r="AD127" s="20" t="e">
        <f>VLOOKUP('Frese Valve Selection'!$O127,'Partnumber data valves'!$B$4:$K$1001,10,FALSE)</f>
        <v>#N/A</v>
      </c>
      <c r="AE127" s="93">
        <f>IF(ISNUMBER(S127),S127*VLOOKUP('Frese Valve Selection'!$T127,'Partnumber data cartridges'!$A$4:$G$1001,7,FALSE),0)+
IF(ISNUMBER(U127),U127*VLOOKUP('Frese Valve Selection'!V127,'Partnumber data cartridges'!$A$4:$G$1001,7,FALSE),0)+
IF(ISNUMBER(W127),W127*VLOOKUP('Frese Valve Selection'!X127,'Partnumber data cartridges'!$A$4:$G$1001,7,FALSE),0)</f>
        <v>0</v>
      </c>
      <c r="AF127" s="1">
        <f>MAX(IF(ISBLANK(T127),0,VLOOKUP('Frese Valve Selection'!$T127,'Partnumber data cartridges'!$A$4:$G$1001,5,FALSE)),
IF(ISBLANK(V127),0,VLOOKUP('Frese Valve Selection'!V127,'Partnumber data cartridges'!$A$4:$G$1001,5,FALSE)),
IF(ISBLANK(X127),0,VLOOKUP('Frese Valve Selection'!X127,'Partnumber data cartridges'!$A$4:$G$1001,5,FALSE)))</f>
        <v>0</v>
      </c>
      <c r="AG127" s="20" t="e">
        <f>VLOOKUP(O127,'Weight table'!$A$2:$C$10000,3,FALSE)+IF(ISNUMBER(S127),S127*VLOOKUP(T127,'Weight table'!$A$2:$C$10000,3,FALSE),0)+IF(ISNUMBER(U127),U127*VLOOKUP(V127,'Weight table'!$A$2:$C$10000,3,FALSE),0)+IF(ISNUMBER(W127),W127*VLOOKUP(X127,'Weight table'!$A$2:$C$10000,3,FALSE),0)</f>
        <v>#N/A</v>
      </c>
      <c r="AI127" s="73"/>
      <c r="AL127" s="74"/>
      <c r="AM127" s="74"/>
      <c r="AN127">
        <f t="shared" si="26"/>
        <v>0</v>
      </c>
      <c r="AO127" t="e">
        <f t="shared" si="27"/>
        <v>#N/A</v>
      </c>
    </row>
    <row r="128" spans="2:41">
      <c r="B128" s="73"/>
      <c r="C128" s="73"/>
      <c r="D128" s="73"/>
      <c r="E128" s="73"/>
      <c r="F128" s="73"/>
      <c r="G128" s="81"/>
      <c r="H128" s="81"/>
      <c r="I128" s="97"/>
      <c r="J128" s="73"/>
      <c r="K128" s="73"/>
      <c r="L128" s="73"/>
      <c r="M128" s="81"/>
      <c r="O128" s="71"/>
      <c r="P128" s="20" t="e">
        <f>VLOOKUP('Frese Valve Selection'!$O128,'Partnumber data valves'!$B$4:$M$1001,12,FALSE)</f>
        <v>#N/A</v>
      </c>
      <c r="Q128" s="20" t="e">
        <f>VLOOKUP('Frese Valve Selection'!$O128,'Partnumber data valves'!$B$4:$L$1001,11,FALSE)</f>
        <v>#N/A</v>
      </c>
      <c r="R128" s="94" t="e">
        <f t="shared" si="25"/>
        <v>#DIV/0!</v>
      </c>
      <c r="S128" s="71"/>
      <c r="T128" s="71"/>
      <c r="U128" s="71"/>
      <c r="V128" s="71"/>
      <c r="W128" s="71"/>
      <c r="X128" s="71"/>
      <c r="Y128" s="19" t="e">
        <f>VLOOKUP('Frese Valve Selection'!$O128,'Partnumber data valves'!$B$4:$K$1001,2,FALSE)</f>
        <v>#N/A</v>
      </c>
      <c r="Z128" s="20" t="e">
        <f>VLOOKUP('Frese Valve Selection'!$O128,'Partnumber data valves'!$B$4:$K$1001,3,FALSE)</f>
        <v>#N/A</v>
      </c>
      <c r="AA128" s="20" t="e">
        <f>VLOOKUP('Frese Valve Selection'!$O128,'Partnumber data valves'!$B$4:$K$1001,7,FALSE)</f>
        <v>#N/A</v>
      </c>
      <c r="AB128" s="20" t="e">
        <f>VLOOKUP('Frese Valve Selection'!$O128,'Partnumber data valves'!$B$4:$K$1001,8,FALSE)</f>
        <v>#N/A</v>
      </c>
      <c r="AC128" s="20" t="e">
        <f>VLOOKUP('Frese Valve Selection'!$O128,'Partnumber data valves'!$B$4:$K$1001,9,FALSE)</f>
        <v>#N/A</v>
      </c>
      <c r="AD128" s="20" t="e">
        <f>VLOOKUP('Frese Valve Selection'!$O128,'Partnumber data valves'!$B$4:$K$1001,10,FALSE)</f>
        <v>#N/A</v>
      </c>
      <c r="AE128" s="93">
        <f>IF(ISNUMBER(S128),S128*VLOOKUP('Frese Valve Selection'!$T128,'Partnumber data cartridges'!$A$4:$G$1001,7,FALSE),0)+
IF(ISNUMBER(U128),U128*VLOOKUP('Frese Valve Selection'!V128,'Partnumber data cartridges'!$A$4:$G$1001,7,FALSE),0)+
IF(ISNUMBER(W128),W128*VLOOKUP('Frese Valve Selection'!X128,'Partnumber data cartridges'!$A$4:$G$1001,7,FALSE),0)</f>
        <v>0</v>
      </c>
      <c r="AF128" s="1">
        <f>MAX(IF(ISBLANK(T128),0,VLOOKUP('Frese Valve Selection'!$T128,'Partnumber data cartridges'!$A$4:$G$1001,5,FALSE)),
IF(ISBLANK(V128),0,VLOOKUP('Frese Valve Selection'!V128,'Partnumber data cartridges'!$A$4:$G$1001,5,FALSE)),
IF(ISBLANK(X128),0,VLOOKUP('Frese Valve Selection'!X128,'Partnumber data cartridges'!$A$4:$G$1001,5,FALSE)))</f>
        <v>0</v>
      </c>
      <c r="AG128" s="20" t="e">
        <f>VLOOKUP(O128,'Weight table'!$A$2:$C$10000,3,FALSE)+IF(ISNUMBER(S128),S128*VLOOKUP(T128,'Weight table'!$A$2:$C$10000,3,FALSE),0)+IF(ISNUMBER(U128),U128*VLOOKUP(V128,'Weight table'!$A$2:$C$10000,3,FALSE),0)+IF(ISNUMBER(W128),W128*VLOOKUP(X128,'Weight table'!$A$2:$C$10000,3,FALSE),0)</f>
        <v>#N/A</v>
      </c>
      <c r="AI128" s="73"/>
      <c r="AL128" s="74"/>
      <c r="AM128" s="74"/>
      <c r="AN128">
        <f t="shared" si="26"/>
        <v>0</v>
      </c>
      <c r="AO128" t="e">
        <f t="shared" si="27"/>
        <v>#N/A</v>
      </c>
    </row>
    <row r="129" spans="2:41">
      <c r="B129" s="73"/>
      <c r="C129" s="73"/>
      <c r="D129" s="73"/>
      <c r="E129" s="73"/>
      <c r="F129" s="73"/>
      <c r="G129" s="82"/>
      <c r="H129" s="81"/>
      <c r="I129" s="97"/>
      <c r="J129" s="73"/>
      <c r="K129" s="73"/>
      <c r="L129" s="73"/>
      <c r="M129" s="81"/>
      <c r="O129" s="71"/>
      <c r="P129" s="20" t="e">
        <f>VLOOKUP('Frese Valve Selection'!$O129,'Partnumber data valves'!$B$4:$M$1001,12,FALSE)</f>
        <v>#N/A</v>
      </c>
      <c r="Q129" s="20" t="e">
        <f>VLOOKUP('Frese Valve Selection'!$O129,'Partnumber data valves'!$B$4:$L$1001,11,FALSE)</f>
        <v>#N/A</v>
      </c>
      <c r="R129" s="94" t="e">
        <f t="shared" si="25"/>
        <v>#DIV/0!</v>
      </c>
      <c r="S129" s="71"/>
      <c r="T129" s="71"/>
      <c r="U129" s="71"/>
      <c r="V129" s="71"/>
      <c r="W129" s="71"/>
      <c r="X129" s="71"/>
      <c r="Y129" s="19" t="e">
        <f>VLOOKUP('Frese Valve Selection'!$O129,'Partnumber data valves'!$B$4:$K$1001,2,FALSE)</f>
        <v>#N/A</v>
      </c>
      <c r="Z129" s="20" t="e">
        <f>VLOOKUP('Frese Valve Selection'!$O129,'Partnumber data valves'!$B$4:$K$1001,3,FALSE)</f>
        <v>#N/A</v>
      </c>
      <c r="AA129" s="20" t="e">
        <f>VLOOKUP('Frese Valve Selection'!$O129,'Partnumber data valves'!$B$4:$K$1001,7,FALSE)</f>
        <v>#N/A</v>
      </c>
      <c r="AB129" s="20" t="e">
        <f>VLOOKUP('Frese Valve Selection'!$O129,'Partnumber data valves'!$B$4:$K$1001,8,FALSE)</f>
        <v>#N/A</v>
      </c>
      <c r="AC129" s="20" t="e">
        <f>VLOOKUP('Frese Valve Selection'!$O129,'Partnumber data valves'!$B$4:$K$1001,9,FALSE)</f>
        <v>#N/A</v>
      </c>
      <c r="AD129" s="20" t="e">
        <f>VLOOKUP('Frese Valve Selection'!$O129,'Partnumber data valves'!$B$4:$K$1001,10,FALSE)</f>
        <v>#N/A</v>
      </c>
      <c r="AE129" s="93">
        <f>IF(ISNUMBER(S129),S129*VLOOKUP('Frese Valve Selection'!$T129,'Partnumber data cartridges'!$A$4:$G$1001,7,FALSE),0)+
IF(ISNUMBER(U129),U129*VLOOKUP('Frese Valve Selection'!V129,'Partnumber data cartridges'!$A$4:$G$1001,7,FALSE),0)+
IF(ISNUMBER(W129),W129*VLOOKUP('Frese Valve Selection'!X129,'Partnumber data cartridges'!$A$4:$G$1001,7,FALSE),0)</f>
        <v>0</v>
      </c>
      <c r="AF129" s="1">
        <f>MAX(IF(ISBLANK(T129),0,VLOOKUP('Frese Valve Selection'!$T129,'Partnumber data cartridges'!$A$4:$G$1001,5,FALSE)),
IF(ISBLANK(V129),0,VLOOKUP('Frese Valve Selection'!V129,'Partnumber data cartridges'!$A$4:$G$1001,5,FALSE)),
IF(ISBLANK(X129),0,VLOOKUP('Frese Valve Selection'!X129,'Partnumber data cartridges'!$A$4:$G$1001,5,FALSE)))</f>
        <v>0</v>
      </c>
      <c r="AG129" s="20" t="e">
        <f>VLOOKUP(O129,'Weight table'!$A$2:$C$10000,3,FALSE)+IF(ISNUMBER(S129),S129*VLOOKUP(T129,'Weight table'!$A$2:$C$10000,3,FALSE),0)+IF(ISNUMBER(U129),U129*VLOOKUP(V129,'Weight table'!$A$2:$C$10000,3,FALSE),0)+IF(ISNUMBER(W129),W129*VLOOKUP(X129,'Weight table'!$A$2:$C$10000,3,FALSE),0)</f>
        <v>#N/A</v>
      </c>
      <c r="AI129" s="73"/>
      <c r="AL129" s="74"/>
      <c r="AM129" s="74"/>
      <c r="AN129">
        <f t="shared" si="26"/>
        <v>0</v>
      </c>
      <c r="AO129" t="e">
        <f t="shared" si="27"/>
        <v>#N/A</v>
      </c>
    </row>
    <row r="130" spans="2:41">
      <c r="B130" s="73"/>
      <c r="C130" s="73"/>
      <c r="D130" s="73"/>
      <c r="E130" s="73"/>
      <c r="F130" s="73"/>
      <c r="G130" s="82"/>
      <c r="H130" s="81"/>
      <c r="I130" s="97"/>
      <c r="J130" s="73"/>
      <c r="K130" s="73"/>
      <c r="L130" s="73"/>
      <c r="M130" s="81"/>
      <c r="O130" s="71"/>
      <c r="P130" s="20" t="e">
        <f>VLOOKUP('Frese Valve Selection'!$O130,'Partnumber data valves'!$B$4:$M$1001,12,FALSE)</f>
        <v>#N/A</v>
      </c>
      <c r="Q130" s="20" t="e">
        <f>VLOOKUP('Frese Valve Selection'!$O130,'Partnumber data valves'!$B$4:$L$1001,11,FALSE)</f>
        <v>#N/A</v>
      </c>
      <c r="R130" s="94" t="e">
        <f t="shared" si="25"/>
        <v>#DIV/0!</v>
      </c>
      <c r="S130" s="71"/>
      <c r="T130" s="71"/>
      <c r="U130" s="71"/>
      <c r="V130" s="71"/>
      <c r="W130" s="71"/>
      <c r="X130" s="71"/>
      <c r="Y130" s="19" t="e">
        <f>VLOOKUP('Frese Valve Selection'!$O130,'Partnumber data valves'!$B$4:$K$1001,2,FALSE)</f>
        <v>#N/A</v>
      </c>
      <c r="Z130" s="20" t="e">
        <f>VLOOKUP('Frese Valve Selection'!$O130,'Partnumber data valves'!$B$4:$K$1001,3,FALSE)</f>
        <v>#N/A</v>
      </c>
      <c r="AA130" s="20" t="e">
        <f>VLOOKUP('Frese Valve Selection'!$O130,'Partnumber data valves'!$B$4:$K$1001,7,FALSE)</f>
        <v>#N/A</v>
      </c>
      <c r="AB130" s="20" t="e">
        <f>VLOOKUP('Frese Valve Selection'!$O130,'Partnumber data valves'!$B$4:$K$1001,8,FALSE)</f>
        <v>#N/A</v>
      </c>
      <c r="AC130" s="20" t="e">
        <f>VLOOKUP('Frese Valve Selection'!$O130,'Partnumber data valves'!$B$4:$K$1001,9,FALSE)</f>
        <v>#N/A</v>
      </c>
      <c r="AD130" s="20" t="e">
        <f>VLOOKUP('Frese Valve Selection'!$O130,'Partnumber data valves'!$B$4:$K$1001,10,FALSE)</f>
        <v>#N/A</v>
      </c>
      <c r="AE130" s="93">
        <f>IF(ISNUMBER(S130),S130*VLOOKUP('Frese Valve Selection'!$T130,'Partnumber data cartridges'!$A$4:$G$1001,7,FALSE),0)+
IF(ISNUMBER(U130),U130*VLOOKUP('Frese Valve Selection'!V130,'Partnumber data cartridges'!$A$4:$G$1001,7,FALSE),0)+
IF(ISNUMBER(W130),W130*VLOOKUP('Frese Valve Selection'!X130,'Partnumber data cartridges'!$A$4:$G$1001,7,FALSE),0)</f>
        <v>0</v>
      </c>
      <c r="AF130" s="1">
        <f>MAX(IF(ISBLANK(T130),0,VLOOKUP('Frese Valve Selection'!$T130,'Partnumber data cartridges'!$A$4:$G$1001,5,FALSE)),
IF(ISBLANK(V130),0,VLOOKUP('Frese Valve Selection'!V130,'Partnumber data cartridges'!$A$4:$G$1001,5,FALSE)),
IF(ISBLANK(X130),0,VLOOKUP('Frese Valve Selection'!X130,'Partnumber data cartridges'!$A$4:$G$1001,5,FALSE)))</f>
        <v>0</v>
      </c>
      <c r="AG130" s="20" t="e">
        <f>VLOOKUP(O130,'Weight table'!$A$2:$C$10000,3,FALSE)+IF(ISNUMBER(S130),S130*VLOOKUP(T130,'Weight table'!$A$2:$C$10000,3,FALSE),0)+IF(ISNUMBER(U130),U130*VLOOKUP(V130,'Weight table'!$A$2:$C$10000,3,FALSE),0)+IF(ISNUMBER(W130),W130*VLOOKUP(X130,'Weight table'!$A$2:$C$10000,3,FALSE),0)</f>
        <v>#N/A</v>
      </c>
      <c r="AI130" s="73"/>
      <c r="AL130" s="74"/>
      <c r="AM130" s="74"/>
      <c r="AN130">
        <f t="shared" si="26"/>
        <v>0</v>
      </c>
      <c r="AO130" t="e">
        <f t="shared" si="27"/>
        <v>#N/A</v>
      </c>
    </row>
    <row r="131" spans="2:41">
      <c r="B131" s="73"/>
      <c r="C131" s="73"/>
      <c r="D131" s="73"/>
      <c r="E131" s="73"/>
      <c r="F131" s="73"/>
      <c r="G131" s="81"/>
      <c r="H131" s="81"/>
      <c r="I131" s="97"/>
      <c r="J131" s="73"/>
      <c r="K131" s="73"/>
      <c r="L131" s="73"/>
      <c r="M131" s="81"/>
      <c r="O131" s="71"/>
      <c r="P131" s="20" t="e">
        <f>VLOOKUP('Frese Valve Selection'!$O131,'Partnumber data valves'!$B$4:$M$1001,12,FALSE)</f>
        <v>#N/A</v>
      </c>
      <c r="Q131" s="20" t="e">
        <f>VLOOKUP('Frese Valve Selection'!$O131,'Partnumber data valves'!$B$4:$L$1001,11,FALSE)</f>
        <v>#N/A</v>
      </c>
      <c r="R131" s="94" t="e">
        <f t="shared" si="25"/>
        <v>#DIV/0!</v>
      </c>
      <c r="S131" s="71"/>
      <c r="T131" s="71"/>
      <c r="U131" s="71"/>
      <c r="V131" s="71"/>
      <c r="W131" s="71"/>
      <c r="X131" s="71"/>
      <c r="Y131" s="19" t="e">
        <f>VLOOKUP('Frese Valve Selection'!$O131,'Partnumber data valves'!$B$4:$K$1001,2,FALSE)</f>
        <v>#N/A</v>
      </c>
      <c r="Z131" s="20" t="e">
        <f>VLOOKUP('Frese Valve Selection'!$O131,'Partnumber data valves'!$B$4:$K$1001,3,FALSE)</f>
        <v>#N/A</v>
      </c>
      <c r="AA131" s="20" t="e">
        <f>VLOOKUP('Frese Valve Selection'!$O131,'Partnumber data valves'!$B$4:$K$1001,7,FALSE)</f>
        <v>#N/A</v>
      </c>
      <c r="AB131" s="20" t="e">
        <f>VLOOKUP('Frese Valve Selection'!$O131,'Partnumber data valves'!$B$4:$K$1001,8,FALSE)</f>
        <v>#N/A</v>
      </c>
      <c r="AC131" s="20" t="e">
        <f>VLOOKUP('Frese Valve Selection'!$O131,'Partnumber data valves'!$B$4:$K$1001,9,FALSE)</f>
        <v>#N/A</v>
      </c>
      <c r="AD131" s="20" t="e">
        <f>VLOOKUP('Frese Valve Selection'!$O131,'Partnumber data valves'!$B$4:$K$1001,10,FALSE)</f>
        <v>#N/A</v>
      </c>
      <c r="AE131" s="93">
        <f>IF(ISNUMBER(S131),S131*VLOOKUP('Frese Valve Selection'!$T131,'Partnumber data cartridges'!$A$4:$G$1001,7,FALSE),0)+
IF(ISNUMBER(U131),U131*VLOOKUP('Frese Valve Selection'!V131,'Partnumber data cartridges'!$A$4:$G$1001,7,FALSE),0)+
IF(ISNUMBER(W131),W131*VLOOKUP('Frese Valve Selection'!X131,'Partnumber data cartridges'!$A$4:$G$1001,7,FALSE),0)</f>
        <v>0</v>
      </c>
      <c r="AF131" s="1">
        <f>MAX(IF(ISBLANK(T131),0,VLOOKUP('Frese Valve Selection'!$T131,'Partnumber data cartridges'!$A$4:$G$1001,5,FALSE)),
IF(ISBLANK(V131),0,VLOOKUP('Frese Valve Selection'!V131,'Partnumber data cartridges'!$A$4:$G$1001,5,FALSE)),
IF(ISBLANK(X131),0,VLOOKUP('Frese Valve Selection'!X131,'Partnumber data cartridges'!$A$4:$G$1001,5,FALSE)))</f>
        <v>0</v>
      </c>
      <c r="AG131" s="20" t="e">
        <f>VLOOKUP(O131,'Weight table'!$A$2:$C$10000,3,FALSE)+IF(ISNUMBER(S131),S131*VLOOKUP(T131,'Weight table'!$A$2:$C$10000,3,FALSE),0)+IF(ISNUMBER(U131),U131*VLOOKUP(V131,'Weight table'!$A$2:$C$10000,3,FALSE),0)+IF(ISNUMBER(W131),W131*VLOOKUP(X131,'Weight table'!$A$2:$C$10000,3,FALSE),0)</f>
        <v>#N/A</v>
      </c>
      <c r="AI131" s="73"/>
      <c r="AL131" s="74"/>
      <c r="AM131" s="74"/>
      <c r="AN131">
        <f t="shared" si="26"/>
        <v>0</v>
      </c>
      <c r="AO131" t="e">
        <f t="shared" si="27"/>
        <v>#N/A</v>
      </c>
    </row>
    <row r="132" spans="2:41">
      <c r="B132" s="73"/>
      <c r="C132" s="73"/>
      <c r="D132" s="73"/>
      <c r="E132" s="73"/>
      <c r="F132" s="73"/>
      <c r="G132" s="82"/>
      <c r="H132" s="84"/>
      <c r="I132" s="97"/>
      <c r="J132" s="73"/>
      <c r="K132" s="73"/>
      <c r="L132" s="73"/>
      <c r="M132" s="81"/>
      <c r="O132" s="71"/>
      <c r="P132" s="20" t="e">
        <f>VLOOKUP('Frese Valve Selection'!$O132,'Partnumber data valves'!$B$4:$M$1001,12,FALSE)</f>
        <v>#N/A</v>
      </c>
      <c r="Q132" s="20" t="e">
        <f>VLOOKUP('Frese Valve Selection'!$O132,'Partnumber data valves'!$B$4:$L$1001,11,FALSE)</f>
        <v>#N/A</v>
      </c>
      <c r="R132" s="94" t="e">
        <f t="shared" si="25"/>
        <v>#DIV/0!</v>
      </c>
      <c r="S132" s="71"/>
      <c r="T132" s="71"/>
      <c r="U132" s="71"/>
      <c r="V132" s="71"/>
      <c r="W132" s="71"/>
      <c r="X132" s="71"/>
      <c r="Y132" s="19" t="e">
        <f>VLOOKUP('Frese Valve Selection'!$O132,'Partnumber data valves'!$B$4:$K$1001,2,FALSE)</f>
        <v>#N/A</v>
      </c>
      <c r="Z132" s="20" t="e">
        <f>VLOOKUP('Frese Valve Selection'!$O132,'Partnumber data valves'!$B$4:$K$1001,3,FALSE)</f>
        <v>#N/A</v>
      </c>
      <c r="AA132" s="20" t="e">
        <f>VLOOKUP('Frese Valve Selection'!$O132,'Partnumber data valves'!$B$4:$K$1001,7,FALSE)</f>
        <v>#N/A</v>
      </c>
      <c r="AB132" s="20" t="e">
        <f>VLOOKUP('Frese Valve Selection'!$O132,'Partnumber data valves'!$B$4:$K$1001,8,FALSE)</f>
        <v>#N/A</v>
      </c>
      <c r="AC132" s="20" t="e">
        <f>VLOOKUP('Frese Valve Selection'!$O132,'Partnumber data valves'!$B$4:$K$1001,9,FALSE)</f>
        <v>#N/A</v>
      </c>
      <c r="AD132" s="20" t="e">
        <f>VLOOKUP('Frese Valve Selection'!$O132,'Partnumber data valves'!$B$4:$K$1001,10,FALSE)</f>
        <v>#N/A</v>
      </c>
      <c r="AE132" s="93">
        <f>IF(ISNUMBER(S132),S132*VLOOKUP('Frese Valve Selection'!$T132,'Partnumber data cartridges'!$A$4:$G$1001,7,FALSE),0)+
IF(ISNUMBER(U132),U132*VLOOKUP('Frese Valve Selection'!V132,'Partnumber data cartridges'!$A$4:$G$1001,7,FALSE),0)+
IF(ISNUMBER(W132),W132*VLOOKUP('Frese Valve Selection'!X132,'Partnumber data cartridges'!$A$4:$G$1001,7,FALSE),0)</f>
        <v>0</v>
      </c>
      <c r="AF132" s="1">
        <f>MAX(IF(ISBLANK(T132),0,VLOOKUP('Frese Valve Selection'!$T132,'Partnumber data cartridges'!$A$4:$G$1001,5,FALSE)),
IF(ISBLANK(V132),0,VLOOKUP('Frese Valve Selection'!V132,'Partnumber data cartridges'!$A$4:$G$1001,5,FALSE)),
IF(ISBLANK(X132),0,VLOOKUP('Frese Valve Selection'!X132,'Partnumber data cartridges'!$A$4:$G$1001,5,FALSE)))</f>
        <v>0</v>
      </c>
      <c r="AG132" s="20" t="e">
        <f>VLOOKUP(O132,'Weight table'!$A$2:$C$10000,3,FALSE)+IF(ISNUMBER(S132),S132*VLOOKUP(T132,'Weight table'!$A$2:$C$10000,3,FALSE),0)+IF(ISNUMBER(U132),U132*VLOOKUP(V132,'Weight table'!$A$2:$C$10000,3,FALSE),0)+IF(ISNUMBER(W132),W132*VLOOKUP(X132,'Weight table'!$A$2:$C$10000,3,FALSE),0)</f>
        <v>#N/A</v>
      </c>
      <c r="AI132" s="73"/>
      <c r="AL132" s="74"/>
      <c r="AM132" s="74"/>
      <c r="AN132">
        <f t="shared" si="26"/>
        <v>0</v>
      </c>
      <c r="AO132" t="e">
        <f t="shared" si="27"/>
        <v>#N/A</v>
      </c>
    </row>
    <row r="133" spans="2:41">
      <c r="B133" s="73"/>
      <c r="C133" s="73"/>
      <c r="D133" s="73"/>
      <c r="E133" s="73"/>
      <c r="F133" s="73"/>
      <c r="G133" s="81"/>
      <c r="H133" s="84"/>
      <c r="I133" s="97"/>
      <c r="J133" s="73"/>
      <c r="K133" s="73"/>
      <c r="L133" s="73"/>
      <c r="M133" s="81"/>
      <c r="O133" s="71"/>
      <c r="P133" s="20" t="e">
        <f>VLOOKUP('Frese Valve Selection'!$O133,'Partnumber data valves'!$B$4:$M$1001,12,FALSE)</f>
        <v>#N/A</v>
      </c>
      <c r="Q133" s="20" t="e">
        <f>VLOOKUP('Frese Valve Selection'!$O133,'Partnumber data valves'!$B$4:$L$1001,11,FALSE)</f>
        <v>#N/A</v>
      </c>
      <c r="R133" s="94" t="e">
        <f t="shared" si="25"/>
        <v>#DIV/0!</v>
      </c>
      <c r="S133" s="71"/>
      <c r="T133" s="71"/>
      <c r="U133" s="71"/>
      <c r="V133" s="71"/>
      <c r="W133" s="71"/>
      <c r="X133" s="71"/>
      <c r="Y133" s="19" t="e">
        <f>VLOOKUP('Frese Valve Selection'!$O133,'Partnumber data valves'!$B$4:$K$1001,2,FALSE)</f>
        <v>#N/A</v>
      </c>
      <c r="Z133" s="20" t="e">
        <f>VLOOKUP('Frese Valve Selection'!$O133,'Partnumber data valves'!$B$4:$K$1001,3,FALSE)</f>
        <v>#N/A</v>
      </c>
      <c r="AA133" s="20" t="e">
        <f>VLOOKUP('Frese Valve Selection'!$O133,'Partnumber data valves'!$B$4:$K$1001,7,FALSE)</f>
        <v>#N/A</v>
      </c>
      <c r="AB133" s="20" t="e">
        <f>VLOOKUP('Frese Valve Selection'!$O133,'Partnumber data valves'!$B$4:$K$1001,8,FALSE)</f>
        <v>#N/A</v>
      </c>
      <c r="AC133" s="20" t="e">
        <f>VLOOKUP('Frese Valve Selection'!$O133,'Partnumber data valves'!$B$4:$K$1001,9,FALSE)</f>
        <v>#N/A</v>
      </c>
      <c r="AD133" s="20" t="e">
        <f>VLOOKUP('Frese Valve Selection'!$O133,'Partnumber data valves'!$B$4:$K$1001,10,FALSE)</f>
        <v>#N/A</v>
      </c>
      <c r="AE133" s="93">
        <f>IF(ISNUMBER(S133),S133*VLOOKUP('Frese Valve Selection'!$T133,'Partnumber data cartridges'!$A$4:$G$1001,7,FALSE),0)+
IF(ISNUMBER(U133),U133*VLOOKUP('Frese Valve Selection'!V133,'Partnumber data cartridges'!$A$4:$G$1001,7,FALSE),0)+
IF(ISNUMBER(W133),W133*VLOOKUP('Frese Valve Selection'!X133,'Partnumber data cartridges'!$A$4:$G$1001,7,FALSE),0)</f>
        <v>0</v>
      </c>
      <c r="AF133" s="1">
        <f>MAX(IF(ISBLANK(T133),0,VLOOKUP('Frese Valve Selection'!$T133,'Partnumber data cartridges'!$A$4:$G$1001,5,FALSE)),
IF(ISBLANK(V133),0,VLOOKUP('Frese Valve Selection'!V133,'Partnumber data cartridges'!$A$4:$G$1001,5,FALSE)),
IF(ISBLANK(X133),0,VLOOKUP('Frese Valve Selection'!X133,'Partnumber data cartridges'!$A$4:$G$1001,5,FALSE)))</f>
        <v>0</v>
      </c>
      <c r="AG133" s="20" t="e">
        <f>VLOOKUP(O133,'Weight table'!$A$2:$C$10000,3,FALSE)+IF(ISNUMBER(S133),S133*VLOOKUP(T133,'Weight table'!$A$2:$C$10000,3,FALSE),0)+IF(ISNUMBER(U133),U133*VLOOKUP(V133,'Weight table'!$A$2:$C$10000,3,FALSE),0)+IF(ISNUMBER(W133),W133*VLOOKUP(X133,'Weight table'!$A$2:$C$10000,3,FALSE),0)</f>
        <v>#N/A</v>
      </c>
      <c r="AI133" s="73"/>
      <c r="AL133" s="74"/>
      <c r="AM133" s="74"/>
      <c r="AN133">
        <f t="shared" si="26"/>
        <v>0</v>
      </c>
      <c r="AO133" t="e">
        <f t="shared" si="27"/>
        <v>#N/A</v>
      </c>
    </row>
    <row r="134" spans="2:41">
      <c r="B134" s="73"/>
      <c r="C134" s="73"/>
      <c r="D134" s="73"/>
      <c r="E134" s="73"/>
      <c r="F134" s="73"/>
      <c r="G134" s="82"/>
      <c r="H134" s="84"/>
      <c r="I134" s="97"/>
      <c r="J134" s="73"/>
      <c r="K134" s="73"/>
      <c r="L134" s="73"/>
      <c r="M134" s="81"/>
      <c r="O134" s="71"/>
      <c r="P134" s="20" t="e">
        <f>VLOOKUP('Frese Valve Selection'!$O134,'Partnumber data valves'!$B$4:$M$1001,12,FALSE)</f>
        <v>#N/A</v>
      </c>
      <c r="Q134" s="20" t="e">
        <f>VLOOKUP('Frese Valve Selection'!$O134,'Partnumber data valves'!$B$4:$L$1001,11,FALSE)</f>
        <v>#N/A</v>
      </c>
      <c r="R134" s="94" t="e">
        <f t="shared" si="25"/>
        <v>#DIV/0!</v>
      </c>
      <c r="S134" s="71"/>
      <c r="T134" s="71"/>
      <c r="U134" s="71"/>
      <c r="V134" s="71"/>
      <c r="W134" s="71"/>
      <c r="X134" s="71"/>
      <c r="Y134" s="19" t="e">
        <f>VLOOKUP('Frese Valve Selection'!$O134,'Partnumber data valves'!$B$4:$K$1001,2,FALSE)</f>
        <v>#N/A</v>
      </c>
      <c r="Z134" s="20" t="e">
        <f>VLOOKUP('Frese Valve Selection'!$O134,'Partnumber data valves'!$B$4:$K$1001,3,FALSE)</f>
        <v>#N/A</v>
      </c>
      <c r="AA134" s="20" t="e">
        <f>VLOOKUP('Frese Valve Selection'!$O134,'Partnumber data valves'!$B$4:$K$1001,7,FALSE)</f>
        <v>#N/A</v>
      </c>
      <c r="AB134" s="20" t="e">
        <f>VLOOKUP('Frese Valve Selection'!$O134,'Partnumber data valves'!$B$4:$K$1001,8,FALSE)</f>
        <v>#N/A</v>
      </c>
      <c r="AC134" s="20" t="e">
        <f>VLOOKUP('Frese Valve Selection'!$O134,'Partnumber data valves'!$B$4:$K$1001,9,FALSE)</f>
        <v>#N/A</v>
      </c>
      <c r="AD134" s="20" t="e">
        <f>VLOOKUP('Frese Valve Selection'!$O134,'Partnumber data valves'!$B$4:$K$1001,10,FALSE)</f>
        <v>#N/A</v>
      </c>
      <c r="AE134" s="93">
        <f>IF(ISNUMBER(S134),S134*VLOOKUP('Frese Valve Selection'!$T134,'Partnumber data cartridges'!$A$4:$G$1001,7,FALSE),0)+
IF(ISNUMBER(U134),U134*VLOOKUP('Frese Valve Selection'!V134,'Partnumber data cartridges'!$A$4:$G$1001,7,FALSE),0)+
IF(ISNUMBER(W134),W134*VLOOKUP('Frese Valve Selection'!X134,'Partnumber data cartridges'!$A$4:$G$1001,7,FALSE),0)</f>
        <v>0</v>
      </c>
      <c r="AF134" s="1">
        <f>MAX(IF(ISBLANK(T134),0,VLOOKUP('Frese Valve Selection'!$T134,'Partnumber data cartridges'!$A$4:$G$1001,5,FALSE)),
IF(ISBLANK(V134),0,VLOOKUP('Frese Valve Selection'!V134,'Partnumber data cartridges'!$A$4:$G$1001,5,FALSE)),
IF(ISBLANK(X134),0,VLOOKUP('Frese Valve Selection'!X134,'Partnumber data cartridges'!$A$4:$G$1001,5,FALSE)))</f>
        <v>0</v>
      </c>
      <c r="AG134" s="20" t="e">
        <f>VLOOKUP(O134,'Weight table'!$A$2:$C$10000,3,FALSE)+IF(ISNUMBER(S134),S134*VLOOKUP(T134,'Weight table'!$A$2:$C$10000,3,FALSE),0)+IF(ISNUMBER(U134),U134*VLOOKUP(V134,'Weight table'!$A$2:$C$10000,3,FALSE),0)+IF(ISNUMBER(W134),W134*VLOOKUP(X134,'Weight table'!$A$2:$C$10000,3,FALSE),0)</f>
        <v>#N/A</v>
      </c>
      <c r="AI134" s="73"/>
      <c r="AL134" s="74"/>
      <c r="AM134" s="74"/>
      <c r="AN134">
        <f t="shared" si="26"/>
        <v>0</v>
      </c>
      <c r="AO134" t="e">
        <f t="shared" si="27"/>
        <v>#N/A</v>
      </c>
    </row>
    <row r="135" spans="2:41">
      <c r="B135" s="73"/>
      <c r="C135" s="73"/>
      <c r="D135" s="73"/>
      <c r="E135" s="73"/>
      <c r="F135" s="73"/>
      <c r="G135" s="81"/>
      <c r="H135" s="84"/>
      <c r="I135" s="97"/>
      <c r="J135" s="73"/>
      <c r="K135" s="73"/>
      <c r="L135" s="73"/>
      <c r="M135" s="81"/>
      <c r="O135" s="71"/>
      <c r="P135" s="20" t="e">
        <f>VLOOKUP('Frese Valve Selection'!$O135,'Partnumber data valves'!$B$4:$M$1001,12,FALSE)</f>
        <v>#N/A</v>
      </c>
      <c r="Q135" s="20" t="e">
        <f>VLOOKUP('Frese Valve Selection'!$O135,'Partnumber data valves'!$B$4:$L$1001,11,FALSE)</f>
        <v>#N/A</v>
      </c>
      <c r="R135" s="94" t="e">
        <f t="shared" ref="R135:R198" si="28">AE135/I135-1</f>
        <v>#DIV/0!</v>
      </c>
      <c r="S135" s="71"/>
      <c r="T135" s="71"/>
      <c r="U135" s="71"/>
      <c r="V135" s="71"/>
      <c r="W135" s="71"/>
      <c r="X135" s="71"/>
      <c r="Y135" s="19" t="e">
        <f>VLOOKUP('Frese Valve Selection'!$O135,'Partnumber data valves'!$B$4:$K$1001,2,FALSE)</f>
        <v>#N/A</v>
      </c>
      <c r="Z135" s="20" t="e">
        <f>VLOOKUP('Frese Valve Selection'!$O135,'Partnumber data valves'!$B$4:$K$1001,3,FALSE)</f>
        <v>#N/A</v>
      </c>
      <c r="AA135" s="20" t="e">
        <f>VLOOKUP('Frese Valve Selection'!$O135,'Partnumber data valves'!$B$4:$K$1001,7,FALSE)</f>
        <v>#N/A</v>
      </c>
      <c r="AB135" s="20" t="e">
        <f>VLOOKUP('Frese Valve Selection'!$O135,'Partnumber data valves'!$B$4:$K$1001,8,FALSE)</f>
        <v>#N/A</v>
      </c>
      <c r="AC135" s="20" t="e">
        <f>VLOOKUP('Frese Valve Selection'!$O135,'Partnumber data valves'!$B$4:$K$1001,9,FALSE)</f>
        <v>#N/A</v>
      </c>
      <c r="AD135" s="20" t="e">
        <f>VLOOKUP('Frese Valve Selection'!$O135,'Partnumber data valves'!$B$4:$K$1001,10,FALSE)</f>
        <v>#N/A</v>
      </c>
      <c r="AE135" s="93">
        <f>IF(ISNUMBER(S135),S135*VLOOKUP('Frese Valve Selection'!$T135,'Partnumber data cartridges'!$A$4:$G$1001,7,FALSE),0)+
IF(ISNUMBER(U135),U135*VLOOKUP('Frese Valve Selection'!V135,'Partnumber data cartridges'!$A$4:$G$1001,7,FALSE),0)+
IF(ISNUMBER(W135),W135*VLOOKUP('Frese Valve Selection'!X135,'Partnumber data cartridges'!$A$4:$G$1001,7,FALSE),0)</f>
        <v>0</v>
      </c>
      <c r="AF135" s="1">
        <f>MAX(IF(ISBLANK(T135),0,VLOOKUP('Frese Valve Selection'!$T135,'Partnumber data cartridges'!$A$4:$G$1001,5,FALSE)),
IF(ISBLANK(V135),0,VLOOKUP('Frese Valve Selection'!V135,'Partnumber data cartridges'!$A$4:$G$1001,5,FALSE)),
IF(ISBLANK(X135),0,VLOOKUP('Frese Valve Selection'!X135,'Partnumber data cartridges'!$A$4:$G$1001,5,FALSE)))</f>
        <v>0</v>
      </c>
      <c r="AG135" s="20" t="e">
        <f>VLOOKUP(O135,'Weight table'!$A$2:$C$10000,3,FALSE)+IF(ISNUMBER(S135),S135*VLOOKUP(T135,'Weight table'!$A$2:$C$10000,3,FALSE),0)+IF(ISNUMBER(U135),U135*VLOOKUP(V135,'Weight table'!$A$2:$C$10000,3,FALSE),0)+IF(ISNUMBER(W135),W135*VLOOKUP(X135,'Weight table'!$A$2:$C$10000,3,FALSE),0)</f>
        <v>#N/A</v>
      </c>
      <c r="AI135" s="73"/>
      <c r="AL135" s="74"/>
      <c r="AM135" s="74"/>
      <c r="AN135">
        <f t="shared" si="26"/>
        <v>0</v>
      </c>
      <c r="AO135" t="e">
        <f t="shared" si="27"/>
        <v>#N/A</v>
      </c>
    </row>
    <row r="136" spans="2:41">
      <c r="B136" s="73"/>
      <c r="C136" s="73"/>
      <c r="D136" s="73"/>
      <c r="E136" s="73"/>
      <c r="F136" s="73"/>
      <c r="G136" s="82"/>
      <c r="H136" s="84"/>
      <c r="I136" s="97"/>
      <c r="J136" s="73"/>
      <c r="K136" s="73"/>
      <c r="L136" s="73"/>
      <c r="M136" s="81"/>
      <c r="O136" s="71"/>
      <c r="P136" s="20" t="e">
        <f>VLOOKUP('Frese Valve Selection'!$O136,'Partnumber data valves'!$B$4:$M$1001,12,FALSE)</f>
        <v>#N/A</v>
      </c>
      <c r="Q136" s="20" t="e">
        <f>VLOOKUP('Frese Valve Selection'!$O136,'Partnumber data valves'!$B$4:$L$1001,11,FALSE)</f>
        <v>#N/A</v>
      </c>
      <c r="R136" s="94" t="e">
        <f t="shared" si="28"/>
        <v>#DIV/0!</v>
      </c>
      <c r="S136" s="71"/>
      <c r="T136" s="71"/>
      <c r="U136" s="71"/>
      <c r="V136" s="71"/>
      <c r="W136" s="71"/>
      <c r="X136" s="71"/>
      <c r="Y136" s="19" t="e">
        <f>VLOOKUP('Frese Valve Selection'!$O136,'Partnumber data valves'!$B$4:$K$1001,2,FALSE)</f>
        <v>#N/A</v>
      </c>
      <c r="Z136" s="20" t="e">
        <f>VLOOKUP('Frese Valve Selection'!$O136,'Partnumber data valves'!$B$4:$K$1001,3,FALSE)</f>
        <v>#N/A</v>
      </c>
      <c r="AA136" s="20" t="e">
        <f>VLOOKUP('Frese Valve Selection'!$O136,'Partnumber data valves'!$B$4:$K$1001,7,FALSE)</f>
        <v>#N/A</v>
      </c>
      <c r="AB136" s="20" t="e">
        <f>VLOOKUP('Frese Valve Selection'!$O136,'Partnumber data valves'!$B$4:$K$1001,8,FALSE)</f>
        <v>#N/A</v>
      </c>
      <c r="AC136" s="20" t="e">
        <f>VLOOKUP('Frese Valve Selection'!$O136,'Partnumber data valves'!$B$4:$K$1001,9,FALSE)</f>
        <v>#N/A</v>
      </c>
      <c r="AD136" s="20" t="e">
        <f>VLOOKUP('Frese Valve Selection'!$O136,'Partnumber data valves'!$B$4:$K$1001,10,FALSE)</f>
        <v>#N/A</v>
      </c>
      <c r="AE136" s="93">
        <f>IF(ISNUMBER(S136),S136*VLOOKUP('Frese Valve Selection'!$T136,'Partnumber data cartridges'!$A$4:$G$1001,7,FALSE),0)+
IF(ISNUMBER(U136),U136*VLOOKUP('Frese Valve Selection'!V136,'Partnumber data cartridges'!$A$4:$G$1001,7,FALSE),0)+
IF(ISNUMBER(W136),W136*VLOOKUP('Frese Valve Selection'!X136,'Partnumber data cartridges'!$A$4:$G$1001,7,FALSE),0)</f>
        <v>0</v>
      </c>
      <c r="AF136" s="1">
        <f>MAX(IF(ISBLANK(T136),0,VLOOKUP('Frese Valve Selection'!$T136,'Partnumber data cartridges'!$A$4:$G$1001,5,FALSE)),
IF(ISBLANK(V136),0,VLOOKUP('Frese Valve Selection'!V136,'Partnumber data cartridges'!$A$4:$G$1001,5,FALSE)),
IF(ISBLANK(X136),0,VLOOKUP('Frese Valve Selection'!X136,'Partnumber data cartridges'!$A$4:$G$1001,5,FALSE)))</f>
        <v>0</v>
      </c>
      <c r="AG136" s="20" t="e">
        <f>VLOOKUP(O136,'Weight table'!$A$2:$C$10000,3,FALSE)+IF(ISNUMBER(S136),S136*VLOOKUP(T136,'Weight table'!$A$2:$C$10000,3,FALSE),0)+IF(ISNUMBER(U136),U136*VLOOKUP(V136,'Weight table'!$A$2:$C$10000,3,FALSE),0)+IF(ISNUMBER(W136),W136*VLOOKUP(X136,'Weight table'!$A$2:$C$10000,3,FALSE),0)</f>
        <v>#N/A</v>
      </c>
      <c r="AI136" s="73"/>
      <c r="AL136" s="74"/>
      <c r="AM136" s="74"/>
      <c r="AN136">
        <f t="shared" si="26"/>
        <v>0</v>
      </c>
      <c r="AO136" t="e">
        <f t="shared" si="27"/>
        <v>#N/A</v>
      </c>
    </row>
    <row r="137" spans="2:41">
      <c r="B137" s="73"/>
      <c r="C137" s="73"/>
      <c r="D137" s="73"/>
      <c r="E137" s="73"/>
      <c r="F137" s="73"/>
      <c r="G137" s="81"/>
      <c r="H137" s="84"/>
      <c r="I137" s="97"/>
      <c r="J137" s="73"/>
      <c r="K137" s="73"/>
      <c r="L137" s="73"/>
      <c r="M137" s="81"/>
      <c r="O137" s="71"/>
      <c r="P137" s="20" t="e">
        <f>VLOOKUP('Frese Valve Selection'!$O137,'Partnumber data valves'!$B$4:$M$1001,12,FALSE)</f>
        <v>#N/A</v>
      </c>
      <c r="Q137" s="20" t="e">
        <f>VLOOKUP('Frese Valve Selection'!$O137,'Partnumber data valves'!$B$4:$L$1001,11,FALSE)</f>
        <v>#N/A</v>
      </c>
      <c r="R137" s="94" t="e">
        <f t="shared" si="28"/>
        <v>#DIV/0!</v>
      </c>
      <c r="S137" s="71"/>
      <c r="T137" s="71"/>
      <c r="U137" s="71"/>
      <c r="V137" s="71"/>
      <c r="W137" s="71"/>
      <c r="X137" s="71"/>
      <c r="Y137" s="19" t="e">
        <f>VLOOKUP('Frese Valve Selection'!$O137,'Partnumber data valves'!$B$4:$K$1001,2,FALSE)</f>
        <v>#N/A</v>
      </c>
      <c r="Z137" s="20" t="e">
        <f>VLOOKUP('Frese Valve Selection'!$O137,'Partnumber data valves'!$B$4:$K$1001,3,FALSE)</f>
        <v>#N/A</v>
      </c>
      <c r="AA137" s="20" t="e">
        <f>VLOOKUP('Frese Valve Selection'!$O137,'Partnumber data valves'!$B$4:$K$1001,7,FALSE)</f>
        <v>#N/A</v>
      </c>
      <c r="AB137" s="20" t="e">
        <f>VLOOKUP('Frese Valve Selection'!$O137,'Partnumber data valves'!$B$4:$K$1001,8,FALSE)</f>
        <v>#N/A</v>
      </c>
      <c r="AC137" s="20" t="e">
        <f>VLOOKUP('Frese Valve Selection'!$O137,'Partnumber data valves'!$B$4:$K$1001,9,FALSE)</f>
        <v>#N/A</v>
      </c>
      <c r="AD137" s="20" t="e">
        <f>VLOOKUP('Frese Valve Selection'!$O137,'Partnumber data valves'!$B$4:$K$1001,10,FALSE)</f>
        <v>#N/A</v>
      </c>
      <c r="AE137" s="93">
        <f>IF(ISNUMBER(S137),S137*VLOOKUP('Frese Valve Selection'!$T137,'Partnumber data cartridges'!$A$4:$G$1001,7,FALSE),0)+
IF(ISNUMBER(U137),U137*VLOOKUP('Frese Valve Selection'!V137,'Partnumber data cartridges'!$A$4:$G$1001,7,FALSE),0)+
IF(ISNUMBER(W137),W137*VLOOKUP('Frese Valve Selection'!X137,'Partnumber data cartridges'!$A$4:$G$1001,7,FALSE),0)</f>
        <v>0</v>
      </c>
      <c r="AF137" s="1">
        <f>MAX(IF(ISBLANK(T137),0,VLOOKUP('Frese Valve Selection'!$T137,'Partnumber data cartridges'!$A$4:$G$1001,5,FALSE)),
IF(ISBLANK(V137),0,VLOOKUP('Frese Valve Selection'!V137,'Partnumber data cartridges'!$A$4:$G$1001,5,FALSE)),
IF(ISBLANK(X137),0,VLOOKUP('Frese Valve Selection'!X137,'Partnumber data cartridges'!$A$4:$G$1001,5,FALSE)))</f>
        <v>0</v>
      </c>
      <c r="AG137" s="20" t="e">
        <f>VLOOKUP(O137,'Weight table'!$A$2:$C$10000,3,FALSE)+IF(ISNUMBER(S137),S137*VLOOKUP(T137,'Weight table'!$A$2:$C$10000,3,FALSE),0)+IF(ISNUMBER(U137),U137*VLOOKUP(V137,'Weight table'!$A$2:$C$10000,3,FALSE),0)+IF(ISNUMBER(W137),W137*VLOOKUP(X137,'Weight table'!$A$2:$C$10000,3,FALSE),0)</f>
        <v>#N/A</v>
      </c>
      <c r="AI137" s="73"/>
      <c r="AL137" s="74"/>
      <c r="AM137" s="74"/>
      <c r="AN137">
        <f t="shared" si="26"/>
        <v>0</v>
      </c>
      <c r="AO137" t="e">
        <f t="shared" si="27"/>
        <v>#N/A</v>
      </c>
    </row>
    <row r="138" spans="2:41">
      <c r="B138" s="73"/>
      <c r="C138" s="73"/>
      <c r="D138" s="73"/>
      <c r="E138" s="73"/>
      <c r="F138" s="73"/>
      <c r="G138" s="82"/>
      <c r="H138" s="81"/>
      <c r="I138" s="97"/>
      <c r="J138" s="73"/>
      <c r="K138" s="73"/>
      <c r="L138" s="73"/>
      <c r="M138" s="81"/>
      <c r="O138" s="71"/>
      <c r="P138" s="20" t="e">
        <f>VLOOKUP('Frese Valve Selection'!$O138,'Partnumber data valves'!$B$4:$M$1001,12,FALSE)</f>
        <v>#N/A</v>
      </c>
      <c r="Q138" s="20" t="e">
        <f>VLOOKUP('Frese Valve Selection'!$O138,'Partnumber data valves'!$B$4:$L$1001,11,FALSE)</f>
        <v>#N/A</v>
      </c>
      <c r="R138" s="94" t="e">
        <f t="shared" si="28"/>
        <v>#DIV/0!</v>
      </c>
      <c r="S138" s="71"/>
      <c r="T138" s="71"/>
      <c r="U138" s="71"/>
      <c r="V138" s="71"/>
      <c r="W138" s="71"/>
      <c r="X138" s="71"/>
      <c r="Y138" s="19" t="e">
        <f>VLOOKUP('Frese Valve Selection'!$O138,'Partnumber data valves'!$B$4:$K$1001,2,FALSE)</f>
        <v>#N/A</v>
      </c>
      <c r="Z138" s="20" t="e">
        <f>VLOOKUP('Frese Valve Selection'!$O138,'Partnumber data valves'!$B$4:$K$1001,3,FALSE)</f>
        <v>#N/A</v>
      </c>
      <c r="AA138" s="20" t="e">
        <f>VLOOKUP('Frese Valve Selection'!$O138,'Partnumber data valves'!$B$4:$K$1001,7,FALSE)</f>
        <v>#N/A</v>
      </c>
      <c r="AB138" s="20" t="e">
        <f>VLOOKUP('Frese Valve Selection'!$O138,'Partnumber data valves'!$B$4:$K$1001,8,FALSE)</f>
        <v>#N/A</v>
      </c>
      <c r="AC138" s="20" t="e">
        <f>VLOOKUP('Frese Valve Selection'!$O138,'Partnumber data valves'!$B$4:$K$1001,9,FALSE)</f>
        <v>#N/A</v>
      </c>
      <c r="AD138" s="20" t="e">
        <f>VLOOKUP('Frese Valve Selection'!$O138,'Partnumber data valves'!$B$4:$K$1001,10,FALSE)</f>
        <v>#N/A</v>
      </c>
      <c r="AE138" s="93">
        <f>IF(ISNUMBER(S138),S138*VLOOKUP('Frese Valve Selection'!$T138,'Partnumber data cartridges'!$A$4:$G$1001,7,FALSE),0)+
IF(ISNUMBER(U138),U138*VLOOKUP('Frese Valve Selection'!V138,'Partnumber data cartridges'!$A$4:$G$1001,7,FALSE),0)+
IF(ISNUMBER(W138),W138*VLOOKUP('Frese Valve Selection'!X138,'Partnumber data cartridges'!$A$4:$G$1001,7,FALSE),0)</f>
        <v>0</v>
      </c>
      <c r="AF138" s="1">
        <f>MAX(IF(ISBLANK(T138),0,VLOOKUP('Frese Valve Selection'!$T138,'Partnumber data cartridges'!$A$4:$G$1001,5,FALSE)),
IF(ISBLANK(V138),0,VLOOKUP('Frese Valve Selection'!V138,'Partnumber data cartridges'!$A$4:$G$1001,5,FALSE)),
IF(ISBLANK(X138),0,VLOOKUP('Frese Valve Selection'!X138,'Partnumber data cartridges'!$A$4:$G$1001,5,FALSE)))</f>
        <v>0</v>
      </c>
      <c r="AG138" s="20" t="e">
        <f>VLOOKUP(O138,'Weight table'!$A$2:$C$10000,3,FALSE)+IF(ISNUMBER(S138),S138*VLOOKUP(T138,'Weight table'!$A$2:$C$10000,3,FALSE),0)+IF(ISNUMBER(U138),U138*VLOOKUP(V138,'Weight table'!$A$2:$C$10000,3,FALSE),0)+IF(ISNUMBER(W138),W138*VLOOKUP(X138,'Weight table'!$A$2:$C$10000,3,FALSE),0)</f>
        <v>#N/A</v>
      </c>
      <c r="AI138" s="73"/>
      <c r="AL138" s="74"/>
      <c r="AM138" s="74"/>
      <c r="AN138">
        <f t="shared" si="26"/>
        <v>0</v>
      </c>
      <c r="AO138" t="e">
        <f t="shared" si="27"/>
        <v>#N/A</v>
      </c>
    </row>
    <row r="139" spans="2:41">
      <c r="B139" s="73"/>
      <c r="C139" s="73"/>
      <c r="D139" s="73"/>
      <c r="E139" s="73"/>
      <c r="F139" s="73"/>
      <c r="G139" s="81"/>
      <c r="H139" s="81"/>
      <c r="I139" s="97"/>
      <c r="J139" s="73"/>
      <c r="K139" s="73"/>
      <c r="L139" s="73"/>
      <c r="M139" s="81"/>
      <c r="O139" s="71"/>
      <c r="P139" s="20" t="e">
        <f>VLOOKUP('Frese Valve Selection'!$O139,'Partnumber data valves'!$B$4:$M$1001,12,FALSE)</f>
        <v>#N/A</v>
      </c>
      <c r="Q139" s="20" t="e">
        <f>VLOOKUP('Frese Valve Selection'!$O139,'Partnumber data valves'!$B$4:$L$1001,11,FALSE)</f>
        <v>#N/A</v>
      </c>
      <c r="R139" s="94" t="e">
        <f t="shared" si="28"/>
        <v>#DIV/0!</v>
      </c>
      <c r="S139" s="71"/>
      <c r="T139" s="71"/>
      <c r="U139" s="71"/>
      <c r="V139" s="71"/>
      <c r="W139" s="71"/>
      <c r="X139" s="71"/>
      <c r="Y139" s="19" t="e">
        <f>VLOOKUP('Frese Valve Selection'!$O139,'Partnumber data valves'!$B$4:$K$1001,2,FALSE)</f>
        <v>#N/A</v>
      </c>
      <c r="Z139" s="20" t="e">
        <f>VLOOKUP('Frese Valve Selection'!$O139,'Partnumber data valves'!$B$4:$K$1001,3,FALSE)</f>
        <v>#N/A</v>
      </c>
      <c r="AA139" s="20" t="e">
        <f>VLOOKUP('Frese Valve Selection'!$O139,'Partnumber data valves'!$B$4:$K$1001,7,FALSE)</f>
        <v>#N/A</v>
      </c>
      <c r="AB139" s="20" t="e">
        <f>VLOOKUP('Frese Valve Selection'!$O139,'Partnumber data valves'!$B$4:$K$1001,8,FALSE)</f>
        <v>#N/A</v>
      </c>
      <c r="AC139" s="20" t="e">
        <f>VLOOKUP('Frese Valve Selection'!$O139,'Partnumber data valves'!$B$4:$K$1001,9,FALSE)</f>
        <v>#N/A</v>
      </c>
      <c r="AD139" s="20" t="e">
        <f>VLOOKUP('Frese Valve Selection'!$O139,'Partnumber data valves'!$B$4:$K$1001,10,FALSE)</f>
        <v>#N/A</v>
      </c>
      <c r="AE139" s="93">
        <f>IF(ISNUMBER(S139),S139*VLOOKUP('Frese Valve Selection'!$T139,'Partnumber data cartridges'!$A$4:$G$1001,7,FALSE),0)+
IF(ISNUMBER(U139),U139*VLOOKUP('Frese Valve Selection'!V139,'Partnumber data cartridges'!$A$4:$G$1001,7,FALSE),0)+
IF(ISNUMBER(W139),W139*VLOOKUP('Frese Valve Selection'!X139,'Partnumber data cartridges'!$A$4:$G$1001,7,FALSE),0)</f>
        <v>0</v>
      </c>
      <c r="AF139" s="1">
        <f>MAX(IF(ISBLANK(T139),0,VLOOKUP('Frese Valve Selection'!$T139,'Partnumber data cartridges'!$A$4:$G$1001,5,FALSE)),
IF(ISBLANK(V139),0,VLOOKUP('Frese Valve Selection'!V139,'Partnumber data cartridges'!$A$4:$G$1001,5,FALSE)),
IF(ISBLANK(X139),0,VLOOKUP('Frese Valve Selection'!X139,'Partnumber data cartridges'!$A$4:$G$1001,5,FALSE)))</f>
        <v>0</v>
      </c>
      <c r="AG139" s="20" t="e">
        <f>VLOOKUP(O139,'Weight table'!$A$2:$C$10000,3,FALSE)+IF(ISNUMBER(S139),S139*VLOOKUP(T139,'Weight table'!$A$2:$C$10000,3,FALSE),0)+IF(ISNUMBER(U139),U139*VLOOKUP(V139,'Weight table'!$A$2:$C$10000,3,FALSE),0)+IF(ISNUMBER(W139),W139*VLOOKUP(X139,'Weight table'!$A$2:$C$10000,3,FALSE),0)</f>
        <v>#N/A</v>
      </c>
      <c r="AI139" s="73"/>
      <c r="AL139" s="74"/>
      <c r="AM139" s="74"/>
      <c r="AN139">
        <f t="shared" si="26"/>
        <v>0</v>
      </c>
      <c r="AO139" t="e">
        <f t="shared" si="27"/>
        <v>#N/A</v>
      </c>
    </row>
    <row r="140" spans="2:41">
      <c r="B140" s="73"/>
      <c r="C140" s="73"/>
      <c r="D140" s="73"/>
      <c r="E140" s="73"/>
      <c r="F140" s="73"/>
      <c r="G140" s="82"/>
      <c r="H140" s="81"/>
      <c r="I140" s="97"/>
      <c r="J140" s="73"/>
      <c r="K140" s="73"/>
      <c r="L140" s="73"/>
      <c r="M140" s="81"/>
      <c r="O140" s="71"/>
      <c r="P140" s="20" t="e">
        <f>VLOOKUP('Frese Valve Selection'!$O140,'Partnumber data valves'!$B$4:$M$1001,12,FALSE)</f>
        <v>#N/A</v>
      </c>
      <c r="Q140" s="20" t="e">
        <f>VLOOKUP('Frese Valve Selection'!$O140,'Partnumber data valves'!$B$4:$L$1001,11,FALSE)</f>
        <v>#N/A</v>
      </c>
      <c r="R140" s="94" t="e">
        <f t="shared" si="28"/>
        <v>#DIV/0!</v>
      </c>
      <c r="S140" s="71"/>
      <c r="T140" s="71"/>
      <c r="U140" s="71"/>
      <c r="V140" s="71"/>
      <c r="W140" s="71"/>
      <c r="X140" s="71"/>
      <c r="Y140" s="19" t="e">
        <f>VLOOKUP('Frese Valve Selection'!$O140,'Partnumber data valves'!$B$4:$K$1001,2,FALSE)</f>
        <v>#N/A</v>
      </c>
      <c r="Z140" s="20" t="e">
        <f>VLOOKUP('Frese Valve Selection'!$O140,'Partnumber data valves'!$B$4:$K$1001,3,FALSE)</f>
        <v>#N/A</v>
      </c>
      <c r="AA140" s="20" t="e">
        <f>VLOOKUP('Frese Valve Selection'!$O140,'Partnumber data valves'!$B$4:$K$1001,7,FALSE)</f>
        <v>#N/A</v>
      </c>
      <c r="AB140" s="20" t="e">
        <f>VLOOKUP('Frese Valve Selection'!$O140,'Partnumber data valves'!$B$4:$K$1001,8,FALSE)</f>
        <v>#N/A</v>
      </c>
      <c r="AC140" s="20" t="e">
        <f>VLOOKUP('Frese Valve Selection'!$O140,'Partnumber data valves'!$B$4:$K$1001,9,FALSE)</f>
        <v>#N/A</v>
      </c>
      <c r="AD140" s="20" t="e">
        <f>VLOOKUP('Frese Valve Selection'!$O140,'Partnumber data valves'!$B$4:$K$1001,10,FALSE)</f>
        <v>#N/A</v>
      </c>
      <c r="AE140" s="93">
        <f>IF(ISNUMBER(S140),S140*VLOOKUP('Frese Valve Selection'!$T140,'Partnumber data cartridges'!$A$4:$G$1001,7,FALSE),0)+
IF(ISNUMBER(U140),U140*VLOOKUP('Frese Valve Selection'!V140,'Partnumber data cartridges'!$A$4:$G$1001,7,FALSE),0)+
IF(ISNUMBER(W140),W140*VLOOKUP('Frese Valve Selection'!X140,'Partnumber data cartridges'!$A$4:$G$1001,7,FALSE),0)</f>
        <v>0</v>
      </c>
      <c r="AF140" s="1">
        <f>MAX(IF(ISBLANK(T140),0,VLOOKUP('Frese Valve Selection'!$T140,'Partnumber data cartridges'!$A$4:$G$1001,5,FALSE)),
IF(ISBLANK(V140),0,VLOOKUP('Frese Valve Selection'!V140,'Partnumber data cartridges'!$A$4:$G$1001,5,FALSE)),
IF(ISBLANK(X140),0,VLOOKUP('Frese Valve Selection'!X140,'Partnumber data cartridges'!$A$4:$G$1001,5,FALSE)))</f>
        <v>0</v>
      </c>
      <c r="AG140" s="20" t="e">
        <f>VLOOKUP(O140,'Weight table'!$A$2:$C$10000,3,FALSE)+IF(ISNUMBER(S140),S140*VLOOKUP(T140,'Weight table'!$A$2:$C$10000,3,FALSE),0)+IF(ISNUMBER(U140),U140*VLOOKUP(V140,'Weight table'!$A$2:$C$10000,3,FALSE),0)+IF(ISNUMBER(W140),W140*VLOOKUP(X140,'Weight table'!$A$2:$C$10000,3,FALSE),0)</f>
        <v>#N/A</v>
      </c>
      <c r="AI140" s="73"/>
      <c r="AL140" s="74"/>
      <c r="AM140" s="74"/>
      <c r="AN140">
        <f t="shared" ref="AN140:AN203" si="29">S140+U140+W140</f>
        <v>0</v>
      </c>
      <c r="AO140" t="e">
        <f t="shared" ref="AO140:AO203" si="30">Q140-AN140</f>
        <v>#N/A</v>
      </c>
    </row>
    <row r="141" spans="2:41">
      <c r="B141" s="73"/>
      <c r="C141" s="73"/>
      <c r="D141" s="73"/>
      <c r="E141" s="73"/>
      <c r="F141" s="73"/>
      <c r="G141" s="81"/>
      <c r="H141" s="81"/>
      <c r="I141" s="97"/>
      <c r="J141" s="73"/>
      <c r="K141" s="73"/>
      <c r="L141" s="73"/>
      <c r="M141" s="81"/>
      <c r="O141" s="71"/>
      <c r="P141" s="20" t="e">
        <f>VLOOKUP('Frese Valve Selection'!$O141,'Partnumber data valves'!$B$4:$M$1001,12,FALSE)</f>
        <v>#N/A</v>
      </c>
      <c r="Q141" s="20" t="e">
        <f>VLOOKUP('Frese Valve Selection'!$O141,'Partnumber data valves'!$B$4:$L$1001,11,FALSE)</f>
        <v>#N/A</v>
      </c>
      <c r="R141" s="94" t="e">
        <f t="shared" si="28"/>
        <v>#DIV/0!</v>
      </c>
      <c r="S141" s="71"/>
      <c r="T141" s="71"/>
      <c r="U141" s="71"/>
      <c r="V141" s="71"/>
      <c r="W141" s="71"/>
      <c r="X141" s="71"/>
      <c r="Y141" s="19" t="e">
        <f>VLOOKUP('Frese Valve Selection'!$O141,'Partnumber data valves'!$B$4:$K$1001,2,FALSE)</f>
        <v>#N/A</v>
      </c>
      <c r="Z141" s="20" t="e">
        <f>VLOOKUP('Frese Valve Selection'!$O141,'Partnumber data valves'!$B$4:$K$1001,3,FALSE)</f>
        <v>#N/A</v>
      </c>
      <c r="AA141" s="20" t="e">
        <f>VLOOKUP('Frese Valve Selection'!$O141,'Partnumber data valves'!$B$4:$K$1001,7,FALSE)</f>
        <v>#N/A</v>
      </c>
      <c r="AB141" s="20" t="e">
        <f>VLOOKUP('Frese Valve Selection'!$O141,'Partnumber data valves'!$B$4:$K$1001,8,FALSE)</f>
        <v>#N/A</v>
      </c>
      <c r="AC141" s="20" t="e">
        <f>VLOOKUP('Frese Valve Selection'!$O141,'Partnumber data valves'!$B$4:$K$1001,9,FALSE)</f>
        <v>#N/A</v>
      </c>
      <c r="AD141" s="20" t="e">
        <f>VLOOKUP('Frese Valve Selection'!$O141,'Partnumber data valves'!$B$4:$K$1001,10,FALSE)</f>
        <v>#N/A</v>
      </c>
      <c r="AE141" s="93">
        <f>IF(ISNUMBER(S141),S141*VLOOKUP('Frese Valve Selection'!$T141,'Partnumber data cartridges'!$A$4:$G$1001,7,FALSE),0)+
IF(ISNUMBER(U141),U141*VLOOKUP('Frese Valve Selection'!V141,'Partnumber data cartridges'!$A$4:$G$1001,7,FALSE),0)+
IF(ISNUMBER(W141),W141*VLOOKUP('Frese Valve Selection'!X141,'Partnumber data cartridges'!$A$4:$G$1001,7,FALSE),0)</f>
        <v>0</v>
      </c>
      <c r="AF141" s="1">
        <f>MAX(IF(ISBLANK(T141),0,VLOOKUP('Frese Valve Selection'!$T141,'Partnumber data cartridges'!$A$4:$G$1001,5,FALSE)),
IF(ISBLANK(V141),0,VLOOKUP('Frese Valve Selection'!V141,'Partnumber data cartridges'!$A$4:$G$1001,5,FALSE)),
IF(ISBLANK(X141),0,VLOOKUP('Frese Valve Selection'!X141,'Partnumber data cartridges'!$A$4:$G$1001,5,FALSE)))</f>
        <v>0</v>
      </c>
      <c r="AG141" s="20" t="e">
        <f>VLOOKUP(O141,'Weight table'!$A$2:$C$10000,3,FALSE)+IF(ISNUMBER(S141),S141*VLOOKUP(T141,'Weight table'!$A$2:$C$10000,3,FALSE),0)+IF(ISNUMBER(U141),U141*VLOOKUP(V141,'Weight table'!$A$2:$C$10000,3,FALSE),0)+IF(ISNUMBER(W141),W141*VLOOKUP(X141,'Weight table'!$A$2:$C$10000,3,FALSE),0)</f>
        <v>#N/A</v>
      </c>
      <c r="AI141" s="73"/>
      <c r="AL141" s="74"/>
      <c r="AM141" s="74"/>
      <c r="AN141">
        <f t="shared" si="29"/>
        <v>0</v>
      </c>
      <c r="AO141" t="e">
        <f t="shared" si="30"/>
        <v>#N/A</v>
      </c>
    </row>
    <row r="142" spans="2:41">
      <c r="B142" s="73"/>
      <c r="C142" s="73"/>
      <c r="D142" s="73"/>
      <c r="E142" s="73"/>
      <c r="F142" s="73"/>
      <c r="G142" s="82"/>
      <c r="H142" s="81"/>
      <c r="I142" s="97"/>
      <c r="J142" s="73"/>
      <c r="K142" s="73"/>
      <c r="L142" s="73"/>
      <c r="M142" s="81"/>
      <c r="O142" s="71"/>
      <c r="P142" s="20" t="e">
        <f>VLOOKUP('Frese Valve Selection'!$O142,'Partnumber data valves'!$B$4:$M$1001,12,FALSE)</f>
        <v>#N/A</v>
      </c>
      <c r="Q142" s="20" t="e">
        <f>VLOOKUP('Frese Valve Selection'!$O142,'Partnumber data valves'!$B$4:$L$1001,11,FALSE)</f>
        <v>#N/A</v>
      </c>
      <c r="R142" s="94" t="e">
        <f t="shared" si="28"/>
        <v>#DIV/0!</v>
      </c>
      <c r="S142" s="71"/>
      <c r="T142" s="71"/>
      <c r="U142" s="71"/>
      <c r="V142" s="71"/>
      <c r="W142" s="71"/>
      <c r="X142" s="71"/>
      <c r="Y142" s="19" t="e">
        <f>VLOOKUP('Frese Valve Selection'!$O142,'Partnumber data valves'!$B$4:$K$1001,2,FALSE)</f>
        <v>#N/A</v>
      </c>
      <c r="Z142" s="20" t="e">
        <f>VLOOKUP('Frese Valve Selection'!$O142,'Partnumber data valves'!$B$4:$K$1001,3,FALSE)</f>
        <v>#N/A</v>
      </c>
      <c r="AA142" s="20" t="e">
        <f>VLOOKUP('Frese Valve Selection'!$O142,'Partnumber data valves'!$B$4:$K$1001,7,FALSE)</f>
        <v>#N/A</v>
      </c>
      <c r="AB142" s="20" t="e">
        <f>VLOOKUP('Frese Valve Selection'!$O142,'Partnumber data valves'!$B$4:$K$1001,8,FALSE)</f>
        <v>#N/A</v>
      </c>
      <c r="AC142" s="20" t="e">
        <f>VLOOKUP('Frese Valve Selection'!$O142,'Partnumber data valves'!$B$4:$K$1001,9,FALSE)</f>
        <v>#N/A</v>
      </c>
      <c r="AD142" s="20" t="e">
        <f>VLOOKUP('Frese Valve Selection'!$O142,'Partnumber data valves'!$B$4:$K$1001,10,FALSE)</f>
        <v>#N/A</v>
      </c>
      <c r="AE142" s="93">
        <f>IF(ISNUMBER(S142),S142*VLOOKUP('Frese Valve Selection'!$T142,'Partnumber data cartridges'!$A$4:$G$1001,7,FALSE),0)+
IF(ISNUMBER(U142),U142*VLOOKUP('Frese Valve Selection'!V142,'Partnumber data cartridges'!$A$4:$G$1001,7,FALSE),0)+
IF(ISNUMBER(W142),W142*VLOOKUP('Frese Valve Selection'!X142,'Partnumber data cartridges'!$A$4:$G$1001,7,FALSE),0)</f>
        <v>0</v>
      </c>
      <c r="AF142" s="1">
        <f>MAX(IF(ISBLANK(T142),0,VLOOKUP('Frese Valve Selection'!$T142,'Partnumber data cartridges'!$A$4:$G$1001,5,FALSE)),
IF(ISBLANK(V142),0,VLOOKUP('Frese Valve Selection'!V142,'Partnumber data cartridges'!$A$4:$G$1001,5,FALSE)),
IF(ISBLANK(X142),0,VLOOKUP('Frese Valve Selection'!X142,'Partnumber data cartridges'!$A$4:$G$1001,5,FALSE)))</f>
        <v>0</v>
      </c>
      <c r="AG142" s="20" t="e">
        <f>VLOOKUP(O142,'Weight table'!$A$2:$C$10000,3,FALSE)+IF(ISNUMBER(S142),S142*VLOOKUP(T142,'Weight table'!$A$2:$C$10000,3,FALSE),0)+IF(ISNUMBER(U142),U142*VLOOKUP(V142,'Weight table'!$A$2:$C$10000,3,FALSE),0)+IF(ISNUMBER(W142),W142*VLOOKUP(X142,'Weight table'!$A$2:$C$10000,3,FALSE),0)</f>
        <v>#N/A</v>
      </c>
      <c r="AI142" s="73"/>
      <c r="AN142">
        <f t="shared" si="29"/>
        <v>0</v>
      </c>
      <c r="AO142" t="e">
        <f t="shared" si="30"/>
        <v>#N/A</v>
      </c>
    </row>
    <row r="143" spans="2:41">
      <c r="B143" s="73"/>
      <c r="C143" s="73"/>
      <c r="D143" s="73"/>
      <c r="E143" s="73"/>
      <c r="F143" s="73"/>
      <c r="G143" s="81"/>
      <c r="H143" s="81"/>
      <c r="I143" s="97"/>
      <c r="J143" s="73"/>
      <c r="K143" s="73"/>
      <c r="L143" s="73"/>
      <c r="M143" s="81"/>
      <c r="O143" s="71"/>
      <c r="P143" s="20" t="e">
        <f>VLOOKUP('Frese Valve Selection'!$O143,'Partnumber data valves'!$B$4:$M$1001,12,FALSE)</f>
        <v>#N/A</v>
      </c>
      <c r="Q143" s="20" t="e">
        <f>VLOOKUP('Frese Valve Selection'!$O143,'Partnumber data valves'!$B$4:$L$1001,11,FALSE)</f>
        <v>#N/A</v>
      </c>
      <c r="R143" s="94" t="e">
        <f t="shared" si="28"/>
        <v>#DIV/0!</v>
      </c>
      <c r="S143" s="71"/>
      <c r="T143" s="71"/>
      <c r="U143" s="71"/>
      <c r="V143" s="71"/>
      <c r="W143" s="71"/>
      <c r="X143" s="71"/>
      <c r="Y143" s="19" t="e">
        <f>VLOOKUP('Frese Valve Selection'!$O143,'Partnumber data valves'!$B$4:$K$1001,2,FALSE)</f>
        <v>#N/A</v>
      </c>
      <c r="Z143" s="20" t="e">
        <f>VLOOKUP('Frese Valve Selection'!$O143,'Partnumber data valves'!$B$4:$K$1001,3,FALSE)</f>
        <v>#N/A</v>
      </c>
      <c r="AA143" s="20" t="e">
        <f>VLOOKUP('Frese Valve Selection'!$O143,'Partnumber data valves'!$B$4:$K$1001,7,FALSE)</f>
        <v>#N/A</v>
      </c>
      <c r="AB143" s="20" t="e">
        <f>VLOOKUP('Frese Valve Selection'!$O143,'Partnumber data valves'!$B$4:$K$1001,8,FALSE)</f>
        <v>#N/A</v>
      </c>
      <c r="AC143" s="20" t="e">
        <f>VLOOKUP('Frese Valve Selection'!$O143,'Partnumber data valves'!$B$4:$K$1001,9,FALSE)</f>
        <v>#N/A</v>
      </c>
      <c r="AD143" s="20" t="e">
        <f>VLOOKUP('Frese Valve Selection'!$O143,'Partnumber data valves'!$B$4:$K$1001,10,FALSE)</f>
        <v>#N/A</v>
      </c>
      <c r="AE143" s="93">
        <f>IF(ISNUMBER(S143),S143*VLOOKUP('Frese Valve Selection'!$T143,'Partnumber data cartridges'!$A$4:$G$1001,7,FALSE),0)+
IF(ISNUMBER(U143),U143*VLOOKUP('Frese Valve Selection'!V143,'Partnumber data cartridges'!$A$4:$G$1001,7,FALSE),0)+
IF(ISNUMBER(W143),W143*VLOOKUP('Frese Valve Selection'!X143,'Partnumber data cartridges'!$A$4:$G$1001,7,FALSE),0)</f>
        <v>0</v>
      </c>
      <c r="AF143" s="1">
        <f>MAX(IF(ISBLANK(T143),0,VLOOKUP('Frese Valve Selection'!$T143,'Partnumber data cartridges'!$A$4:$G$1001,5,FALSE)),
IF(ISBLANK(V143),0,VLOOKUP('Frese Valve Selection'!V143,'Partnumber data cartridges'!$A$4:$G$1001,5,FALSE)),
IF(ISBLANK(X143),0,VLOOKUP('Frese Valve Selection'!X143,'Partnumber data cartridges'!$A$4:$G$1001,5,FALSE)))</f>
        <v>0</v>
      </c>
      <c r="AG143" s="20" t="e">
        <f>VLOOKUP(O143,'Weight table'!$A$2:$C$10000,3,FALSE)+IF(ISNUMBER(S143),S143*VLOOKUP(T143,'Weight table'!$A$2:$C$10000,3,FALSE),0)+IF(ISNUMBER(U143),U143*VLOOKUP(V143,'Weight table'!$A$2:$C$10000,3,FALSE),0)+IF(ISNUMBER(W143),W143*VLOOKUP(X143,'Weight table'!$A$2:$C$10000,3,FALSE),0)</f>
        <v>#N/A</v>
      </c>
      <c r="AI143" s="73"/>
      <c r="AN143">
        <f t="shared" si="29"/>
        <v>0</v>
      </c>
      <c r="AO143" t="e">
        <f t="shared" si="30"/>
        <v>#N/A</v>
      </c>
    </row>
    <row r="144" spans="2:41">
      <c r="B144" s="73"/>
      <c r="C144" s="73"/>
      <c r="D144" s="73"/>
      <c r="E144" s="73"/>
      <c r="F144" s="73"/>
      <c r="G144" s="81"/>
      <c r="H144" s="81"/>
      <c r="I144" s="97"/>
      <c r="J144" s="73"/>
      <c r="K144" s="73"/>
      <c r="L144" s="73"/>
      <c r="M144" s="81"/>
      <c r="O144" s="71"/>
      <c r="P144" s="20" t="e">
        <f>VLOOKUP('Frese Valve Selection'!$O144,'Partnumber data valves'!$B$4:$M$1001,12,FALSE)</f>
        <v>#N/A</v>
      </c>
      <c r="Q144" s="20" t="e">
        <f>VLOOKUP('Frese Valve Selection'!$O144,'Partnumber data valves'!$B$4:$L$1001,11,FALSE)</f>
        <v>#N/A</v>
      </c>
      <c r="R144" s="94" t="e">
        <f t="shared" si="28"/>
        <v>#DIV/0!</v>
      </c>
      <c r="S144" s="71"/>
      <c r="T144" s="71"/>
      <c r="U144" s="71"/>
      <c r="V144" s="71"/>
      <c r="W144" s="71"/>
      <c r="X144" s="71"/>
      <c r="Y144" s="19" t="e">
        <f>VLOOKUP('Frese Valve Selection'!$O144,'Partnumber data valves'!$B$4:$K$1001,2,FALSE)</f>
        <v>#N/A</v>
      </c>
      <c r="Z144" s="20" t="e">
        <f>VLOOKUP('Frese Valve Selection'!$O144,'Partnumber data valves'!$B$4:$K$1001,3,FALSE)</f>
        <v>#N/A</v>
      </c>
      <c r="AA144" s="20" t="e">
        <f>VLOOKUP('Frese Valve Selection'!$O144,'Partnumber data valves'!$B$4:$K$1001,7,FALSE)</f>
        <v>#N/A</v>
      </c>
      <c r="AB144" s="20" t="e">
        <f>VLOOKUP('Frese Valve Selection'!$O144,'Partnumber data valves'!$B$4:$K$1001,8,FALSE)</f>
        <v>#N/A</v>
      </c>
      <c r="AC144" s="20" t="e">
        <f>VLOOKUP('Frese Valve Selection'!$O144,'Partnumber data valves'!$B$4:$K$1001,9,FALSE)</f>
        <v>#N/A</v>
      </c>
      <c r="AD144" s="20" t="e">
        <f>VLOOKUP('Frese Valve Selection'!$O144,'Partnumber data valves'!$B$4:$K$1001,10,FALSE)</f>
        <v>#N/A</v>
      </c>
      <c r="AE144" s="93">
        <f>IF(ISNUMBER(S144),S144*VLOOKUP('Frese Valve Selection'!$T144,'Partnumber data cartridges'!$A$4:$G$1001,7,FALSE),0)+
IF(ISNUMBER(U144),U144*VLOOKUP('Frese Valve Selection'!V144,'Partnumber data cartridges'!$A$4:$G$1001,7,FALSE),0)+
IF(ISNUMBER(W144),W144*VLOOKUP('Frese Valve Selection'!X144,'Partnumber data cartridges'!$A$4:$G$1001,7,FALSE),0)</f>
        <v>0</v>
      </c>
      <c r="AF144" s="1">
        <f>MAX(IF(ISBLANK(T144),0,VLOOKUP('Frese Valve Selection'!$T144,'Partnumber data cartridges'!$A$4:$G$1001,5,FALSE)),
IF(ISBLANK(V144),0,VLOOKUP('Frese Valve Selection'!V144,'Partnumber data cartridges'!$A$4:$G$1001,5,FALSE)),
IF(ISBLANK(X144),0,VLOOKUP('Frese Valve Selection'!X144,'Partnumber data cartridges'!$A$4:$G$1001,5,FALSE)))</f>
        <v>0</v>
      </c>
      <c r="AG144" s="20" t="e">
        <f>VLOOKUP(O144,'Weight table'!$A$2:$C$10000,3,FALSE)+IF(ISNUMBER(S144),S144*VLOOKUP(T144,'Weight table'!$A$2:$C$10000,3,FALSE),0)+IF(ISNUMBER(U144),U144*VLOOKUP(V144,'Weight table'!$A$2:$C$10000,3,FALSE),0)+IF(ISNUMBER(W144),W144*VLOOKUP(X144,'Weight table'!$A$2:$C$10000,3,FALSE),0)</f>
        <v>#N/A</v>
      </c>
      <c r="AI144" s="73"/>
      <c r="AN144">
        <f t="shared" si="29"/>
        <v>0</v>
      </c>
      <c r="AO144" t="e">
        <f t="shared" si="30"/>
        <v>#N/A</v>
      </c>
    </row>
    <row r="145" spans="2:41">
      <c r="B145" s="73"/>
      <c r="C145" s="73"/>
      <c r="D145" s="73"/>
      <c r="E145" s="73"/>
      <c r="F145" s="73"/>
      <c r="G145" s="82"/>
      <c r="H145" s="82"/>
      <c r="I145" s="97"/>
      <c r="J145" s="73"/>
      <c r="K145" s="73"/>
      <c r="L145" s="73"/>
      <c r="M145" s="81"/>
      <c r="O145" s="71"/>
      <c r="P145" s="20" t="e">
        <f>VLOOKUP('Frese Valve Selection'!$O145,'Partnumber data valves'!$B$4:$M$1001,12,FALSE)</f>
        <v>#N/A</v>
      </c>
      <c r="Q145" s="20" t="e">
        <f>VLOOKUP('Frese Valve Selection'!$O145,'Partnumber data valves'!$B$4:$L$1001,11,FALSE)</f>
        <v>#N/A</v>
      </c>
      <c r="R145" s="94" t="e">
        <f t="shared" si="28"/>
        <v>#DIV/0!</v>
      </c>
      <c r="S145" s="71"/>
      <c r="T145" s="71"/>
      <c r="U145" s="71"/>
      <c r="V145" s="71"/>
      <c r="W145" s="71"/>
      <c r="X145" s="71"/>
      <c r="Y145" s="19" t="e">
        <f>VLOOKUP('Frese Valve Selection'!$O145,'Partnumber data valves'!$B$4:$K$1001,2,FALSE)</f>
        <v>#N/A</v>
      </c>
      <c r="Z145" s="20" t="e">
        <f>VLOOKUP('Frese Valve Selection'!$O145,'Partnumber data valves'!$B$4:$K$1001,3,FALSE)</f>
        <v>#N/A</v>
      </c>
      <c r="AA145" s="20" t="e">
        <f>VLOOKUP('Frese Valve Selection'!$O145,'Partnumber data valves'!$B$4:$K$1001,7,FALSE)</f>
        <v>#N/A</v>
      </c>
      <c r="AB145" s="20" t="e">
        <f>VLOOKUP('Frese Valve Selection'!$O145,'Partnumber data valves'!$B$4:$K$1001,8,FALSE)</f>
        <v>#N/A</v>
      </c>
      <c r="AC145" s="20" t="e">
        <f>VLOOKUP('Frese Valve Selection'!$O145,'Partnumber data valves'!$B$4:$K$1001,9,FALSE)</f>
        <v>#N/A</v>
      </c>
      <c r="AD145" s="20" t="e">
        <f>VLOOKUP('Frese Valve Selection'!$O145,'Partnumber data valves'!$B$4:$K$1001,10,FALSE)</f>
        <v>#N/A</v>
      </c>
      <c r="AE145" s="93">
        <f>IF(ISNUMBER(S145),S145*VLOOKUP('Frese Valve Selection'!$T145,'Partnumber data cartridges'!$A$4:$G$1001,7,FALSE),0)+
IF(ISNUMBER(U145),U145*VLOOKUP('Frese Valve Selection'!V145,'Partnumber data cartridges'!$A$4:$G$1001,7,FALSE),0)+
IF(ISNUMBER(W145),W145*VLOOKUP('Frese Valve Selection'!X145,'Partnumber data cartridges'!$A$4:$G$1001,7,FALSE),0)</f>
        <v>0</v>
      </c>
      <c r="AF145" s="1">
        <f>MAX(IF(ISBLANK(T145),0,VLOOKUP('Frese Valve Selection'!$T145,'Partnumber data cartridges'!$A$4:$G$1001,5,FALSE)),
IF(ISBLANK(V145),0,VLOOKUP('Frese Valve Selection'!V145,'Partnumber data cartridges'!$A$4:$G$1001,5,FALSE)),
IF(ISBLANK(X145),0,VLOOKUP('Frese Valve Selection'!X145,'Partnumber data cartridges'!$A$4:$G$1001,5,FALSE)))</f>
        <v>0</v>
      </c>
      <c r="AG145" s="20" t="e">
        <f>VLOOKUP(O145,'Weight table'!$A$2:$C$10000,3,FALSE)+IF(ISNUMBER(S145),S145*VLOOKUP(T145,'Weight table'!$A$2:$C$10000,3,FALSE),0)+IF(ISNUMBER(U145),U145*VLOOKUP(V145,'Weight table'!$A$2:$C$10000,3,FALSE),0)+IF(ISNUMBER(W145),W145*VLOOKUP(X145,'Weight table'!$A$2:$C$10000,3,FALSE),0)</f>
        <v>#N/A</v>
      </c>
      <c r="AI145" s="73"/>
      <c r="AN145">
        <f t="shared" si="29"/>
        <v>0</v>
      </c>
      <c r="AO145" t="e">
        <f t="shared" si="30"/>
        <v>#N/A</v>
      </c>
    </row>
    <row r="146" spans="2:41">
      <c r="B146" s="73"/>
      <c r="C146" s="73"/>
      <c r="D146" s="73"/>
      <c r="E146" s="73"/>
      <c r="F146" s="73"/>
      <c r="G146" s="81"/>
      <c r="H146" s="81"/>
      <c r="I146" s="97"/>
      <c r="J146" s="73"/>
      <c r="K146" s="73"/>
      <c r="L146" s="73"/>
      <c r="M146" s="81"/>
      <c r="O146" s="71"/>
      <c r="P146" s="20" t="e">
        <f>VLOOKUP('Frese Valve Selection'!$O146,'Partnumber data valves'!$B$4:$M$1001,12,FALSE)</f>
        <v>#N/A</v>
      </c>
      <c r="Q146" s="20" t="e">
        <f>VLOOKUP('Frese Valve Selection'!$O146,'Partnumber data valves'!$B$4:$L$1001,11,FALSE)</f>
        <v>#N/A</v>
      </c>
      <c r="R146" s="94" t="e">
        <f t="shared" si="28"/>
        <v>#DIV/0!</v>
      </c>
      <c r="S146" s="71"/>
      <c r="T146" s="71"/>
      <c r="U146" s="71"/>
      <c r="V146" s="71"/>
      <c r="W146" s="71"/>
      <c r="X146" s="71"/>
      <c r="Y146" s="19" t="e">
        <f>VLOOKUP('Frese Valve Selection'!$O146,'Partnumber data valves'!$B$4:$K$1001,2,FALSE)</f>
        <v>#N/A</v>
      </c>
      <c r="Z146" s="20" t="e">
        <f>VLOOKUP('Frese Valve Selection'!$O146,'Partnumber data valves'!$B$4:$K$1001,3,FALSE)</f>
        <v>#N/A</v>
      </c>
      <c r="AA146" s="20" t="e">
        <f>VLOOKUP('Frese Valve Selection'!$O146,'Partnumber data valves'!$B$4:$K$1001,7,FALSE)</f>
        <v>#N/A</v>
      </c>
      <c r="AB146" s="20" t="e">
        <f>VLOOKUP('Frese Valve Selection'!$O146,'Partnumber data valves'!$B$4:$K$1001,8,FALSE)</f>
        <v>#N/A</v>
      </c>
      <c r="AC146" s="20" t="e">
        <f>VLOOKUP('Frese Valve Selection'!$O146,'Partnumber data valves'!$B$4:$K$1001,9,FALSE)</f>
        <v>#N/A</v>
      </c>
      <c r="AD146" s="20" t="e">
        <f>VLOOKUP('Frese Valve Selection'!$O146,'Partnumber data valves'!$B$4:$K$1001,10,FALSE)</f>
        <v>#N/A</v>
      </c>
      <c r="AE146" s="93">
        <f>IF(ISNUMBER(S146),S146*VLOOKUP('Frese Valve Selection'!$T146,'Partnumber data cartridges'!$A$4:$G$1001,7,FALSE),0)+
IF(ISNUMBER(U146),U146*VLOOKUP('Frese Valve Selection'!V146,'Partnumber data cartridges'!$A$4:$G$1001,7,FALSE),0)+
IF(ISNUMBER(W146),W146*VLOOKUP('Frese Valve Selection'!X146,'Partnumber data cartridges'!$A$4:$G$1001,7,FALSE),0)</f>
        <v>0</v>
      </c>
      <c r="AF146" s="1">
        <f>MAX(IF(ISBLANK(T146),0,VLOOKUP('Frese Valve Selection'!$T146,'Partnumber data cartridges'!$A$4:$G$1001,5,FALSE)),
IF(ISBLANK(V146),0,VLOOKUP('Frese Valve Selection'!V146,'Partnumber data cartridges'!$A$4:$G$1001,5,FALSE)),
IF(ISBLANK(X146),0,VLOOKUP('Frese Valve Selection'!X146,'Partnumber data cartridges'!$A$4:$G$1001,5,FALSE)))</f>
        <v>0</v>
      </c>
      <c r="AG146" s="20" t="e">
        <f>VLOOKUP(O146,'Weight table'!$A$2:$C$10000,3,FALSE)+IF(ISNUMBER(S146),S146*VLOOKUP(T146,'Weight table'!$A$2:$C$10000,3,FALSE),0)+IF(ISNUMBER(U146),U146*VLOOKUP(V146,'Weight table'!$A$2:$C$10000,3,FALSE),0)+IF(ISNUMBER(W146),W146*VLOOKUP(X146,'Weight table'!$A$2:$C$10000,3,FALSE),0)</f>
        <v>#N/A</v>
      </c>
      <c r="AI146" s="73"/>
      <c r="AN146">
        <f t="shared" si="29"/>
        <v>0</v>
      </c>
      <c r="AO146" t="e">
        <f t="shared" si="30"/>
        <v>#N/A</v>
      </c>
    </row>
    <row r="147" spans="2:41">
      <c r="B147" s="73"/>
      <c r="C147" s="73"/>
      <c r="D147" s="73"/>
      <c r="E147" s="73"/>
      <c r="F147" s="73"/>
      <c r="G147" s="82"/>
      <c r="H147" s="84"/>
      <c r="I147" s="97"/>
      <c r="J147" s="73"/>
      <c r="K147" s="73"/>
      <c r="L147" s="73"/>
      <c r="M147" s="81"/>
      <c r="O147" s="71"/>
      <c r="P147" s="20" t="e">
        <f>VLOOKUP('Frese Valve Selection'!$O147,'Partnumber data valves'!$B$4:$M$1001,12,FALSE)</f>
        <v>#N/A</v>
      </c>
      <c r="Q147" s="20" t="e">
        <f>VLOOKUP('Frese Valve Selection'!$O147,'Partnumber data valves'!$B$4:$L$1001,11,FALSE)</f>
        <v>#N/A</v>
      </c>
      <c r="R147" s="94" t="e">
        <f t="shared" si="28"/>
        <v>#DIV/0!</v>
      </c>
      <c r="S147" s="71"/>
      <c r="T147" s="71"/>
      <c r="U147" s="71"/>
      <c r="V147" s="71"/>
      <c r="W147" s="71"/>
      <c r="X147" s="71"/>
      <c r="Y147" s="19" t="e">
        <f>VLOOKUP('Frese Valve Selection'!$O147,'Partnumber data valves'!$B$4:$K$1001,2,FALSE)</f>
        <v>#N/A</v>
      </c>
      <c r="Z147" s="20" t="e">
        <f>VLOOKUP('Frese Valve Selection'!$O147,'Partnumber data valves'!$B$4:$K$1001,3,FALSE)</f>
        <v>#N/A</v>
      </c>
      <c r="AA147" s="20" t="e">
        <f>VLOOKUP('Frese Valve Selection'!$O147,'Partnumber data valves'!$B$4:$K$1001,7,FALSE)</f>
        <v>#N/A</v>
      </c>
      <c r="AB147" s="20" t="e">
        <f>VLOOKUP('Frese Valve Selection'!$O147,'Partnumber data valves'!$B$4:$K$1001,8,FALSE)</f>
        <v>#N/A</v>
      </c>
      <c r="AC147" s="20" t="e">
        <f>VLOOKUP('Frese Valve Selection'!$O147,'Partnumber data valves'!$B$4:$K$1001,9,FALSE)</f>
        <v>#N/A</v>
      </c>
      <c r="AD147" s="20" t="e">
        <f>VLOOKUP('Frese Valve Selection'!$O147,'Partnumber data valves'!$B$4:$K$1001,10,FALSE)</f>
        <v>#N/A</v>
      </c>
      <c r="AE147" s="93">
        <f>IF(ISNUMBER(S147),S147*VLOOKUP('Frese Valve Selection'!$T147,'Partnumber data cartridges'!$A$4:$G$1001,7,FALSE),0)+
IF(ISNUMBER(U147),U147*VLOOKUP('Frese Valve Selection'!V147,'Partnumber data cartridges'!$A$4:$G$1001,7,FALSE),0)+
IF(ISNUMBER(W147),W147*VLOOKUP('Frese Valve Selection'!X147,'Partnumber data cartridges'!$A$4:$G$1001,7,FALSE),0)</f>
        <v>0</v>
      </c>
      <c r="AF147" s="1">
        <f>MAX(IF(ISBLANK(T147),0,VLOOKUP('Frese Valve Selection'!$T147,'Partnumber data cartridges'!$A$4:$G$1001,5,FALSE)),
IF(ISBLANK(V147),0,VLOOKUP('Frese Valve Selection'!V147,'Partnumber data cartridges'!$A$4:$G$1001,5,FALSE)),
IF(ISBLANK(X147),0,VLOOKUP('Frese Valve Selection'!X147,'Partnumber data cartridges'!$A$4:$G$1001,5,FALSE)))</f>
        <v>0</v>
      </c>
      <c r="AG147" s="20" t="e">
        <f>VLOOKUP(O147,'Weight table'!$A$2:$C$10000,3,FALSE)+IF(ISNUMBER(S147),S147*VLOOKUP(T147,'Weight table'!$A$2:$C$10000,3,FALSE),0)+IF(ISNUMBER(U147),U147*VLOOKUP(V147,'Weight table'!$A$2:$C$10000,3,FALSE),0)+IF(ISNUMBER(W147),W147*VLOOKUP(X147,'Weight table'!$A$2:$C$10000,3,FALSE),0)</f>
        <v>#N/A</v>
      </c>
      <c r="AI147" s="73"/>
      <c r="AN147">
        <f t="shared" si="29"/>
        <v>0</v>
      </c>
      <c r="AO147" t="e">
        <f t="shared" si="30"/>
        <v>#N/A</v>
      </c>
    </row>
    <row r="148" spans="2:41">
      <c r="B148" s="73"/>
      <c r="C148" s="73"/>
      <c r="D148" s="73"/>
      <c r="E148" s="73"/>
      <c r="F148" s="73"/>
      <c r="G148" s="81"/>
      <c r="H148" s="84"/>
      <c r="I148" s="97"/>
      <c r="J148" s="73"/>
      <c r="K148" s="73"/>
      <c r="L148" s="73"/>
      <c r="M148" s="81"/>
      <c r="O148" s="71"/>
      <c r="P148" s="20" t="e">
        <f>VLOOKUP('Frese Valve Selection'!$O148,'Partnumber data valves'!$B$4:$M$1001,12,FALSE)</f>
        <v>#N/A</v>
      </c>
      <c r="Q148" s="20" t="e">
        <f>VLOOKUP('Frese Valve Selection'!$O148,'Partnumber data valves'!$B$4:$L$1001,11,FALSE)</f>
        <v>#N/A</v>
      </c>
      <c r="R148" s="94" t="e">
        <f t="shared" si="28"/>
        <v>#DIV/0!</v>
      </c>
      <c r="S148" s="71"/>
      <c r="T148" s="71"/>
      <c r="U148" s="71"/>
      <c r="V148" s="71"/>
      <c r="W148" s="71"/>
      <c r="X148" s="71"/>
      <c r="Y148" s="19" t="e">
        <f>VLOOKUP('Frese Valve Selection'!$O148,'Partnumber data valves'!$B$4:$K$1001,2,FALSE)</f>
        <v>#N/A</v>
      </c>
      <c r="Z148" s="20" t="e">
        <f>VLOOKUP('Frese Valve Selection'!$O148,'Partnumber data valves'!$B$4:$K$1001,3,FALSE)</f>
        <v>#N/A</v>
      </c>
      <c r="AA148" s="20" t="e">
        <f>VLOOKUP('Frese Valve Selection'!$O148,'Partnumber data valves'!$B$4:$K$1001,7,FALSE)</f>
        <v>#N/A</v>
      </c>
      <c r="AB148" s="20" t="e">
        <f>VLOOKUP('Frese Valve Selection'!$O148,'Partnumber data valves'!$B$4:$K$1001,8,FALSE)</f>
        <v>#N/A</v>
      </c>
      <c r="AC148" s="20" t="e">
        <f>VLOOKUP('Frese Valve Selection'!$O148,'Partnumber data valves'!$B$4:$K$1001,9,FALSE)</f>
        <v>#N/A</v>
      </c>
      <c r="AD148" s="20" t="e">
        <f>VLOOKUP('Frese Valve Selection'!$O148,'Partnumber data valves'!$B$4:$K$1001,10,FALSE)</f>
        <v>#N/A</v>
      </c>
      <c r="AE148" s="93">
        <f>IF(ISNUMBER(S148),S148*VLOOKUP('Frese Valve Selection'!$T148,'Partnumber data cartridges'!$A$4:$G$1001,7,FALSE),0)+
IF(ISNUMBER(U148),U148*VLOOKUP('Frese Valve Selection'!V148,'Partnumber data cartridges'!$A$4:$G$1001,7,FALSE),0)+
IF(ISNUMBER(W148),W148*VLOOKUP('Frese Valve Selection'!X148,'Partnumber data cartridges'!$A$4:$G$1001,7,FALSE),0)</f>
        <v>0</v>
      </c>
      <c r="AF148" s="1">
        <f>MAX(IF(ISBLANK(T148),0,VLOOKUP('Frese Valve Selection'!$T148,'Partnumber data cartridges'!$A$4:$G$1001,5,FALSE)),
IF(ISBLANK(V148),0,VLOOKUP('Frese Valve Selection'!V148,'Partnumber data cartridges'!$A$4:$G$1001,5,FALSE)),
IF(ISBLANK(X148),0,VLOOKUP('Frese Valve Selection'!X148,'Partnumber data cartridges'!$A$4:$G$1001,5,FALSE)))</f>
        <v>0</v>
      </c>
      <c r="AG148" s="20" t="e">
        <f>VLOOKUP(O148,'Weight table'!$A$2:$C$10000,3,FALSE)+IF(ISNUMBER(S148),S148*VLOOKUP(T148,'Weight table'!$A$2:$C$10000,3,FALSE),0)+IF(ISNUMBER(U148),U148*VLOOKUP(V148,'Weight table'!$A$2:$C$10000,3,FALSE),0)+IF(ISNUMBER(W148),W148*VLOOKUP(X148,'Weight table'!$A$2:$C$10000,3,FALSE),0)</f>
        <v>#N/A</v>
      </c>
      <c r="AI148" s="73"/>
      <c r="AN148">
        <f t="shared" si="29"/>
        <v>0</v>
      </c>
      <c r="AO148" t="e">
        <f t="shared" si="30"/>
        <v>#N/A</v>
      </c>
    </row>
    <row r="149" spans="2:41">
      <c r="B149" s="73"/>
      <c r="C149" s="73"/>
      <c r="D149" s="73"/>
      <c r="E149" s="73"/>
      <c r="F149" s="73"/>
      <c r="G149" s="82"/>
      <c r="H149" s="81"/>
      <c r="I149" s="97"/>
      <c r="J149" s="73"/>
      <c r="K149" s="73"/>
      <c r="L149" s="73"/>
      <c r="M149" s="81"/>
      <c r="O149" s="71"/>
      <c r="P149" s="20" t="e">
        <f>VLOOKUP('Frese Valve Selection'!$O149,'Partnumber data valves'!$B$4:$M$1001,12,FALSE)</f>
        <v>#N/A</v>
      </c>
      <c r="Q149" s="20" t="e">
        <f>VLOOKUP('Frese Valve Selection'!$O149,'Partnumber data valves'!$B$4:$L$1001,11,FALSE)</f>
        <v>#N/A</v>
      </c>
      <c r="R149" s="94" t="e">
        <f t="shared" si="28"/>
        <v>#DIV/0!</v>
      </c>
      <c r="S149" s="71"/>
      <c r="T149" s="71"/>
      <c r="U149" s="71"/>
      <c r="V149" s="71"/>
      <c r="W149" s="71"/>
      <c r="X149" s="71"/>
      <c r="Y149" s="19" t="e">
        <f>VLOOKUP('Frese Valve Selection'!$O149,'Partnumber data valves'!$B$4:$K$1001,2,FALSE)</f>
        <v>#N/A</v>
      </c>
      <c r="Z149" s="20" t="e">
        <f>VLOOKUP('Frese Valve Selection'!$O149,'Partnumber data valves'!$B$4:$K$1001,3,FALSE)</f>
        <v>#N/A</v>
      </c>
      <c r="AA149" s="20" t="e">
        <f>VLOOKUP('Frese Valve Selection'!$O149,'Partnumber data valves'!$B$4:$K$1001,7,FALSE)</f>
        <v>#N/A</v>
      </c>
      <c r="AB149" s="20" t="e">
        <f>VLOOKUP('Frese Valve Selection'!$O149,'Partnumber data valves'!$B$4:$K$1001,8,FALSE)</f>
        <v>#N/A</v>
      </c>
      <c r="AC149" s="20" t="e">
        <f>VLOOKUP('Frese Valve Selection'!$O149,'Partnumber data valves'!$B$4:$K$1001,9,FALSE)</f>
        <v>#N/A</v>
      </c>
      <c r="AD149" s="20" t="e">
        <f>VLOOKUP('Frese Valve Selection'!$O149,'Partnumber data valves'!$B$4:$K$1001,10,FALSE)</f>
        <v>#N/A</v>
      </c>
      <c r="AE149" s="93">
        <f>IF(ISNUMBER(S149),S149*VLOOKUP('Frese Valve Selection'!$T149,'Partnumber data cartridges'!$A$4:$G$1001,7,FALSE),0)+
IF(ISNUMBER(U149),U149*VLOOKUP('Frese Valve Selection'!V149,'Partnumber data cartridges'!$A$4:$G$1001,7,FALSE),0)+
IF(ISNUMBER(W149),W149*VLOOKUP('Frese Valve Selection'!X149,'Partnumber data cartridges'!$A$4:$G$1001,7,FALSE),0)</f>
        <v>0</v>
      </c>
      <c r="AF149" s="1">
        <f>MAX(IF(ISBLANK(T149),0,VLOOKUP('Frese Valve Selection'!$T149,'Partnumber data cartridges'!$A$4:$G$1001,5,FALSE)),
IF(ISBLANK(V149),0,VLOOKUP('Frese Valve Selection'!V149,'Partnumber data cartridges'!$A$4:$G$1001,5,FALSE)),
IF(ISBLANK(X149),0,VLOOKUP('Frese Valve Selection'!X149,'Partnumber data cartridges'!$A$4:$G$1001,5,FALSE)))</f>
        <v>0</v>
      </c>
      <c r="AG149" s="20" t="e">
        <f>VLOOKUP(O149,'Weight table'!$A$2:$C$10000,3,FALSE)+IF(ISNUMBER(S149),S149*VLOOKUP(T149,'Weight table'!$A$2:$C$10000,3,FALSE),0)+IF(ISNUMBER(U149),U149*VLOOKUP(V149,'Weight table'!$A$2:$C$10000,3,FALSE),0)+IF(ISNUMBER(W149),W149*VLOOKUP(X149,'Weight table'!$A$2:$C$10000,3,FALSE),0)</f>
        <v>#N/A</v>
      </c>
      <c r="AI149" s="73"/>
      <c r="AN149">
        <f t="shared" si="29"/>
        <v>0</v>
      </c>
      <c r="AO149" t="e">
        <f t="shared" si="30"/>
        <v>#N/A</v>
      </c>
    </row>
    <row r="150" spans="2:41">
      <c r="B150" s="73"/>
      <c r="C150" s="73"/>
      <c r="D150" s="73"/>
      <c r="E150" s="73"/>
      <c r="F150" s="73"/>
      <c r="G150" s="81"/>
      <c r="H150" s="81"/>
      <c r="I150" s="97"/>
      <c r="J150" s="73"/>
      <c r="K150" s="73"/>
      <c r="L150" s="73"/>
      <c r="M150" s="81"/>
      <c r="O150" s="71"/>
      <c r="P150" s="20" t="e">
        <f>VLOOKUP('Frese Valve Selection'!$O150,'Partnumber data valves'!$B$4:$M$1001,12,FALSE)</f>
        <v>#N/A</v>
      </c>
      <c r="Q150" s="20" t="e">
        <f>VLOOKUP('Frese Valve Selection'!$O150,'Partnumber data valves'!$B$4:$L$1001,11,FALSE)</f>
        <v>#N/A</v>
      </c>
      <c r="R150" s="94" t="e">
        <f t="shared" si="28"/>
        <v>#DIV/0!</v>
      </c>
      <c r="S150" s="71"/>
      <c r="T150" s="71"/>
      <c r="U150" s="71"/>
      <c r="V150" s="71"/>
      <c r="W150" s="71"/>
      <c r="X150" s="71"/>
      <c r="Y150" s="19" t="e">
        <f>VLOOKUP('Frese Valve Selection'!$O150,'Partnumber data valves'!$B$4:$K$1001,2,FALSE)</f>
        <v>#N/A</v>
      </c>
      <c r="Z150" s="20" t="e">
        <f>VLOOKUP('Frese Valve Selection'!$O150,'Partnumber data valves'!$B$4:$K$1001,3,FALSE)</f>
        <v>#N/A</v>
      </c>
      <c r="AA150" s="20" t="e">
        <f>VLOOKUP('Frese Valve Selection'!$O150,'Partnumber data valves'!$B$4:$K$1001,7,FALSE)</f>
        <v>#N/A</v>
      </c>
      <c r="AB150" s="20" t="e">
        <f>VLOOKUP('Frese Valve Selection'!$O150,'Partnumber data valves'!$B$4:$K$1001,8,FALSE)</f>
        <v>#N/A</v>
      </c>
      <c r="AC150" s="20" t="e">
        <f>VLOOKUP('Frese Valve Selection'!$O150,'Partnumber data valves'!$B$4:$K$1001,9,FALSE)</f>
        <v>#N/A</v>
      </c>
      <c r="AD150" s="20" t="e">
        <f>VLOOKUP('Frese Valve Selection'!$O150,'Partnumber data valves'!$B$4:$K$1001,10,FALSE)</f>
        <v>#N/A</v>
      </c>
      <c r="AE150" s="93">
        <f>IF(ISNUMBER(S150),S150*VLOOKUP('Frese Valve Selection'!$T150,'Partnumber data cartridges'!$A$4:$G$1001,7,FALSE),0)+
IF(ISNUMBER(U150),U150*VLOOKUP('Frese Valve Selection'!V150,'Partnumber data cartridges'!$A$4:$G$1001,7,FALSE),0)+
IF(ISNUMBER(W150),W150*VLOOKUP('Frese Valve Selection'!X150,'Partnumber data cartridges'!$A$4:$G$1001,7,FALSE),0)</f>
        <v>0</v>
      </c>
      <c r="AF150" s="1">
        <f>MAX(IF(ISBLANK(T150),0,VLOOKUP('Frese Valve Selection'!$T150,'Partnumber data cartridges'!$A$4:$G$1001,5,FALSE)),
IF(ISBLANK(V150),0,VLOOKUP('Frese Valve Selection'!V150,'Partnumber data cartridges'!$A$4:$G$1001,5,FALSE)),
IF(ISBLANK(X150),0,VLOOKUP('Frese Valve Selection'!X150,'Partnumber data cartridges'!$A$4:$G$1001,5,FALSE)))</f>
        <v>0</v>
      </c>
      <c r="AG150" s="20" t="e">
        <f>VLOOKUP(O150,'Weight table'!$A$2:$C$10000,3,FALSE)+IF(ISNUMBER(S150),S150*VLOOKUP(T150,'Weight table'!$A$2:$C$10000,3,FALSE),0)+IF(ISNUMBER(U150),U150*VLOOKUP(V150,'Weight table'!$A$2:$C$10000,3,FALSE),0)+IF(ISNUMBER(W150),W150*VLOOKUP(X150,'Weight table'!$A$2:$C$10000,3,FALSE),0)</f>
        <v>#N/A</v>
      </c>
      <c r="AI150" s="73"/>
      <c r="AN150">
        <f t="shared" si="29"/>
        <v>0</v>
      </c>
      <c r="AO150" t="e">
        <f t="shared" si="30"/>
        <v>#N/A</v>
      </c>
    </row>
    <row r="151" spans="2:41">
      <c r="B151" s="73"/>
      <c r="C151" s="73"/>
      <c r="D151" s="73"/>
      <c r="E151" s="73"/>
      <c r="F151" s="73"/>
      <c r="G151" s="82"/>
      <c r="H151" s="81"/>
      <c r="I151" s="97"/>
      <c r="J151" s="73"/>
      <c r="K151" s="73"/>
      <c r="L151" s="73"/>
      <c r="M151" s="81"/>
      <c r="O151" s="71"/>
      <c r="P151" s="20" t="e">
        <f>VLOOKUP('Frese Valve Selection'!$O151,'Partnumber data valves'!$B$4:$M$1001,12,FALSE)</f>
        <v>#N/A</v>
      </c>
      <c r="Q151" s="20" t="e">
        <f>VLOOKUP('Frese Valve Selection'!$O151,'Partnumber data valves'!$B$4:$L$1001,11,FALSE)</f>
        <v>#N/A</v>
      </c>
      <c r="R151" s="94" t="e">
        <f t="shared" si="28"/>
        <v>#DIV/0!</v>
      </c>
      <c r="S151" s="71"/>
      <c r="T151" s="71"/>
      <c r="U151" s="71"/>
      <c r="V151" s="71"/>
      <c r="W151" s="71"/>
      <c r="X151" s="71"/>
      <c r="Y151" s="19" t="e">
        <f>VLOOKUP('Frese Valve Selection'!$O151,'Partnumber data valves'!$B$4:$K$1001,2,FALSE)</f>
        <v>#N/A</v>
      </c>
      <c r="Z151" s="20" t="e">
        <f>VLOOKUP('Frese Valve Selection'!$O151,'Partnumber data valves'!$B$4:$K$1001,3,FALSE)</f>
        <v>#N/A</v>
      </c>
      <c r="AA151" s="20" t="e">
        <f>VLOOKUP('Frese Valve Selection'!$O151,'Partnumber data valves'!$B$4:$K$1001,7,FALSE)</f>
        <v>#N/A</v>
      </c>
      <c r="AB151" s="20" t="e">
        <f>VLOOKUP('Frese Valve Selection'!$O151,'Partnumber data valves'!$B$4:$K$1001,8,FALSE)</f>
        <v>#N/A</v>
      </c>
      <c r="AC151" s="20" t="e">
        <f>VLOOKUP('Frese Valve Selection'!$O151,'Partnumber data valves'!$B$4:$K$1001,9,FALSE)</f>
        <v>#N/A</v>
      </c>
      <c r="AD151" s="20" t="e">
        <f>VLOOKUP('Frese Valve Selection'!$O151,'Partnumber data valves'!$B$4:$K$1001,10,FALSE)</f>
        <v>#N/A</v>
      </c>
      <c r="AE151" s="93">
        <f>IF(ISNUMBER(S151),S151*VLOOKUP('Frese Valve Selection'!$T151,'Partnumber data cartridges'!$A$4:$G$1001,7,FALSE),0)+
IF(ISNUMBER(U151),U151*VLOOKUP('Frese Valve Selection'!V151,'Partnumber data cartridges'!$A$4:$G$1001,7,FALSE),0)+
IF(ISNUMBER(W151),W151*VLOOKUP('Frese Valve Selection'!X151,'Partnumber data cartridges'!$A$4:$G$1001,7,FALSE),0)</f>
        <v>0</v>
      </c>
      <c r="AF151" s="1">
        <f>MAX(IF(ISBLANK(T151),0,VLOOKUP('Frese Valve Selection'!$T151,'Partnumber data cartridges'!$A$4:$G$1001,5,FALSE)),
IF(ISBLANK(V151),0,VLOOKUP('Frese Valve Selection'!V151,'Partnumber data cartridges'!$A$4:$G$1001,5,FALSE)),
IF(ISBLANK(X151),0,VLOOKUP('Frese Valve Selection'!X151,'Partnumber data cartridges'!$A$4:$G$1001,5,FALSE)))</f>
        <v>0</v>
      </c>
      <c r="AG151" s="20" t="e">
        <f>VLOOKUP(O151,'Weight table'!$A$2:$C$10000,3,FALSE)+IF(ISNUMBER(S151),S151*VLOOKUP(T151,'Weight table'!$A$2:$C$10000,3,FALSE),0)+IF(ISNUMBER(U151),U151*VLOOKUP(V151,'Weight table'!$A$2:$C$10000,3,FALSE),0)+IF(ISNUMBER(W151),W151*VLOOKUP(X151,'Weight table'!$A$2:$C$10000,3,FALSE),0)</f>
        <v>#N/A</v>
      </c>
      <c r="AI151" s="73"/>
      <c r="AN151">
        <f t="shared" si="29"/>
        <v>0</v>
      </c>
      <c r="AO151" t="e">
        <f t="shared" si="30"/>
        <v>#N/A</v>
      </c>
    </row>
    <row r="152" spans="2:41">
      <c r="B152" s="73"/>
      <c r="C152" s="73"/>
      <c r="D152" s="73"/>
      <c r="E152" s="73"/>
      <c r="F152" s="73"/>
      <c r="G152" s="81"/>
      <c r="H152" s="81"/>
      <c r="I152" s="97"/>
      <c r="J152" s="73"/>
      <c r="K152" s="73"/>
      <c r="L152" s="73"/>
      <c r="M152" s="81"/>
      <c r="O152" s="71"/>
      <c r="P152" s="20" t="e">
        <f>VLOOKUP('Frese Valve Selection'!$O152,'Partnumber data valves'!$B$4:$M$1001,12,FALSE)</f>
        <v>#N/A</v>
      </c>
      <c r="Q152" s="20" t="e">
        <f>VLOOKUP('Frese Valve Selection'!$O152,'Partnumber data valves'!$B$4:$L$1001,11,FALSE)</f>
        <v>#N/A</v>
      </c>
      <c r="R152" s="94" t="e">
        <f t="shared" si="28"/>
        <v>#DIV/0!</v>
      </c>
      <c r="S152" s="71"/>
      <c r="T152" s="71"/>
      <c r="U152" s="71"/>
      <c r="V152" s="71"/>
      <c r="W152" s="71"/>
      <c r="X152" s="71"/>
      <c r="Y152" s="19" t="e">
        <f>VLOOKUP('Frese Valve Selection'!$O152,'Partnumber data valves'!$B$4:$K$1001,2,FALSE)</f>
        <v>#N/A</v>
      </c>
      <c r="Z152" s="20" t="e">
        <f>VLOOKUP('Frese Valve Selection'!$O152,'Partnumber data valves'!$B$4:$K$1001,3,FALSE)</f>
        <v>#N/A</v>
      </c>
      <c r="AA152" s="20" t="e">
        <f>VLOOKUP('Frese Valve Selection'!$O152,'Partnumber data valves'!$B$4:$K$1001,7,FALSE)</f>
        <v>#N/A</v>
      </c>
      <c r="AB152" s="20" t="e">
        <f>VLOOKUP('Frese Valve Selection'!$O152,'Partnumber data valves'!$B$4:$K$1001,8,FALSE)</f>
        <v>#N/A</v>
      </c>
      <c r="AC152" s="20" t="e">
        <f>VLOOKUP('Frese Valve Selection'!$O152,'Partnumber data valves'!$B$4:$K$1001,9,FALSE)</f>
        <v>#N/A</v>
      </c>
      <c r="AD152" s="20" t="e">
        <f>VLOOKUP('Frese Valve Selection'!$O152,'Partnumber data valves'!$B$4:$K$1001,10,FALSE)</f>
        <v>#N/A</v>
      </c>
      <c r="AE152" s="93">
        <f>IF(ISNUMBER(S152),S152*VLOOKUP('Frese Valve Selection'!$T152,'Partnumber data cartridges'!$A$4:$G$1001,7,FALSE),0)+
IF(ISNUMBER(U152),U152*VLOOKUP('Frese Valve Selection'!V152,'Partnumber data cartridges'!$A$4:$G$1001,7,FALSE),0)+
IF(ISNUMBER(W152),W152*VLOOKUP('Frese Valve Selection'!X152,'Partnumber data cartridges'!$A$4:$G$1001,7,FALSE),0)</f>
        <v>0</v>
      </c>
      <c r="AF152" s="1">
        <f>MAX(IF(ISBLANK(T152),0,VLOOKUP('Frese Valve Selection'!$T152,'Partnumber data cartridges'!$A$4:$G$1001,5,FALSE)),
IF(ISBLANK(V152),0,VLOOKUP('Frese Valve Selection'!V152,'Partnumber data cartridges'!$A$4:$G$1001,5,FALSE)),
IF(ISBLANK(X152),0,VLOOKUP('Frese Valve Selection'!X152,'Partnumber data cartridges'!$A$4:$G$1001,5,FALSE)))</f>
        <v>0</v>
      </c>
      <c r="AG152" s="20" t="e">
        <f>VLOOKUP(O152,'Weight table'!$A$2:$C$10000,3,FALSE)+IF(ISNUMBER(S152),S152*VLOOKUP(T152,'Weight table'!$A$2:$C$10000,3,FALSE),0)+IF(ISNUMBER(U152),U152*VLOOKUP(V152,'Weight table'!$A$2:$C$10000,3,FALSE),0)+IF(ISNUMBER(W152),W152*VLOOKUP(X152,'Weight table'!$A$2:$C$10000,3,FALSE),0)</f>
        <v>#N/A</v>
      </c>
      <c r="AI152" s="73"/>
      <c r="AN152">
        <f t="shared" si="29"/>
        <v>0</v>
      </c>
      <c r="AO152" t="e">
        <f t="shared" si="30"/>
        <v>#N/A</v>
      </c>
    </row>
    <row r="153" spans="2:41">
      <c r="B153" s="73"/>
      <c r="C153" s="73"/>
      <c r="D153" s="73"/>
      <c r="E153" s="73"/>
      <c r="F153" s="73"/>
      <c r="G153" s="82"/>
      <c r="H153" s="81"/>
      <c r="I153" s="97"/>
      <c r="J153" s="73"/>
      <c r="K153" s="73"/>
      <c r="L153" s="73"/>
      <c r="M153" s="81"/>
      <c r="O153" s="71"/>
      <c r="P153" s="20" t="e">
        <f>VLOOKUP('Frese Valve Selection'!$O153,'Partnumber data valves'!$B$4:$M$1001,12,FALSE)</f>
        <v>#N/A</v>
      </c>
      <c r="Q153" s="20" t="e">
        <f>VLOOKUP('Frese Valve Selection'!$O153,'Partnumber data valves'!$B$4:$L$1001,11,FALSE)</f>
        <v>#N/A</v>
      </c>
      <c r="R153" s="94" t="e">
        <f t="shared" si="28"/>
        <v>#DIV/0!</v>
      </c>
      <c r="S153" s="71"/>
      <c r="T153" s="71"/>
      <c r="U153" s="71"/>
      <c r="V153" s="71"/>
      <c r="W153" s="71"/>
      <c r="X153" s="71"/>
      <c r="Y153" s="19" t="e">
        <f>VLOOKUP('Frese Valve Selection'!$O153,'Partnumber data valves'!$B$4:$K$1001,2,FALSE)</f>
        <v>#N/A</v>
      </c>
      <c r="Z153" s="20" t="e">
        <f>VLOOKUP('Frese Valve Selection'!$O153,'Partnumber data valves'!$B$4:$K$1001,3,FALSE)</f>
        <v>#N/A</v>
      </c>
      <c r="AA153" s="20" t="e">
        <f>VLOOKUP('Frese Valve Selection'!$O153,'Partnumber data valves'!$B$4:$K$1001,7,FALSE)</f>
        <v>#N/A</v>
      </c>
      <c r="AB153" s="20" t="e">
        <f>VLOOKUP('Frese Valve Selection'!$O153,'Partnumber data valves'!$B$4:$K$1001,8,FALSE)</f>
        <v>#N/A</v>
      </c>
      <c r="AC153" s="20" t="e">
        <f>VLOOKUP('Frese Valve Selection'!$O153,'Partnumber data valves'!$B$4:$K$1001,9,FALSE)</f>
        <v>#N/A</v>
      </c>
      <c r="AD153" s="20" t="e">
        <f>VLOOKUP('Frese Valve Selection'!$O153,'Partnumber data valves'!$B$4:$K$1001,10,FALSE)</f>
        <v>#N/A</v>
      </c>
      <c r="AE153" s="93">
        <f>IF(ISNUMBER(S153),S153*VLOOKUP('Frese Valve Selection'!$T153,'Partnumber data cartridges'!$A$4:$G$1001,7,FALSE),0)+
IF(ISNUMBER(U153),U153*VLOOKUP('Frese Valve Selection'!V153,'Partnumber data cartridges'!$A$4:$G$1001,7,FALSE),0)+
IF(ISNUMBER(W153),W153*VLOOKUP('Frese Valve Selection'!X153,'Partnumber data cartridges'!$A$4:$G$1001,7,FALSE),0)</f>
        <v>0</v>
      </c>
      <c r="AF153" s="1">
        <f>MAX(IF(ISBLANK(T153),0,VLOOKUP('Frese Valve Selection'!$T153,'Partnumber data cartridges'!$A$4:$G$1001,5,FALSE)),
IF(ISBLANK(V153),0,VLOOKUP('Frese Valve Selection'!V153,'Partnumber data cartridges'!$A$4:$G$1001,5,FALSE)),
IF(ISBLANK(X153),0,VLOOKUP('Frese Valve Selection'!X153,'Partnumber data cartridges'!$A$4:$G$1001,5,FALSE)))</f>
        <v>0</v>
      </c>
      <c r="AG153" s="20" t="e">
        <f>VLOOKUP(O153,'Weight table'!$A$2:$C$10000,3,FALSE)+IF(ISNUMBER(S153),S153*VLOOKUP(T153,'Weight table'!$A$2:$C$10000,3,FALSE),0)+IF(ISNUMBER(U153),U153*VLOOKUP(V153,'Weight table'!$A$2:$C$10000,3,FALSE),0)+IF(ISNUMBER(W153),W153*VLOOKUP(X153,'Weight table'!$A$2:$C$10000,3,FALSE),0)</f>
        <v>#N/A</v>
      </c>
      <c r="AI153" s="73"/>
      <c r="AN153">
        <f t="shared" si="29"/>
        <v>0</v>
      </c>
      <c r="AO153" t="e">
        <f t="shared" si="30"/>
        <v>#N/A</v>
      </c>
    </row>
    <row r="154" spans="2:41">
      <c r="B154" s="73"/>
      <c r="C154" s="73"/>
      <c r="D154" s="73"/>
      <c r="E154" s="73"/>
      <c r="F154" s="73"/>
      <c r="G154" s="81"/>
      <c r="H154" s="81"/>
      <c r="I154" s="97"/>
      <c r="J154" s="73"/>
      <c r="K154" s="73"/>
      <c r="L154" s="73"/>
      <c r="M154" s="81"/>
      <c r="O154" s="71"/>
      <c r="P154" s="20" t="e">
        <f>VLOOKUP('Frese Valve Selection'!$O154,'Partnumber data valves'!$B$4:$M$1001,12,FALSE)</f>
        <v>#N/A</v>
      </c>
      <c r="Q154" s="20" t="e">
        <f>VLOOKUP('Frese Valve Selection'!$O154,'Partnumber data valves'!$B$4:$L$1001,11,FALSE)</f>
        <v>#N/A</v>
      </c>
      <c r="R154" s="94" t="e">
        <f t="shared" si="28"/>
        <v>#DIV/0!</v>
      </c>
      <c r="S154" s="71"/>
      <c r="T154" s="71"/>
      <c r="U154" s="71"/>
      <c r="V154" s="71"/>
      <c r="W154" s="71"/>
      <c r="X154" s="71"/>
      <c r="Y154" s="19" t="e">
        <f>VLOOKUP('Frese Valve Selection'!$O154,'Partnumber data valves'!$B$4:$K$1001,2,FALSE)</f>
        <v>#N/A</v>
      </c>
      <c r="Z154" s="20" t="e">
        <f>VLOOKUP('Frese Valve Selection'!$O154,'Partnumber data valves'!$B$4:$K$1001,3,FALSE)</f>
        <v>#N/A</v>
      </c>
      <c r="AA154" s="20" t="e">
        <f>VLOOKUP('Frese Valve Selection'!$O154,'Partnumber data valves'!$B$4:$K$1001,7,FALSE)</f>
        <v>#N/A</v>
      </c>
      <c r="AB154" s="20" t="e">
        <f>VLOOKUP('Frese Valve Selection'!$O154,'Partnumber data valves'!$B$4:$K$1001,8,FALSE)</f>
        <v>#N/A</v>
      </c>
      <c r="AC154" s="20" t="e">
        <f>VLOOKUP('Frese Valve Selection'!$O154,'Partnumber data valves'!$B$4:$K$1001,9,FALSE)</f>
        <v>#N/A</v>
      </c>
      <c r="AD154" s="20" t="e">
        <f>VLOOKUP('Frese Valve Selection'!$O154,'Partnumber data valves'!$B$4:$K$1001,10,FALSE)</f>
        <v>#N/A</v>
      </c>
      <c r="AE154" s="93">
        <f>IF(ISNUMBER(S154),S154*VLOOKUP('Frese Valve Selection'!$T154,'Partnumber data cartridges'!$A$4:$G$1001,7,FALSE),0)+
IF(ISNUMBER(U154),U154*VLOOKUP('Frese Valve Selection'!V154,'Partnumber data cartridges'!$A$4:$G$1001,7,FALSE),0)+
IF(ISNUMBER(W154),W154*VLOOKUP('Frese Valve Selection'!X154,'Partnumber data cartridges'!$A$4:$G$1001,7,FALSE),0)</f>
        <v>0</v>
      </c>
      <c r="AF154" s="1">
        <f>MAX(IF(ISBLANK(T154),0,VLOOKUP('Frese Valve Selection'!$T154,'Partnumber data cartridges'!$A$4:$G$1001,5,FALSE)),
IF(ISBLANK(V154),0,VLOOKUP('Frese Valve Selection'!V154,'Partnumber data cartridges'!$A$4:$G$1001,5,FALSE)),
IF(ISBLANK(X154),0,VLOOKUP('Frese Valve Selection'!X154,'Partnumber data cartridges'!$A$4:$G$1001,5,FALSE)))</f>
        <v>0</v>
      </c>
      <c r="AG154" s="20" t="e">
        <f>VLOOKUP(O154,'Weight table'!$A$2:$C$10000,3,FALSE)+IF(ISNUMBER(S154),S154*VLOOKUP(T154,'Weight table'!$A$2:$C$10000,3,FALSE),0)+IF(ISNUMBER(U154),U154*VLOOKUP(V154,'Weight table'!$A$2:$C$10000,3,FALSE),0)+IF(ISNUMBER(W154),W154*VLOOKUP(X154,'Weight table'!$A$2:$C$10000,3,FALSE),0)</f>
        <v>#N/A</v>
      </c>
      <c r="AI154" s="73"/>
      <c r="AN154">
        <f t="shared" si="29"/>
        <v>0</v>
      </c>
      <c r="AO154" t="e">
        <f t="shared" si="30"/>
        <v>#N/A</v>
      </c>
    </row>
    <row r="155" spans="2:41">
      <c r="B155" s="73"/>
      <c r="C155" s="73"/>
      <c r="D155" s="73"/>
      <c r="E155" s="73"/>
      <c r="F155" s="73"/>
      <c r="G155" s="82"/>
      <c r="H155" s="81"/>
      <c r="I155" s="97"/>
      <c r="J155" s="73"/>
      <c r="K155" s="73"/>
      <c r="L155" s="73"/>
      <c r="M155" s="81"/>
      <c r="O155" s="71"/>
      <c r="P155" s="20" t="e">
        <f>VLOOKUP('Frese Valve Selection'!$O155,'Partnumber data valves'!$B$4:$M$1001,12,FALSE)</f>
        <v>#N/A</v>
      </c>
      <c r="Q155" s="20" t="e">
        <f>VLOOKUP('Frese Valve Selection'!$O155,'Partnumber data valves'!$B$4:$L$1001,11,FALSE)</f>
        <v>#N/A</v>
      </c>
      <c r="R155" s="94" t="e">
        <f t="shared" si="28"/>
        <v>#DIV/0!</v>
      </c>
      <c r="S155" s="71"/>
      <c r="T155" s="71"/>
      <c r="U155" s="71"/>
      <c r="V155" s="71"/>
      <c r="W155" s="71"/>
      <c r="X155" s="71"/>
      <c r="Y155" s="19" t="e">
        <f>VLOOKUP('Frese Valve Selection'!$O155,'Partnumber data valves'!$B$4:$K$1001,2,FALSE)</f>
        <v>#N/A</v>
      </c>
      <c r="Z155" s="20" t="e">
        <f>VLOOKUP('Frese Valve Selection'!$O155,'Partnumber data valves'!$B$4:$K$1001,3,FALSE)</f>
        <v>#N/A</v>
      </c>
      <c r="AA155" s="20" t="e">
        <f>VLOOKUP('Frese Valve Selection'!$O155,'Partnumber data valves'!$B$4:$K$1001,7,FALSE)</f>
        <v>#N/A</v>
      </c>
      <c r="AB155" s="20" t="e">
        <f>VLOOKUP('Frese Valve Selection'!$O155,'Partnumber data valves'!$B$4:$K$1001,8,FALSE)</f>
        <v>#N/A</v>
      </c>
      <c r="AC155" s="20" t="e">
        <f>VLOOKUP('Frese Valve Selection'!$O155,'Partnumber data valves'!$B$4:$K$1001,9,FALSE)</f>
        <v>#N/A</v>
      </c>
      <c r="AD155" s="20" t="e">
        <f>VLOOKUP('Frese Valve Selection'!$O155,'Partnumber data valves'!$B$4:$K$1001,10,FALSE)</f>
        <v>#N/A</v>
      </c>
      <c r="AE155" s="93">
        <f>IF(ISNUMBER(S155),S155*VLOOKUP('Frese Valve Selection'!$T155,'Partnumber data cartridges'!$A$4:$G$1001,7,FALSE),0)+
IF(ISNUMBER(U155),U155*VLOOKUP('Frese Valve Selection'!V155,'Partnumber data cartridges'!$A$4:$G$1001,7,FALSE),0)+
IF(ISNUMBER(W155),W155*VLOOKUP('Frese Valve Selection'!X155,'Partnumber data cartridges'!$A$4:$G$1001,7,FALSE),0)</f>
        <v>0</v>
      </c>
      <c r="AF155" s="1">
        <f>MAX(IF(ISBLANK(T155),0,VLOOKUP('Frese Valve Selection'!$T155,'Partnumber data cartridges'!$A$4:$G$1001,5,FALSE)),
IF(ISBLANK(V155),0,VLOOKUP('Frese Valve Selection'!V155,'Partnumber data cartridges'!$A$4:$G$1001,5,FALSE)),
IF(ISBLANK(X155),0,VLOOKUP('Frese Valve Selection'!X155,'Partnumber data cartridges'!$A$4:$G$1001,5,FALSE)))</f>
        <v>0</v>
      </c>
      <c r="AG155" s="20" t="e">
        <f>VLOOKUP(O155,'Weight table'!$A$2:$C$10000,3,FALSE)+IF(ISNUMBER(S155),S155*VLOOKUP(T155,'Weight table'!$A$2:$C$10000,3,FALSE),0)+IF(ISNUMBER(U155),U155*VLOOKUP(V155,'Weight table'!$A$2:$C$10000,3,FALSE),0)+IF(ISNUMBER(W155),W155*VLOOKUP(X155,'Weight table'!$A$2:$C$10000,3,FALSE),0)</f>
        <v>#N/A</v>
      </c>
      <c r="AI155" s="73"/>
      <c r="AN155">
        <f t="shared" si="29"/>
        <v>0</v>
      </c>
      <c r="AO155" t="e">
        <f t="shared" si="30"/>
        <v>#N/A</v>
      </c>
    </row>
    <row r="156" spans="2:41">
      <c r="B156" s="73"/>
      <c r="C156" s="73"/>
      <c r="D156" s="73"/>
      <c r="E156" s="73"/>
      <c r="F156" s="73"/>
      <c r="G156" s="81"/>
      <c r="H156" s="81"/>
      <c r="I156" s="97"/>
      <c r="J156" s="73"/>
      <c r="K156" s="73"/>
      <c r="L156" s="73"/>
      <c r="M156" s="81"/>
      <c r="O156" s="71"/>
      <c r="P156" s="20" t="e">
        <f>VLOOKUP('Frese Valve Selection'!$O156,'Partnumber data valves'!$B$4:$M$1001,12,FALSE)</f>
        <v>#N/A</v>
      </c>
      <c r="Q156" s="20" t="e">
        <f>VLOOKUP('Frese Valve Selection'!$O156,'Partnumber data valves'!$B$4:$L$1001,11,FALSE)</f>
        <v>#N/A</v>
      </c>
      <c r="R156" s="94" t="e">
        <f t="shared" si="28"/>
        <v>#DIV/0!</v>
      </c>
      <c r="S156" s="71"/>
      <c r="T156" s="71"/>
      <c r="U156" s="71"/>
      <c r="V156" s="71"/>
      <c r="W156" s="71"/>
      <c r="X156" s="71"/>
      <c r="Y156" s="19" t="e">
        <f>VLOOKUP('Frese Valve Selection'!$O156,'Partnumber data valves'!$B$4:$K$1001,2,FALSE)</f>
        <v>#N/A</v>
      </c>
      <c r="Z156" s="20" t="e">
        <f>VLOOKUP('Frese Valve Selection'!$O156,'Partnumber data valves'!$B$4:$K$1001,3,FALSE)</f>
        <v>#N/A</v>
      </c>
      <c r="AA156" s="20" t="e">
        <f>VLOOKUP('Frese Valve Selection'!$O156,'Partnumber data valves'!$B$4:$K$1001,7,FALSE)</f>
        <v>#N/A</v>
      </c>
      <c r="AB156" s="20" t="e">
        <f>VLOOKUP('Frese Valve Selection'!$O156,'Partnumber data valves'!$B$4:$K$1001,8,FALSE)</f>
        <v>#N/A</v>
      </c>
      <c r="AC156" s="20" t="e">
        <f>VLOOKUP('Frese Valve Selection'!$O156,'Partnumber data valves'!$B$4:$K$1001,9,FALSE)</f>
        <v>#N/A</v>
      </c>
      <c r="AD156" s="20" t="e">
        <f>VLOOKUP('Frese Valve Selection'!$O156,'Partnumber data valves'!$B$4:$K$1001,10,FALSE)</f>
        <v>#N/A</v>
      </c>
      <c r="AE156" s="93">
        <f>IF(ISNUMBER(S156),S156*VLOOKUP('Frese Valve Selection'!$T156,'Partnumber data cartridges'!$A$4:$G$1001,7,FALSE),0)+
IF(ISNUMBER(U156),U156*VLOOKUP('Frese Valve Selection'!V156,'Partnumber data cartridges'!$A$4:$G$1001,7,FALSE),0)+
IF(ISNUMBER(W156),W156*VLOOKUP('Frese Valve Selection'!X156,'Partnumber data cartridges'!$A$4:$G$1001,7,FALSE),0)</f>
        <v>0</v>
      </c>
      <c r="AF156" s="1">
        <f>MAX(IF(ISBLANK(T156),0,VLOOKUP('Frese Valve Selection'!$T156,'Partnumber data cartridges'!$A$4:$G$1001,5,FALSE)),
IF(ISBLANK(V156),0,VLOOKUP('Frese Valve Selection'!V156,'Partnumber data cartridges'!$A$4:$G$1001,5,FALSE)),
IF(ISBLANK(X156),0,VLOOKUP('Frese Valve Selection'!X156,'Partnumber data cartridges'!$A$4:$G$1001,5,FALSE)))</f>
        <v>0</v>
      </c>
      <c r="AG156" s="20" t="e">
        <f>VLOOKUP(O156,'Weight table'!$A$2:$C$10000,3,FALSE)+IF(ISNUMBER(S156),S156*VLOOKUP(T156,'Weight table'!$A$2:$C$10000,3,FALSE),0)+IF(ISNUMBER(U156),U156*VLOOKUP(V156,'Weight table'!$A$2:$C$10000,3,FALSE),0)+IF(ISNUMBER(W156),W156*VLOOKUP(X156,'Weight table'!$A$2:$C$10000,3,FALSE),0)</f>
        <v>#N/A</v>
      </c>
      <c r="AI156" s="73"/>
      <c r="AN156">
        <f t="shared" si="29"/>
        <v>0</v>
      </c>
      <c r="AO156" t="e">
        <f t="shared" si="30"/>
        <v>#N/A</v>
      </c>
    </row>
    <row r="157" spans="2:41">
      <c r="B157" s="73"/>
      <c r="C157" s="73"/>
      <c r="D157" s="73"/>
      <c r="E157" s="73"/>
      <c r="F157" s="73"/>
      <c r="G157" s="82"/>
      <c r="H157" s="81"/>
      <c r="I157" s="97"/>
      <c r="J157" s="73"/>
      <c r="K157" s="73"/>
      <c r="L157" s="73"/>
      <c r="M157" s="81"/>
      <c r="O157" s="71"/>
      <c r="P157" s="20" t="e">
        <f>VLOOKUP('Frese Valve Selection'!$O157,'Partnumber data valves'!$B$4:$M$1001,12,FALSE)</f>
        <v>#N/A</v>
      </c>
      <c r="Q157" s="20" t="e">
        <f>VLOOKUP('Frese Valve Selection'!$O157,'Partnumber data valves'!$B$4:$L$1001,11,FALSE)</f>
        <v>#N/A</v>
      </c>
      <c r="R157" s="94" t="e">
        <f t="shared" si="28"/>
        <v>#DIV/0!</v>
      </c>
      <c r="S157" s="71"/>
      <c r="T157" s="71"/>
      <c r="U157" s="71"/>
      <c r="V157" s="71"/>
      <c r="W157" s="71"/>
      <c r="X157" s="71"/>
      <c r="Y157" s="19" t="e">
        <f>VLOOKUP('Frese Valve Selection'!$O157,'Partnumber data valves'!$B$4:$K$1001,2,FALSE)</f>
        <v>#N/A</v>
      </c>
      <c r="Z157" s="20" t="e">
        <f>VLOOKUP('Frese Valve Selection'!$O157,'Partnumber data valves'!$B$4:$K$1001,3,FALSE)</f>
        <v>#N/A</v>
      </c>
      <c r="AA157" s="20" t="e">
        <f>VLOOKUP('Frese Valve Selection'!$O157,'Partnumber data valves'!$B$4:$K$1001,7,FALSE)</f>
        <v>#N/A</v>
      </c>
      <c r="AB157" s="20" t="e">
        <f>VLOOKUP('Frese Valve Selection'!$O157,'Partnumber data valves'!$B$4:$K$1001,8,FALSE)</f>
        <v>#N/A</v>
      </c>
      <c r="AC157" s="20" t="e">
        <f>VLOOKUP('Frese Valve Selection'!$O157,'Partnumber data valves'!$B$4:$K$1001,9,FALSE)</f>
        <v>#N/A</v>
      </c>
      <c r="AD157" s="20" t="e">
        <f>VLOOKUP('Frese Valve Selection'!$O157,'Partnumber data valves'!$B$4:$K$1001,10,FALSE)</f>
        <v>#N/A</v>
      </c>
      <c r="AE157" s="93">
        <f>IF(ISNUMBER(S157),S157*VLOOKUP('Frese Valve Selection'!$T157,'Partnumber data cartridges'!$A$4:$G$1001,7,FALSE),0)+
IF(ISNUMBER(U157),U157*VLOOKUP('Frese Valve Selection'!V157,'Partnumber data cartridges'!$A$4:$G$1001,7,FALSE),0)+
IF(ISNUMBER(W157),W157*VLOOKUP('Frese Valve Selection'!X157,'Partnumber data cartridges'!$A$4:$G$1001,7,FALSE),0)</f>
        <v>0</v>
      </c>
      <c r="AF157" s="1">
        <f>MAX(IF(ISBLANK(T157),0,VLOOKUP('Frese Valve Selection'!$T157,'Partnumber data cartridges'!$A$4:$G$1001,5,FALSE)),
IF(ISBLANK(V157),0,VLOOKUP('Frese Valve Selection'!V157,'Partnumber data cartridges'!$A$4:$G$1001,5,FALSE)),
IF(ISBLANK(X157),0,VLOOKUP('Frese Valve Selection'!X157,'Partnumber data cartridges'!$A$4:$G$1001,5,FALSE)))</f>
        <v>0</v>
      </c>
      <c r="AG157" s="20" t="e">
        <f>VLOOKUP(O157,'Weight table'!$A$2:$C$10000,3,FALSE)+IF(ISNUMBER(S157),S157*VLOOKUP(T157,'Weight table'!$A$2:$C$10000,3,FALSE),0)+IF(ISNUMBER(U157),U157*VLOOKUP(V157,'Weight table'!$A$2:$C$10000,3,FALSE),0)+IF(ISNUMBER(W157),W157*VLOOKUP(X157,'Weight table'!$A$2:$C$10000,3,FALSE),0)</f>
        <v>#N/A</v>
      </c>
      <c r="AI157" s="73"/>
      <c r="AN157">
        <f t="shared" si="29"/>
        <v>0</v>
      </c>
      <c r="AO157" t="e">
        <f t="shared" si="30"/>
        <v>#N/A</v>
      </c>
    </row>
    <row r="158" spans="2:41">
      <c r="B158" s="73"/>
      <c r="C158" s="73"/>
      <c r="D158" s="73"/>
      <c r="E158" s="73"/>
      <c r="F158" s="73"/>
      <c r="G158" s="81"/>
      <c r="H158" s="81"/>
      <c r="I158" s="97"/>
      <c r="J158" s="73"/>
      <c r="K158" s="73"/>
      <c r="L158" s="73"/>
      <c r="M158" s="81"/>
      <c r="O158" s="71"/>
      <c r="P158" s="20" t="e">
        <f>VLOOKUP('Frese Valve Selection'!$O158,'Partnumber data valves'!$B$4:$M$1001,12,FALSE)</f>
        <v>#N/A</v>
      </c>
      <c r="Q158" s="20" t="e">
        <f>VLOOKUP('Frese Valve Selection'!$O158,'Partnumber data valves'!$B$4:$L$1001,11,FALSE)</f>
        <v>#N/A</v>
      </c>
      <c r="R158" s="94" t="e">
        <f t="shared" si="28"/>
        <v>#DIV/0!</v>
      </c>
      <c r="S158" s="71"/>
      <c r="T158" s="71"/>
      <c r="U158" s="71"/>
      <c r="V158" s="71"/>
      <c r="W158" s="71"/>
      <c r="X158" s="71"/>
      <c r="Y158" s="19" t="e">
        <f>VLOOKUP('Frese Valve Selection'!$O158,'Partnumber data valves'!$B$4:$K$1001,2,FALSE)</f>
        <v>#N/A</v>
      </c>
      <c r="Z158" s="20" t="e">
        <f>VLOOKUP('Frese Valve Selection'!$O158,'Partnumber data valves'!$B$4:$K$1001,3,FALSE)</f>
        <v>#N/A</v>
      </c>
      <c r="AA158" s="20" t="e">
        <f>VLOOKUP('Frese Valve Selection'!$O158,'Partnumber data valves'!$B$4:$K$1001,7,FALSE)</f>
        <v>#N/A</v>
      </c>
      <c r="AB158" s="20" t="e">
        <f>VLOOKUP('Frese Valve Selection'!$O158,'Partnumber data valves'!$B$4:$K$1001,8,FALSE)</f>
        <v>#N/A</v>
      </c>
      <c r="AC158" s="20" t="e">
        <f>VLOOKUP('Frese Valve Selection'!$O158,'Partnumber data valves'!$B$4:$K$1001,9,FALSE)</f>
        <v>#N/A</v>
      </c>
      <c r="AD158" s="20" t="e">
        <f>VLOOKUP('Frese Valve Selection'!$O158,'Partnumber data valves'!$B$4:$K$1001,10,FALSE)</f>
        <v>#N/A</v>
      </c>
      <c r="AE158" s="93">
        <f>IF(ISNUMBER(S158),S158*VLOOKUP('Frese Valve Selection'!$T158,'Partnumber data cartridges'!$A$4:$G$1001,7,FALSE),0)+
IF(ISNUMBER(U158),U158*VLOOKUP('Frese Valve Selection'!V158,'Partnumber data cartridges'!$A$4:$G$1001,7,FALSE),0)+
IF(ISNUMBER(W158),W158*VLOOKUP('Frese Valve Selection'!X158,'Partnumber data cartridges'!$A$4:$G$1001,7,FALSE),0)</f>
        <v>0</v>
      </c>
      <c r="AF158" s="1">
        <f>MAX(IF(ISBLANK(T158),0,VLOOKUP('Frese Valve Selection'!$T158,'Partnumber data cartridges'!$A$4:$G$1001,5,FALSE)),
IF(ISBLANK(V158),0,VLOOKUP('Frese Valve Selection'!V158,'Partnumber data cartridges'!$A$4:$G$1001,5,FALSE)),
IF(ISBLANK(X158),0,VLOOKUP('Frese Valve Selection'!X158,'Partnumber data cartridges'!$A$4:$G$1001,5,FALSE)))</f>
        <v>0</v>
      </c>
      <c r="AG158" s="20" t="e">
        <f>VLOOKUP(O158,'Weight table'!$A$2:$C$10000,3,FALSE)+IF(ISNUMBER(S158),S158*VLOOKUP(T158,'Weight table'!$A$2:$C$10000,3,FALSE),0)+IF(ISNUMBER(U158),U158*VLOOKUP(V158,'Weight table'!$A$2:$C$10000,3,FALSE),0)+IF(ISNUMBER(W158),W158*VLOOKUP(X158,'Weight table'!$A$2:$C$10000,3,FALSE),0)</f>
        <v>#N/A</v>
      </c>
      <c r="AI158" s="73"/>
      <c r="AN158">
        <f t="shared" si="29"/>
        <v>0</v>
      </c>
      <c r="AO158" t="e">
        <f t="shared" si="30"/>
        <v>#N/A</v>
      </c>
    </row>
    <row r="159" spans="2:41">
      <c r="B159" s="73"/>
      <c r="C159" s="73"/>
      <c r="D159" s="73"/>
      <c r="E159" s="73"/>
      <c r="F159" s="73"/>
      <c r="G159" s="81"/>
      <c r="H159" s="81"/>
      <c r="I159" s="97"/>
      <c r="J159" s="73"/>
      <c r="K159" s="73"/>
      <c r="L159" s="73"/>
      <c r="M159" s="81"/>
      <c r="O159" s="71"/>
      <c r="P159" s="20" t="e">
        <f>VLOOKUP('Frese Valve Selection'!$O159,'Partnumber data valves'!$B$4:$M$1001,12,FALSE)</f>
        <v>#N/A</v>
      </c>
      <c r="Q159" s="20" t="e">
        <f>VLOOKUP('Frese Valve Selection'!$O159,'Partnumber data valves'!$B$4:$L$1001,11,FALSE)</f>
        <v>#N/A</v>
      </c>
      <c r="R159" s="94" t="e">
        <f t="shared" si="28"/>
        <v>#DIV/0!</v>
      </c>
      <c r="S159" s="71"/>
      <c r="T159" s="71"/>
      <c r="U159" s="71"/>
      <c r="V159" s="71"/>
      <c r="W159" s="71"/>
      <c r="X159" s="71"/>
      <c r="Y159" s="19" t="e">
        <f>VLOOKUP('Frese Valve Selection'!$O159,'Partnumber data valves'!$B$4:$K$1001,2,FALSE)</f>
        <v>#N/A</v>
      </c>
      <c r="Z159" s="20" t="e">
        <f>VLOOKUP('Frese Valve Selection'!$O159,'Partnumber data valves'!$B$4:$K$1001,3,FALSE)</f>
        <v>#N/A</v>
      </c>
      <c r="AA159" s="20" t="e">
        <f>VLOOKUP('Frese Valve Selection'!$O159,'Partnumber data valves'!$B$4:$K$1001,7,FALSE)</f>
        <v>#N/A</v>
      </c>
      <c r="AB159" s="20" t="e">
        <f>VLOOKUP('Frese Valve Selection'!$O159,'Partnumber data valves'!$B$4:$K$1001,8,FALSE)</f>
        <v>#N/A</v>
      </c>
      <c r="AC159" s="20" t="e">
        <f>VLOOKUP('Frese Valve Selection'!$O159,'Partnumber data valves'!$B$4:$K$1001,9,FALSE)</f>
        <v>#N/A</v>
      </c>
      <c r="AD159" s="20" t="e">
        <f>VLOOKUP('Frese Valve Selection'!$O159,'Partnumber data valves'!$B$4:$K$1001,10,FALSE)</f>
        <v>#N/A</v>
      </c>
      <c r="AE159" s="93">
        <f>IF(ISNUMBER(S159),S159*VLOOKUP('Frese Valve Selection'!$T159,'Partnumber data cartridges'!$A$4:$G$1001,7,FALSE),0)+
IF(ISNUMBER(U159),U159*VLOOKUP('Frese Valve Selection'!V159,'Partnumber data cartridges'!$A$4:$G$1001,7,FALSE),0)+
IF(ISNUMBER(W159),W159*VLOOKUP('Frese Valve Selection'!X159,'Partnumber data cartridges'!$A$4:$G$1001,7,FALSE),0)</f>
        <v>0</v>
      </c>
      <c r="AF159" s="1">
        <f>MAX(IF(ISBLANK(T159),0,VLOOKUP('Frese Valve Selection'!$T159,'Partnumber data cartridges'!$A$4:$G$1001,5,FALSE)),
IF(ISBLANK(V159),0,VLOOKUP('Frese Valve Selection'!V159,'Partnumber data cartridges'!$A$4:$G$1001,5,FALSE)),
IF(ISBLANK(X159),0,VLOOKUP('Frese Valve Selection'!X159,'Partnumber data cartridges'!$A$4:$G$1001,5,FALSE)))</f>
        <v>0</v>
      </c>
      <c r="AG159" s="20" t="e">
        <f>VLOOKUP(O159,'Weight table'!$A$2:$C$10000,3,FALSE)+IF(ISNUMBER(S159),S159*VLOOKUP(T159,'Weight table'!$A$2:$C$10000,3,FALSE),0)+IF(ISNUMBER(U159),U159*VLOOKUP(V159,'Weight table'!$A$2:$C$10000,3,FALSE),0)+IF(ISNUMBER(W159),W159*VLOOKUP(X159,'Weight table'!$A$2:$C$10000,3,FALSE),0)</f>
        <v>#N/A</v>
      </c>
      <c r="AI159" s="73"/>
      <c r="AN159">
        <f t="shared" si="29"/>
        <v>0</v>
      </c>
      <c r="AO159" t="e">
        <f t="shared" si="30"/>
        <v>#N/A</v>
      </c>
    </row>
    <row r="160" spans="2:41">
      <c r="B160" s="73"/>
      <c r="C160" s="73"/>
      <c r="D160" s="73"/>
      <c r="E160" s="73"/>
      <c r="F160" s="73"/>
      <c r="G160" s="81"/>
      <c r="H160" s="80"/>
      <c r="I160" s="97"/>
      <c r="J160" s="73"/>
      <c r="K160" s="73"/>
      <c r="L160" s="73"/>
      <c r="M160" s="81"/>
      <c r="O160" s="71"/>
      <c r="P160" s="20" t="e">
        <f>VLOOKUP('Frese Valve Selection'!$O160,'Partnumber data valves'!$B$4:$M$1001,12,FALSE)</f>
        <v>#N/A</v>
      </c>
      <c r="Q160" s="20" t="e">
        <f>VLOOKUP('Frese Valve Selection'!$O160,'Partnumber data valves'!$B$4:$L$1001,11,FALSE)</f>
        <v>#N/A</v>
      </c>
      <c r="R160" s="94" t="e">
        <f t="shared" si="28"/>
        <v>#DIV/0!</v>
      </c>
      <c r="S160" s="71"/>
      <c r="T160" s="71"/>
      <c r="U160" s="71"/>
      <c r="V160" s="71"/>
      <c r="W160" s="71"/>
      <c r="X160" s="71"/>
      <c r="Y160" s="19" t="e">
        <f>VLOOKUP('Frese Valve Selection'!$O160,'Partnumber data valves'!$B$4:$K$1001,2,FALSE)</f>
        <v>#N/A</v>
      </c>
      <c r="Z160" s="20" t="e">
        <f>VLOOKUP('Frese Valve Selection'!$O160,'Partnumber data valves'!$B$4:$K$1001,3,FALSE)</f>
        <v>#N/A</v>
      </c>
      <c r="AA160" s="20" t="e">
        <f>VLOOKUP('Frese Valve Selection'!$O160,'Partnumber data valves'!$B$4:$K$1001,7,FALSE)</f>
        <v>#N/A</v>
      </c>
      <c r="AB160" s="20" t="e">
        <f>VLOOKUP('Frese Valve Selection'!$O160,'Partnumber data valves'!$B$4:$K$1001,8,FALSE)</f>
        <v>#N/A</v>
      </c>
      <c r="AC160" s="20" t="e">
        <f>VLOOKUP('Frese Valve Selection'!$O160,'Partnumber data valves'!$B$4:$K$1001,9,FALSE)</f>
        <v>#N/A</v>
      </c>
      <c r="AD160" s="20" t="e">
        <f>VLOOKUP('Frese Valve Selection'!$O160,'Partnumber data valves'!$B$4:$K$1001,10,FALSE)</f>
        <v>#N/A</v>
      </c>
      <c r="AE160" s="93">
        <f>IF(ISNUMBER(S160),S160*VLOOKUP('Frese Valve Selection'!$T160,'Partnumber data cartridges'!$A$4:$G$1001,7,FALSE),0)+
IF(ISNUMBER(U160),U160*VLOOKUP('Frese Valve Selection'!V160,'Partnumber data cartridges'!$A$4:$G$1001,7,FALSE),0)+
IF(ISNUMBER(W160),W160*VLOOKUP('Frese Valve Selection'!X160,'Partnumber data cartridges'!$A$4:$G$1001,7,FALSE),0)</f>
        <v>0</v>
      </c>
      <c r="AF160" s="1">
        <f>MAX(IF(ISBLANK(T160),0,VLOOKUP('Frese Valve Selection'!$T160,'Partnumber data cartridges'!$A$4:$G$1001,5,FALSE)),
IF(ISBLANK(V160),0,VLOOKUP('Frese Valve Selection'!V160,'Partnumber data cartridges'!$A$4:$G$1001,5,FALSE)),
IF(ISBLANK(X160),0,VLOOKUP('Frese Valve Selection'!X160,'Partnumber data cartridges'!$A$4:$G$1001,5,FALSE)))</f>
        <v>0</v>
      </c>
      <c r="AG160" s="20" t="e">
        <f>VLOOKUP(O160,'Weight table'!$A$2:$C$10000,3,FALSE)+IF(ISNUMBER(S160),S160*VLOOKUP(T160,'Weight table'!$A$2:$C$10000,3,FALSE),0)+IF(ISNUMBER(U160),U160*VLOOKUP(V160,'Weight table'!$A$2:$C$10000,3,FALSE),0)+IF(ISNUMBER(W160),W160*VLOOKUP(X160,'Weight table'!$A$2:$C$10000,3,FALSE),0)</f>
        <v>#N/A</v>
      </c>
      <c r="AI160" s="73"/>
      <c r="AN160">
        <f t="shared" si="29"/>
        <v>0</v>
      </c>
      <c r="AO160" t="e">
        <f t="shared" si="30"/>
        <v>#N/A</v>
      </c>
    </row>
    <row r="161" spans="2:41">
      <c r="B161" s="73"/>
      <c r="C161" s="73"/>
      <c r="D161" s="73"/>
      <c r="E161" s="73"/>
      <c r="F161" s="73"/>
      <c r="G161" s="81"/>
      <c r="H161" s="81"/>
      <c r="I161" s="97"/>
      <c r="J161" s="73"/>
      <c r="K161" s="73"/>
      <c r="L161" s="73"/>
      <c r="M161" s="81"/>
      <c r="O161" s="71"/>
      <c r="P161" s="20" t="e">
        <f>VLOOKUP('Frese Valve Selection'!$O161,'Partnumber data valves'!$B$4:$M$1001,12,FALSE)</f>
        <v>#N/A</v>
      </c>
      <c r="Q161" s="20" t="e">
        <f>VLOOKUP('Frese Valve Selection'!$O161,'Partnumber data valves'!$B$4:$L$1001,11,FALSE)</f>
        <v>#N/A</v>
      </c>
      <c r="R161" s="94" t="e">
        <f t="shared" si="28"/>
        <v>#DIV/0!</v>
      </c>
      <c r="S161" s="71"/>
      <c r="T161" s="71"/>
      <c r="U161" s="71"/>
      <c r="V161" s="71"/>
      <c r="W161" s="71"/>
      <c r="X161" s="71"/>
      <c r="Y161" s="19" t="e">
        <f>VLOOKUP('Frese Valve Selection'!$O161,'Partnumber data valves'!$B$4:$K$1001,2,FALSE)</f>
        <v>#N/A</v>
      </c>
      <c r="Z161" s="20" t="e">
        <f>VLOOKUP('Frese Valve Selection'!$O161,'Partnumber data valves'!$B$4:$K$1001,3,FALSE)</f>
        <v>#N/A</v>
      </c>
      <c r="AA161" s="20" t="e">
        <f>VLOOKUP('Frese Valve Selection'!$O161,'Partnumber data valves'!$B$4:$K$1001,7,FALSE)</f>
        <v>#N/A</v>
      </c>
      <c r="AB161" s="20" t="e">
        <f>VLOOKUP('Frese Valve Selection'!$O161,'Partnumber data valves'!$B$4:$K$1001,8,FALSE)</f>
        <v>#N/A</v>
      </c>
      <c r="AC161" s="20" t="e">
        <f>VLOOKUP('Frese Valve Selection'!$O161,'Partnumber data valves'!$B$4:$K$1001,9,FALSE)</f>
        <v>#N/A</v>
      </c>
      <c r="AD161" s="20" t="e">
        <f>VLOOKUP('Frese Valve Selection'!$O161,'Partnumber data valves'!$B$4:$K$1001,10,FALSE)</f>
        <v>#N/A</v>
      </c>
      <c r="AE161" s="93">
        <f>IF(ISNUMBER(S161),S161*VLOOKUP('Frese Valve Selection'!$T161,'Partnumber data cartridges'!$A$4:$G$1001,7,FALSE),0)+
IF(ISNUMBER(U161),U161*VLOOKUP('Frese Valve Selection'!V161,'Partnumber data cartridges'!$A$4:$G$1001,7,FALSE),0)+
IF(ISNUMBER(W161),W161*VLOOKUP('Frese Valve Selection'!X161,'Partnumber data cartridges'!$A$4:$G$1001,7,FALSE),0)</f>
        <v>0</v>
      </c>
      <c r="AF161" s="1">
        <f>MAX(IF(ISBLANK(T161),0,VLOOKUP('Frese Valve Selection'!$T161,'Partnumber data cartridges'!$A$4:$G$1001,5,FALSE)),
IF(ISBLANK(V161),0,VLOOKUP('Frese Valve Selection'!V161,'Partnumber data cartridges'!$A$4:$G$1001,5,FALSE)),
IF(ISBLANK(X161),0,VLOOKUP('Frese Valve Selection'!X161,'Partnumber data cartridges'!$A$4:$G$1001,5,FALSE)))</f>
        <v>0</v>
      </c>
      <c r="AG161" s="20" t="e">
        <f>VLOOKUP(O161,'Weight table'!$A$2:$C$10000,3,FALSE)+IF(ISNUMBER(S161),S161*VLOOKUP(T161,'Weight table'!$A$2:$C$10000,3,FALSE),0)+IF(ISNUMBER(U161),U161*VLOOKUP(V161,'Weight table'!$A$2:$C$10000,3,FALSE),0)+IF(ISNUMBER(W161),W161*VLOOKUP(X161,'Weight table'!$A$2:$C$10000,3,FALSE),0)</f>
        <v>#N/A</v>
      </c>
      <c r="AI161" s="73"/>
      <c r="AN161">
        <f t="shared" si="29"/>
        <v>0</v>
      </c>
      <c r="AO161" t="e">
        <f t="shared" si="30"/>
        <v>#N/A</v>
      </c>
    </row>
    <row r="162" spans="2:41">
      <c r="B162" s="73"/>
      <c r="C162" s="73"/>
      <c r="D162" s="73"/>
      <c r="E162" s="73"/>
      <c r="F162" s="73"/>
      <c r="G162" s="81"/>
      <c r="H162" s="81"/>
      <c r="I162" s="97"/>
      <c r="J162" s="73"/>
      <c r="K162" s="73"/>
      <c r="L162" s="73"/>
      <c r="M162" s="81"/>
      <c r="O162" s="71"/>
      <c r="P162" s="20" t="e">
        <f>VLOOKUP('Frese Valve Selection'!$O162,'Partnumber data valves'!$B$4:$M$1001,12,FALSE)</f>
        <v>#N/A</v>
      </c>
      <c r="Q162" s="20" t="e">
        <f>VLOOKUP('Frese Valve Selection'!$O162,'Partnumber data valves'!$B$4:$L$1001,11,FALSE)</f>
        <v>#N/A</v>
      </c>
      <c r="R162" s="94" t="e">
        <f t="shared" si="28"/>
        <v>#DIV/0!</v>
      </c>
      <c r="S162" s="71"/>
      <c r="T162" s="71"/>
      <c r="U162" s="71"/>
      <c r="V162" s="71"/>
      <c r="W162" s="71"/>
      <c r="X162" s="71"/>
      <c r="Y162" s="19" t="e">
        <f>VLOOKUP('Frese Valve Selection'!$O162,'Partnumber data valves'!$B$4:$K$1001,2,FALSE)</f>
        <v>#N/A</v>
      </c>
      <c r="Z162" s="20" t="e">
        <f>VLOOKUP('Frese Valve Selection'!$O162,'Partnumber data valves'!$B$4:$K$1001,3,FALSE)</f>
        <v>#N/A</v>
      </c>
      <c r="AA162" s="20" t="e">
        <f>VLOOKUP('Frese Valve Selection'!$O162,'Partnumber data valves'!$B$4:$K$1001,7,FALSE)</f>
        <v>#N/A</v>
      </c>
      <c r="AB162" s="20" t="e">
        <f>VLOOKUP('Frese Valve Selection'!$O162,'Partnumber data valves'!$B$4:$K$1001,8,FALSE)</f>
        <v>#N/A</v>
      </c>
      <c r="AC162" s="20" t="e">
        <f>VLOOKUP('Frese Valve Selection'!$O162,'Partnumber data valves'!$B$4:$K$1001,9,FALSE)</f>
        <v>#N/A</v>
      </c>
      <c r="AD162" s="20" t="e">
        <f>VLOOKUP('Frese Valve Selection'!$O162,'Partnumber data valves'!$B$4:$K$1001,10,FALSE)</f>
        <v>#N/A</v>
      </c>
      <c r="AE162" s="93">
        <f>IF(ISNUMBER(S162),S162*VLOOKUP('Frese Valve Selection'!$T162,'Partnumber data cartridges'!$A$4:$G$1001,7,FALSE),0)+
IF(ISNUMBER(U162),U162*VLOOKUP('Frese Valve Selection'!V162,'Partnumber data cartridges'!$A$4:$G$1001,7,FALSE),0)+
IF(ISNUMBER(W162),W162*VLOOKUP('Frese Valve Selection'!X162,'Partnumber data cartridges'!$A$4:$G$1001,7,FALSE),0)</f>
        <v>0</v>
      </c>
      <c r="AF162" s="1">
        <f>MAX(IF(ISBLANK(T162),0,VLOOKUP('Frese Valve Selection'!$T162,'Partnumber data cartridges'!$A$4:$G$1001,5,FALSE)),
IF(ISBLANK(V162),0,VLOOKUP('Frese Valve Selection'!V162,'Partnumber data cartridges'!$A$4:$G$1001,5,FALSE)),
IF(ISBLANK(X162),0,VLOOKUP('Frese Valve Selection'!X162,'Partnumber data cartridges'!$A$4:$G$1001,5,FALSE)))</f>
        <v>0</v>
      </c>
      <c r="AG162" s="20" t="e">
        <f>VLOOKUP(O162,'Weight table'!$A$2:$C$10000,3,FALSE)+IF(ISNUMBER(S162),S162*VLOOKUP(T162,'Weight table'!$A$2:$C$10000,3,FALSE),0)+IF(ISNUMBER(U162),U162*VLOOKUP(V162,'Weight table'!$A$2:$C$10000,3,FALSE),0)+IF(ISNUMBER(W162),W162*VLOOKUP(X162,'Weight table'!$A$2:$C$10000,3,FALSE),0)</f>
        <v>#N/A</v>
      </c>
      <c r="AI162" s="73"/>
      <c r="AN162">
        <f t="shared" si="29"/>
        <v>0</v>
      </c>
      <c r="AO162" t="e">
        <f t="shared" si="30"/>
        <v>#N/A</v>
      </c>
    </row>
    <row r="163" spans="2:41">
      <c r="B163" s="73"/>
      <c r="C163" s="73"/>
      <c r="D163" s="73"/>
      <c r="E163" s="73"/>
      <c r="F163" s="73"/>
      <c r="G163" s="81"/>
      <c r="H163" s="81"/>
      <c r="I163" s="97"/>
      <c r="J163" s="73"/>
      <c r="K163" s="73"/>
      <c r="L163" s="73"/>
      <c r="M163" s="81"/>
      <c r="O163" s="71"/>
      <c r="P163" s="20" t="e">
        <f>VLOOKUP('Frese Valve Selection'!$O163,'Partnumber data valves'!$B$4:$M$1001,12,FALSE)</f>
        <v>#N/A</v>
      </c>
      <c r="Q163" s="20" t="e">
        <f>VLOOKUP('Frese Valve Selection'!$O163,'Partnumber data valves'!$B$4:$L$1001,11,FALSE)</f>
        <v>#N/A</v>
      </c>
      <c r="R163" s="94" t="e">
        <f t="shared" si="28"/>
        <v>#DIV/0!</v>
      </c>
      <c r="S163" s="71"/>
      <c r="T163" s="71"/>
      <c r="U163" s="71"/>
      <c r="V163" s="71"/>
      <c r="W163" s="71"/>
      <c r="X163" s="71"/>
      <c r="Y163" s="19" t="e">
        <f>VLOOKUP('Frese Valve Selection'!$O163,'Partnumber data valves'!$B$4:$K$1001,2,FALSE)</f>
        <v>#N/A</v>
      </c>
      <c r="Z163" s="20" t="e">
        <f>VLOOKUP('Frese Valve Selection'!$O163,'Partnumber data valves'!$B$4:$K$1001,3,FALSE)</f>
        <v>#N/A</v>
      </c>
      <c r="AA163" s="20" t="e">
        <f>VLOOKUP('Frese Valve Selection'!$O163,'Partnumber data valves'!$B$4:$K$1001,7,FALSE)</f>
        <v>#N/A</v>
      </c>
      <c r="AB163" s="20" t="e">
        <f>VLOOKUP('Frese Valve Selection'!$O163,'Partnumber data valves'!$B$4:$K$1001,8,FALSE)</f>
        <v>#N/A</v>
      </c>
      <c r="AC163" s="20" t="e">
        <f>VLOOKUP('Frese Valve Selection'!$O163,'Partnumber data valves'!$B$4:$K$1001,9,FALSE)</f>
        <v>#N/A</v>
      </c>
      <c r="AD163" s="20" t="e">
        <f>VLOOKUP('Frese Valve Selection'!$O163,'Partnumber data valves'!$B$4:$K$1001,10,FALSE)</f>
        <v>#N/A</v>
      </c>
      <c r="AE163" s="93">
        <f>IF(ISNUMBER(S163),S163*VLOOKUP('Frese Valve Selection'!$T163,'Partnumber data cartridges'!$A$4:$G$1001,7,FALSE),0)+
IF(ISNUMBER(U163),U163*VLOOKUP('Frese Valve Selection'!V163,'Partnumber data cartridges'!$A$4:$G$1001,7,FALSE),0)+
IF(ISNUMBER(W163),W163*VLOOKUP('Frese Valve Selection'!X163,'Partnumber data cartridges'!$A$4:$G$1001,7,FALSE),0)</f>
        <v>0</v>
      </c>
      <c r="AF163" s="1">
        <f>MAX(IF(ISBLANK(T163),0,VLOOKUP('Frese Valve Selection'!$T163,'Partnumber data cartridges'!$A$4:$G$1001,5,FALSE)),
IF(ISBLANK(V163),0,VLOOKUP('Frese Valve Selection'!V163,'Partnumber data cartridges'!$A$4:$G$1001,5,FALSE)),
IF(ISBLANK(X163),0,VLOOKUP('Frese Valve Selection'!X163,'Partnumber data cartridges'!$A$4:$G$1001,5,FALSE)))</f>
        <v>0</v>
      </c>
      <c r="AG163" s="20" t="e">
        <f>VLOOKUP(O163,'Weight table'!$A$2:$C$10000,3,FALSE)+IF(ISNUMBER(S163),S163*VLOOKUP(T163,'Weight table'!$A$2:$C$10000,3,FALSE),0)+IF(ISNUMBER(U163),U163*VLOOKUP(V163,'Weight table'!$A$2:$C$10000,3,FALSE),0)+IF(ISNUMBER(W163),W163*VLOOKUP(X163,'Weight table'!$A$2:$C$10000,3,FALSE),0)</f>
        <v>#N/A</v>
      </c>
      <c r="AI163" s="73"/>
      <c r="AN163">
        <f t="shared" si="29"/>
        <v>0</v>
      </c>
      <c r="AO163" t="e">
        <f t="shared" si="30"/>
        <v>#N/A</v>
      </c>
    </row>
    <row r="164" spans="2:41">
      <c r="B164" s="73"/>
      <c r="C164" s="73"/>
      <c r="D164" s="73"/>
      <c r="E164" s="73"/>
      <c r="F164" s="73"/>
      <c r="G164" s="81"/>
      <c r="H164" s="81"/>
      <c r="I164" s="97"/>
      <c r="J164" s="73"/>
      <c r="K164" s="73"/>
      <c r="L164" s="73"/>
      <c r="M164" s="81"/>
      <c r="O164" s="71"/>
      <c r="P164" s="20" t="e">
        <f>VLOOKUP('Frese Valve Selection'!$O164,'Partnumber data valves'!$B$4:$M$1001,12,FALSE)</f>
        <v>#N/A</v>
      </c>
      <c r="Q164" s="20" t="e">
        <f>VLOOKUP('Frese Valve Selection'!$O164,'Partnumber data valves'!$B$4:$L$1001,11,FALSE)</f>
        <v>#N/A</v>
      </c>
      <c r="R164" s="94" t="e">
        <f t="shared" si="28"/>
        <v>#DIV/0!</v>
      </c>
      <c r="S164" s="71"/>
      <c r="T164" s="71"/>
      <c r="U164" s="71"/>
      <c r="V164" s="71"/>
      <c r="W164" s="71"/>
      <c r="X164" s="71"/>
      <c r="Y164" s="19" t="e">
        <f>VLOOKUP('Frese Valve Selection'!$O164,'Partnumber data valves'!$B$4:$K$1001,2,FALSE)</f>
        <v>#N/A</v>
      </c>
      <c r="Z164" s="20" t="e">
        <f>VLOOKUP('Frese Valve Selection'!$O164,'Partnumber data valves'!$B$4:$K$1001,3,FALSE)</f>
        <v>#N/A</v>
      </c>
      <c r="AA164" s="20" t="e">
        <f>VLOOKUP('Frese Valve Selection'!$O164,'Partnumber data valves'!$B$4:$K$1001,7,FALSE)</f>
        <v>#N/A</v>
      </c>
      <c r="AB164" s="20" t="e">
        <f>VLOOKUP('Frese Valve Selection'!$O164,'Partnumber data valves'!$B$4:$K$1001,8,FALSE)</f>
        <v>#N/A</v>
      </c>
      <c r="AC164" s="20" t="e">
        <f>VLOOKUP('Frese Valve Selection'!$O164,'Partnumber data valves'!$B$4:$K$1001,9,FALSE)</f>
        <v>#N/A</v>
      </c>
      <c r="AD164" s="20" t="e">
        <f>VLOOKUP('Frese Valve Selection'!$O164,'Partnumber data valves'!$B$4:$K$1001,10,FALSE)</f>
        <v>#N/A</v>
      </c>
      <c r="AE164" s="93">
        <f>IF(ISNUMBER(S164),S164*VLOOKUP('Frese Valve Selection'!$T164,'Partnumber data cartridges'!$A$4:$G$1001,7,FALSE),0)+
IF(ISNUMBER(U164),U164*VLOOKUP('Frese Valve Selection'!V164,'Partnumber data cartridges'!$A$4:$G$1001,7,FALSE),0)+
IF(ISNUMBER(W164),W164*VLOOKUP('Frese Valve Selection'!X164,'Partnumber data cartridges'!$A$4:$G$1001,7,FALSE),0)</f>
        <v>0</v>
      </c>
      <c r="AF164" s="1">
        <f>MAX(IF(ISBLANK(T164),0,VLOOKUP('Frese Valve Selection'!$T164,'Partnumber data cartridges'!$A$4:$G$1001,5,FALSE)),
IF(ISBLANK(V164),0,VLOOKUP('Frese Valve Selection'!V164,'Partnumber data cartridges'!$A$4:$G$1001,5,FALSE)),
IF(ISBLANK(X164),0,VLOOKUP('Frese Valve Selection'!X164,'Partnumber data cartridges'!$A$4:$G$1001,5,FALSE)))</f>
        <v>0</v>
      </c>
      <c r="AG164" s="20" t="e">
        <f>VLOOKUP(O164,'Weight table'!$A$2:$C$10000,3,FALSE)+IF(ISNUMBER(S164),S164*VLOOKUP(T164,'Weight table'!$A$2:$C$10000,3,FALSE),0)+IF(ISNUMBER(U164),U164*VLOOKUP(V164,'Weight table'!$A$2:$C$10000,3,FALSE),0)+IF(ISNUMBER(W164),W164*VLOOKUP(X164,'Weight table'!$A$2:$C$10000,3,FALSE),0)</f>
        <v>#N/A</v>
      </c>
      <c r="AI164" s="73"/>
      <c r="AN164">
        <f t="shared" si="29"/>
        <v>0</v>
      </c>
      <c r="AO164" t="e">
        <f t="shared" si="30"/>
        <v>#N/A</v>
      </c>
    </row>
    <row r="165" spans="2:41">
      <c r="B165" s="73"/>
      <c r="C165" s="73"/>
      <c r="D165" s="73"/>
      <c r="E165" s="73"/>
      <c r="F165" s="73"/>
      <c r="G165" s="81"/>
      <c r="H165" s="81"/>
      <c r="I165" s="97"/>
      <c r="J165" s="73"/>
      <c r="K165" s="73"/>
      <c r="L165" s="73"/>
      <c r="M165" s="81"/>
      <c r="O165" s="71"/>
      <c r="P165" s="20" t="e">
        <f>VLOOKUP('Frese Valve Selection'!$O165,'Partnumber data valves'!$B$4:$M$1001,12,FALSE)</f>
        <v>#N/A</v>
      </c>
      <c r="Q165" s="20" t="e">
        <f>VLOOKUP('Frese Valve Selection'!$O165,'Partnumber data valves'!$B$4:$L$1001,11,FALSE)</f>
        <v>#N/A</v>
      </c>
      <c r="R165" s="94" t="e">
        <f t="shared" si="28"/>
        <v>#DIV/0!</v>
      </c>
      <c r="S165" s="71"/>
      <c r="T165" s="71"/>
      <c r="U165" s="71"/>
      <c r="V165" s="71"/>
      <c r="W165" s="71"/>
      <c r="X165" s="71"/>
      <c r="Y165" s="19" t="e">
        <f>VLOOKUP('Frese Valve Selection'!$O165,'Partnumber data valves'!$B$4:$K$1001,2,FALSE)</f>
        <v>#N/A</v>
      </c>
      <c r="Z165" s="20" t="e">
        <f>VLOOKUP('Frese Valve Selection'!$O165,'Partnumber data valves'!$B$4:$K$1001,3,FALSE)</f>
        <v>#N/A</v>
      </c>
      <c r="AA165" s="20" t="e">
        <f>VLOOKUP('Frese Valve Selection'!$O165,'Partnumber data valves'!$B$4:$K$1001,7,FALSE)</f>
        <v>#N/A</v>
      </c>
      <c r="AB165" s="20" t="e">
        <f>VLOOKUP('Frese Valve Selection'!$O165,'Partnumber data valves'!$B$4:$K$1001,8,FALSE)</f>
        <v>#N/A</v>
      </c>
      <c r="AC165" s="20" t="e">
        <f>VLOOKUP('Frese Valve Selection'!$O165,'Partnumber data valves'!$B$4:$K$1001,9,FALSE)</f>
        <v>#N/A</v>
      </c>
      <c r="AD165" s="20" t="e">
        <f>VLOOKUP('Frese Valve Selection'!$O165,'Partnumber data valves'!$B$4:$K$1001,10,FALSE)</f>
        <v>#N/A</v>
      </c>
      <c r="AE165" s="93">
        <f>IF(ISNUMBER(S165),S165*VLOOKUP('Frese Valve Selection'!$T165,'Partnumber data cartridges'!$A$4:$G$1001,7,FALSE),0)+
IF(ISNUMBER(U165),U165*VLOOKUP('Frese Valve Selection'!V165,'Partnumber data cartridges'!$A$4:$G$1001,7,FALSE),0)+
IF(ISNUMBER(W165),W165*VLOOKUP('Frese Valve Selection'!X165,'Partnumber data cartridges'!$A$4:$G$1001,7,FALSE),0)</f>
        <v>0</v>
      </c>
      <c r="AF165" s="1">
        <f>MAX(IF(ISBLANK(T165),0,VLOOKUP('Frese Valve Selection'!$T165,'Partnumber data cartridges'!$A$4:$G$1001,5,FALSE)),
IF(ISBLANK(V165),0,VLOOKUP('Frese Valve Selection'!V165,'Partnumber data cartridges'!$A$4:$G$1001,5,FALSE)),
IF(ISBLANK(X165),0,VLOOKUP('Frese Valve Selection'!X165,'Partnumber data cartridges'!$A$4:$G$1001,5,FALSE)))</f>
        <v>0</v>
      </c>
      <c r="AG165" s="20" t="e">
        <f>VLOOKUP(O165,'Weight table'!$A$2:$C$10000,3,FALSE)+IF(ISNUMBER(S165),S165*VLOOKUP(T165,'Weight table'!$A$2:$C$10000,3,FALSE),0)+IF(ISNUMBER(U165),U165*VLOOKUP(V165,'Weight table'!$A$2:$C$10000,3,FALSE),0)+IF(ISNUMBER(W165),W165*VLOOKUP(X165,'Weight table'!$A$2:$C$10000,3,FALSE),0)</f>
        <v>#N/A</v>
      </c>
      <c r="AI165" s="73"/>
      <c r="AN165">
        <f t="shared" si="29"/>
        <v>0</v>
      </c>
      <c r="AO165" t="e">
        <f t="shared" si="30"/>
        <v>#N/A</v>
      </c>
    </row>
    <row r="166" spans="2:41">
      <c r="B166" s="73"/>
      <c r="C166" s="73"/>
      <c r="D166" s="73"/>
      <c r="E166" s="73"/>
      <c r="F166" s="73"/>
      <c r="G166" s="81"/>
      <c r="H166" s="80"/>
      <c r="I166" s="97"/>
      <c r="J166" s="73"/>
      <c r="K166" s="73"/>
      <c r="L166" s="73"/>
      <c r="M166" s="81"/>
      <c r="O166" s="71"/>
      <c r="P166" s="20" t="e">
        <f>VLOOKUP('Frese Valve Selection'!$O166,'Partnumber data valves'!$B$4:$M$1001,12,FALSE)</f>
        <v>#N/A</v>
      </c>
      <c r="Q166" s="20" t="e">
        <f>VLOOKUP('Frese Valve Selection'!$O166,'Partnumber data valves'!$B$4:$L$1001,11,FALSE)</f>
        <v>#N/A</v>
      </c>
      <c r="R166" s="94" t="e">
        <f t="shared" si="28"/>
        <v>#DIV/0!</v>
      </c>
      <c r="S166" s="71"/>
      <c r="T166" s="71"/>
      <c r="U166" s="71"/>
      <c r="V166" s="71"/>
      <c r="W166" s="71"/>
      <c r="X166" s="71"/>
      <c r="Y166" s="19" t="e">
        <f>VLOOKUP('Frese Valve Selection'!$O166,'Partnumber data valves'!$B$4:$K$1001,2,FALSE)</f>
        <v>#N/A</v>
      </c>
      <c r="Z166" s="20" t="e">
        <f>VLOOKUP('Frese Valve Selection'!$O166,'Partnumber data valves'!$B$4:$K$1001,3,FALSE)</f>
        <v>#N/A</v>
      </c>
      <c r="AA166" s="20" t="e">
        <f>VLOOKUP('Frese Valve Selection'!$O166,'Partnumber data valves'!$B$4:$K$1001,7,FALSE)</f>
        <v>#N/A</v>
      </c>
      <c r="AB166" s="20" t="e">
        <f>VLOOKUP('Frese Valve Selection'!$O166,'Partnumber data valves'!$B$4:$K$1001,8,FALSE)</f>
        <v>#N/A</v>
      </c>
      <c r="AC166" s="20" t="e">
        <f>VLOOKUP('Frese Valve Selection'!$O166,'Partnumber data valves'!$B$4:$K$1001,9,FALSE)</f>
        <v>#N/A</v>
      </c>
      <c r="AD166" s="20" t="e">
        <f>VLOOKUP('Frese Valve Selection'!$O166,'Partnumber data valves'!$B$4:$K$1001,10,FALSE)</f>
        <v>#N/A</v>
      </c>
      <c r="AE166" s="93">
        <f>IF(ISNUMBER(S166),S166*VLOOKUP('Frese Valve Selection'!$T166,'Partnumber data cartridges'!$A$4:$G$1001,7,FALSE),0)+
IF(ISNUMBER(U166),U166*VLOOKUP('Frese Valve Selection'!V166,'Partnumber data cartridges'!$A$4:$G$1001,7,FALSE),0)+
IF(ISNUMBER(W166),W166*VLOOKUP('Frese Valve Selection'!X166,'Partnumber data cartridges'!$A$4:$G$1001,7,FALSE),0)</f>
        <v>0</v>
      </c>
      <c r="AF166" s="1">
        <f>MAX(IF(ISBLANK(T166),0,VLOOKUP('Frese Valve Selection'!$T166,'Partnumber data cartridges'!$A$4:$G$1001,5,FALSE)),
IF(ISBLANK(V166),0,VLOOKUP('Frese Valve Selection'!V166,'Partnumber data cartridges'!$A$4:$G$1001,5,FALSE)),
IF(ISBLANK(X166),0,VLOOKUP('Frese Valve Selection'!X166,'Partnumber data cartridges'!$A$4:$G$1001,5,FALSE)))</f>
        <v>0</v>
      </c>
      <c r="AG166" s="20" t="e">
        <f>VLOOKUP(O166,'Weight table'!$A$2:$C$10000,3,FALSE)+IF(ISNUMBER(S166),S166*VLOOKUP(T166,'Weight table'!$A$2:$C$10000,3,FALSE),0)+IF(ISNUMBER(U166),U166*VLOOKUP(V166,'Weight table'!$A$2:$C$10000,3,FALSE),0)+IF(ISNUMBER(W166),W166*VLOOKUP(X166,'Weight table'!$A$2:$C$10000,3,FALSE),0)</f>
        <v>#N/A</v>
      </c>
      <c r="AI166" s="73"/>
      <c r="AN166">
        <f t="shared" si="29"/>
        <v>0</v>
      </c>
      <c r="AO166" t="e">
        <f t="shared" si="30"/>
        <v>#N/A</v>
      </c>
    </row>
    <row r="167" spans="2:41">
      <c r="B167" s="73"/>
      <c r="C167" s="73"/>
      <c r="D167" s="73"/>
      <c r="E167" s="73"/>
      <c r="F167" s="73"/>
      <c r="G167" s="81"/>
      <c r="H167" s="81"/>
      <c r="I167" s="97"/>
      <c r="J167" s="73"/>
      <c r="K167" s="73"/>
      <c r="L167" s="73"/>
      <c r="M167" s="81"/>
      <c r="O167" s="71"/>
      <c r="P167" s="20" t="e">
        <f>VLOOKUP('Frese Valve Selection'!$O167,'Partnumber data valves'!$B$4:$M$1001,12,FALSE)</f>
        <v>#N/A</v>
      </c>
      <c r="Q167" s="20" t="e">
        <f>VLOOKUP('Frese Valve Selection'!$O167,'Partnumber data valves'!$B$4:$L$1001,11,FALSE)</f>
        <v>#N/A</v>
      </c>
      <c r="R167" s="94" t="e">
        <f t="shared" si="28"/>
        <v>#DIV/0!</v>
      </c>
      <c r="S167" s="71"/>
      <c r="T167" s="71"/>
      <c r="U167" s="71"/>
      <c r="V167" s="71"/>
      <c r="W167" s="71"/>
      <c r="X167" s="71"/>
      <c r="Y167" s="19" t="e">
        <f>VLOOKUP('Frese Valve Selection'!$O167,'Partnumber data valves'!$B$4:$K$1001,2,FALSE)</f>
        <v>#N/A</v>
      </c>
      <c r="Z167" s="20" t="e">
        <f>VLOOKUP('Frese Valve Selection'!$O167,'Partnumber data valves'!$B$4:$K$1001,3,FALSE)</f>
        <v>#N/A</v>
      </c>
      <c r="AA167" s="20" t="e">
        <f>VLOOKUP('Frese Valve Selection'!$O167,'Partnumber data valves'!$B$4:$K$1001,7,FALSE)</f>
        <v>#N/A</v>
      </c>
      <c r="AB167" s="20" t="e">
        <f>VLOOKUP('Frese Valve Selection'!$O167,'Partnumber data valves'!$B$4:$K$1001,8,FALSE)</f>
        <v>#N/A</v>
      </c>
      <c r="AC167" s="20" t="e">
        <f>VLOOKUP('Frese Valve Selection'!$O167,'Partnumber data valves'!$B$4:$K$1001,9,FALSE)</f>
        <v>#N/A</v>
      </c>
      <c r="AD167" s="20" t="e">
        <f>VLOOKUP('Frese Valve Selection'!$O167,'Partnumber data valves'!$B$4:$K$1001,10,FALSE)</f>
        <v>#N/A</v>
      </c>
      <c r="AE167" s="93">
        <f>IF(ISNUMBER(S167),S167*VLOOKUP('Frese Valve Selection'!$T167,'Partnumber data cartridges'!$A$4:$G$1001,7,FALSE),0)+
IF(ISNUMBER(U167),U167*VLOOKUP('Frese Valve Selection'!V167,'Partnumber data cartridges'!$A$4:$G$1001,7,FALSE),0)+
IF(ISNUMBER(W167),W167*VLOOKUP('Frese Valve Selection'!X167,'Partnumber data cartridges'!$A$4:$G$1001,7,FALSE),0)</f>
        <v>0</v>
      </c>
      <c r="AF167" s="1">
        <f>MAX(IF(ISBLANK(T167),0,VLOOKUP('Frese Valve Selection'!$T167,'Partnumber data cartridges'!$A$4:$G$1001,5,FALSE)),
IF(ISBLANK(V167),0,VLOOKUP('Frese Valve Selection'!V167,'Partnumber data cartridges'!$A$4:$G$1001,5,FALSE)),
IF(ISBLANK(X167),0,VLOOKUP('Frese Valve Selection'!X167,'Partnumber data cartridges'!$A$4:$G$1001,5,FALSE)))</f>
        <v>0</v>
      </c>
      <c r="AG167" s="20" t="e">
        <f>VLOOKUP(O167,'Weight table'!$A$2:$C$10000,3,FALSE)+IF(ISNUMBER(S167),S167*VLOOKUP(T167,'Weight table'!$A$2:$C$10000,3,FALSE),0)+IF(ISNUMBER(U167),U167*VLOOKUP(V167,'Weight table'!$A$2:$C$10000,3,FALSE),0)+IF(ISNUMBER(W167),W167*VLOOKUP(X167,'Weight table'!$A$2:$C$10000,3,FALSE),0)</f>
        <v>#N/A</v>
      </c>
      <c r="AI167" s="73"/>
      <c r="AN167">
        <f t="shared" si="29"/>
        <v>0</v>
      </c>
      <c r="AO167" t="e">
        <f t="shared" si="30"/>
        <v>#N/A</v>
      </c>
    </row>
    <row r="168" spans="2:41">
      <c r="B168" s="73"/>
      <c r="C168" s="73"/>
      <c r="D168" s="73"/>
      <c r="E168" s="73"/>
      <c r="F168" s="73"/>
      <c r="G168" s="82"/>
      <c r="H168" s="81"/>
      <c r="I168" s="97"/>
      <c r="J168" s="73"/>
      <c r="K168" s="73"/>
      <c r="L168" s="73"/>
      <c r="M168" s="81"/>
      <c r="O168" s="71"/>
      <c r="P168" s="20" t="e">
        <f>VLOOKUP('Frese Valve Selection'!$O168,'Partnumber data valves'!$B$4:$M$1001,12,FALSE)</f>
        <v>#N/A</v>
      </c>
      <c r="Q168" s="20" t="e">
        <f>VLOOKUP('Frese Valve Selection'!$O168,'Partnumber data valves'!$B$4:$L$1001,11,FALSE)</f>
        <v>#N/A</v>
      </c>
      <c r="R168" s="94" t="e">
        <f t="shared" si="28"/>
        <v>#DIV/0!</v>
      </c>
      <c r="S168" s="71"/>
      <c r="T168" s="71"/>
      <c r="U168" s="71"/>
      <c r="V168" s="71"/>
      <c r="W168" s="71"/>
      <c r="X168" s="71"/>
      <c r="Y168" s="19" t="e">
        <f>VLOOKUP('Frese Valve Selection'!$O168,'Partnumber data valves'!$B$4:$K$1001,2,FALSE)</f>
        <v>#N/A</v>
      </c>
      <c r="Z168" s="20" t="e">
        <f>VLOOKUP('Frese Valve Selection'!$O168,'Partnumber data valves'!$B$4:$K$1001,3,FALSE)</f>
        <v>#N/A</v>
      </c>
      <c r="AA168" s="20" t="e">
        <f>VLOOKUP('Frese Valve Selection'!$O168,'Partnumber data valves'!$B$4:$K$1001,7,FALSE)</f>
        <v>#N/A</v>
      </c>
      <c r="AB168" s="20" t="e">
        <f>VLOOKUP('Frese Valve Selection'!$O168,'Partnumber data valves'!$B$4:$K$1001,8,FALSE)</f>
        <v>#N/A</v>
      </c>
      <c r="AC168" s="20" t="e">
        <f>VLOOKUP('Frese Valve Selection'!$O168,'Partnumber data valves'!$B$4:$K$1001,9,FALSE)</f>
        <v>#N/A</v>
      </c>
      <c r="AD168" s="20" t="e">
        <f>VLOOKUP('Frese Valve Selection'!$O168,'Partnumber data valves'!$B$4:$K$1001,10,FALSE)</f>
        <v>#N/A</v>
      </c>
      <c r="AE168" s="93">
        <f>IF(ISNUMBER(S168),S168*VLOOKUP('Frese Valve Selection'!$T168,'Partnumber data cartridges'!$A$4:$G$1001,7,FALSE),0)+
IF(ISNUMBER(U168),U168*VLOOKUP('Frese Valve Selection'!V168,'Partnumber data cartridges'!$A$4:$G$1001,7,FALSE),0)+
IF(ISNUMBER(W168),W168*VLOOKUP('Frese Valve Selection'!X168,'Partnumber data cartridges'!$A$4:$G$1001,7,FALSE),0)</f>
        <v>0</v>
      </c>
      <c r="AF168" s="1">
        <f>MAX(IF(ISBLANK(T168),0,VLOOKUP('Frese Valve Selection'!$T168,'Partnumber data cartridges'!$A$4:$G$1001,5,FALSE)),
IF(ISBLANK(V168),0,VLOOKUP('Frese Valve Selection'!V168,'Partnumber data cartridges'!$A$4:$G$1001,5,FALSE)),
IF(ISBLANK(X168),0,VLOOKUP('Frese Valve Selection'!X168,'Partnumber data cartridges'!$A$4:$G$1001,5,FALSE)))</f>
        <v>0</v>
      </c>
      <c r="AG168" s="20" t="e">
        <f>VLOOKUP(O168,'Weight table'!$A$2:$C$10000,3,FALSE)+IF(ISNUMBER(S168),S168*VLOOKUP(T168,'Weight table'!$A$2:$C$10000,3,FALSE),0)+IF(ISNUMBER(U168),U168*VLOOKUP(V168,'Weight table'!$A$2:$C$10000,3,FALSE),0)+IF(ISNUMBER(W168),W168*VLOOKUP(X168,'Weight table'!$A$2:$C$10000,3,FALSE),0)</f>
        <v>#N/A</v>
      </c>
      <c r="AI168" s="73"/>
      <c r="AN168">
        <f t="shared" si="29"/>
        <v>0</v>
      </c>
      <c r="AO168" t="e">
        <f t="shared" si="30"/>
        <v>#N/A</v>
      </c>
    </row>
    <row r="169" spans="2:41">
      <c r="B169" s="73"/>
      <c r="C169" s="73"/>
      <c r="D169" s="73"/>
      <c r="E169" s="73"/>
      <c r="F169" s="73"/>
      <c r="G169" s="81"/>
      <c r="H169" s="81"/>
      <c r="I169" s="97"/>
      <c r="J169" s="73"/>
      <c r="K169" s="73"/>
      <c r="L169" s="73"/>
      <c r="M169" s="81"/>
      <c r="O169" s="71"/>
      <c r="P169" s="20" t="e">
        <f>VLOOKUP('Frese Valve Selection'!$O169,'Partnumber data valves'!$B$4:$M$1001,12,FALSE)</f>
        <v>#N/A</v>
      </c>
      <c r="Q169" s="20" t="e">
        <f>VLOOKUP('Frese Valve Selection'!$O169,'Partnumber data valves'!$B$4:$L$1001,11,FALSE)</f>
        <v>#N/A</v>
      </c>
      <c r="R169" s="94" t="e">
        <f t="shared" si="28"/>
        <v>#DIV/0!</v>
      </c>
      <c r="S169" s="71"/>
      <c r="T169" s="71"/>
      <c r="U169" s="71"/>
      <c r="V169" s="71"/>
      <c r="W169" s="71"/>
      <c r="X169" s="71"/>
      <c r="Y169" s="19" t="e">
        <f>VLOOKUP('Frese Valve Selection'!$O169,'Partnumber data valves'!$B$4:$K$1001,2,FALSE)</f>
        <v>#N/A</v>
      </c>
      <c r="Z169" s="20" t="e">
        <f>VLOOKUP('Frese Valve Selection'!$O169,'Partnumber data valves'!$B$4:$K$1001,3,FALSE)</f>
        <v>#N/A</v>
      </c>
      <c r="AA169" s="20" t="e">
        <f>VLOOKUP('Frese Valve Selection'!$O169,'Partnumber data valves'!$B$4:$K$1001,7,FALSE)</f>
        <v>#N/A</v>
      </c>
      <c r="AB169" s="20" t="e">
        <f>VLOOKUP('Frese Valve Selection'!$O169,'Partnumber data valves'!$B$4:$K$1001,8,FALSE)</f>
        <v>#N/A</v>
      </c>
      <c r="AC169" s="20" t="e">
        <f>VLOOKUP('Frese Valve Selection'!$O169,'Partnumber data valves'!$B$4:$K$1001,9,FALSE)</f>
        <v>#N/A</v>
      </c>
      <c r="AD169" s="20" t="e">
        <f>VLOOKUP('Frese Valve Selection'!$O169,'Partnumber data valves'!$B$4:$K$1001,10,FALSE)</f>
        <v>#N/A</v>
      </c>
      <c r="AE169" s="93">
        <f>IF(ISNUMBER(S169),S169*VLOOKUP('Frese Valve Selection'!$T169,'Partnumber data cartridges'!$A$4:$G$1001,7,FALSE),0)+
IF(ISNUMBER(U169),U169*VLOOKUP('Frese Valve Selection'!V169,'Partnumber data cartridges'!$A$4:$G$1001,7,FALSE),0)+
IF(ISNUMBER(W169),W169*VLOOKUP('Frese Valve Selection'!X169,'Partnumber data cartridges'!$A$4:$G$1001,7,FALSE),0)</f>
        <v>0</v>
      </c>
      <c r="AF169" s="1">
        <f>MAX(IF(ISBLANK(T169),0,VLOOKUP('Frese Valve Selection'!$T169,'Partnumber data cartridges'!$A$4:$G$1001,5,FALSE)),
IF(ISBLANK(V169),0,VLOOKUP('Frese Valve Selection'!V169,'Partnumber data cartridges'!$A$4:$G$1001,5,FALSE)),
IF(ISBLANK(X169),0,VLOOKUP('Frese Valve Selection'!X169,'Partnumber data cartridges'!$A$4:$G$1001,5,FALSE)))</f>
        <v>0</v>
      </c>
      <c r="AG169" s="20" t="e">
        <f>VLOOKUP(O169,'Weight table'!$A$2:$C$10000,3,FALSE)+IF(ISNUMBER(S169),S169*VLOOKUP(T169,'Weight table'!$A$2:$C$10000,3,FALSE),0)+IF(ISNUMBER(U169),U169*VLOOKUP(V169,'Weight table'!$A$2:$C$10000,3,FALSE),0)+IF(ISNUMBER(W169),W169*VLOOKUP(X169,'Weight table'!$A$2:$C$10000,3,FALSE),0)</f>
        <v>#N/A</v>
      </c>
      <c r="AI169" s="73"/>
      <c r="AN169">
        <f t="shared" si="29"/>
        <v>0</v>
      </c>
      <c r="AO169" t="e">
        <f t="shared" si="30"/>
        <v>#N/A</v>
      </c>
    </row>
    <row r="170" spans="2:41">
      <c r="B170" s="73"/>
      <c r="C170" s="73"/>
      <c r="D170" s="73"/>
      <c r="E170" s="73"/>
      <c r="F170" s="73"/>
      <c r="G170" s="82"/>
      <c r="H170" s="81"/>
      <c r="I170" s="97"/>
      <c r="J170" s="73"/>
      <c r="K170" s="73"/>
      <c r="L170" s="73"/>
      <c r="M170" s="81"/>
      <c r="O170" s="71"/>
      <c r="P170" s="20" t="e">
        <f>VLOOKUP('Frese Valve Selection'!$O170,'Partnumber data valves'!$B$4:$M$1001,12,FALSE)</f>
        <v>#N/A</v>
      </c>
      <c r="Q170" s="20" t="e">
        <f>VLOOKUP('Frese Valve Selection'!$O170,'Partnumber data valves'!$B$4:$L$1001,11,FALSE)</f>
        <v>#N/A</v>
      </c>
      <c r="R170" s="94" t="e">
        <f t="shared" si="28"/>
        <v>#DIV/0!</v>
      </c>
      <c r="S170" s="71"/>
      <c r="T170" s="71"/>
      <c r="U170" s="71"/>
      <c r="V170" s="71"/>
      <c r="W170" s="71"/>
      <c r="X170" s="71"/>
      <c r="Y170" s="19" t="e">
        <f>VLOOKUP('Frese Valve Selection'!$O170,'Partnumber data valves'!$B$4:$K$1001,2,FALSE)</f>
        <v>#N/A</v>
      </c>
      <c r="Z170" s="20" t="e">
        <f>VLOOKUP('Frese Valve Selection'!$O170,'Partnumber data valves'!$B$4:$K$1001,3,FALSE)</f>
        <v>#N/A</v>
      </c>
      <c r="AA170" s="20" t="e">
        <f>VLOOKUP('Frese Valve Selection'!$O170,'Partnumber data valves'!$B$4:$K$1001,7,FALSE)</f>
        <v>#N/A</v>
      </c>
      <c r="AB170" s="20" t="e">
        <f>VLOOKUP('Frese Valve Selection'!$O170,'Partnumber data valves'!$B$4:$K$1001,8,FALSE)</f>
        <v>#N/A</v>
      </c>
      <c r="AC170" s="20" t="e">
        <f>VLOOKUP('Frese Valve Selection'!$O170,'Partnumber data valves'!$B$4:$K$1001,9,FALSE)</f>
        <v>#N/A</v>
      </c>
      <c r="AD170" s="20" t="e">
        <f>VLOOKUP('Frese Valve Selection'!$O170,'Partnumber data valves'!$B$4:$K$1001,10,FALSE)</f>
        <v>#N/A</v>
      </c>
      <c r="AE170" s="93">
        <f>IF(ISNUMBER(S170),S170*VLOOKUP('Frese Valve Selection'!$T170,'Partnumber data cartridges'!$A$4:$G$1001,7,FALSE),0)+
IF(ISNUMBER(U170),U170*VLOOKUP('Frese Valve Selection'!V170,'Partnumber data cartridges'!$A$4:$G$1001,7,FALSE),0)+
IF(ISNUMBER(W170),W170*VLOOKUP('Frese Valve Selection'!X170,'Partnumber data cartridges'!$A$4:$G$1001,7,FALSE),0)</f>
        <v>0</v>
      </c>
      <c r="AF170" s="1">
        <f>MAX(IF(ISBLANK(T170),0,VLOOKUP('Frese Valve Selection'!$T170,'Partnumber data cartridges'!$A$4:$G$1001,5,FALSE)),
IF(ISBLANK(V170),0,VLOOKUP('Frese Valve Selection'!V170,'Partnumber data cartridges'!$A$4:$G$1001,5,FALSE)),
IF(ISBLANK(X170),0,VLOOKUP('Frese Valve Selection'!X170,'Partnumber data cartridges'!$A$4:$G$1001,5,FALSE)))</f>
        <v>0</v>
      </c>
      <c r="AG170" s="20" t="e">
        <f>VLOOKUP(O170,'Weight table'!$A$2:$C$10000,3,FALSE)+IF(ISNUMBER(S170),S170*VLOOKUP(T170,'Weight table'!$A$2:$C$10000,3,FALSE),0)+IF(ISNUMBER(U170),U170*VLOOKUP(V170,'Weight table'!$A$2:$C$10000,3,FALSE),0)+IF(ISNUMBER(W170),W170*VLOOKUP(X170,'Weight table'!$A$2:$C$10000,3,FALSE),0)</f>
        <v>#N/A</v>
      </c>
      <c r="AI170" s="73"/>
      <c r="AN170">
        <f t="shared" si="29"/>
        <v>0</v>
      </c>
      <c r="AO170" t="e">
        <f t="shared" si="30"/>
        <v>#N/A</v>
      </c>
    </row>
    <row r="171" spans="2:41">
      <c r="B171" s="73"/>
      <c r="C171" s="73"/>
      <c r="D171" s="73"/>
      <c r="E171" s="73"/>
      <c r="F171" s="73"/>
      <c r="G171" s="81"/>
      <c r="H171" s="81"/>
      <c r="I171" s="97"/>
      <c r="J171" s="73"/>
      <c r="K171" s="73"/>
      <c r="L171" s="73"/>
      <c r="M171" s="81"/>
      <c r="O171" s="71"/>
      <c r="P171" s="20" t="e">
        <f>VLOOKUP('Frese Valve Selection'!$O171,'Partnumber data valves'!$B$4:$M$1001,12,FALSE)</f>
        <v>#N/A</v>
      </c>
      <c r="Q171" s="20" t="e">
        <f>VLOOKUP('Frese Valve Selection'!$O171,'Partnumber data valves'!$B$4:$L$1001,11,FALSE)</f>
        <v>#N/A</v>
      </c>
      <c r="R171" s="94" t="e">
        <f t="shared" si="28"/>
        <v>#DIV/0!</v>
      </c>
      <c r="S171" s="71"/>
      <c r="T171" s="71"/>
      <c r="U171" s="71"/>
      <c r="V171" s="71"/>
      <c r="W171" s="71"/>
      <c r="X171" s="71"/>
      <c r="Y171" s="19" t="e">
        <f>VLOOKUP('Frese Valve Selection'!$O171,'Partnumber data valves'!$B$4:$K$1001,2,FALSE)</f>
        <v>#N/A</v>
      </c>
      <c r="Z171" s="20" t="e">
        <f>VLOOKUP('Frese Valve Selection'!$O171,'Partnumber data valves'!$B$4:$K$1001,3,FALSE)</f>
        <v>#N/A</v>
      </c>
      <c r="AA171" s="20" t="e">
        <f>VLOOKUP('Frese Valve Selection'!$O171,'Partnumber data valves'!$B$4:$K$1001,7,FALSE)</f>
        <v>#N/A</v>
      </c>
      <c r="AB171" s="20" t="e">
        <f>VLOOKUP('Frese Valve Selection'!$O171,'Partnumber data valves'!$B$4:$K$1001,8,FALSE)</f>
        <v>#N/A</v>
      </c>
      <c r="AC171" s="20" t="e">
        <f>VLOOKUP('Frese Valve Selection'!$O171,'Partnumber data valves'!$B$4:$K$1001,9,FALSE)</f>
        <v>#N/A</v>
      </c>
      <c r="AD171" s="20" t="e">
        <f>VLOOKUP('Frese Valve Selection'!$O171,'Partnumber data valves'!$B$4:$K$1001,10,FALSE)</f>
        <v>#N/A</v>
      </c>
      <c r="AE171" s="93">
        <f>IF(ISNUMBER(S171),S171*VLOOKUP('Frese Valve Selection'!$T171,'Partnumber data cartridges'!$A$4:$G$1001,7,FALSE),0)+
IF(ISNUMBER(U171),U171*VLOOKUP('Frese Valve Selection'!V171,'Partnumber data cartridges'!$A$4:$G$1001,7,FALSE),0)+
IF(ISNUMBER(W171),W171*VLOOKUP('Frese Valve Selection'!X171,'Partnumber data cartridges'!$A$4:$G$1001,7,FALSE),0)</f>
        <v>0</v>
      </c>
      <c r="AF171" s="1">
        <f>MAX(IF(ISBLANK(T171),0,VLOOKUP('Frese Valve Selection'!$T171,'Partnumber data cartridges'!$A$4:$G$1001,5,FALSE)),
IF(ISBLANK(V171),0,VLOOKUP('Frese Valve Selection'!V171,'Partnumber data cartridges'!$A$4:$G$1001,5,FALSE)),
IF(ISBLANK(X171),0,VLOOKUP('Frese Valve Selection'!X171,'Partnumber data cartridges'!$A$4:$G$1001,5,FALSE)))</f>
        <v>0</v>
      </c>
      <c r="AG171" s="20" t="e">
        <f>VLOOKUP(O171,'Weight table'!$A$2:$C$10000,3,FALSE)+IF(ISNUMBER(S171),S171*VLOOKUP(T171,'Weight table'!$A$2:$C$10000,3,FALSE),0)+IF(ISNUMBER(U171),U171*VLOOKUP(V171,'Weight table'!$A$2:$C$10000,3,FALSE),0)+IF(ISNUMBER(W171),W171*VLOOKUP(X171,'Weight table'!$A$2:$C$10000,3,FALSE),0)</f>
        <v>#N/A</v>
      </c>
      <c r="AI171" s="73"/>
      <c r="AN171">
        <f t="shared" si="29"/>
        <v>0</v>
      </c>
      <c r="AO171" t="e">
        <f t="shared" si="30"/>
        <v>#N/A</v>
      </c>
    </row>
    <row r="172" spans="2:41">
      <c r="B172" s="73"/>
      <c r="C172" s="73"/>
      <c r="D172" s="73"/>
      <c r="E172" s="73"/>
      <c r="F172" s="73"/>
      <c r="G172" s="82"/>
      <c r="H172" s="81"/>
      <c r="I172" s="97"/>
      <c r="J172" s="73"/>
      <c r="K172" s="73"/>
      <c r="L172" s="73"/>
      <c r="M172" s="81"/>
      <c r="O172" s="71"/>
      <c r="P172" s="20" t="e">
        <f>VLOOKUP('Frese Valve Selection'!$O172,'Partnumber data valves'!$B$4:$M$1001,12,FALSE)</f>
        <v>#N/A</v>
      </c>
      <c r="Q172" s="20" t="e">
        <f>VLOOKUP('Frese Valve Selection'!$O172,'Partnumber data valves'!$B$4:$L$1001,11,FALSE)</f>
        <v>#N/A</v>
      </c>
      <c r="R172" s="94" t="e">
        <f t="shared" si="28"/>
        <v>#DIV/0!</v>
      </c>
      <c r="S172" s="71"/>
      <c r="T172" s="71"/>
      <c r="U172" s="71"/>
      <c r="V172" s="71"/>
      <c r="W172" s="71"/>
      <c r="X172" s="71"/>
      <c r="Y172" s="19" t="e">
        <f>VLOOKUP('Frese Valve Selection'!$O172,'Partnumber data valves'!$B$4:$K$1001,2,FALSE)</f>
        <v>#N/A</v>
      </c>
      <c r="Z172" s="20" t="e">
        <f>VLOOKUP('Frese Valve Selection'!$O172,'Partnumber data valves'!$B$4:$K$1001,3,FALSE)</f>
        <v>#N/A</v>
      </c>
      <c r="AA172" s="20" t="e">
        <f>VLOOKUP('Frese Valve Selection'!$O172,'Partnumber data valves'!$B$4:$K$1001,7,FALSE)</f>
        <v>#N/A</v>
      </c>
      <c r="AB172" s="20" t="e">
        <f>VLOOKUP('Frese Valve Selection'!$O172,'Partnumber data valves'!$B$4:$K$1001,8,FALSE)</f>
        <v>#N/A</v>
      </c>
      <c r="AC172" s="20" t="e">
        <f>VLOOKUP('Frese Valve Selection'!$O172,'Partnumber data valves'!$B$4:$K$1001,9,FALSE)</f>
        <v>#N/A</v>
      </c>
      <c r="AD172" s="20" t="e">
        <f>VLOOKUP('Frese Valve Selection'!$O172,'Partnumber data valves'!$B$4:$K$1001,10,FALSE)</f>
        <v>#N/A</v>
      </c>
      <c r="AE172" s="93">
        <f>IF(ISNUMBER(S172),S172*VLOOKUP('Frese Valve Selection'!$T172,'Partnumber data cartridges'!$A$4:$G$1001,7,FALSE),0)+
IF(ISNUMBER(U172),U172*VLOOKUP('Frese Valve Selection'!V172,'Partnumber data cartridges'!$A$4:$G$1001,7,FALSE),0)+
IF(ISNUMBER(W172),W172*VLOOKUP('Frese Valve Selection'!X172,'Partnumber data cartridges'!$A$4:$G$1001,7,FALSE),0)</f>
        <v>0</v>
      </c>
      <c r="AF172" s="1">
        <f>MAX(IF(ISBLANK(T172),0,VLOOKUP('Frese Valve Selection'!$T172,'Partnumber data cartridges'!$A$4:$G$1001,5,FALSE)),
IF(ISBLANK(V172),0,VLOOKUP('Frese Valve Selection'!V172,'Partnumber data cartridges'!$A$4:$G$1001,5,FALSE)),
IF(ISBLANK(X172),0,VLOOKUP('Frese Valve Selection'!X172,'Partnumber data cartridges'!$A$4:$G$1001,5,FALSE)))</f>
        <v>0</v>
      </c>
      <c r="AG172" s="20" t="e">
        <f>VLOOKUP(O172,'Weight table'!$A$2:$C$10000,3,FALSE)+IF(ISNUMBER(S172),S172*VLOOKUP(T172,'Weight table'!$A$2:$C$10000,3,FALSE),0)+IF(ISNUMBER(U172),U172*VLOOKUP(V172,'Weight table'!$A$2:$C$10000,3,FALSE),0)+IF(ISNUMBER(W172),W172*VLOOKUP(X172,'Weight table'!$A$2:$C$10000,3,FALSE),0)</f>
        <v>#N/A</v>
      </c>
      <c r="AI172" s="73"/>
      <c r="AN172">
        <f t="shared" si="29"/>
        <v>0</v>
      </c>
      <c r="AO172" t="e">
        <f t="shared" si="30"/>
        <v>#N/A</v>
      </c>
    </row>
    <row r="173" spans="2:41">
      <c r="B173" s="73"/>
      <c r="C173" s="73"/>
      <c r="D173" s="73"/>
      <c r="E173" s="73"/>
      <c r="F173" s="73"/>
      <c r="G173" s="81"/>
      <c r="H173" s="81"/>
      <c r="I173" s="97"/>
      <c r="J173" s="73"/>
      <c r="K173" s="73"/>
      <c r="L173" s="73"/>
      <c r="M173" s="81"/>
      <c r="O173" s="71"/>
      <c r="P173" s="20" t="e">
        <f>VLOOKUP('Frese Valve Selection'!$O173,'Partnumber data valves'!$B$4:$M$1001,12,FALSE)</f>
        <v>#N/A</v>
      </c>
      <c r="Q173" s="20" t="e">
        <f>VLOOKUP('Frese Valve Selection'!$O173,'Partnumber data valves'!$B$4:$L$1001,11,FALSE)</f>
        <v>#N/A</v>
      </c>
      <c r="R173" s="94" t="e">
        <f t="shared" si="28"/>
        <v>#DIV/0!</v>
      </c>
      <c r="S173" s="71"/>
      <c r="T173" s="71"/>
      <c r="U173" s="71"/>
      <c r="V173" s="71"/>
      <c r="W173" s="71"/>
      <c r="X173" s="71"/>
      <c r="Y173" s="19" t="e">
        <f>VLOOKUP('Frese Valve Selection'!$O173,'Partnumber data valves'!$B$4:$K$1001,2,FALSE)</f>
        <v>#N/A</v>
      </c>
      <c r="Z173" s="20" t="e">
        <f>VLOOKUP('Frese Valve Selection'!$O173,'Partnumber data valves'!$B$4:$K$1001,3,FALSE)</f>
        <v>#N/A</v>
      </c>
      <c r="AA173" s="20" t="e">
        <f>VLOOKUP('Frese Valve Selection'!$O173,'Partnumber data valves'!$B$4:$K$1001,7,FALSE)</f>
        <v>#N/A</v>
      </c>
      <c r="AB173" s="20" t="e">
        <f>VLOOKUP('Frese Valve Selection'!$O173,'Partnumber data valves'!$B$4:$K$1001,8,FALSE)</f>
        <v>#N/A</v>
      </c>
      <c r="AC173" s="20" t="e">
        <f>VLOOKUP('Frese Valve Selection'!$O173,'Partnumber data valves'!$B$4:$K$1001,9,FALSE)</f>
        <v>#N/A</v>
      </c>
      <c r="AD173" s="20" t="e">
        <f>VLOOKUP('Frese Valve Selection'!$O173,'Partnumber data valves'!$B$4:$K$1001,10,FALSE)</f>
        <v>#N/A</v>
      </c>
      <c r="AE173" s="93">
        <f>IF(ISNUMBER(S173),S173*VLOOKUP('Frese Valve Selection'!$T173,'Partnumber data cartridges'!$A$4:$G$1001,7,FALSE),0)+
IF(ISNUMBER(U173),U173*VLOOKUP('Frese Valve Selection'!V173,'Partnumber data cartridges'!$A$4:$G$1001,7,FALSE),0)+
IF(ISNUMBER(W173),W173*VLOOKUP('Frese Valve Selection'!X173,'Partnumber data cartridges'!$A$4:$G$1001,7,FALSE),0)</f>
        <v>0</v>
      </c>
      <c r="AF173" s="1">
        <f>MAX(IF(ISBLANK(T173),0,VLOOKUP('Frese Valve Selection'!$T173,'Partnumber data cartridges'!$A$4:$G$1001,5,FALSE)),
IF(ISBLANK(V173),0,VLOOKUP('Frese Valve Selection'!V173,'Partnumber data cartridges'!$A$4:$G$1001,5,FALSE)),
IF(ISBLANK(X173),0,VLOOKUP('Frese Valve Selection'!X173,'Partnumber data cartridges'!$A$4:$G$1001,5,FALSE)))</f>
        <v>0</v>
      </c>
      <c r="AG173" s="20" t="e">
        <f>VLOOKUP(O173,'Weight table'!$A$2:$C$10000,3,FALSE)+IF(ISNUMBER(S173),S173*VLOOKUP(T173,'Weight table'!$A$2:$C$10000,3,FALSE),0)+IF(ISNUMBER(U173),U173*VLOOKUP(V173,'Weight table'!$A$2:$C$10000,3,FALSE),0)+IF(ISNUMBER(W173),W173*VLOOKUP(X173,'Weight table'!$A$2:$C$10000,3,FALSE),0)</f>
        <v>#N/A</v>
      </c>
      <c r="AI173" s="73"/>
      <c r="AN173">
        <f t="shared" si="29"/>
        <v>0</v>
      </c>
      <c r="AO173" t="e">
        <f t="shared" si="30"/>
        <v>#N/A</v>
      </c>
    </row>
    <row r="174" spans="2:41">
      <c r="B174" s="73"/>
      <c r="C174" s="73"/>
      <c r="D174" s="73"/>
      <c r="E174" s="73"/>
      <c r="F174" s="73"/>
      <c r="G174" s="81"/>
      <c r="H174" s="81"/>
      <c r="I174" s="97"/>
      <c r="J174" s="73"/>
      <c r="K174" s="73"/>
      <c r="L174" s="73"/>
      <c r="M174" s="81"/>
      <c r="O174" s="71"/>
      <c r="P174" s="20" t="e">
        <f>VLOOKUP('Frese Valve Selection'!$O174,'Partnumber data valves'!$B$4:$M$1001,12,FALSE)</f>
        <v>#N/A</v>
      </c>
      <c r="Q174" s="20" t="e">
        <f>VLOOKUP('Frese Valve Selection'!$O174,'Partnumber data valves'!$B$4:$L$1001,11,FALSE)</f>
        <v>#N/A</v>
      </c>
      <c r="R174" s="94" t="e">
        <f t="shared" si="28"/>
        <v>#DIV/0!</v>
      </c>
      <c r="S174" s="71"/>
      <c r="T174" s="71"/>
      <c r="U174" s="71"/>
      <c r="V174" s="71"/>
      <c r="W174" s="71"/>
      <c r="X174" s="71"/>
      <c r="Y174" s="19" t="e">
        <f>VLOOKUP('Frese Valve Selection'!$O174,'Partnumber data valves'!$B$4:$K$1001,2,FALSE)</f>
        <v>#N/A</v>
      </c>
      <c r="Z174" s="20" t="e">
        <f>VLOOKUP('Frese Valve Selection'!$O174,'Partnumber data valves'!$B$4:$K$1001,3,FALSE)</f>
        <v>#N/A</v>
      </c>
      <c r="AA174" s="20" t="e">
        <f>VLOOKUP('Frese Valve Selection'!$O174,'Partnumber data valves'!$B$4:$K$1001,7,FALSE)</f>
        <v>#N/A</v>
      </c>
      <c r="AB174" s="20" t="e">
        <f>VLOOKUP('Frese Valve Selection'!$O174,'Partnumber data valves'!$B$4:$K$1001,8,FALSE)</f>
        <v>#N/A</v>
      </c>
      <c r="AC174" s="20" t="e">
        <f>VLOOKUP('Frese Valve Selection'!$O174,'Partnumber data valves'!$B$4:$K$1001,9,FALSE)</f>
        <v>#N/A</v>
      </c>
      <c r="AD174" s="20" t="e">
        <f>VLOOKUP('Frese Valve Selection'!$O174,'Partnumber data valves'!$B$4:$K$1001,10,FALSE)</f>
        <v>#N/A</v>
      </c>
      <c r="AE174" s="93">
        <f>IF(ISNUMBER(S174),S174*VLOOKUP('Frese Valve Selection'!$T174,'Partnumber data cartridges'!$A$4:$G$1001,7,FALSE),0)+
IF(ISNUMBER(U174),U174*VLOOKUP('Frese Valve Selection'!V174,'Partnumber data cartridges'!$A$4:$G$1001,7,FALSE),0)+
IF(ISNUMBER(W174),W174*VLOOKUP('Frese Valve Selection'!X174,'Partnumber data cartridges'!$A$4:$G$1001,7,FALSE),0)</f>
        <v>0</v>
      </c>
      <c r="AF174" s="1">
        <f>MAX(IF(ISBLANK(T174),0,VLOOKUP('Frese Valve Selection'!$T174,'Partnumber data cartridges'!$A$4:$G$1001,5,FALSE)),
IF(ISBLANK(V174),0,VLOOKUP('Frese Valve Selection'!V174,'Partnumber data cartridges'!$A$4:$G$1001,5,FALSE)),
IF(ISBLANK(X174),0,VLOOKUP('Frese Valve Selection'!X174,'Partnumber data cartridges'!$A$4:$G$1001,5,FALSE)))</f>
        <v>0</v>
      </c>
      <c r="AG174" s="20" t="e">
        <f>VLOOKUP(O174,'Weight table'!$A$2:$C$10000,3,FALSE)+IF(ISNUMBER(S174),S174*VLOOKUP(T174,'Weight table'!$A$2:$C$10000,3,FALSE),0)+IF(ISNUMBER(U174),U174*VLOOKUP(V174,'Weight table'!$A$2:$C$10000,3,FALSE),0)+IF(ISNUMBER(W174),W174*VLOOKUP(X174,'Weight table'!$A$2:$C$10000,3,FALSE),0)</f>
        <v>#N/A</v>
      </c>
      <c r="AI174" s="73"/>
      <c r="AN174">
        <f t="shared" si="29"/>
        <v>0</v>
      </c>
      <c r="AO174" t="e">
        <f t="shared" si="30"/>
        <v>#N/A</v>
      </c>
    </row>
    <row r="175" spans="2:41">
      <c r="B175" s="73"/>
      <c r="C175" s="73"/>
      <c r="D175" s="73"/>
      <c r="E175" s="73"/>
      <c r="F175" s="73"/>
      <c r="G175" s="82"/>
      <c r="H175" s="81"/>
      <c r="I175" s="97"/>
      <c r="J175" s="73"/>
      <c r="K175" s="73"/>
      <c r="L175" s="73"/>
      <c r="M175" s="81"/>
      <c r="O175" s="71"/>
      <c r="P175" s="20" t="e">
        <f>VLOOKUP('Frese Valve Selection'!$O175,'Partnumber data valves'!$B$4:$M$1001,12,FALSE)</f>
        <v>#N/A</v>
      </c>
      <c r="Q175" s="20" t="e">
        <f>VLOOKUP('Frese Valve Selection'!$O175,'Partnumber data valves'!$B$4:$L$1001,11,FALSE)</f>
        <v>#N/A</v>
      </c>
      <c r="R175" s="94" t="e">
        <f t="shared" si="28"/>
        <v>#DIV/0!</v>
      </c>
      <c r="S175" s="71"/>
      <c r="T175" s="71"/>
      <c r="U175" s="71"/>
      <c r="V175" s="71"/>
      <c r="W175" s="71"/>
      <c r="X175" s="71"/>
      <c r="Y175" s="19" t="e">
        <f>VLOOKUP('Frese Valve Selection'!$O175,'Partnumber data valves'!$B$4:$K$1001,2,FALSE)</f>
        <v>#N/A</v>
      </c>
      <c r="Z175" s="20" t="e">
        <f>VLOOKUP('Frese Valve Selection'!$O175,'Partnumber data valves'!$B$4:$K$1001,3,FALSE)</f>
        <v>#N/A</v>
      </c>
      <c r="AA175" s="20" t="e">
        <f>VLOOKUP('Frese Valve Selection'!$O175,'Partnumber data valves'!$B$4:$K$1001,7,FALSE)</f>
        <v>#N/A</v>
      </c>
      <c r="AB175" s="20" t="e">
        <f>VLOOKUP('Frese Valve Selection'!$O175,'Partnumber data valves'!$B$4:$K$1001,8,FALSE)</f>
        <v>#N/A</v>
      </c>
      <c r="AC175" s="20" t="e">
        <f>VLOOKUP('Frese Valve Selection'!$O175,'Partnumber data valves'!$B$4:$K$1001,9,FALSE)</f>
        <v>#N/A</v>
      </c>
      <c r="AD175" s="20" t="e">
        <f>VLOOKUP('Frese Valve Selection'!$O175,'Partnumber data valves'!$B$4:$K$1001,10,FALSE)</f>
        <v>#N/A</v>
      </c>
      <c r="AE175" s="93">
        <f>IF(ISNUMBER(S175),S175*VLOOKUP('Frese Valve Selection'!$T175,'Partnumber data cartridges'!$A$4:$G$1001,7,FALSE),0)+
IF(ISNUMBER(U175),U175*VLOOKUP('Frese Valve Selection'!V175,'Partnumber data cartridges'!$A$4:$G$1001,7,FALSE),0)+
IF(ISNUMBER(W175),W175*VLOOKUP('Frese Valve Selection'!X175,'Partnumber data cartridges'!$A$4:$G$1001,7,FALSE),0)</f>
        <v>0</v>
      </c>
      <c r="AF175" s="1">
        <f>MAX(IF(ISBLANK(T175),0,VLOOKUP('Frese Valve Selection'!$T175,'Partnumber data cartridges'!$A$4:$G$1001,5,FALSE)),
IF(ISBLANK(V175),0,VLOOKUP('Frese Valve Selection'!V175,'Partnumber data cartridges'!$A$4:$G$1001,5,FALSE)),
IF(ISBLANK(X175),0,VLOOKUP('Frese Valve Selection'!X175,'Partnumber data cartridges'!$A$4:$G$1001,5,FALSE)))</f>
        <v>0</v>
      </c>
      <c r="AG175" s="20" t="e">
        <f>VLOOKUP(O175,'Weight table'!$A$2:$C$10000,3,FALSE)+IF(ISNUMBER(S175),S175*VLOOKUP(T175,'Weight table'!$A$2:$C$10000,3,FALSE),0)+IF(ISNUMBER(U175),U175*VLOOKUP(V175,'Weight table'!$A$2:$C$10000,3,FALSE),0)+IF(ISNUMBER(W175),W175*VLOOKUP(X175,'Weight table'!$A$2:$C$10000,3,FALSE),0)</f>
        <v>#N/A</v>
      </c>
      <c r="AI175" s="73"/>
      <c r="AN175">
        <f t="shared" si="29"/>
        <v>0</v>
      </c>
      <c r="AO175" t="e">
        <f t="shared" si="30"/>
        <v>#N/A</v>
      </c>
    </row>
    <row r="176" spans="2:41">
      <c r="B176" s="73"/>
      <c r="C176" s="73"/>
      <c r="D176" s="73"/>
      <c r="E176" s="73"/>
      <c r="F176" s="73"/>
      <c r="G176" s="81"/>
      <c r="H176" s="81"/>
      <c r="I176" s="97"/>
      <c r="J176" s="73"/>
      <c r="K176" s="73"/>
      <c r="L176" s="73"/>
      <c r="M176" s="81"/>
      <c r="O176" s="71"/>
      <c r="P176" s="20" t="e">
        <f>VLOOKUP('Frese Valve Selection'!$O176,'Partnumber data valves'!$B$4:$M$1001,12,FALSE)</f>
        <v>#N/A</v>
      </c>
      <c r="Q176" s="20" t="e">
        <f>VLOOKUP('Frese Valve Selection'!$O176,'Partnumber data valves'!$B$4:$L$1001,11,FALSE)</f>
        <v>#N/A</v>
      </c>
      <c r="R176" s="94" t="e">
        <f t="shared" si="28"/>
        <v>#DIV/0!</v>
      </c>
      <c r="S176" s="71"/>
      <c r="T176" s="71"/>
      <c r="U176" s="71"/>
      <c r="V176" s="71"/>
      <c r="W176" s="71"/>
      <c r="X176" s="71"/>
      <c r="Y176" s="19" t="e">
        <f>VLOOKUP('Frese Valve Selection'!$O176,'Partnumber data valves'!$B$4:$K$1001,2,FALSE)</f>
        <v>#N/A</v>
      </c>
      <c r="Z176" s="20" t="e">
        <f>VLOOKUP('Frese Valve Selection'!$O176,'Partnumber data valves'!$B$4:$K$1001,3,FALSE)</f>
        <v>#N/A</v>
      </c>
      <c r="AA176" s="20" t="e">
        <f>VLOOKUP('Frese Valve Selection'!$O176,'Partnumber data valves'!$B$4:$K$1001,7,FALSE)</f>
        <v>#N/A</v>
      </c>
      <c r="AB176" s="20" t="e">
        <f>VLOOKUP('Frese Valve Selection'!$O176,'Partnumber data valves'!$B$4:$K$1001,8,FALSE)</f>
        <v>#N/A</v>
      </c>
      <c r="AC176" s="20" t="e">
        <f>VLOOKUP('Frese Valve Selection'!$O176,'Partnumber data valves'!$B$4:$K$1001,9,FALSE)</f>
        <v>#N/A</v>
      </c>
      <c r="AD176" s="20" t="e">
        <f>VLOOKUP('Frese Valve Selection'!$O176,'Partnumber data valves'!$B$4:$K$1001,10,FALSE)</f>
        <v>#N/A</v>
      </c>
      <c r="AE176" s="93">
        <f>IF(ISNUMBER(S176),S176*VLOOKUP('Frese Valve Selection'!$T176,'Partnumber data cartridges'!$A$4:$G$1001,7,FALSE),0)+
IF(ISNUMBER(U176),U176*VLOOKUP('Frese Valve Selection'!V176,'Partnumber data cartridges'!$A$4:$G$1001,7,FALSE),0)+
IF(ISNUMBER(W176),W176*VLOOKUP('Frese Valve Selection'!X176,'Partnumber data cartridges'!$A$4:$G$1001,7,FALSE),0)</f>
        <v>0</v>
      </c>
      <c r="AF176" s="1">
        <f>MAX(IF(ISBLANK(T176),0,VLOOKUP('Frese Valve Selection'!$T176,'Partnumber data cartridges'!$A$4:$G$1001,5,FALSE)),
IF(ISBLANK(V176),0,VLOOKUP('Frese Valve Selection'!V176,'Partnumber data cartridges'!$A$4:$G$1001,5,FALSE)),
IF(ISBLANK(X176),0,VLOOKUP('Frese Valve Selection'!X176,'Partnumber data cartridges'!$A$4:$G$1001,5,FALSE)))</f>
        <v>0</v>
      </c>
      <c r="AG176" s="20" t="e">
        <f>VLOOKUP(O176,'Weight table'!$A$2:$C$10000,3,FALSE)+IF(ISNUMBER(S176),S176*VLOOKUP(T176,'Weight table'!$A$2:$C$10000,3,FALSE),0)+IF(ISNUMBER(U176),U176*VLOOKUP(V176,'Weight table'!$A$2:$C$10000,3,FALSE),0)+IF(ISNUMBER(W176),W176*VLOOKUP(X176,'Weight table'!$A$2:$C$10000,3,FALSE),0)</f>
        <v>#N/A</v>
      </c>
      <c r="AI176" s="73"/>
      <c r="AN176">
        <f t="shared" si="29"/>
        <v>0</v>
      </c>
      <c r="AO176" t="e">
        <f t="shared" si="30"/>
        <v>#N/A</v>
      </c>
    </row>
    <row r="177" spans="2:41">
      <c r="B177" s="73"/>
      <c r="C177" s="73"/>
      <c r="D177" s="73"/>
      <c r="E177" s="73"/>
      <c r="F177" s="73"/>
      <c r="G177" s="81"/>
      <c r="H177" s="81"/>
      <c r="I177" s="97"/>
      <c r="J177" s="73"/>
      <c r="K177" s="73"/>
      <c r="L177" s="73"/>
      <c r="M177" s="81"/>
      <c r="O177" s="71"/>
      <c r="P177" s="20" t="e">
        <f>VLOOKUP('Frese Valve Selection'!$O177,'Partnumber data valves'!$B$4:$M$1001,12,FALSE)</f>
        <v>#N/A</v>
      </c>
      <c r="Q177" s="20" t="e">
        <f>VLOOKUP('Frese Valve Selection'!$O177,'Partnumber data valves'!$B$4:$L$1001,11,FALSE)</f>
        <v>#N/A</v>
      </c>
      <c r="R177" s="94" t="e">
        <f t="shared" si="28"/>
        <v>#DIV/0!</v>
      </c>
      <c r="S177" s="71"/>
      <c r="T177" s="71"/>
      <c r="U177" s="71"/>
      <c r="V177" s="71"/>
      <c r="W177" s="71"/>
      <c r="X177" s="71"/>
      <c r="Y177" s="19" t="e">
        <f>VLOOKUP('Frese Valve Selection'!$O177,'Partnumber data valves'!$B$4:$K$1001,2,FALSE)</f>
        <v>#N/A</v>
      </c>
      <c r="Z177" s="20" t="e">
        <f>VLOOKUP('Frese Valve Selection'!$O177,'Partnumber data valves'!$B$4:$K$1001,3,FALSE)</f>
        <v>#N/A</v>
      </c>
      <c r="AA177" s="20" t="e">
        <f>VLOOKUP('Frese Valve Selection'!$O177,'Partnumber data valves'!$B$4:$K$1001,7,FALSE)</f>
        <v>#N/A</v>
      </c>
      <c r="AB177" s="20" t="e">
        <f>VLOOKUP('Frese Valve Selection'!$O177,'Partnumber data valves'!$B$4:$K$1001,8,FALSE)</f>
        <v>#N/A</v>
      </c>
      <c r="AC177" s="20" t="e">
        <f>VLOOKUP('Frese Valve Selection'!$O177,'Partnumber data valves'!$B$4:$K$1001,9,FALSE)</f>
        <v>#N/A</v>
      </c>
      <c r="AD177" s="20" t="e">
        <f>VLOOKUP('Frese Valve Selection'!$O177,'Partnumber data valves'!$B$4:$K$1001,10,FALSE)</f>
        <v>#N/A</v>
      </c>
      <c r="AE177" s="93">
        <f>IF(ISNUMBER(S177),S177*VLOOKUP('Frese Valve Selection'!$T177,'Partnumber data cartridges'!$A$4:$G$1001,7,FALSE),0)+
IF(ISNUMBER(U177),U177*VLOOKUP('Frese Valve Selection'!V177,'Partnumber data cartridges'!$A$4:$G$1001,7,FALSE),0)+
IF(ISNUMBER(W177),W177*VLOOKUP('Frese Valve Selection'!X177,'Partnumber data cartridges'!$A$4:$G$1001,7,FALSE),0)</f>
        <v>0</v>
      </c>
      <c r="AF177" s="1">
        <f>MAX(IF(ISBLANK(T177),0,VLOOKUP('Frese Valve Selection'!$T177,'Partnumber data cartridges'!$A$4:$G$1001,5,FALSE)),
IF(ISBLANK(V177),0,VLOOKUP('Frese Valve Selection'!V177,'Partnumber data cartridges'!$A$4:$G$1001,5,FALSE)),
IF(ISBLANK(X177),0,VLOOKUP('Frese Valve Selection'!X177,'Partnumber data cartridges'!$A$4:$G$1001,5,FALSE)))</f>
        <v>0</v>
      </c>
      <c r="AG177" s="20" t="e">
        <f>VLOOKUP(O177,'Weight table'!$A$2:$C$10000,3,FALSE)+IF(ISNUMBER(S177),S177*VLOOKUP(T177,'Weight table'!$A$2:$C$10000,3,FALSE),0)+IF(ISNUMBER(U177),U177*VLOOKUP(V177,'Weight table'!$A$2:$C$10000,3,FALSE),0)+IF(ISNUMBER(W177),W177*VLOOKUP(X177,'Weight table'!$A$2:$C$10000,3,FALSE),0)</f>
        <v>#N/A</v>
      </c>
      <c r="AI177" s="73"/>
      <c r="AN177">
        <f t="shared" si="29"/>
        <v>0</v>
      </c>
      <c r="AO177" t="e">
        <f t="shared" si="30"/>
        <v>#N/A</v>
      </c>
    </row>
    <row r="178" spans="2:41">
      <c r="B178" s="73"/>
      <c r="C178" s="73"/>
      <c r="D178" s="73"/>
      <c r="E178" s="73"/>
      <c r="F178" s="73"/>
      <c r="G178" s="81"/>
      <c r="H178" s="81"/>
      <c r="I178" s="97"/>
      <c r="J178" s="73"/>
      <c r="K178" s="73"/>
      <c r="L178" s="73"/>
      <c r="M178" s="81"/>
      <c r="O178" s="71"/>
      <c r="P178" s="20" t="e">
        <f>VLOOKUP('Frese Valve Selection'!$O178,'Partnumber data valves'!$B$4:$M$1001,12,FALSE)</f>
        <v>#N/A</v>
      </c>
      <c r="Q178" s="20" t="e">
        <f>VLOOKUP('Frese Valve Selection'!$O178,'Partnumber data valves'!$B$4:$L$1001,11,FALSE)</f>
        <v>#N/A</v>
      </c>
      <c r="R178" s="94" t="e">
        <f t="shared" si="28"/>
        <v>#DIV/0!</v>
      </c>
      <c r="S178" s="71"/>
      <c r="T178" s="71"/>
      <c r="U178" s="71"/>
      <c r="V178" s="71"/>
      <c r="W178" s="71"/>
      <c r="X178" s="71"/>
      <c r="Y178" s="19" t="e">
        <f>VLOOKUP('Frese Valve Selection'!$O178,'Partnumber data valves'!$B$4:$K$1001,2,FALSE)</f>
        <v>#N/A</v>
      </c>
      <c r="Z178" s="20" t="e">
        <f>VLOOKUP('Frese Valve Selection'!$O178,'Partnumber data valves'!$B$4:$K$1001,3,FALSE)</f>
        <v>#N/A</v>
      </c>
      <c r="AA178" s="20" t="e">
        <f>VLOOKUP('Frese Valve Selection'!$O178,'Partnumber data valves'!$B$4:$K$1001,7,FALSE)</f>
        <v>#N/A</v>
      </c>
      <c r="AB178" s="20" t="e">
        <f>VLOOKUP('Frese Valve Selection'!$O178,'Partnumber data valves'!$B$4:$K$1001,8,FALSE)</f>
        <v>#N/A</v>
      </c>
      <c r="AC178" s="20" t="e">
        <f>VLOOKUP('Frese Valve Selection'!$O178,'Partnumber data valves'!$B$4:$K$1001,9,FALSE)</f>
        <v>#N/A</v>
      </c>
      <c r="AD178" s="20" t="e">
        <f>VLOOKUP('Frese Valve Selection'!$O178,'Partnumber data valves'!$B$4:$K$1001,10,FALSE)</f>
        <v>#N/A</v>
      </c>
      <c r="AE178" s="93">
        <f>IF(ISNUMBER(S178),S178*VLOOKUP('Frese Valve Selection'!$T178,'Partnumber data cartridges'!$A$4:$G$1001,7,FALSE),0)+
IF(ISNUMBER(U178),U178*VLOOKUP('Frese Valve Selection'!V178,'Partnumber data cartridges'!$A$4:$G$1001,7,FALSE),0)+
IF(ISNUMBER(W178),W178*VLOOKUP('Frese Valve Selection'!X178,'Partnumber data cartridges'!$A$4:$G$1001,7,FALSE),0)</f>
        <v>0</v>
      </c>
      <c r="AF178" s="1">
        <f>MAX(IF(ISBLANK(T178),0,VLOOKUP('Frese Valve Selection'!$T178,'Partnumber data cartridges'!$A$4:$G$1001,5,FALSE)),
IF(ISBLANK(V178),0,VLOOKUP('Frese Valve Selection'!V178,'Partnumber data cartridges'!$A$4:$G$1001,5,FALSE)),
IF(ISBLANK(X178),0,VLOOKUP('Frese Valve Selection'!X178,'Partnumber data cartridges'!$A$4:$G$1001,5,FALSE)))</f>
        <v>0</v>
      </c>
      <c r="AG178" s="20" t="e">
        <f>VLOOKUP(O178,'Weight table'!$A$2:$C$10000,3,FALSE)+IF(ISNUMBER(S178),S178*VLOOKUP(T178,'Weight table'!$A$2:$C$10000,3,FALSE),0)+IF(ISNUMBER(U178),U178*VLOOKUP(V178,'Weight table'!$A$2:$C$10000,3,FALSE),0)+IF(ISNUMBER(W178),W178*VLOOKUP(X178,'Weight table'!$A$2:$C$10000,3,FALSE),0)</f>
        <v>#N/A</v>
      </c>
      <c r="AI178" s="73"/>
      <c r="AN178">
        <f t="shared" si="29"/>
        <v>0</v>
      </c>
      <c r="AO178" t="e">
        <f t="shared" si="30"/>
        <v>#N/A</v>
      </c>
    </row>
    <row r="179" spans="2:41">
      <c r="B179" s="73"/>
      <c r="C179" s="73"/>
      <c r="D179" s="73"/>
      <c r="E179" s="73"/>
      <c r="F179" s="73"/>
      <c r="G179" s="81"/>
      <c r="H179" s="81"/>
      <c r="I179" s="97"/>
      <c r="J179" s="73"/>
      <c r="K179" s="73"/>
      <c r="L179" s="73"/>
      <c r="M179" s="81"/>
      <c r="O179" s="71"/>
      <c r="P179" s="20" t="e">
        <f>VLOOKUP('Frese Valve Selection'!$O179,'Partnumber data valves'!$B$4:$M$1001,12,FALSE)</f>
        <v>#N/A</v>
      </c>
      <c r="Q179" s="20" t="e">
        <f>VLOOKUP('Frese Valve Selection'!$O179,'Partnumber data valves'!$B$4:$L$1001,11,FALSE)</f>
        <v>#N/A</v>
      </c>
      <c r="R179" s="94" t="e">
        <f t="shared" si="28"/>
        <v>#DIV/0!</v>
      </c>
      <c r="S179" s="71"/>
      <c r="T179" s="71"/>
      <c r="U179" s="71"/>
      <c r="V179" s="71"/>
      <c r="W179" s="71"/>
      <c r="X179" s="71"/>
      <c r="Y179" s="19" t="e">
        <f>VLOOKUP('Frese Valve Selection'!$O179,'Partnumber data valves'!$B$4:$K$1001,2,FALSE)</f>
        <v>#N/A</v>
      </c>
      <c r="Z179" s="20" t="e">
        <f>VLOOKUP('Frese Valve Selection'!$O179,'Partnumber data valves'!$B$4:$K$1001,3,FALSE)</f>
        <v>#N/A</v>
      </c>
      <c r="AA179" s="20" t="e">
        <f>VLOOKUP('Frese Valve Selection'!$O179,'Partnumber data valves'!$B$4:$K$1001,7,FALSE)</f>
        <v>#N/A</v>
      </c>
      <c r="AB179" s="20" t="e">
        <f>VLOOKUP('Frese Valve Selection'!$O179,'Partnumber data valves'!$B$4:$K$1001,8,FALSE)</f>
        <v>#N/A</v>
      </c>
      <c r="AC179" s="20" t="e">
        <f>VLOOKUP('Frese Valve Selection'!$O179,'Partnumber data valves'!$B$4:$K$1001,9,FALSE)</f>
        <v>#N/A</v>
      </c>
      <c r="AD179" s="20" t="e">
        <f>VLOOKUP('Frese Valve Selection'!$O179,'Partnumber data valves'!$B$4:$K$1001,10,FALSE)</f>
        <v>#N/A</v>
      </c>
      <c r="AE179" s="93">
        <f>IF(ISNUMBER(S179),S179*VLOOKUP('Frese Valve Selection'!$T179,'Partnumber data cartridges'!$A$4:$G$1001,7,FALSE),0)+
IF(ISNUMBER(U179),U179*VLOOKUP('Frese Valve Selection'!V179,'Partnumber data cartridges'!$A$4:$G$1001,7,FALSE),0)+
IF(ISNUMBER(W179),W179*VLOOKUP('Frese Valve Selection'!X179,'Partnumber data cartridges'!$A$4:$G$1001,7,FALSE),0)</f>
        <v>0</v>
      </c>
      <c r="AF179" s="1">
        <f>MAX(IF(ISBLANK(T179),0,VLOOKUP('Frese Valve Selection'!$T179,'Partnumber data cartridges'!$A$4:$G$1001,5,FALSE)),
IF(ISBLANK(V179),0,VLOOKUP('Frese Valve Selection'!V179,'Partnumber data cartridges'!$A$4:$G$1001,5,FALSE)),
IF(ISBLANK(X179),0,VLOOKUP('Frese Valve Selection'!X179,'Partnumber data cartridges'!$A$4:$G$1001,5,FALSE)))</f>
        <v>0</v>
      </c>
      <c r="AG179" s="20" t="e">
        <f>VLOOKUP(O179,'Weight table'!$A$2:$C$10000,3,FALSE)+IF(ISNUMBER(S179),S179*VLOOKUP(T179,'Weight table'!$A$2:$C$10000,3,FALSE),0)+IF(ISNUMBER(U179),U179*VLOOKUP(V179,'Weight table'!$A$2:$C$10000,3,FALSE),0)+IF(ISNUMBER(W179),W179*VLOOKUP(X179,'Weight table'!$A$2:$C$10000,3,FALSE),0)</f>
        <v>#N/A</v>
      </c>
      <c r="AI179" s="73"/>
      <c r="AN179">
        <f t="shared" si="29"/>
        <v>0</v>
      </c>
      <c r="AO179" t="e">
        <f t="shared" si="30"/>
        <v>#N/A</v>
      </c>
    </row>
    <row r="180" spans="2:41">
      <c r="B180" s="73"/>
      <c r="C180" s="73"/>
      <c r="D180" s="73"/>
      <c r="E180" s="73"/>
      <c r="F180" s="73"/>
      <c r="G180" s="81"/>
      <c r="H180" s="81"/>
      <c r="I180" s="97"/>
      <c r="J180" s="73"/>
      <c r="K180" s="73"/>
      <c r="L180" s="73"/>
      <c r="M180" s="81"/>
      <c r="O180" s="71"/>
      <c r="P180" s="20" t="e">
        <f>VLOOKUP('Frese Valve Selection'!$O180,'Partnumber data valves'!$B$4:$M$1001,12,FALSE)</f>
        <v>#N/A</v>
      </c>
      <c r="Q180" s="20" t="e">
        <f>VLOOKUP('Frese Valve Selection'!$O180,'Partnumber data valves'!$B$4:$L$1001,11,FALSE)</f>
        <v>#N/A</v>
      </c>
      <c r="R180" s="94" t="e">
        <f t="shared" si="28"/>
        <v>#DIV/0!</v>
      </c>
      <c r="S180" s="71"/>
      <c r="T180" s="71"/>
      <c r="U180" s="71"/>
      <c r="V180" s="71"/>
      <c r="W180" s="71"/>
      <c r="X180" s="71"/>
      <c r="Y180" s="19" t="e">
        <f>VLOOKUP('Frese Valve Selection'!$O180,'Partnumber data valves'!$B$4:$K$1001,2,FALSE)</f>
        <v>#N/A</v>
      </c>
      <c r="Z180" s="20" t="e">
        <f>VLOOKUP('Frese Valve Selection'!$O180,'Partnumber data valves'!$B$4:$K$1001,3,FALSE)</f>
        <v>#N/A</v>
      </c>
      <c r="AA180" s="20" t="e">
        <f>VLOOKUP('Frese Valve Selection'!$O180,'Partnumber data valves'!$B$4:$K$1001,7,FALSE)</f>
        <v>#N/A</v>
      </c>
      <c r="AB180" s="20" t="e">
        <f>VLOOKUP('Frese Valve Selection'!$O180,'Partnumber data valves'!$B$4:$K$1001,8,FALSE)</f>
        <v>#N/A</v>
      </c>
      <c r="AC180" s="20" t="e">
        <f>VLOOKUP('Frese Valve Selection'!$O180,'Partnumber data valves'!$B$4:$K$1001,9,FALSE)</f>
        <v>#N/A</v>
      </c>
      <c r="AD180" s="20" t="e">
        <f>VLOOKUP('Frese Valve Selection'!$O180,'Partnumber data valves'!$B$4:$K$1001,10,FALSE)</f>
        <v>#N/A</v>
      </c>
      <c r="AE180" s="93">
        <f>IF(ISNUMBER(S180),S180*VLOOKUP('Frese Valve Selection'!$T180,'Partnumber data cartridges'!$A$4:$G$1001,7,FALSE),0)+
IF(ISNUMBER(U180),U180*VLOOKUP('Frese Valve Selection'!V180,'Partnumber data cartridges'!$A$4:$G$1001,7,FALSE),0)+
IF(ISNUMBER(W180),W180*VLOOKUP('Frese Valve Selection'!X180,'Partnumber data cartridges'!$A$4:$G$1001,7,FALSE),0)</f>
        <v>0</v>
      </c>
      <c r="AF180" s="1">
        <f>MAX(IF(ISBLANK(T180),0,VLOOKUP('Frese Valve Selection'!$T180,'Partnumber data cartridges'!$A$4:$G$1001,5,FALSE)),
IF(ISBLANK(V180),0,VLOOKUP('Frese Valve Selection'!V180,'Partnumber data cartridges'!$A$4:$G$1001,5,FALSE)),
IF(ISBLANK(X180),0,VLOOKUP('Frese Valve Selection'!X180,'Partnumber data cartridges'!$A$4:$G$1001,5,FALSE)))</f>
        <v>0</v>
      </c>
      <c r="AG180" s="20" t="e">
        <f>VLOOKUP(O180,'Weight table'!$A$2:$C$10000,3,FALSE)+IF(ISNUMBER(S180),S180*VLOOKUP(T180,'Weight table'!$A$2:$C$10000,3,FALSE),0)+IF(ISNUMBER(U180),U180*VLOOKUP(V180,'Weight table'!$A$2:$C$10000,3,FALSE),0)+IF(ISNUMBER(W180),W180*VLOOKUP(X180,'Weight table'!$A$2:$C$10000,3,FALSE),0)</f>
        <v>#N/A</v>
      </c>
      <c r="AI180" s="73"/>
      <c r="AN180">
        <f t="shared" si="29"/>
        <v>0</v>
      </c>
      <c r="AO180" t="e">
        <f t="shared" si="30"/>
        <v>#N/A</v>
      </c>
    </row>
    <row r="181" spans="2:41">
      <c r="B181" s="73"/>
      <c r="C181" s="73"/>
      <c r="D181" s="73"/>
      <c r="E181" s="73"/>
      <c r="F181" s="73"/>
      <c r="G181" s="81"/>
      <c r="H181" s="84"/>
      <c r="I181" s="97"/>
      <c r="J181" s="73"/>
      <c r="K181" s="73"/>
      <c r="L181" s="73"/>
      <c r="M181" s="81"/>
      <c r="O181" s="71"/>
      <c r="P181" s="20" t="e">
        <f>VLOOKUP('Frese Valve Selection'!$O181,'Partnumber data valves'!$B$4:$M$1001,12,FALSE)</f>
        <v>#N/A</v>
      </c>
      <c r="Q181" s="20" t="e">
        <f>VLOOKUP('Frese Valve Selection'!$O181,'Partnumber data valves'!$B$4:$L$1001,11,FALSE)</f>
        <v>#N/A</v>
      </c>
      <c r="R181" s="94" t="e">
        <f t="shared" si="28"/>
        <v>#DIV/0!</v>
      </c>
      <c r="S181" s="71"/>
      <c r="T181" s="71"/>
      <c r="U181" s="71"/>
      <c r="V181" s="71"/>
      <c r="W181" s="71"/>
      <c r="X181" s="71"/>
      <c r="Y181" s="19" t="e">
        <f>VLOOKUP('Frese Valve Selection'!$O181,'Partnumber data valves'!$B$4:$K$1001,2,FALSE)</f>
        <v>#N/A</v>
      </c>
      <c r="Z181" s="20" t="e">
        <f>VLOOKUP('Frese Valve Selection'!$O181,'Partnumber data valves'!$B$4:$K$1001,3,FALSE)</f>
        <v>#N/A</v>
      </c>
      <c r="AA181" s="20" t="e">
        <f>VLOOKUP('Frese Valve Selection'!$O181,'Partnumber data valves'!$B$4:$K$1001,7,FALSE)</f>
        <v>#N/A</v>
      </c>
      <c r="AB181" s="20" t="e">
        <f>VLOOKUP('Frese Valve Selection'!$O181,'Partnumber data valves'!$B$4:$K$1001,8,FALSE)</f>
        <v>#N/A</v>
      </c>
      <c r="AC181" s="20" t="e">
        <f>VLOOKUP('Frese Valve Selection'!$O181,'Partnumber data valves'!$B$4:$K$1001,9,FALSE)</f>
        <v>#N/A</v>
      </c>
      <c r="AD181" s="20" t="e">
        <f>VLOOKUP('Frese Valve Selection'!$O181,'Partnumber data valves'!$B$4:$K$1001,10,FALSE)</f>
        <v>#N/A</v>
      </c>
      <c r="AE181" s="93">
        <f>IF(ISNUMBER(S181),S181*VLOOKUP('Frese Valve Selection'!$T181,'Partnumber data cartridges'!$A$4:$G$1001,7,FALSE),0)+
IF(ISNUMBER(U181),U181*VLOOKUP('Frese Valve Selection'!V181,'Partnumber data cartridges'!$A$4:$G$1001,7,FALSE),0)+
IF(ISNUMBER(W181),W181*VLOOKUP('Frese Valve Selection'!X181,'Partnumber data cartridges'!$A$4:$G$1001,7,FALSE),0)</f>
        <v>0</v>
      </c>
      <c r="AF181" s="1">
        <f>MAX(IF(ISBLANK(T181),0,VLOOKUP('Frese Valve Selection'!$T181,'Partnumber data cartridges'!$A$4:$G$1001,5,FALSE)),
IF(ISBLANK(V181),0,VLOOKUP('Frese Valve Selection'!V181,'Partnumber data cartridges'!$A$4:$G$1001,5,FALSE)),
IF(ISBLANK(X181),0,VLOOKUP('Frese Valve Selection'!X181,'Partnumber data cartridges'!$A$4:$G$1001,5,FALSE)))</f>
        <v>0</v>
      </c>
      <c r="AG181" s="20" t="e">
        <f>VLOOKUP(O181,'Weight table'!$A$2:$C$10000,3,FALSE)+IF(ISNUMBER(S181),S181*VLOOKUP(T181,'Weight table'!$A$2:$C$10000,3,FALSE),0)+IF(ISNUMBER(U181),U181*VLOOKUP(V181,'Weight table'!$A$2:$C$10000,3,FALSE),0)+IF(ISNUMBER(W181),W181*VLOOKUP(X181,'Weight table'!$A$2:$C$10000,3,FALSE),0)</f>
        <v>#N/A</v>
      </c>
      <c r="AI181" s="73"/>
      <c r="AN181">
        <f t="shared" si="29"/>
        <v>0</v>
      </c>
      <c r="AO181" t="e">
        <f t="shared" si="30"/>
        <v>#N/A</v>
      </c>
    </row>
    <row r="182" spans="2:41">
      <c r="B182" s="73"/>
      <c r="C182" s="73"/>
      <c r="D182" s="73"/>
      <c r="E182" s="73"/>
      <c r="F182" s="73"/>
      <c r="G182" s="81"/>
      <c r="H182" s="81"/>
      <c r="I182" s="97"/>
      <c r="J182" s="73"/>
      <c r="K182" s="73"/>
      <c r="L182" s="73"/>
      <c r="M182" s="81"/>
      <c r="O182" s="71"/>
      <c r="P182" s="20" t="e">
        <f>VLOOKUP('Frese Valve Selection'!$O182,'Partnumber data valves'!$B$4:$M$1001,12,FALSE)</f>
        <v>#N/A</v>
      </c>
      <c r="Q182" s="20" t="e">
        <f>VLOOKUP('Frese Valve Selection'!$O182,'Partnumber data valves'!$B$4:$L$1001,11,FALSE)</f>
        <v>#N/A</v>
      </c>
      <c r="R182" s="94" t="e">
        <f t="shared" si="28"/>
        <v>#DIV/0!</v>
      </c>
      <c r="S182" s="71"/>
      <c r="T182" s="71"/>
      <c r="U182" s="71"/>
      <c r="V182" s="71"/>
      <c r="W182" s="71"/>
      <c r="X182" s="71"/>
      <c r="Y182" s="19" t="e">
        <f>VLOOKUP('Frese Valve Selection'!$O182,'Partnumber data valves'!$B$4:$K$1001,2,FALSE)</f>
        <v>#N/A</v>
      </c>
      <c r="Z182" s="20" t="e">
        <f>VLOOKUP('Frese Valve Selection'!$O182,'Partnumber data valves'!$B$4:$K$1001,3,FALSE)</f>
        <v>#N/A</v>
      </c>
      <c r="AA182" s="20" t="e">
        <f>VLOOKUP('Frese Valve Selection'!$O182,'Partnumber data valves'!$B$4:$K$1001,7,FALSE)</f>
        <v>#N/A</v>
      </c>
      <c r="AB182" s="20" t="e">
        <f>VLOOKUP('Frese Valve Selection'!$O182,'Partnumber data valves'!$B$4:$K$1001,8,FALSE)</f>
        <v>#N/A</v>
      </c>
      <c r="AC182" s="20" t="e">
        <f>VLOOKUP('Frese Valve Selection'!$O182,'Partnumber data valves'!$B$4:$K$1001,9,FALSE)</f>
        <v>#N/A</v>
      </c>
      <c r="AD182" s="20" t="e">
        <f>VLOOKUP('Frese Valve Selection'!$O182,'Partnumber data valves'!$B$4:$K$1001,10,FALSE)</f>
        <v>#N/A</v>
      </c>
      <c r="AE182" s="93">
        <f>IF(ISNUMBER(S182),S182*VLOOKUP('Frese Valve Selection'!$T182,'Partnumber data cartridges'!$A$4:$G$1001,7,FALSE),0)+
IF(ISNUMBER(U182),U182*VLOOKUP('Frese Valve Selection'!V182,'Partnumber data cartridges'!$A$4:$G$1001,7,FALSE),0)+
IF(ISNUMBER(W182),W182*VLOOKUP('Frese Valve Selection'!X182,'Partnumber data cartridges'!$A$4:$G$1001,7,FALSE),0)</f>
        <v>0</v>
      </c>
      <c r="AF182" s="1">
        <f>MAX(IF(ISBLANK(T182),0,VLOOKUP('Frese Valve Selection'!$T182,'Partnumber data cartridges'!$A$4:$G$1001,5,FALSE)),
IF(ISBLANK(V182),0,VLOOKUP('Frese Valve Selection'!V182,'Partnumber data cartridges'!$A$4:$G$1001,5,FALSE)),
IF(ISBLANK(X182),0,VLOOKUP('Frese Valve Selection'!X182,'Partnumber data cartridges'!$A$4:$G$1001,5,FALSE)))</f>
        <v>0</v>
      </c>
      <c r="AG182" s="20" t="e">
        <f>VLOOKUP(O182,'Weight table'!$A$2:$C$10000,3,FALSE)+IF(ISNUMBER(S182),S182*VLOOKUP(T182,'Weight table'!$A$2:$C$10000,3,FALSE),0)+IF(ISNUMBER(U182),U182*VLOOKUP(V182,'Weight table'!$A$2:$C$10000,3,FALSE),0)+IF(ISNUMBER(W182),W182*VLOOKUP(X182,'Weight table'!$A$2:$C$10000,3,FALSE),0)</f>
        <v>#N/A</v>
      </c>
      <c r="AI182" s="73"/>
      <c r="AN182">
        <f t="shared" si="29"/>
        <v>0</v>
      </c>
      <c r="AO182" t="e">
        <f t="shared" si="30"/>
        <v>#N/A</v>
      </c>
    </row>
    <row r="183" spans="2:41">
      <c r="B183" s="73"/>
      <c r="C183" s="73"/>
      <c r="D183" s="73"/>
      <c r="E183" s="73"/>
      <c r="F183" s="73"/>
      <c r="G183" s="81"/>
      <c r="H183" s="80"/>
      <c r="I183" s="97"/>
      <c r="J183" s="73"/>
      <c r="K183" s="73"/>
      <c r="L183" s="73"/>
      <c r="M183" s="81"/>
      <c r="O183" s="71"/>
      <c r="P183" s="20" t="e">
        <f>VLOOKUP('Frese Valve Selection'!$O183,'Partnumber data valves'!$B$4:$M$1001,12,FALSE)</f>
        <v>#N/A</v>
      </c>
      <c r="Q183" s="20" t="e">
        <f>VLOOKUP('Frese Valve Selection'!$O183,'Partnumber data valves'!$B$4:$L$1001,11,FALSE)</f>
        <v>#N/A</v>
      </c>
      <c r="R183" s="94" t="e">
        <f t="shared" si="28"/>
        <v>#DIV/0!</v>
      </c>
      <c r="S183" s="71"/>
      <c r="T183" s="71"/>
      <c r="U183" s="71"/>
      <c r="V183" s="71"/>
      <c r="W183" s="71"/>
      <c r="X183" s="71"/>
      <c r="Y183" s="19" t="e">
        <f>VLOOKUP('Frese Valve Selection'!$O183,'Partnumber data valves'!$B$4:$K$1001,2,FALSE)</f>
        <v>#N/A</v>
      </c>
      <c r="Z183" s="20" t="e">
        <f>VLOOKUP('Frese Valve Selection'!$O183,'Partnumber data valves'!$B$4:$K$1001,3,FALSE)</f>
        <v>#N/A</v>
      </c>
      <c r="AA183" s="20" t="e">
        <f>VLOOKUP('Frese Valve Selection'!$O183,'Partnumber data valves'!$B$4:$K$1001,7,FALSE)</f>
        <v>#N/A</v>
      </c>
      <c r="AB183" s="20" t="e">
        <f>VLOOKUP('Frese Valve Selection'!$O183,'Partnumber data valves'!$B$4:$K$1001,8,FALSE)</f>
        <v>#N/A</v>
      </c>
      <c r="AC183" s="20" t="e">
        <f>VLOOKUP('Frese Valve Selection'!$O183,'Partnumber data valves'!$B$4:$K$1001,9,FALSE)</f>
        <v>#N/A</v>
      </c>
      <c r="AD183" s="20" t="e">
        <f>VLOOKUP('Frese Valve Selection'!$O183,'Partnumber data valves'!$B$4:$K$1001,10,FALSE)</f>
        <v>#N/A</v>
      </c>
      <c r="AE183" s="93">
        <f>IF(ISNUMBER(S183),S183*VLOOKUP('Frese Valve Selection'!$T183,'Partnumber data cartridges'!$A$4:$G$1001,7,FALSE),0)+
IF(ISNUMBER(U183),U183*VLOOKUP('Frese Valve Selection'!V183,'Partnumber data cartridges'!$A$4:$G$1001,7,FALSE),0)+
IF(ISNUMBER(W183),W183*VLOOKUP('Frese Valve Selection'!X183,'Partnumber data cartridges'!$A$4:$G$1001,7,FALSE),0)</f>
        <v>0</v>
      </c>
      <c r="AF183" s="1">
        <f>MAX(IF(ISBLANK(T183),0,VLOOKUP('Frese Valve Selection'!$T183,'Partnumber data cartridges'!$A$4:$G$1001,5,FALSE)),
IF(ISBLANK(V183),0,VLOOKUP('Frese Valve Selection'!V183,'Partnumber data cartridges'!$A$4:$G$1001,5,FALSE)),
IF(ISBLANK(X183),0,VLOOKUP('Frese Valve Selection'!X183,'Partnumber data cartridges'!$A$4:$G$1001,5,FALSE)))</f>
        <v>0</v>
      </c>
      <c r="AG183" s="20" t="e">
        <f>VLOOKUP(O183,'Weight table'!$A$2:$C$10000,3,FALSE)+IF(ISNUMBER(S183),S183*VLOOKUP(T183,'Weight table'!$A$2:$C$10000,3,FALSE),0)+IF(ISNUMBER(U183),U183*VLOOKUP(V183,'Weight table'!$A$2:$C$10000,3,FALSE),0)+IF(ISNUMBER(W183),W183*VLOOKUP(X183,'Weight table'!$A$2:$C$10000,3,FALSE),0)</f>
        <v>#N/A</v>
      </c>
      <c r="AI183" s="73"/>
      <c r="AN183">
        <f t="shared" si="29"/>
        <v>0</v>
      </c>
      <c r="AO183" t="e">
        <f t="shared" si="30"/>
        <v>#N/A</v>
      </c>
    </row>
    <row r="184" spans="2:41">
      <c r="B184" s="73"/>
      <c r="C184" s="73"/>
      <c r="D184" s="73"/>
      <c r="E184" s="73"/>
      <c r="F184" s="73"/>
      <c r="G184" s="81"/>
      <c r="H184" s="80"/>
      <c r="I184" s="97"/>
      <c r="J184" s="73"/>
      <c r="K184" s="73"/>
      <c r="L184" s="73"/>
      <c r="M184" s="81"/>
      <c r="O184" s="71"/>
      <c r="P184" s="20" t="e">
        <f>VLOOKUP('Frese Valve Selection'!$O184,'Partnumber data valves'!$B$4:$M$1001,12,FALSE)</f>
        <v>#N/A</v>
      </c>
      <c r="Q184" s="20" t="e">
        <f>VLOOKUP('Frese Valve Selection'!$O184,'Partnumber data valves'!$B$4:$L$1001,11,FALSE)</f>
        <v>#N/A</v>
      </c>
      <c r="R184" s="94" t="e">
        <f t="shared" si="28"/>
        <v>#DIV/0!</v>
      </c>
      <c r="S184" s="71"/>
      <c r="T184" s="71"/>
      <c r="U184" s="71"/>
      <c r="V184" s="71"/>
      <c r="W184" s="71"/>
      <c r="X184" s="71"/>
      <c r="Y184" s="19" t="e">
        <f>VLOOKUP('Frese Valve Selection'!$O184,'Partnumber data valves'!$B$4:$K$1001,2,FALSE)</f>
        <v>#N/A</v>
      </c>
      <c r="Z184" s="20" t="e">
        <f>VLOOKUP('Frese Valve Selection'!$O184,'Partnumber data valves'!$B$4:$K$1001,3,FALSE)</f>
        <v>#N/A</v>
      </c>
      <c r="AA184" s="20" t="e">
        <f>VLOOKUP('Frese Valve Selection'!$O184,'Partnumber data valves'!$B$4:$K$1001,7,FALSE)</f>
        <v>#N/A</v>
      </c>
      <c r="AB184" s="20" t="e">
        <f>VLOOKUP('Frese Valve Selection'!$O184,'Partnumber data valves'!$B$4:$K$1001,8,FALSE)</f>
        <v>#N/A</v>
      </c>
      <c r="AC184" s="20" t="e">
        <f>VLOOKUP('Frese Valve Selection'!$O184,'Partnumber data valves'!$B$4:$K$1001,9,FALSE)</f>
        <v>#N/A</v>
      </c>
      <c r="AD184" s="20" t="e">
        <f>VLOOKUP('Frese Valve Selection'!$O184,'Partnumber data valves'!$B$4:$K$1001,10,FALSE)</f>
        <v>#N/A</v>
      </c>
      <c r="AE184" s="93">
        <f>IF(ISNUMBER(S184),S184*VLOOKUP('Frese Valve Selection'!$T184,'Partnumber data cartridges'!$A$4:$G$1001,7,FALSE),0)+
IF(ISNUMBER(U184),U184*VLOOKUP('Frese Valve Selection'!V184,'Partnumber data cartridges'!$A$4:$G$1001,7,FALSE),0)+
IF(ISNUMBER(W184),W184*VLOOKUP('Frese Valve Selection'!X184,'Partnumber data cartridges'!$A$4:$G$1001,7,FALSE),0)</f>
        <v>0</v>
      </c>
      <c r="AF184" s="1">
        <f>MAX(IF(ISBLANK(T184),0,VLOOKUP('Frese Valve Selection'!$T184,'Partnumber data cartridges'!$A$4:$G$1001,5,FALSE)),
IF(ISBLANK(V184),0,VLOOKUP('Frese Valve Selection'!V184,'Partnumber data cartridges'!$A$4:$G$1001,5,FALSE)),
IF(ISBLANK(X184),0,VLOOKUP('Frese Valve Selection'!X184,'Partnumber data cartridges'!$A$4:$G$1001,5,FALSE)))</f>
        <v>0</v>
      </c>
      <c r="AG184" s="20" t="e">
        <f>VLOOKUP(O184,'Weight table'!$A$2:$C$10000,3,FALSE)+IF(ISNUMBER(S184),S184*VLOOKUP(T184,'Weight table'!$A$2:$C$10000,3,FALSE),0)+IF(ISNUMBER(U184),U184*VLOOKUP(V184,'Weight table'!$A$2:$C$10000,3,FALSE),0)+IF(ISNUMBER(W184),W184*VLOOKUP(X184,'Weight table'!$A$2:$C$10000,3,FALSE),0)</f>
        <v>#N/A</v>
      </c>
      <c r="AI184" s="73"/>
      <c r="AN184">
        <f t="shared" si="29"/>
        <v>0</v>
      </c>
      <c r="AO184" t="e">
        <f t="shared" si="30"/>
        <v>#N/A</v>
      </c>
    </row>
    <row r="185" spans="2:41">
      <c r="B185" s="73"/>
      <c r="C185" s="73"/>
      <c r="D185" s="73"/>
      <c r="E185" s="73"/>
      <c r="F185" s="73"/>
      <c r="G185" s="81"/>
      <c r="H185" s="81"/>
      <c r="I185" s="97"/>
      <c r="J185" s="73"/>
      <c r="K185" s="73"/>
      <c r="L185" s="73"/>
      <c r="M185" s="81"/>
      <c r="O185" s="71"/>
      <c r="P185" s="20" t="e">
        <f>VLOOKUP('Frese Valve Selection'!$O185,'Partnumber data valves'!$B$4:$M$1001,12,FALSE)</f>
        <v>#N/A</v>
      </c>
      <c r="Q185" s="20" t="e">
        <f>VLOOKUP('Frese Valve Selection'!$O185,'Partnumber data valves'!$B$4:$L$1001,11,FALSE)</f>
        <v>#N/A</v>
      </c>
      <c r="R185" s="94" t="e">
        <f t="shared" si="28"/>
        <v>#DIV/0!</v>
      </c>
      <c r="S185" s="71"/>
      <c r="T185" s="71"/>
      <c r="U185" s="71"/>
      <c r="V185" s="71"/>
      <c r="W185" s="71"/>
      <c r="X185" s="71"/>
      <c r="Y185" s="19" t="e">
        <f>VLOOKUP('Frese Valve Selection'!$O185,'Partnumber data valves'!$B$4:$K$1001,2,FALSE)</f>
        <v>#N/A</v>
      </c>
      <c r="Z185" s="20" t="e">
        <f>VLOOKUP('Frese Valve Selection'!$O185,'Partnumber data valves'!$B$4:$K$1001,3,FALSE)</f>
        <v>#N/A</v>
      </c>
      <c r="AA185" s="20" t="e">
        <f>VLOOKUP('Frese Valve Selection'!$O185,'Partnumber data valves'!$B$4:$K$1001,7,FALSE)</f>
        <v>#N/A</v>
      </c>
      <c r="AB185" s="20" t="e">
        <f>VLOOKUP('Frese Valve Selection'!$O185,'Partnumber data valves'!$B$4:$K$1001,8,FALSE)</f>
        <v>#N/A</v>
      </c>
      <c r="AC185" s="20" t="e">
        <f>VLOOKUP('Frese Valve Selection'!$O185,'Partnumber data valves'!$B$4:$K$1001,9,FALSE)</f>
        <v>#N/A</v>
      </c>
      <c r="AD185" s="20" t="e">
        <f>VLOOKUP('Frese Valve Selection'!$O185,'Partnumber data valves'!$B$4:$K$1001,10,FALSE)</f>
        <v>#N/A</v>
      </c>
      <c r="AE185" s="93">
        <f>IF(ISNUMBER(S185),S185*VLOOKUP('Frese Valve Selection'!$T185,'Partnumber data cartridges'!$A$4:$G$1001,7,FALSE),0)+
IF(ISNUMBER(U185),U185*VLOOKUP('Frese Valve Selection'!V185,'Partnumber data cartridges'!$A$4:$G$1001,7,FALSE),0)+
IF(ISNUMBER(W185),W185*VLOOKUP('Frese Valve Selection'!X185,'Partnumber data cartridges'!$A$4:$G$1001,7,FALSE),0)</f>
        <v>0</v>
      </c>
      <c r="AF185" s="1">
        <f>MAX(IF(ISBLANK(T185),0,VLOOKUP('Frese Valve Selection'!$T185,'Partnumber data cartridges'!$A$4:$G$1001,5,FALSE)),
IF(ISBLANK(V185),0,VLOOKUP('Frese Valve Selection'!V185,'Partnumber data cartridges'!$A$4:$G$1001,5,FALSE)),
IF(ISBLANK(X185),0,VLOOKUP('Frese Valve Selection'!X185,'Partnumber data cartridges'!$A$4:$G$1001,5,FALSE)))</f>
        <v>0</v>
      </c>
      <c r="AG185" s="20" t="e">
        <f>VLOOKUP(O185,'Weight table'!$A$2:$C$10000,3,FALSE)+IF(ISNUMBER(S185),S185*VLOOKUP(T185,'Weight table'!$A$2:$C$10000,3,FALSE),0)+IF(ISNUMBER(U185),U185*VLOOKUP(V185,'Weight table'!$A$2:$C$10000,3,FALSE),0)+IF(ISNUMBER(W185),W185*VLOOKUP(X185,'Weight table'!$A$2:$C$10000,3,FALSE),0)</f>
        <v>#N/A</v>
      </c>
      <c r="AI185" s="73"/>
      <c r="AN185">
        <f t="shared" si="29"/>
        <v>0</v>
      </c>
      <c r="AO185" t="e">
        <f t="shared" si="30"/>
        <v>#N/A</v>
      </c>
    </row>
    <row r="186" spans="2:41">
      <c r="B186" s="73"/>
      <c r="C186" s="73"/>
      <c r="D186" s="73"/>
      <c r="E186" s="73"/>
      <c r="F186" s="73"/>
      <c r="G186" s="81"/>
      <c r="H186" s="81"/>
      <c r="I186" s="97"/>
      <c r="J186" s="73"/>
      <c r="K186" s="73"/>
      <c r="L186" s="73"/>
      <c r="M186" s="81"/>
      <c r="O186" s="71"/>
      <c r="P186" s="20" t="e">
        <f>VLOOKUP('Frese Valve Selection'!$O186,'Partnumber data valves'!$B$4:$M$1001,12,FALSE)</f>
        <v>#N/A</v>
      </c>
      <c r="Q186" s="20" t="e">
        <f>VLOOKUP('Frese Valve Selection'!$O186,'Partnumber data valves'!$B$4:$L$1001,11,FALSE)</f>
        <v>#N/A</v>
      </c>
      <c r="R186" s="94" t="e">
        <f t="shared" si="28"/>
        <v>#DIV/0!</v>
      </c>
      <c r="S186" s="71"/>
      <c r="T186" s="71"/>
      <c r="U186" s="71"/>
      <c r="V186" s="71"/>
      <c r="W186" s="71"/>
      <c r="X186" s="71"/>
      <c r="Y186" s="19" t="e">
        <f>VLOOKUP('Frese Valve Selection'!$O186,'Partnumber data valves'!$B$4:$K$1001,2,FALSE)</f>
        <v>#N/A</v>
      </c>
      <c r="Z186" s="20" t="e">
        <f>VLOOKUP('Frese Valve Selection'!$O186,'Partnumber data valves'!$B$4:$K$1001,3,FALSE)</f>
        <v>#N/A</v>
      </c>
      <c r="AA186" s="20" t="e">
        <f>VLOOKUP('Frese Valve Selection'!$O186,'Partnumber data valves'!$B$4:$K$1001,7,FALSE)</f>
        <v>#N/A</v>
      </c>
      <c r="AB186" s="20" t="e">
        <f>VLOOKUP('Frese Valve Selection'!$O186,'Partnumber data valves'!$B$4:$K$1001,8,FALSE)</f>
        <v>#N/A</v>
      </c>
      <c r="AC186" s="20" t="e">
        <f>VLOOKUP('Frese Valve Selection'!$O186,'Partnumber data valves'!$B$4:$K$1001,9,FALSE)</f>
        <v>#N/A</v>
      </c>
      <c r="AD186" s="20" t="e">
        <f>VLOOKUP('Frese Valve Selection'!$O186,'Partnumber data valves'!$B$4:$K$1001,10,FALSE)</f>
        <v>#N/A</v>
      </c>
      <c r="AE186" s="93">
        <f>IF(ISNUMBER(S186),S186*VLOOKUP('Frese Valve Selection'!$T186,'Partnumber data cartridges'!$A$4:$G$1001,7,FALSE),0)+
IF(ISNUMBER(U186),U186*VLOOKUP('Frese Valve Selection'!V186,'Partnumber data cartridges'!$A$4:$G$1001,7,FALSE),0)+
IF(ISNUMBER(W186),W186*VLOOKUP('Frese Valve Selection'!X186,'Partnumber data cartridges'!$A$4:$G$1001,7,FALSE),0)</f>
        <v>0</v>
      </c>
      <c r="AF186" s="1">
        <f>MAX(IF(ISBLANK(T186),0,VLOOKUP('Frese Valve Selection'!$T186,'Partnumber data cartridges'!$A$4:$G$1001,5,FALSE)),
IF(ISBLANK(V186),0,VLOOKUP('Frese Valve Selection'!V186,'Partnumber data cartridges'!$A$4:$G$1001,5,FALSE)),
IF(ISBLANK(X186),0,VLOOKUP('Frese Valve Selection'!X186,'Partnumber data cartridges'!$A$4:$G$1001,5,FALSE)))</f>
        <v>0</v>
      </c>
      <c r="AG186" s="20" t="e">
        <f>VLOOKUP(O186,'Weight table'!$A$2:$C$10000,3,FALSE)+IF(ISNUMBER(S186),S186*VLOOKUP(T186,'Weight table'!$A$2:$C$10000,3,FALSE),0)+IF(ISNUMBER(U186),U186*VLOOKUP(V186,'Weight table'!$A$2:$C$10000,3,FALSE),0)+IF(ISNUMBER(W186),W186*VLOOKUP(X186,'Weight table'!$A$2:$C$10000,3,FALSE),0)</f>
        <v>#N/A</v>
      </c>
      <c r="AI186" s="73"/>
      <c r="AN186">
        <f t="shared" si="29"/>
        <v>0</v>
      </c>
      <c r="AO186" t="e">
        <f t="shared" si="30"/>
        <v>#N/A</v>
      </c>
    </row>
    <row r="187" spans="2:41">
      <c r="B187" s="73"/>
      <c r="C187" s="73"/>
      <c r="D187" s="73"/>
      <c r="E187" s="73"/>
      <c r="F187" s="73"/>
      <c r="G187" s="81"/>
      <c r="H187" s="81"/>
      <c r="I187" s="97"/>
      <c r="J187" s="73"/>
      <c r="K187" s="73"/>
      <c r="L187" s="73"/>
      <c r="M187" s="81"/>
      <c r="O187" s="71"/>
      <c r="P187" s="20" t="e">
        <f>VLOOKUP('Frese Valve Selection'!$O187,'Partnumber data valves'!$B$4:$M$1001,12,FALSE)</f>
        <v>#N/A</v>
      </c>
      <c r="Q187" s="20" t="e">
        <f>VLOOKUP('Frese Valve Selection'!$O187,'Partnumber data valves'!$B$4:$L$1001,11,FALSE)</f>
        <v>#N/A</v>
      </c>
      <c r="R187" s="94" t="e">
        <f t="shared" si="28"/>
        <v>#DIV/0!</v>
      </c>
      <c r="S187" s="71"/>
      <c r="T187" s="71"/>
      <c r="U187" s="71"/>
      <c r="V187" s="71"/>
      <c r="W187" s="71"/>
      <c r="X187" s="71"/>
      <c r="Y187" s="19" t="e">
        <f>VLOOKUP('Frese Valve Selection'!$O187,'Partnumber data valves'!$B$4:$K$1001,2,FALSE)</f>
        <v>#N/A</v>
      </c>
      <c r="Z187" s="20" t="e">
        <f>VLOOKUP('Frese Valve Selection'!$O187,'Partnumber data valves'!$B$4:$K$1001,3,FALSE)</f>
        <v>#N/A</v>
      </c>
      <c r="AA187" s="20" t="e">
        <f>VLOOKUP('Frese Valve Selection'!$O187,'Partnumber data valves'!$B$4:$K$1001,7,FALSE)</f>
        <v>#N/A</v>
      </c>
      <c r="AB187" s="20" t="e">
        <f>VLOOKUP('Frese Valve Selection'!$O187,'Partnumber data valves'!$B$4:$K$1001,8,FALSE)</f>
        <v>#N/A</v>
      </c>
      <c r="AC187" s="20" t="e">
        <f>VLOOKUP('Frese Valve Selection'!$O187,'Partnumber data valves'!$B$4:$K$1001,9,FALSE)</f>
        <v>#N/A</v>
      </c>
      <c r="AD187" s="20" t="e">
        <f>VLOOKUP('Frese Valve Selection'!$O187,'Partnumber data valves'!$B$4:$K$1001,10,FALSE)</f>
        <v>#N/A</v>
      </c>
      <c r="AE187" s="93">
        <f>IF(ISNUMBER(S187),S187*VLOOKUP('Frese Valve Selection'!$T187,'Partnumber data cartridges'!$A$4:$G$1001,7,FALSE),0)+
IF(ISNUMBER(U187),U187*VLOOKUP('Frese Valve Selection'!V187,'Partnumber data cartridges'!$A$4:$G$1001,7,FALSE),0)+
IF(ISNUMBER(W187),W187*VLOOKUP('Frese Valve Selection'!X187,'Partnumber data cartridges'!$A$4:$G$1001,7,FALSE),0)</f>
        <v>0</v>
      </c>
      <c r="AF187" s="1">
        <f>MAX(IF(ISBLANK(T187),0,VLOOKUP('Frese Valve Selection'!$T187,'Partnumber data cartridges'!$A$4:$G$1001,5,FALSE)),
IF(ISBLANK(V187),0,VLOOKUP('Frese Valve Selection'!V187,'Partnumber data cartridges'!$A$4:$G$1001,5,FALSE)),
IF(ISBLANK(X187),0,VLOOKUP('Frese Valve Selection'!X187,'Partnumber data cartridges'!$A$4:$G$1001,5,FALSE)))</f>
        <v>0</v>
      </c>
      <c r="AG187" s="20" t="e">
        <f>VLOOKUP(O187,'Weight table'!$A$2:$C$10000,3,FALSE)+IF(ISNUMBER(S187),S187*VLOOKUP(T187,'Weight table'!$A$2:$C$10000,3,FALSE),0)+IF(ISNUMBER(U187),U187*VLOOKUP(V187,'Weight table'!$A$2:$C$10000,3,FALSE),0)+IF(ISNUMBER(W187),W187*VLOOKUP(X187,'Weight table'!$A$2:$C$10000,3,FALSE),0)</f>
        <v>#N/A</v>
      </c>
      <c r="AI187" s="73"/>
      <c r="AN187">
        <f t="shared" si="29"/>
        <v>0</v>
      </c>
      <c r="AO187" t="e">
        <f t="shared" si="30"/>
        <v>#N/A</v>
      </c>
    </row>
    <row r="188" spans="2:41">
      <c r="B188" s="73"/>
      <c r="C188" s="73"/>
      <c r="D188" s="73"/>
      <c r="E188" s="73"/>
      <c r="F188" s="73"/>
      <c r="G188" s="81"/>
      <c r="H188" s="80"/>
      <c r="I188" s="97"/>
      <c r="J188" s="73"/>
      <c r="K188" s="73"/>
      <c r="L188" s="73"/>
      <c r="M188" s="81"/>
      <c r="O188" s="71"/>
      <c r="P188" s="20" t="e">
        <f>VLOOKUP('Frese Valve Selection'!$O188,'Partnumber data valves'!$B$4:$M$1001,12,FALSE)</f>
        <v>#N/A</v>
      </c>
      <c r="Q188" s="20" t="e">
        <f>VLOOKUP('Frese Valve Selection'!$O188,'Partnumber data valves'!$B$4:$L$1001,11,FALSE)</f>
        <v>#N/A</v>
      </c>
      <c r="R188" s="94" t="e">
        <f t="shared" si="28"/>
        <v>#DIV/0!</v>
      </c>
      <c r="S188" s="71"/>
      <c r="T188" s="71"/>
      <c r="U188" s="71"/>
      <c r="V188" s="71"/>
      <c r="W188" s="71"/>
      <c r="X188" s="71"/>
      <c r="Y188" s="19" t="e">
        <f>VLOOKUP('Frese Valve Selection'!$O188,'Partnumber data valves'!$B$4:$K$1001,2,FALSE)</f>
        <v>#N/A</v>
      </c>
      <c r="Z188" s="20" t="e">
        <f>VLOOKUP('Frese Valve Selection'!$O188,'Partnumber data valves'!$B$4:$K$1001,3,FALSE)</f>
        <v>#N/A</v>
      </c>
      <c r="AA188" s="20" t="e">
        <f>VLOOKUP('Frese Valve Selection'!$O188,'Partnumber data valves'!$B$4:$K$1001,7,FALSE)</f>
        <v>#N/A</v>
      </c>
      <c r="AB188" s="20" t="e">
        <f>VLOOKUP('Frese Valve Selection'!$O188,'Partnumber data valves'!$B$4:$K$1001,8,FALSE)</f>
        <v>#N/A</v>
      </c>
      <c r="AC188" s="20" t="e">
        <f>VLOOKUP('Frese Valve Selection'!$O188,'Partnumber data valves'!$B$4:$K$1001,9,FALSE)</f>
        <v>#N/A</v>
      </c>
      <c r="AD188" s="20" t="e">
        <f>VLOOKUP('Frese Valve Selection'!$O188,'Partnumber data valves'!$B$4:$K$1001,10,FALSE)</f>
        <v>#N/A</v>
      </c>
      <c r="AE188" s="93">
        <f>IF(ISNUMBER(S188),S188*VLOOKUP('Frese Valve Selection'!$T188,'Partnumber data cartridges'!$A$4:$G$1001,7,FALSE),0)+
IF(ISNUMBER(U188),U188*VLOOKUP('Frese Valve Selection'!V188,'Partnumber data cartridges'!$A$4:$G$1001,7,FALSE),0)+
IF(ISNUMBER(W188),W188*VLOOKUP('Frese Valve Selection'!X188,'Partnumber data cartridges'!$A$4:$G$1001,7,FALSE),0)</f>
        <v>0</v>
      </c>
      <c r="AF188" s="1">
        <f>MAX(IF(ISBLANK(T188),0,VLOOKUP('Frese Valve Selection'!$T188,'Partnumber data cartridges'!$A$4:$G$1001,5,FALSE)),
IF(ISBLANK(V188),0,VLOOKUP('Frese Valve Selection'!V188,'Partnumber data cartridges'!$A$4:$G$1001,5,FALSE)),
IF(ISBLANK(X188),0,VLOOKUP('Frese Valve Selection'!X188,'Partnumber data cartridges'!$A$4:$G$1001,5,FALSE)))</f>
        <v>0</v>
      </c>
      <c r="AG188" s="20" t="e">
        <f>VLOOKUP(O188,'Weight table'!$A$2:$C$10000,3,FALSE)+IF(ISNUMBER(S188),S188*VLOOKUP(T188,'Weight table'!$A$2:$C$10000,3,FALSE),0)+IF(ISNUMBER(U188),U188*VLOOKUP(V188,'Weight table'!$A$2:$C$10000,3,FALSE),0)+IF(ISNUMBER(W188),W188*VLOOKUP(X188,'Weight table'!$A$2:$C$10000,3,FALSE),0)</f>
        <v>#N/A</v>
      </c>
      <c r="AI188" s="73"/>
      <c r="AN188">
        <f t="shared" si="29"/>
        <v>0</v>
      </c>
      <c r="AO188" t="e">
        <f t="shared" si="30"/>
        <v>#N/A</v>
      </c>
    </row>
    <row r="189" spans="2:41">
      <c r="B189" s="73"/>
      <c r="C189" s="73"/>
      <c r="D189" s="73"/>
      <c r="E189" s="73"/>
      <c r="F189" s="73"/>
      <c r="G189" s="81"/>
      <c r="H189" s="81"/>
      <c r="I189" s="97"/>
      <c r="J189" s="73"/>
      <c r="K189" s="73"/>
      <c r="L189" s="73"/>
      <c r="M189" s="81"/>
      <c r="O189" s="71"/>
      <c r="P189" s="20" t="e">
        <f>VLOOKUP('Frese Valve Selection'!$O189,'Partnumber data valves'!$B$4:$M$1001,12,FALSE)</f>
        <v>#N/A</v>
      </c>
      <c r="Q189" s="20" t="e">
        <f>VLOOKUP('Frese Valve Selection'!$O189,'Partnumber data valves'!$B$4:$L$1001,11,FALSE)</f>
        <v>#N/A</v>
      </c>
      <c r="R189" s="94" t="e">
        <f t="shared" si="28"/>
        <v>#DIV/0!</v>
      </c>
      <c r="S189" s="71"/>
      <c r="T189" s="71"/>
      <c r="U189" s="71"/>
      <c r="V189" s="71"/>
      <c r="W189" s="71"/>
      <c r="X189" s="71"/>
      <c r="Y189" s="19" t="e">
        <f>VLOOKUP('Frese Valve Selection'!$O189,'Partnumber data valves'!$B$4:$K$1001,2,FALSE)</f>
        <v>#N/A</v>
      </c>
      <c r="Z189" s="20" t="e">
        <f>VLOOKUP('Frese Valve Selection'!$O189,'Partnumber data valves'!$B$4:$K$1001,3,FALSE)</f>
        <v>#N/A</v>
      </c>
      <c r="AA189" s="20" t="e">
        <f>VLOOKUP('Frese Valve Selection'!$O189,'Partnumber data valves'!$B$4:$K$1001,7,FALSE)</f>
        <v>#N/A</v>
      </c>
      <c r="AB189" s="20" t="e">
        <f>VLOOKUP('Frese Valve Selection'!$O189,'Partnumber data valves'!$B$4:$K$1001,8,FALSE)</f>
        <v>#N/A</v>
      </c>
      <c r="AC189" s="20" t="e">
        <f>VLOOKUP('Frese Valve Selection'!$O189,'Partnumber data valves'!$B$4:$K$1001,9,FALSE)</f>
        <v>#N/A</v>
      </c>
      <c r="AD189" s="20" t="e">
        <f>VLOOKUP('Frese Valve Selection'!$O189,'Partnumber data valves'!$B$4:$K$1001,10,FALSE)</f>
        <v>#N/A</v>
      </c>
      <c r="AE189" s="93">
        <f>IF(ISNUMBER(S189),S189*VLOOKUP('Frese Valve Selection'!$T189,'Partnumber data cartridges'!$A$4:$G$1001,7,FALSE),0)+
IF(ISNUMBER(U189),U189*VLOOKUP('Frese Valve Selection'!V189,'Partnumber data cartridges'!$A$4:$G$1001,7,FALSE),0)+
IF(ISNUMBER(W189),W189*VLOOKUP('Frese Valve Selection'!X189,'Partnumber data cartridges'!$A$4:$G$1001,7,FALSE),0)</f>
        <v>0</v>
      </c>
      <c r="AF189" s="1">
        <f>MAX(IF(ISBLANK(T189),0,VLOOKUP('Frese Valve Selection'!$T189,'Partnumber data cartridges'!$A$4:$G$1001,5,FALSE)),
IF(ISBLANK(V189),0,VLOOKUP('Frese Valve Selection'!V189,'Partnumber data cartridges'!$A$4:$G$1001,5,FALSE)),
IF(ISBLANK(X189),0,VLOOKUP('Frese Valve Selection'!X189,'Partnumber data cartridges'!$A$4:$G$1001,5,FALSE)))</f>
        <v>0</v>
      </c>
      <c r="AG189" s="20" t="e">
        <f>VLOOKUP(O189,'Weight table'!$A$2:$C$10000,3,FALSE)+IF(ISNUMBER(S189),S189*VLOOKUP(T189,'Weight table'!$A$2:$C$10000,3,FALSE),0)+IF(ISNUMBER(U189),U189*VLOOKUP(V189,'Weight table'!$A$2:$C$10000,3,FALSE),0)+IF(ISNUMBER(W189),W189*VLOOKUP(X189,'Weight table'!$A$2:$C$10000,3,FALSE),0)</f>
        <v>#N/A</v>
      </c>
      <c r="AI189" s="73"/>
      <c r="AN189">
        <f t="shared" si="29"/>
        <v>0</v>
      </c>
      <c r="AO189" t="e">
        <f t="shared" si="30"/>
        <v>#N/A</v>
      </c>
    </row>
    <row r="190" spans="2:41">
      <c r="B190" s="73"/>
      <c r="C190" s="73"/>
      <c r="D190" s="73"/>
      <c r="E190" s="73"/>
      <c r="F190" s="73"/>
      <c r="G190" s="81"/>
      <c r="H190" s="81"/>
      <c r="I190" s="97"/>
      <c r="J190" s="73"/>
      <c r="K190" s="73"/>
      <c r="L190" s="73"/>
      <c r="M190" s="81"/>
      <c r="O190" s="71"/>
      <c r="P190" s="20" t="e">
        <f>VLOOKUP('Frese Valve Selection'!$O190,'Partnumber data valves'!$B$4:$M$1001,12,FALSE)</f>
        <v>#N/A</v>
      </c>
      <c r="Q190" s="20" t="e">
        <f>VLOOKUP('Frese Valve Selection'!$O190,'Partnumber data valves'!$B$4:$L$1001,11,FALSE)</f>
        <v>#N/A</v>
      </c>
      <c r="R190" s="94" t="e">
        <f t="shared" si="28"/>
        <v>#DIV/0!</v>
      </c>
      <c r="S190" s="71"/>
      <c r="T190" s="71"/>
      <c r="U190" s="71"/>
      <c r="V190" s="71"/>
      <c r="W190" s="71"/>
      <c r="X190" s="71"/>
      <c r="Y190" s="19" t="e">
        <f>VLOOKUP('Frese Valve Selection'!$O190,'Partnumber data valves'!$B$4:$K$1001,2,FALSE)</f>
        <v>#N/A</v>
      </c>
      <c r="Z190" s="20" t="e">
        <f>VLOOKUP('Frese Valve Selection'!$O190,'Partnumber data valves'!$B$4:$K$1001,3,FALSE)</f>
        <v>#N/A</v>
      </c>
      <c r="AA190" s="20" t="e">
        <f>VLOOKUP('Frese Valve Selection'!$O190,'Partnumber data valves'!$B$4:$K$1001,7,FALSE)</f>
        <v>#N/A</v>
      </c>
      <c r="AB190" s="20" t="e">
        <f>VLOOKUP('Frese Valve Selection'!$O190,'Partnumber data valves'!$B$4:$K$1001,8,FALSE)</f>
        <v>#N/A</v>
      </c>
      <c r="AC190" s="20" t="e">
        <f>VLOOKUP('Frese Valve Selection'!$O190,'Partnumber data valves'!$B$4:$K$1001,9,FALSE)</f>
        <v>#N/A</v>
      </c>
      <c r="AD190" s="20" t="e">
        <f>VLOOKUP('Frese Valve Selection'!$O190,'Partnumber data valves'!$B$4:$K$1001,10,FALSE)</f>
        <v>#N/A</v>
      </c>
      <c r="AE190" s="93">
        <f>IF(ISNUMBER(S190),S190*VLOOKUP('Frese Valve Selection'!$T190,'Partnumber data cartridges'!$A$4:$G$1001,7,FALSE),0)+
IF(ISNUMBER(U190),U190*VLOOKUP('Frese Valve Selection'!V190,'Partnumber data cartridges'!$A$4:$G$1001,7,FALSE),0)+
IF(ISNUMBER(W190),W190*VLOOKUP('Frese Valve Selection'!X190,'Partnumber data cartridges'!$A$4:$G$1001,7,FALSE),0)</f>
        <v>0</v>
      </c>
      <c r="AF190" s="1">
        <f>MAX(IF(ISBLANK(T190),0,VLOOKUP('Frese Valve Selection'!$T190,'Partnumber data cartridges'!$A$4:$G$1001,5,FALSE)),
IF(ISBLANK(V190),0,VLOOKUP('Frese Valve Selection'!V190,'Partnumber data cartridges'!$A$4:$G$1001,5,FALSE)),
IF(ISBLANK(X190),0,VLOOKUP('Frese Valve Selection'!X190,'Partnumber data cartridges'!$A$4:$G$1001,5,FALSE)))</f>
        <v>0</v>
      </c>
      <c r="AG190" s="20" t="e">
        <f>VLOOKUP(O190,'Weight table'!$A$2:$C$10000,3,FALSE)+IF(ISNUMBER(S190),S190*VLOOKUP(T190,'Weight table'!$A$2:$C$10000,3,FALSE),0)+IF(ISNUMBER(U190),U190*VLOOKUP(V190,'Weight table'!$A$2:$C$10000,3,FALSE),0)+IF(ISNUMBER(W190),W190*VLOOKUP(X190,'Weight table'!$A$2:$C$10000,3,FALSE),0)</f>
        <v>#N/A</v>
      </c>
      <c r="AI190" s="73"/>
      <c r="AN190">
        <f t="shared" si="29"/>
        <v>0</v>
      </c>
      <c r="AO190" t="e">
        <f t="shared" si="30"/>
        <v>#N/A</v>
      </c>
    </row>
    <row r="191" spans="2:41">
      <c r="B191" s="73"/>
      <c r="C191" s="73"/>
      <c r="D191" s="73"/>
      <c r="E191" s="73"/>
      <c r="F191" s="73"/>
      <c r="G191" s="81"/>
      <c r="H191" s="80"/>
      <c r="I191" s="97"/>
      <c r="J191" s="73"/>
      <c r="K191" s="73"/>
      <c r="L191" s="73"/>
      <c r="M191" s="81"/>
      <c r="O191" s="71"/>
      <c r="P191" s="20" t="e">
        <f>VLOOKUP('Frese Valve Selection'!$O191,'Partnumber data valves'!$B$4:$M$1001,12,FALSE)</f>
        <v>#N/A</v>
      </c>
      <c r="Q191" s="20" t="e">
        <f>VLOOKUP('Frese Valve Selection'!$O191,'Partnumber data valves'!$B$4:$L$1001,11,FALSE)</f>
        <v>#N/A</v>
      </c>
      <c r="R191" s="94" t="e">
        <f t="shared" si="28"/>
        <v>#DIV/0!</v>
      </c>
      <c r="S191" s="71"/>
      <c r="T191" s="71"/>
      <c r="U191" s="71"/>
      <c r="V191" s="71"/>
      <c r="W191" s="71"/>
      <c r="X191" s="71"/>
      <c r="Y191" s="19" t="e">
        <f>VLOOKUP('Frese Valve Selection'!$O191,'Partnumber data valves'!$B$4:$K$1001,2,FALSE)</f>
        <v>#N/A</v>
      </c>
      <c r="Z191" s="20" t="e">
        <f>VLOOKUP('Frese Valve Selection'!$O191,'Partnumber data valves'!$B$4:$K$1001,3,FALSE)</f>
        <v>#N/A</v>
      </c>
      <c r="AA191" s="20" t="e">
        <f>VLOOKUP('Frese Valve Selection'!$O191,'Partnumber data valves'!$B$4:$K$1001,7,FALSE)</f>
        <v>#N/A</v>
      </c>
      <c r="AB191" s="20" t="e">
        <f>VLOOKUP('Frese Valve Selection'!$O191,'Partnumber data valves'!$B$4:$K$1001,8,FALSE)</f>
        <v>#N/A</v>
      </c>
      <c r="AC191" s="20" t="e">
        <f>VLOOKUP('Frese Valve Selection'!$O191,'Partnumber data valves'!$B$4:$K$1001,9,FALSE)</f>
        <v>#N/A</v>
      </c>
      <c r="AD191" s="20" t="e">
        <f>VLOOKUP('Frese Valve Selection'!$O191,'Partnumber data valves'!$B$4:$K$1001,10,FALSE)</f>
        <v>#N/A</v>
      </c>
      <c r="AE191" s="93">
        <f>IF(ISNUMBER(S191),S191*VLOOKUP('Frese Valve Selection'!$T191,'Partnumber data cartridges'!$A$4:$G$1001,7,FALSE),0)+
IF(ISNUMBER(U191),U191*VLOOKUP('Frese Valve Selection'!V191,'Partnumber data cartridges'!$A$4:$G$1001,7,FALSE),0)+
IF(ISNUMBER(W191),W191*VLOOKUP('Frese Valve Selection'!X191,'Partnumber data cartridges'!$A$4:$G$1001,7,FALSE),0)</f>
        <v>0</v>
      </c>
      <c r="AF191" s="1">
        <f>MAX(IF(ISBLANK(T191),0,VLOOKUP('Frese Valve Selection'!$T191,'Partnumber data cartridges'!$A$4:$G$1001,5,FALSE)),
IF(ISBLANK(V191),0,VLOOKUP('Frese Valve Selection'!V191,'Partnumber data cartridges'!$A$4:$G$1001,5,FALSE)),
IF(ISBLANK(X191),0,VLOOKUP('Frese Valve Selection'!X191,'Partnumber data cartridges'!$A$4:$G$1001,5,FALSE)))</f>
        <v>0</v>
      </c>
      <c r="AG191" s="20" t="e">
        <f>VLOOKUP(O191,'Weight table'!$A$2:$C$10000,3,FALSE)+IF(ISNUMBER(S191),S191*VLOOKUP(T191,'Weight table'!$A$2:$C$10000,3,FALSE),0)+IF(ISNUMBER(U191),U191*VLOOKUP(V191,'Weight table'!$A$2:$C$10000,3,FALSE),0)+IF(ISNUMBER(W191),W191*VLOOKUP(X191,'Weight table'!$A$2:$C$10000,3,FALSE),0)</f>
        <v>#N/A</v>
      </c>
      <c r="AI191" s="73"/>
      <c r="AN191">
        <f t="shared" si="29"/>
        <v>0</v>
      </c>
      <c r="AO191" t="e">
        <f t="shared" si="30"/>
        <v>#N/A</v>
      </c>
    </row>
    <row r="192" spans="2:41">
      <c r="B192" s="73"/>
      <c r="C192" s="73"/>
      <c r="D192" s="73"/>
      <c r="E192" s="73"/>
      <c r="F192" s="73"/>
      <c r="G192" s="81"/>
      <c r="H192" s="80"/>
      <c r="I192" s="97"/>
      <c r="J192" s="73"/>
      <c r="K192" s="73"/>
      <c r="L192" s="73"/>
      <c r="M192" s="81"/>
      <c r="O192" s="71"/>
      <c r="P192" s="20" t="e">
        <f>VLOOKUP('Frese Valve Selection'!$O192,'Partnumber data valves'!$B$4:$M$1001,12,FALSE)</f>
        <v>#N/A</v>
      </c>
      <c r="Q192" s="20" t="e">
        <f>VLOOKUP('Frese Valve Selection'!$O192,'Partnumber data valves'!$B$4:$L$1001,11,FALSE)</f>
        <v>#N/A</v>
      </c>
      <c r="R192" s="94" t="e">
        <f t="shared" si="28"/>
        <v>#DIV/0!</v>
      </c>
      <c r="S192" s="71"/>
      <c r="T192" s="71"/>
      <c r="U192" s="71"/>
      <c r="V192" s="71"/>
      <c r="W192" s="71"/>
      <c r="X192" s="71"/>
      <c r="Y192" s="19" t="e">
        <f>VLOOKUP('Frese Valve Selection'!$O192,'Partnumber data valves'!$B$4:$K$1001,2,FALSE)</f>
        <v>#N/A</v>
      </c>
      <c r="Z192" s="20" t="e">
        <f>VLOOKUP('Frese Valve Selection'!$O192,'Partnumber data valves'!$B$4:$K$1001,3,FALSE)</f>
        <v>#N/A</v>
      </c>
      <c r="AA192" s="20" t="e">
        <f>VLOOKUP('Frese Valve Selection'!$O192,'Partnumber data valves'!$B$4:$K$1001,7,FALSE)</f>
        <v>#N/A</v>
      </c>
      <c r="AB192" s="20" t="e">
        <f>VLOOKUP('Frese Valve Selection'!$O192,'Partnumber data valves'!$B$4:$K$1001,8,FALSE)</f>
        <v>#N/A</v>
      </c>
      <c r="AC192" s="20" t="e">
        <f>VLOOKUP('Frese Valve Selection'!$O192,'Partnumber data valves'!$B$4:$K$1001,9,FALSE)</f>
        <v>#N/A</v>
      </c>
      <c r="AD192" s="20" t="e">
        <f>VLOOKUP('Frese Valve Selection'!$O192,'Partnumber data valves'!$B$4:$K$1001,10,FALSE)</f>
        <v>#N/A</v>
      </c>
      <c r="AE192" s="93">
        <f>IF(ISNUMBER(S192),S192*VLOOKUP('Frese Valve Selection'!$T192,'Partnumber data cartridges'!$A$4:$G$1001,7,FALSE),0)+
IF(ISNUMBER(U192),U192*VLOOKUP('Frese Valve Selection'!V192,'Partnumber data cartridges'!$A$4:$G$1001,7,FALSE),0)+
IF(ISNUMBER(W192),W192*VLOOKUP('Frese Valve Selection'!X192,'Partnumber data cartridges'!$A$4:$G$1001,7,FALSE),0)</f>
        <v>0</v>
      </c>
      <c r="AF192" s="1">
        <f>MAX(IF(ISBLANK(T192),0,VLOOKUP('Frese Valve Selection'!$T192,'Partnumber data cartridges'!$A$4:$G$1001,5,FALSE)),
IF(ISBLANK(V192),0,VLOOKUP('Frese Valve Selection'!V192,'Partnumber data cartridges'!$A$4:$G$1001,5,FALSE)),
IF(ISBLANK(X192),0,VLOOKUP('Frese Valve Selection'!X192,'Partnumber data cartridges'!$A$4:$G$1001,5,FALSE)))</f>
        <v>0</v>
      </c>
      <c r="AG192" s="20" t="e">
        <f>VLOOKUP(O192,'Weight table'!$A$2:$C$10000,3,FALSE)+IF(ISNUMBER(S192),S192*VLOOKUP(T192,'Weight table'!$A$2:$C$10000,3,FALSE),0)+IF(ISNUMBER(U192),U192*VLOOKUP(V192,'Weight table'!$A$2:$C$10000,3,FALSE),0)+IF(ISNUMBER(W192),W192*VLOOKUP(X192,'Weight table'!$A$2:$C$10000,3,FALSE),0)</f>
        <v>#N/A</v>
      </c>
      <c r="AI192" s="73"/>
      <c r="AN192">
        <f t="shared" si="29"/>
        <v>0</v>
      </c>
      <c r="AO192" t="e">
        <f t="shared" si="30"/>
        <v>#N/A</v>
      </c>
    </row>
    <row r="193" spans="2:41">
      <c r="B193" s="73"/>
      <c r="C193" s="73"/>
      <c r="D193" s="73"/>
      <c r="E193" s="73"/>
      <c r="F193" s="73"/>
      <c r="G193" s="81"/>
      <c r="H193" s="81"/>
      <c r="I193" s="97"/>
      <c r="J193" s="73"/>
      <c r="K193" s="73"/>
      <c r="L193" s="73"/>
      <c r="M193" s="81"/>
      <c r="O193" s="71"/>
      <c r="P193" s="20" t="e">
        <f>VLOOKUP('Frese Valve Selection'!$O193,'Partnumber data valves'!$B$4:$M$1001,12,FALSE)</f>
        <v>#N/A</v>
      </c>
      <c r="Q193" s="20" t="e">
        <f>VLOOKUP('Frese Valve Selection'!$O193,'Partnumber data valves'!$B$4:$L$1001,11,FALSE)</f>
        <v>#N/A</v>
      </c>
      <c r="R193" s="94" t="e">
        <f t="shared" si="28"/>
        <v>#DIV/0!</v>
      </c>
      <c r="S193" s="71"/>
      <c r="T193" s="71"/>
      <c r="U193" s="71"/>
      <c r="V193" s="71"/>
      <c r="W193" s="71"/>
      <c r="X193" s="71"/>
      <c r="Y193" s="19" t="e">
        <f>VLOOKUP('Frese Valve Selection'!$O193,'Partnumber data valves'!$B$4:$K$1001,2,FALSE)</f>
        <v>#N/A</v>
      </c>
      <c r="Z193" s="20" t="e">
        <f>VLOOKUP('Frese Valve Selection'!$O193,'Partnumber data valves'!$B$4:$K$1001,3,FALSE)</f>
        <v>#N/A</v>
      </c>
      <c r="AA193" s="20" t="e">
        <f>VLOOKUP('Frese Valve Selection'!$O193,'Partnumber data valves'!$B$4:$K$1001,7,FALSE)</f>
        <v>#N/A</v>
      </c>
      <c r="AB193" s="20" t="e">
        <f>VLOOKUP('Frese Valve Selection'!$O193,'Partnumber data valves'!$B$4:$K$1001,8,FALSE)</f>
        <v>#N/A</v>
      </c>
      <c r="AC193" s="20" t="e">
        <f>VLOOKUP('Frese Valve Selection'!$O193,'Partnumber data valves'!$B$4:$K$1001,9,FALSE)</f>
        <v>#N/A</v>
      </c>
      <c r="AD193" s="20" t="e">
        <f>VLOOKUP('Frese Valve Selection'!$O193,'Partnumber data valves'!$B$4:$K$1001,10,FALSE)</f>
        <v>#N/A</v>
      </c>
      <c r="AE193" s="93">
        <f>IF(ISNUMBER(S193),S193*VLOOKUP('Frese Valve Selection'!$T193,'Partnumber data cartridges'!$A$4:$G$1001,7,FALSE),0)+
IF(ISNUMBER(U193),U193*VLOOKUP('Frese Valve Selection'!V193,'Partnumber data cartridges'!$A$4:$G$1001,7,FALSE),0)+
IF(ISNUMBER(W193),W193*VLOOKUP('Frese Valve Selection'!X193,'Partnumber data cartridges'!$A$4:$G$1001,7,FALSE),0)</f>
        <v>0</v>
      </c>
      <c r="AF193" s="1">
        <f>MAX(IF(ISBLANK(T193),0,VLOOKUP('Frese Valve Selection'!$T193,'Partnumber data cartridges'!$A$4:$G$1001,5,FALSE)),
IF(ISBLANK(V193),0,VLOOKUP('Frese Valve Selection'!V193,'Partnumber data cartridges'!$A$4:$G$1001,5,FALSE)),
IF(ISBLANK(X193),0,VLOOKUP('Frese Valve Selection'!X193,'Partnumber data cartridges'!$A$4:$G$1001,5,FALSE)))</f>
        <v>0</v>
      </c>
      <c r="AG193" s="20" t="e">
        <f>VLOOKUP(O193,'Weight table'!$A$2:$C$10000,3,FALSE)+IF(ISNUMBER(S193),S193*VLOOKUP(T193,'Weight table'!$A$2:$C$10000,3,FALSE),0)+IF(ISNUMBER(U193),U193*VLOOKUP(V193,'Weight table'!$A$2:$C$10000,3,FALSE),0)+IF(ISNUMBER(W193),W193*VLOOKUP(X193,'Weight table'!$A$2:$C$10000,3,FALSE),0)</f>
        <v>#N/A</v>
      </c>
      <c r="AI193" s="73"/>
      <c r="AN193">
        <f t="shared" si="29"/>
        <v>0</v>
      </c>
      <c r="AO193" t="e">
        <f t="shared" si="30"/>
        <v>#N/A</v>
      </c>
    </row>
    <row r="194" spans="2:41">
      <c r="B194" s="73"/>
      <c r="C194" s="73"/>
      <c r="D194" s="73"/>
      <c r="E194" s="73"/>
      <c r="F194" s="73"/>
      <c r="G194" s="81"/>
      <c r="H194" s="80"/>
      <c r="I194" s="97"/>
      <c r="J194" s="73"/>
      <c r="K194" s="73"/>
      <c r="L194" s="73"/>
      <c r="M194" s="81"/>
      <c r="O194" s="71"/>
      <c r="P194" s="20" t="e">
        <f>VLOOKUP('Frese Valve Selection'!$O194,'Partnumber data valves'!$B$4:$M$1001,12,FALSE)</f>
        <v>#N/A</v>
      </c>
      <c r="Q194" s="20" t="e">
        <f>VLOOKUP('Frese Valve Selection'!$O194,'Partnumber data valves'!$B$4:$L$1001,11,FALSE)</f>
        <v>#N/A</v>
      </c>
      <c r="R194" s="94" t="e">
        <f t="shared" si="28"/>
        <v>#DIV/0!</v>
      </c>
      <c r="S194" s="71"/>
      <c r="T194" s="71"/>
      <c r="U194" s="71"/>
      <c r="V194" s="71"/>
      <c r="W194" s="71"/>
      <c r="X194" s="71"/>
      <c r="Y194" s="19" t="e">
        <f>VLOOKUP('Frese Valve Selection'!$O194,'Partnumber data valves'!$B$4:$K$1001,2,FALSE)</f>
        <v>#N/A</v>
      </c>
      <c r="Z194" s="20" t="e">
        <f>VLOOKUP('Frese Valve Selection'!$O194,'Partnumber data valves'!$B$4:$K$1001,3,FALSE)</f>
        <v>#N/A</v>
      </c>
      <c r="AA194" s="20" t="e">
        <f>VLOOKUP('Frese Valve Selection'!$O194,'Partnumber data valves'!$B$4:$K$1001,7,FALSE)</f>
        <v>#N/A</v>
      </c>
      <c r="AB194" s="20" t="e">
        <f>VLOOKUP('Frese Valve Selection'!$O194,'Partnumber data valves'!$B$4:$K$1001,8,FALSE)</f>
        <v>#N/A</v>
      </c>
      <c r="AC194" s="20" t="e">
        <f>VLOOKUP('Frese Valve Selection'!$O194,'Partnumber data valves'!$B$4:$K$1001,9,FALSE)</f>
        <v>#N/A</v>
      </c>
      <c r="AD194" s="20" t="e">
        <f>VLOOKUP('Frese Valve Selection'!$O194,'Partnumber data valves'!$B$4:$K$1001,10,FALSE)</f>
        <v>#N/A</v>
      </c>
      <c r="AE194" s="93">
        <f>IF(ISNUMBER(S194),S194*VLOOKUP('Frese Valve Selection'!$T194,'Partnumber data cartridges'!$A$4:$G$1001,7,FALSE),0)+
IF(ISNUMBER(U194),U194*VLOOKUP('Frese Valve Selection'!V194,'Partnumber data cartridges'!$A$4:$G$1001,7,FALSE),0)+
IF(ISNUMBER(W194),W194*VLOOKUP('Frese Valve Selection'!X194,'Partnumber data cartridges'!$A$4:$G$1001,7,FALSE),0)</f>
        <v>0</v>
      </c>
      <c r="AF194" s="1">
        <f>MAX(IF(ISBLANK(T194),0,VLOOKUP('Frese Valve Selection'!$T194,'Partnumber data cartridges'!$A$4:$G$1001,5,FALSE)),
IF(ISBLANK(V194),0,VLOOKUP('Frese Valve Selection'!V194,'Partnumber data cartridges'!$A$4:$G$1001,5,FALSE)),
IF(ISBLANK(X194),0,VLOOKUP('Frese Valve Selection'!X194,'Partnumber data cartridges'!$A$4:$G$1001,5,FALSE)))</f>
        <v>0</v>
      </c>
      <c r="AG194" s="20" t="e">
        <f>VLOOKUP(O194,'Weight table'!$A$2:$C$10000,3,FALSE)+IF(ISNUMBER(S194),S194*VLOOKUP(T194,'Weight table'!$A$2:$C$10000,3,FALSE),0)+IF(ISNUMBER(U194),U194*VLOOKUP(V194,'Weight table'!$A$2:$C$10000,3,FALSE),0)+IF(ISNUMBER(W194),W194*VLOOKUP(X194,'Weight table'!$A$2:$C$10000,3,FALSE),0)</f>
        <v>#N/A</v>
      </c>
      <c r="AI194" s="73"/>
      <c r="AN194">
        <f t="shared" si="29"/>
        <v>0</v>
      </c>
      <c r="AO194" t="e">
        <f t="shared" si="30"/>
        <v>#N/A</v>
      </c>
    </row>
    <row r="195" spans="2:41">
      <c r="B195" s="73"/>
      <c r="C195" s="73"/>
      <c r="D195" s="73"/>
      <c r="E195" s="73"/>
      <c r="F195" s="73"/>
      <c r="G195" s="81"/>
      <c r="H195" s="80"/>
      <c r="I195" s="97"/>
      <c r="J195" s="73"/>
      <c r="K195" s="73"/>
      <c r="L195" s="73"/>
      <c r="M195" s="81"/>
      <c r="O195" s="71"/>
      <c r="P195" s="20" t="e">
        <f>VLOOKUP('Frese Valve Selection'!$O195,'Partnumber data valves'!$B$4:$M$1001,12,FALSE)</f>
        <v>#N/A</v>
      </c>
      <c r="Q195" s="20" t="e">
        <f>VLOOKUP('Frese Valve Selection'!$O195,'Partnumber data valves'!$B$4:$L$1001,11,FALSE)</f>
        <v>#N/A</v>
      </c>
      <c r="R195" s="94" t="e">
        <f t="shared" si="28"/>
        <v>#DIV/0!</v>
      </c>
      <c r="S195" s="71"/>
      <c r="T195" s="71"/>
      <c r="U195" s="71"/>
      <c r="V195" s="71"/>
      <c r="W195" s="71"/>
      <c r="X195" s="71"/>
      <c r="Y195" s="19" t="e">
        <f>VLOOKUP('Frese Valve Selection'!$O195,'Partnumber data valves'!$B$4:$K$1001,2,FALSE)</f>
        <v>#N/A</v>
      </c>
      <c r="Z195" s="20" t="e">
        <f>VLOOKUP('Frese Valve Selection'!$O195,'Partnumber data valves'!$B$4:$K$1001,3,FALSE)</f>
        <v>#N/A</v>
      </c>
      <c r="AA195" s="20" t="e">
        <f>VLOOKUP('Frese Valve Selection'!$O195,'Partnumber data valves'!$B$4:$K$1001,7,FALSE)</f>
        <v>#N/A</v>
      </c>
      <c r="AB195" s="20" t="e">
        <f>VLOOKUP('Frese Valve Selection'!$O195,'Partnumber data valves'!$B$4:$K$1001,8,FALSE)</f>
        <v>#N/A</v>
      </c>
      <c r="AC195" s="20" t="e">
        <f>VLOOKUP('Frese Valve Selection'!$O195,'Partnumber data valves'!$B$4:$K$1001,9,FALSE)</f>
        <v>#N/A</v>
      </c>
      <c r="AD195" s="20" t="e">
        <f>VLOOKUP('Frese Valve Selection'!$O195,'Partnumber data valves'!$B$4:$K$1001,10,FALSE)</f>
        <v>#N/A</v>
      </c>
      <c r="AE195" s="93">
        <f>IF(ISNUMBER(S195),S195*VLOOKUP('Frese Valve Selection'!$T195,'Partnumber data cartridges'!$A$4:$G$1001,7,FALSE),0)+
IF(ISNUMBER(U195),U195*VLOOKUP('Frese Valve Selection'!V195,'Partnumber data cartridges'!$A$4:$G$1001,7,FALSE),0)+
IF(ISNUMBER(W195),W195*VLOOKUP('Frese Valve Selection'!X195,'Partnumber data cartridges'!$A$4:$G$1001,7,FALSE),0)</f>
        <v>0</v>
      </c>
      <c r="AF195" s="1">
        <f>MAX(IF(ISBLANK(T195),0,VLOOKUP('Frese Valve Selection'!$T195,'Partnumber data cartridges'!$A$4:$G$1001,5,FALSE)),
IF(ISBLANK(V195),0,VLOOKUP('Frese Valve Selection'!V195,'Partnumber data cartridges'!$A$4:$G$1001,5,FALSE)),
IF(ISBLANK(X195),0,VLOOKUP('Frese Valve Selection'!X195,'Partnumber data cartridges'!$A$4:$G$1001,5,FALSE)))</f>
        <v>0</v>
      </c>
      <c r="AG195" s="20" t="e">
        <f>VLOOKUP(O195,'Weight table'!$A$2:$C$10000,3,FALSE)+IF(ISNUMBER(S195),S195*VLOOKUP(T195,'Weight table'!$A$2:$C$10000,3,FALSE),0)+IF(ISNUMBER(U195),U195*VLOOKUP(V195,'Weight table'!$A$2:$C$10000,3,FALSE),0)+IF(ISNUMBER(W195),W195*VLOOKUP(X195,'Weight table'!$A$2:$C$10000,3,FALSE),0)</f>
        <v>#N/A</v>
      </c>
      <c r="AI195" s="73"/>
      <c r="AN195">
        <f t="shared" si="29"/>
        <v>0</v>
      </c>
      <c r="AO195" t="e">
        <f t="shared" si="30"/>
        <v>#N/A</v>
      </c>
    </row>
    <row r="196" spans="2:41">
      <c r="B196" s="73"/>
      <c r="C196" s="73"/>
      <c r="D196" s="73"/>
      <c r="E196" s="73"/>
      <c r="F196" s="73"/>
      <c r="G196" s="81"/>
      <c r="H196" s="80"/>
      <c r="I196" s="97"/>
      <c r="J196" s="73"/>
      <c r="K196" s="73"/>
      <c r="L196" s="73"/>
      <c r="M196" s="81"/>
      <c r="O196" s="71"/>
      <c r="P196" s="20" t="e">
        <f>VLOOKUP('Frese Valve Selection'!$O196,'Partnumber data valves'!$B$4:$M$1001,12,FALSE)</f>
        <v>#N/A</v>
      </c>
      <c r="Q196" s="20" t="e">
        <f>VLOOKUP('Frese Valve Selection'!$O196,'Partnumber data valves'!$B$4:$L$1001,11,FALSE)</f>
        <v>#N/A</v>
      </c>
      <c r="R196" s="94" t="e">
        <f t="shared" si="28"/>
        <v>#DIV/0!</v>
      </c>
      <c r="S196" s="71"/>
      <c r="T196" s="71"/>
      <c r="U196" s="71"/>
      <c r="V196" s="71"/>
      <c r="W196" s="71"/>
      <c r="X196" s="71"/>
      <c r="Y196" s="19" t="e">
        <f>VLOOKUP('Frese Valve Selection'!$O196,'Partnumber data valves'!$B$4:$K$1001,2,FALSE)</f>
        <v>#N/A</v>
      </c>
      <c r="Z196" s="20" t="e">
        <f>VLOOKUP('Frese Valve Selection'!$O196,'Partnumber data valves'!$B$4:$K$1001,3,FALSE)</f>
        <v>#N/A</v>
      </c>
      <c r="AA196" s="20" t="e">
        <f>VLOOKUP('Frese Valve Selection'!$O196,'Partnumber data valves'!$B$4:$K$1001,7,FALSE)</f>
        <v>#N/A</v>
      </c>
      <c r="AB196" s="20" t="e">
        <f>VLOOKUP('Frese Valve Selection'!$O196,'Partnumber data valves'!$B$4:$K$1001,8,FALSE)</f>
        <v>#N/A</v>
      </c>
      <c r="AC196" s="20" t="e">
        <f>VLOOKUP('Frese Valve Selection'!$O196,'Partnumber data valves'!$B$4:$K$1001,9,FALSE)</f>
        <v>#N/A</v>
      </c>
      <c r="AD196" s="20" t="e">
        <f>VLOOKUP('Frese Valve Selection'!$O196,'Partnumber data valves'!$B$4:$K$1001,10,FALSE)</f>
        <v>#N/A</v>
      </c>
      <c r="AE196" s="93">
        <f>IF(ISNUMBER(S196),S196*VLOOKUP('Frese Valve Selection'!$T196,'Partnumber data cartridges'!$A$4:$G$1001,7,FALSE),0)+
IF(ISNUMBER(U196),U196*VLOOKUP('Frese Valve Selection'!V196,'Partnumber data cartridges'!$A$4:$G$1001,7,FALSE),0)+
IF(ISNUMBER(W196),W196*VLOOKUP('Frese Valve Selection'!X196,'Partnumber data cartridges'!$A$4:$G$1001,7,FALSE),0)</f>
        <v>0</v>
      </c>
      <c r="AF196" s="1">
        <f>MAX(IF(ISBLANK(T196),0,VLOOKUP('Frese Valve Selection'!$T196,'Partnumber data cartridges'!$A$4:$G$1001,5,FALSE)),
IF(ISBLANK(V196),0,VLOOKUP('Frese Valve Selection'!V196,'Partnumber data cartridges'!$A$4:$G$1001,5,FALSE)),
IF(ISBLANK(X196),0,VLOOKUP('Frese Valve Selection'!X196,'Partnumber data cartridges'!$A$4:$G$1001,5,FALSE)))</f>
        <v>0</v>
      </c>
      <c r="AG196" s="20" t="e">
        <f>VLOOKUP(O196,'Weight table'!$A$2:$C$10000,3,FALSE)+IF(ISNUMBER(S196),S196*VLOOKUP(T196,'Weight table'!$A$2:$C$10000,3,FALSE),0)+IF(ISNUMBER(U196),U196*VLOOKUP(V196,'Weight table'!$A$2:$C$10000,3,FALSE),0)+IF(ISNUMBER(W196),W196*VLOOKUP(X196,'Weight table'!$A$2:$C$10000,3,FALSE),0)</f>
        <v>#N/A</v>
      </c>
      <c r="AI196" s="73"/>
      <c r="AN196">
        <f t="shared" si="29"/>
        <v>0</v>
      </c>
      <c r="AO196" t="e">
        <f t="shared" si="30"/>
        <v>#N/A</v>
      </c>
    </row>
    <row r="197" spans="2:41">
      <c r="B197" s="73"/>
      <c r="C197" s="73"/>
      <c r="D197" s="73"/>
      <c r="E197" s="73"/>
      <c r="F197" s="73"/>
      <c r="G197" s="81"/>
      <c r="H197" s="80"/>
      <c r="I197" s="97"/>
      <c r="J197" s="73"/>
      <c r="K197" s="73"/>
      <c r="L197" s="73"/>
      <c r="M197" s="81"/>
      <c r="O197" s="71"/>
      <c r="P197" s="20" t="e">
        <f>VLOOKUP('Frese Valve Selection'!$O197,'Partnumber data valves'!$B$4:$M$1001,12,FALSE)</f>
        <v>#N/A</v>
      </c>
      <c r="Q197" s="20" t="e">
        <f>VLOOKUP('Frese Valve Selection'!$O197,'Partnumber data valves'!$B$4:$L$1001,11,FALSE)</f>
        <v>#N/A</v>
      </c>
      <c r="R197" s="94" t="e">
        <f t="shared" si="28"/>
        <v>#DIV/0!</v>
      </c>
      <c r="S197" s="71"/>
      <c r="T197" s="71"/>
      <c r="U197" s="71"/>
      <c r="V197" s="71"/>
      <c r="W197" s="71"/>
      <c r="X197" s="71"/>
      <c r="Y197" s="19" t="e">
        <f>VLOOKUP('Frese Valve Selection'!$O197,'Partnumber data valves'!$B$4:$K$1001,2,FALSE)</f>
        <v>#N/A</v>
      </c>
      <c r="Z197" s="20" t="e">
        <f>VLOOKUP('Frese Valve Selection'!$O197,'Partnumber data valves'!$B$4:$K$1001,3,FALSE)</f>
        <v>#N/A</v>
      </c>
      <c r="AA197" s="20" t="e">
        <f>VLOOKUP('Frese Valve Selection'!$O197,'Partnumber data valves'!$B$4:$K$1001,7,FALSE)</f>
        <v>#N/A</v>
      </c>
      <c r="AB197" s="20" t="e">
        <f>VLOOKUP('Frese Valve Selection'!$O197,'Partnumber data valves'!$B$4:$K$1001,8,FALSE)</f>
        <v>#N/A</v>
      </c>
      <c r="AC197" s="20" t="e">
        <f>VLOOKUP('Frese Valve Selection'!$O197,'Partnumber data valves'!$B$4:$K$1001,9,FALSE)</f>
        <v>#N/A</v>
      </c>
      <c r="AD197" s="20" t="e">
        <f>VLOOKUP('Frese Valve Selection'!$O197,'Partnumber data valves'!$B$4:$K$1001,10,FALSE)</f>
        <v>#N/A</v>
      </c>
      <c r="AE197" s="93">
        <f>IF(ISNUMBER(S197),S197*VLOOKUP('Frese Valve Selection'!$T197,'Partnumber data cartridges'!$A$4:$G$1001,7,FALSE),0)+
IF(ISNUMBER(U197),U197*VLOOKUP('Frese Valve Selection'!V197,'Partnumber data cartridges'!$A$4:$G$1001,7,FALSE),0)+
IF(ISNUMBER(W197),W197*VLOOKUP('Frese Valve Selection'!X197,'Partnumber data cartridges'!$A$4:$G$1001,7,FALSE),0)</f>
        <v>0</v>
      </c>
      <c r="AF197" s="1">
        <f>MAX(IF(ISBLANK(T197),0,VLOOKUP('Frese Valve Selection'!$T197,'Partnumber data cartridges'!$A$4:$G$1001,5,FALSE)),
IF(ISBLANK(V197),0,VLOOKUP('Frese Valve Selection'!V197,'Partnumber data cartridges'!$A$4:$G$1001,5,FALSE)),
IF(ISBLANK(X197),0,VLOOKUP('Frese Valve Selection'!X197,'Partnumber data cartridges'!$A$4:$G$1001,5,FALSE)))</f>
        <v>0</v>
      </c>
      <c r="AG197" s="20" t="e">
        <f>VLOOKUP(O197,'Weight table'!$A$2:$C$10000,3,FALSE)+IF(ISNUMBER(S197),S197*VLOOKUP(T197,'Weight table'!$A$2:$C$10000,3,FALSE),0)+IF(ISNUMBER(U197),U197*VLOOKUP(V197,'Weight table'!$A$2:$C$10000,3,FALSE),0)+IF(ISNUMBER(W197),W197*VLOOKUP(X197,'Weight table'!$A$2:$C$10000,3,FALSE),0)</f>
        <v>#N/A</v>
      </c>
      <c r="AI197" s="73"/>
      <c r="AN197">
        <f t="shared" si="29"/>
        <v>0</v>
      </c>
      <c r="AO197" t="e">
        <f t="shared" si="30"/>
        <v>#N/A</v>
      </c>
    </row>
    <row r="198" spans="2:41">
      <c r="B198" s="73"/>
      <c r="C198" s="73"/>
      <c r="D198" s="73"/>
      <c r="E198" s="73"/>
      <c r="F198" s="73"/>
      <c r="G198" s="81"/>
      <c r="H198" s="81"/>
      <c r="I198" s="97"/>
      <c r="J198" s="73"/>
      <c r="K198" s="73"/>
      <c r="L198" s="73"/>
      <c r="M198" s="81"/>
      <c r="O198" s="71"/>
      <c r="P198" s="20" t="e">
        <f>VLOOKUP('Frese Valve Selection'!$O198,'Partnumber data valves'!$B$4:$M$1001,12,FALSE)</f>
        <v>#N/A</v>
      </c>
      <c r="Q198" s="20" t="e">
        <f>VLOOKUP('Frese Valve Selection'!$O198,'Partnumber data valves'!$B$4:$L$1001,11,FALSE)</f>
        <v>#N/A</v>
      </c>
      <c r="R198" s="94" t="e">
        <f t="shared" si="28"/>
        <v>#DIV/0!</v>
      </c>
      <c r="S198" s="71"/>
      <c r="T198" s="71"/>
      <c r="U198" s="71"/>
      <c r="V198" s="71"/>
      <c r="W198" s="71"/>
      <c r="X198" s="71"/>
      <c r="Y198" s="19" t="e">
        <f>VLOOKUP('Frese Valve Selection'!$O198,'Partnumber data valves'!$B$4:$K$1001,2,FALSE)</f>
        <v>#N/A</v>
      </c>
      <c r="Z198" s="20" t="e">
        <f>VLOOKUP('Frese Valve Selection'!$O198,'Partnumber data valves'!$B$4:$K$1001,3,FALSE)</f>
        <v>#N/A</v>
      </c>
      <c r="AA198" s="20" t="e">
        <f>VLOOKUP('Frese Valve Selection'!$O198,'Partnumber data valves'!$B$4:$K$1001,7,FALSE)</f>
        <v>#N/A</v>
      </c>
      <c r="AB198" s="20" t="e">
        <f>VLOOKUP('Frese Valve Selection'!$O198,'Partnumber data valves'!$B$4:$K$1001,8,FALSE)</f>
        <v>#N/A</v>
      </c>
      <c r="AC198" s="20" t="e">
        <f>VLOOKUP('Frese Valve Selection'!$O198,'Partnumber data valves'!$B$4:$K$1001,9,FALSE)</f>
        <v>#N/A</v>
      </c>
      <c r="AD198" s="20" t="e">
        <f>VLOOKUP('Frese Valve Selection'!$O198,'Partnumber data valves'!$B$4:$K$1001,10,FALSE)</f>
        <v>#N/A</v>
      </c>
      <c r="AE198" s="93">
        <f>IF(ISNUMBER(S198),S198*VLOOKUP('Frese Valve Selection'!$T198,'Partnumber data cartridges'!$A$4:$G$1001,7,FALSE),0)+
IF(ISNUMBER(U198),U198*VLOOKUP('Frese Valve Selection'!V198,'Partnumber data cartridges'!$A$4:$G$1001,7,FALSE),0)+
IF(ISNUMBER(W198),W198*VLOOKUP('Frese Valve Selection'!X198,'Partnumber data cartridges'!$A$4:$G$1001,7,FALSE),0)</f>
        <v>0</v>
      </c>
      <c r="AF198" s="1">
        <f>MAX(IF(ISBLANK(T198),0,VLOOKUP('Frese Valve Selection'!$T198,'Partnumber data cartridges'!$A$4:$G$1001,5,FALSE)),
IF(ISBLANK(V198),0,VLOOKUP('Frese Valve Selection'!V198,'Partnumber data cartridges'!$A$4:$G$1001,5,FALSE)),
IF(ISBLANK(X198),0,VLOOKUP('Frese Valve Selection'!X198,'Partnumber data cartridges'!$A$4:$G$1001,5,FALSE)))</f>
        <v>0</v>
      </c>
      <c r="AG198" s="20" t="e">
        <f>VLOOKUP(O198,'Weight table'!$A$2:$C$10000,3,FALSE)+IF(ISNUMBER(S198),S198*VLOOKUP(T198,'Weight table'!$A$2:$C$10000,3,FALSE),0)+IF(ISNUMBER(U198),U198*VLOOKUP(V198,'Weight table'!$A$2:$C$10000,3,FALSE),0)+IF(ISNUMBER(W198),W198*VLOOKUP(X198,'Weight table'!$A$2:$C$10000,3,FALSE),0)</f>
        <v>#N/A</v>
      </c>
      <c r="AI198" s="73"/>
      <c r="AN198">
        <f t="shared" si="29"/>
        <v>0</v>
      </c>
      <c r="AO198" t="e">
        <f t="shared" si="30"/>
        <v>#N/A</v>
      </c>
    </row>
    <row r="199" spans="2:41">
      <c r="B199" s="73"/>
      <c r="C199" s="73"/>
      <c r="D199" s="73"/>
      <c r="E199" s="73"/>
      <c r="F199" s="73"/>
      <c r="G199" s="81"/>
      <c r="H199" s="81"/>
      <c r="I199" s="97"/>
      <c r="J199" s="73"/>
      <c r="K199" s="73"/>
      <c r="L199" s="73"/>
      <c r="M199" s="81"/>
      <c r="O199" s="71"/>
      <c r="P199" s="20" t="e">
        <f>VLOOKUP('Frese Valve Selection'!$O199,'Partnumber data valves'!$B$4:$M$1001,12,FALSE)</f>
        <v>#N/A</v>
      </c>
      <c r="Q199" s="20" t="e">
        <f>VLOOKUP('Frese Valve Selection'!$O199,'Partnumber data valves'!$B$4:$L$1001,11,FALSE)</f>
        <v>#N/A</v>
      </c>
      <c r="R199" s="94" t="e">
        <f t="shared" ref="R199:R262" si="31">AE199/I199-1</f>
        <v>#DIV/0!</v>
      </c>
      <c r="S199" s="71"/>
      <c r="T199" s="71"/>
      <c r="U199" s="71"/>
      <c r="V199" s="71"/>
      <c r="W199" s="71"/>
      <c r="X199" s="71"/>
      <c r="Y199" s="19" t="e">
        <f>VLOOKUP('Frese Valve Selection'!$O199,'Partnumber data valves'!$B$4:$K$1001,2,FALSE)</f>
        <v>#N/A</v>
      </c>
      <c r="Z199" s="20" t="e">
        <f>VLOOKUP('Frese Valve Selection'!$O199,'Partnumber data valves'!$B$4:$K$1001,3,FALSE)</f>
        <v>#N/A</v>
      </c>
      <c r="AA199" s="20" t="e">
        <f>VLOOKUP('Frese Valve Selection'!$O199,'Partnumber data valves'!$B$4:$K$1001,7,FALSE)</f>
        <v>#N/A</v>
      </c>
      <c r="AB199" s="20" t="e">
        <f>VLOOKUP('Frese Valve Selection'!$O199,'Partnumber data valves'!$B$4:$K$1001,8,FALSE)</f>
        <v>#N/A</v>
      </c>
      <c r="AC199" s="20" t="e">
        <f>VLOOKUP('Frese Valve Selection'!$O199,'Partnumber data valves'!$B$4:$K$1001,9,FALSE)</f>
        <v>#N/A</v>
      </c>
      <c r="AD199" s="20" t="e">
        <f>VLOOKUP('Frese Valve Selection'!$O199,'Partnumber data valves'!$B$4:$K$1001,10,FALSE)</f>
        <v>#N/A</v>
      </c>
      <c r="AE199" s="93">
        <f>IF(ISNUMBER(S199),S199*VLOOKUP('Frese Valve Selection'!$T199,'Partnumber data cartridges'!$A$4:$G$1001,7,FALSE),0)+
IF(ISNUMBER(U199),U199*VLOOKUP('Frese Valve Selection'!V199,'Partnumber data cartridges'!$A$4:$G$1001,7,FALSE),0)+
IF(ISNUMBER(W199),W199*VLOOKUP('Frese Valve Selection'!X199,'Partnumber data cartridges'!$A$4:$G$1001,7,FALSE),0)</f>
        <v>0</v>
      </c>
      <c r="AF199" s="1">
        <f>MAX(IF(ISBLANK(T199),0,VLOOKUP('Frese Valve Selection'!$T199,'Partnumber data cartridges'!$A$4:$G$1001,5,FALSE)),
IF(ISBLANK(V199),0,VLOOKUP('Frese Valve Selection'!V199,'Partnumber data cartridges'!$A$4:$G$1001,5,FALSE)),
IF(ISBLANK(X199),0,VLOOKUP('Frese Valve Selection'!X199,'Partnumber data cartridges'!$A$4:$G$1001,5,FALSE)))</f>
        <v>0</v>
      </c>
      <c r="AG199" s="20" t="e">
        <f>VLOOKUP(O199,'Weight table'!$A$2:$C$10000,3,FALSE)+IF(ISNUMBER(S199),S199*VLOOKUP(T199,'Weight table'!$A$2:$C$10000,3,FALSE),0)+IF(ISNUMBER(U199),U199*VLOOKUP(V199,'Weight table'!$A$2:$C$10000,3,FALSE),0)+IF(ISNUMBER(W199),W199*VLOOKUP(X199,'Weight table'!$A$2:$C$10000,3,FALSE),0)</f>
        <v>#N/A</v>
      </c>
      <c r="AI199" s="73"/>
      <c r="AN199">
        <f t="shared" si="29"/>
        <v>0</v>
      </c>
      <c r="AO199" t="e">
        <f t="shared" si="30"/>
        <v>#N/A</v>
      </c>
    </row>
    <row r="200" spans="2:41">
      <c r="B200" s="73"/>
      <c r="C200" s="73"/>
      <c r="D200" s="73"/>
      <c r="E200" s="73"/>
      <c r="F200" s="73"/>
      <c r="G200" s="81"/>
      <c r="H200" s="81"/>
      <c r="I200" s="97"/>
      <c r="J200" s="73"/>
      <c r="K200" s="73"/>
      <c r="L200" s="73"/>
      <c r="M200" s="81"/>
      <c r="O200" s="71"/>
      <c r="P200" s="20" t="e">
        <f>VLOOKUP('Frese Valve Selection'!$O200,'Partnumber data valves'!$B$4:$M$1001,12,FALSE)</f>
        <v>#N/A</v>
      </c>
      <c r="Q200" s="20" t="e">
        <f>VLOOKUP('Frese Valve Selection'!$O200,'Partnumber data valves'!$B$4:$L$1001,11,FALSE)</f>
        <v>#N/A</v>
      </c>
      <c r="R200" s="94" t="e">
        <f t="shared" si="31"/>
        <v>#DIV/0!</v>
      </c>
      <c r="S200" s="71"/>
      <c r="T200" s="71"/>
      <c r="U200" s="71"/>
      <c r="V200" s="71"/>
      <c r="W200" s="71"/>
      <c r="X200" s="71"/>
      <c r="Y200" s="19" t="e">
        <f>VLOOKUP('Frese Valve Selection'!$O200,'Partnumber data valves'!$B$4:$K$1001,2,FALSE)</f>
        <v>#N/A</v>
      </c>
      <c r="Z200" s="20" t="e">
        <f>VLOOKUP('Frese Valve Selection'!$O200,'Partnumber data valves'!$B$4:$K$1001,3,FALSE)</f>
        <v>#N/A</v>
      </c>
      <c r="AA200" s="20" t="e">
        <f>VLOOKUP('Frese Valve Selection'!$O200,'Partnumber data valves'!$B$4:$K$1001,7,FALSE)</f>
        <v>#N/A</v>
      </c>
      <c r="AB200" s="20" t="e">
        <f>VLOOKUP('Frese Valve Selection'!$O200,'Partnumber data valves'!$B$4:$K$1001,8,FALSE)</f>
        <v>#N/A</v>
      </c>
      <c r="AC200" s="20" t="e">
        <f>VLOOKUP('Frese Valve Selection'!$O200,'Partnumber data valves'!$B$4:$K$1001,9,FALSE)</f>
        <v>#N/A</v>
      </c>
      <c r="AD200" s="20" t="e">
        <f>VLOOKUP('Frese Valve Selection'!$O200,'Partnumber data valves'!$B$4:$K$1001,10,FALSE)</f>
        <v>#N/A</v>
      </c>
      <c r="AE200" s="93">
        <f>IF(ISNUMBER(S200),S200*VLOOKUP('Frese Valve Selection'!$T200,'Partnumber data cartridges'!$A$4:$G$1001,7,FALSE),0)+
IF(ISNUMBER(U200),U200*VLOOKUP('Frese Valve Selection'!V200,'Partnumber data cartridges'!$A$4:$G$1001,7,FALSE),0)+
IF(ISNUMBER(W200),W200*VLOOKUP('Frese Valve Selection'!X200,'Partnumber data cartridges'!$A$4:$G$1001,7,FALSE),0)</f>
        <v>0</v>
      </c>
      <c r="AF200" s="1">
        <f>MAX(IF(ISBLANK(T200),0,VLOOKUP('Frese Valve Selection'!$T200,'Partnumber data cartridges'!$A$4:$G$1001,5,FALSE)),
IF(ISBLANK(V200),0,VLOOKUP('Frese Valve Selection'!V200,'Partnumber data cartridges'!$A$4:$G$1001,5,FALSE)),
IF(ISBLANK(X200),0,VLOOKUP('Frese Valve Selection'!X200,'Partnumber data cartridges'!$A$4:$G$1001,5,FALSE)))</f>
        <v>0</v>
      </c>
      <c r="AG200" s="20" t="e">
        <f>VLOOKUP(O200,'Weight table'!$A$2:$C$10000,3,FALSE)+IF(ISNUMBER(S200),S200*VLOOKUP(T200,'Weight table'!$A$2:$C$10000,3,FALSE),0)+IF(ISNUMBER(U200),U200*VLOOKUP(V200,'Weight table'!$A$2:$C$10000,3,FALSE),0)+IF(ISNUMBER(W200),W200*VLOOKUP(X200,'Weight table'!$A$2:$C$10000,3,FALSE),0)</f>
        <v>#N/A</v>
      </c>
      <c r="AI200" s="73"/>
      <c r="AN200">
        <f t="shared" si="29"/>
        <v>0</v>
      </c>
      <c r="AO200" t="e">
        <f t="shared" si="30"/>
        <v>#N/A</v>
      </c>
    </row>
    <row r="201" spans="2:41">
      <c r="B201" s="73"/>
      <c r="C201" s="73"/>
      <c r="D201" s="73"/>
      <c r="E201" s="73"/>
      <c r="F201" s="73"/>
      <c r="G201" s="81"/>
      <c r="H201" s="81"/>
      <c r="I201" s="97"/>
      <c r="J201" s="73"/>
      <c r="K201" s="73"/>
      <c r="L201" s="73"/>
      <c r="M201" s="81"/>
      <c r="O201" s="71"/>
      <c r="P201" s="20" t="e">
        <f>VLOOKUP('Frese Valve Selection'!$O201,'Partnumber data valves'!$B$4:$M$1001,12,FALSE)</f>
        <v>#N/A</v>
      </c>
      <c r="Q201" s="20" t="e">
        <f>VLOOKUP('Frese Valve Selection'!$O201,'Partnumber data valves'!$B$4:$L$1001,11,FALSE)</f>
        <v>#N/A</v>
      </c>
      <c r="R201" s="94" t="e">
        <f t="shared" si="31"/>
        <v>#DIV/0!</v>
      </c>
      <c r="S201" s="71"/>
      <c r="T201" s="71"/>
      <c r="U201" s="71"/>
      <c r="V201" s="71"/>
      <c r="W201" s="71"/>
      <c r="X201" s="71"/>
      <c r="Y201" s="19" t="e">
        <f>VLOOKUP('Frese Valve Selection'!$O201,'Partnumber data valves'!$B$4:$K$1001,2,FALSE)</f>
        <v>#N/A</v>
      </c>
      <c r="Z201" s="20" t="e">
        <f>VLOOKUP('Frese Valve Selection'!$O201,'Partnumber data valves'!$B$4:$K$1001,3,FALSE)</f>
        <v>#N/A</v>
      </c>
      <c r="AA201" s="20" t="e">
        <f>VLOOKUP('Frese Valve Selection'!$O201,'Partnumber data valves'!$B$4:$K$1001,7,FALSE)</f>
        <v>#N/A</v>
      </c>
      <c r="AB201" s="20" t="e">
        <f>VLOOKUP('Frese Valve Selection'!$O201,'Partnumber data valves'!$B$4:$K$1001,8,FALSE)</f>
        <v>#N/A</v>
      </c>
      <c r="AC201" s="20" t="e">
        <f>VLOOKUP('Frese Valve Selection'!$O201,'Partnumber data valves'!$B$4:$K$1001,9,FALSE)</f>
        <v>#N/A</v>
      </c>
      <c r="AD201" s="20" t="e">
        <f>VLOOKUP('Frese Valve Selection'!$O201,'Partnumber data valves'!$B$4:$K$1001,10,FALSE)</f>
        <v>#N/A</v>
      </c>
      <c r="AE201" s="93">
        <f>IF(ISNUMBER(S201),S201*VLOOKUP('Frese Valve Selection'!$T201,'Partnumber data cartridges'!$A$4:$G$1001,7,FALSE),0)+
IF(ISNUMBER(U201),U201*VLOOKUP('Frese Valve Selection'!V201,'Partnumber data cartridges'!$A$4:$G$1001,7,FALSE),0)+
IF(ISNUMBER(W201),W201*VLOOKUP('Frese Valve Selection'!X201,'Partnumber data cartridges'!$A$4:$G$1001,7,FALSE),0)</f>
        <v>0</v>
      </c>
      <c r="AF201" s="1">
        <f>MAX(IF(ISBLANK(T201),0,VLOOKUP('Frese Valve Selection'!$T201,'Partnumber data cartridges'!$A$4:$G$1001,5,FALSE)),
IF(ISBLANK(V201),0,VLOOKUP('Frese Valve Selection'!V201,'Partnumber data cartridges'!$A$4:$G$1001,5,FALSE)),
IF(ISBLANK(X201),0,VLOOKUP('Frese Valve Selection'!X201,'Partnumber data cartridges'!$A$4:$G$1001,5,FALSE)))</f>
        <v>0</v>
      </c>
      <c r="AG201" s="20" t="e">
        <f>VLOOKUP(O201,'Weight table'!$A$2:$C$10000,3,FALSE)+IF(ISNUMBER(S201),S201*VLOOKUP(T201,'Weight table'!$A$2:$C$10000,3,FALSE),0)+IF(ISNUMBER(U201),U201*VLOOKUP(V201,'Weight table'!$A$2:$C$10000,3,FALSE),0)+IF(ISNUMBER(W201),W201*VLOOKUP(X201,'Weight table'!$A$2:$C$10000,3,FALSE),0)</f>
        <v>#N/A</v>
      </c>
      <c r="AI201" s="73"/>
      <c r="AN201">
        <f t="shared" si="29"/>
        <v>0</v>
      </c>
      <c r="AO201" t="e">
        <f t="shared" si="30"/>
        <v>#N/A</v>
      </c>
    </row>
    <row r="202" spans="2:41">
      <c r="B202" s="73"/>
      <c r="C202" s="73"/>
      <c r="D202" s="73"/>
      <c r="E202" s="73"/>
      <c r="F202" s="73"/>
      <c r="G202" s="81"/>
      <c r="H202" s="81"/>
      <c r="I202" s="97"/>
      <c r="J202" s="73"/>
      <c r="K202" s="73"/>
      <c r="L202" s="73"/>
      <c r="M202" s="81"/>
      <c r="O202" s="71"/>
      <c r="P202" s="20" t="e">
        <f>VLOOKUP('Frese Valve Selection'!$O202,'Partnumber data valves'!$B$4:$M$1001,12,FALSE)</f>
        <v>#N/A</v>
      </c>
      <c r="Q202" s="20" t="e">
        <f>VLOOKUP('Frese Valve Selection'!$O202,'Partnumber data valves'!$B$4:$L$1001,11,FALSE)</f>
        <v>#N/A</v>
      </c>
      <c r="R202" s="94" t="e">
        <f t="shared" si="31"/>
        <v>#DIV/0!</v>
      </c>
      <c r="S202" s="71"/>
      <c r="T202" s="71"/>
      <c r="U202" s="71"/>
      <c r="V202" s="71"/>
      <c r="W202" s="71"/>
      <c r="X202" s="71"/>
      <c r="Y202" s="19" t="e">
        <f>VLOOKUP('Frese Valve Selection'!$O202,'Partnumber data valves'!$B$4:$K$1001,2,FALSE)</f>
        <v>#N/A</v>
      </c>
      <c r="Z202" s="20" t="e">
        <f>VLOOKUP('Frese Valve Selection'!$O202,'Partnumber data valves'!$B$4:$K$1001,3,FALSE)</f>
        <v>#N/A</v>
      </c>
      <c r="AA202" s="20" t="e">
        <f>VLOOKUP('Frese Valve Selection'!$O202,'Partnumber data valves'!$B$4:$K$1001,7,FALSE)</f>
        <v>#N/A</v>
      </c>
      <c r="AB202" s="20" t="e">
        <f>VLOOKUP('Frese Valve Selection'!$O202,'Partnumber data valves'!$B$4:$K$1001,8,FALSE)</f>
        <v>#N/A</v>
      </c>
      <c r="AC202" s="20" t="e">
        <f>VLOOKUP('Frese Valve Selection'!$O202,'Partnumber data valves'!$B$4:$K$1001,9,FALSE)</f>
        <v>#N/A</v>
      </c>
      <c r="AD202" s="20" t="e">
        <f>VLOOKUP('Frese Valve Selection'!$O202,'Partnumber data valves'!$B$4:$K$1001,10,FALSE)</f>
        <v>#N/A</v>
      </c>
      <c r="AE202" s="93">
        <f>IF(ISNUMBER(S202),S202*VLOOKUP('Frese Valve Selection'!$T202,'Partnumber data cartridges'!$A$4:$G$1001,7,FALSE),0)+
IF(ISNUMBER(U202),U202*VLOOKUP('Frese Valve Selection'!V202,'Partnumber data cartridges'!$A$4:$G$1001,7,FALSE),0)+
IF(ISNUMBER(W202),W202*VLOOKUP('Frese Valve Selection'!X202,'Partnumber data cartridges'!$A$4:$G$1001,7,FALSE),0)</f>
        <v>0</v>
      </c>
      <c r="AF202" s="1">
        <f>MAX(IF(ISBLANK(T202),0,VLOOKUP('Frese Valve Selection'!$T202,'Partnumber data cartridges'!$A$4:$G$1001,5,FALSE)),
IF(ISBLANK(V202),0,VLOOKUP('Frese Valve Selection'!V202,'Partnumber data cartridges'!$A$4:$G$1001,5,FALSE)),
IF(ISBLANK(X202),0,VLOOKUP('Frese Valve Selection'!X202,'Partnumber data cartridges'!$A$4:$G$1001,5,FALSE)))</f>
        <v>0</v>
      </c>
      <c r="AG202" s="20" t="e">
        <f>VLOOKUP(O202,'Weight table'!$A$2:$C$10000,3,FALSE)+IF(ISNUMBER(S202),S202*VLOOKUP(T202,'Weight table'!$A$2:$C$10000,3,FALSE),0)+IF(ISNUMBER(U202),U202*VLOOKUP(V202,'Weight table'!$A$2:$C$10000,3,FALSE),0)+IF(ISNUMBER(W202),W202*VLOOKUP(X202,'Weight table'!$A$2:$C$10000,3,FALSE),0)</f>
        <v>#N/A</v>
      </c>
      <c r="AI202" s="73"/>
      <c r="AN202">
        <f t="shared" si="29"/>
        <v>0</v>
      </c>
      <c r="AO202" t="e">
        <f t="shared" si="30"/>
        <v>#N/A</v>
      </c>
    </row>
    <row r="203" spans="2:41">
      <c r="B203" s="73"/>
      <c r="C203" s="73"/>
      <c r="D203" s="73"/>
      <c r="E203" s="73"/>
      <c r="F203" s="73"/>
      <c r="G203" s="81"/>
      <c r="H203" s="81"/>
      <c r="I203" s="97"/>
      <c r="J203" s="73"/>
      <c r="K203" s="73"/>
      <c r="L203" s="73"/>
      <c r="M203" s="81"/>
      <c r="O203" s="71"/>
      <c r="P203" s="20" t="e">
        <f>VLOOKUP('Frese Valve Selection'!$O203,'Partnumber data valves'!$B$4:$M$1001,12,FALSE)</f>
        <v>#N/A</v>
      </c>
      <c r="Q203" s="20" t="e">
        <f>VLOOKUP('Frese Valve Selection'!$O203,'Partnumber data valves'!$B$4:$L$1001,11,FALSE)</f>
        <v>#N/A</v>
      </c>
      <c r="R203" s="94" t="e">
        <f t="shared" si="31"/>
        <v>#DIV/0!</v>
      </c>
      <c r="S203" s="71"/>
      <c r="T203" s="71"/>
      <c r="U203" s="71"/>
      <c r="V203" s="71"/>
      <c r="W203" s="71"/>
      <c r="X203" s="71"/>
      <c r="Y203" s="19" t="e">
        <f>VLOOKUP('Frese Valve Selection'!$O203,'Partnumber data valves'!$B$4:$K$1001,2,FALSE)</f>
        <v>#N/A</v>
      </c>
      <c r="Z203" s="20" t="e">
        <f>VLOOKUP('Frese Valve Selection'!$O203,'Partnumber data valves'!$B$4:$K$1001,3,FALSE)</f>
        <v>#N/A</v>
      </c>
      <c r="AA203" s="20" t="e">
        <f>VLOOKUP('Frese Valve Selection'!$O203,'Partnumber data valves'!$B$4:$K$1001,7,FALSE)</f>
        <v>#N/A</v>
      </c>
      <c r="AB203" s="20" t="e">
        <f>VLOOKUP('Frese Valve Selection'!$O203,'Partnumber data valves'!$B$4:$K$1001,8,FALSE)</f>
        <v>#N/A</v>
      </c>
      <c r="AC203" s="20" t="e">
        <f>VLOOKUP('Frese Valve Selection'!$O203,'Partnumber data valves'!$B$4:$K$1001,9,FALSE)</f>
        <v>#N/A</v>
      </c>
      <c r="AD203" s="20" t="e">
        <f>VLOOKUP('Frese Valve Selection'!$O203,'Partnumber data valves'!$B$4:$K$1001,10,FALSE)</f>
        <v>#N/A</v>
      </c>
      <c r="AE203" s="93">
        <f>IF(ISNUMBER(S203),S203*VLOOKUP('Frese Valve Selection'!$T203,'Partnumber data cartridges'!$A$4:$G$1001,7,FALSE),0)+
IF(ISNUMBER(U203),U203*VLOOKUP('Frese Valve Selection'!V203,'Partnumber data cartridges'!$A$4:$G$1001,7,FALSE),0)+
IF(ISNUMBER(W203),W203*VLOOKUP('Frese Valve Selection'!X203,'Partnumber data cartridges'!$A$4:$G$1001,7,FALSE),0)</f>
        <v>0</v>
      </c>
      <c r="AF203" s="1">
        <f>MAX(IF(ISBLANK(T203),0,VLOOKUP('Frese Valve Selection'!$T203,'Partnumber data cartridges'!$A$4:$G$1001,5,FALSE)),
IF(ISBLANK(V203),0,VLOOKUP('Frese Valve Selection'!V203,'Partnumber data cartridges'!$A$4:$G$1001,5,FALSE)),
IF(ISBLANK(X203),0,VLOOKUP('Frese Valve Selection'!X203,'Partnumber data cartridges'!$A$4:$G$1001,5,FALSE)))</f>
        <v>0</v>
      </c>
      <c r="AG203" s="20" t="e">
        <f>VLOOKUP(O203,'Weight table'!$A$2:$C$10000,3,FALSE)+IF(ISNUMBER(S203),S203*VLOOKUP(T203,'Weight table'!$A$2:$C$10000,3,FALSE),0)+IF(ISNUMBER(U203),U203*VLOOKUP(V203,'Weight table'!$A$2:$C$10000,3,FALSE),0)+IF(ISNUMBER(W203),W203*VLOOKUP(X203,'Weight table'!$A$2:$C$10000,3,FALSE),0)</f>
        <v>#N/A</v>
      </c>
      <c r="AI203" s="73"/>
      <c r="AN203">
        <f t="shared" si="29"/>
        <v>0</v>
      </c>
      <c r="AO203" t="e">
        <f t="shared" si="30"/>
        <v>#N/A</v>
      </c>
    </row>
    <row r="204" spans="2:41">
      <c r="B204" s="73"/>
      <c r="C204" s="73"/>
      <c r="D204" s="73"/>
      <c r="E204" s="73"/>
      <c r="F204" s="73"/>
      <c r="G204" s="81"/>
      <c r="H204" s="81"/>
      <c r="I204" s="97"/>
      <c r="J204" s="73"/>
      <c r="K204" s="73"/>
      <c r="L204" s="73"/>
      <c r="M204" s="81"/>
      <c r="O204" s="71"/>
      <c r="P204" s="20" t="e">
        <f>VLOOKUP('Frese Valve Selection'!$O204,'Partnumber data valves'!$B$4:$M$1001,12,FALSE)</f>
        <v>#N/A</v>
      </c>
      <c r="Q204" s="20" t="e">
        <f>VLOOKUP('Frese Valve Selection'!$O204,'Partnumber data valves'!$B$4:$L$1001,11,FALSE)</f>
        <v>#N/A</v>
      </c>
      <c r="R204" s="94" t="e">
        <f t="shared" si="31"/>
        <v>#DIV/0!</v>
      </c>
      <c r="S204" s="71"/>
      <c r="T204" s="71"/>
      <c r="U204" s="71"/>
      <c r="V204" s="71"/>
      <c r="W204" s="71"/>
      <c r="X204" s="71"/>
      <c r="Y204" s="19" t="e">
        <f>VLOOKUP('Frese Valve Selection'!$O204,'Partnumber data valves'!$B$4:$K$1001,2,FALSE)</f>
        <v>#N/A</v>
      </c>
      <c r="Z204" s="20" t="e">
        <f>VLOOKUP('Frese Valve Selection'!$O204,'Partnumber data valves'!$B$4:$K$1001,3,FALSE)</f>
        <v>#N/A</v>
      </c>
      <c r="AA204" s="20" t="e">
        <f>VLOOKUP('Frese Valve Selection'!$O204,'Partnumber data valves'!$B$4:$K$1001,7,FALSE)</f>
        <v>#N/A</v>
      </c>
      <c r="AB204" s="20" t="e">
        <f>VLOOKUP('Frese Valve Selection'!$O204,'Partnumber data valves'!$B$4:$K$1001,8,FALSE)</f>
        <v>#N/A</v>
      </c>
      <c r="AC204" s="20" t="e">
        <f>VLOOKUP('Frese Valve Selection'!$O204,'Partnumber data valves'!$B$4:$K$1001,9,FALSE)</f>
        <v>#N/A</v>
      </c>
      <c r="AD204" s="20" t="e">
        <f>VLOOKUP('Frese Valve Selection'!$O204,'Partnumber data valves'!$B$4:$K$1001,10,FALSE)</f>
        <v>#N/A</v>
      </c>
      <c r="AE204" s="93">
        <f>IF(ISNUMBER(S204),S204*VLOOKUP('Frese Valve Selection'!$T204,'Partnumber data cartridges'!$A$4:$G$1001,7,FALSE),0)+
IF(ISNUMBER(U204),U204*VLOOKUP('Frese Valve Selection'!V204,'Partnumber data cartridges'!$A$4:$G$1001,7,FALSE),0)+
IF(ISNUMBER(W204),W204*VLOOKUP('Frese Valve Selection'!X204,'Partnumber data cartridges'!$A$4:$G$1001,7,FALSE),0)</f>
        <v>0</v>
      </c>
      <c r="AF204" s="1">
        <f>MAX(IF(ISBLANK(T204),0,VLOOKUP('Frese Valve Selection'!$T204,'Partnumber data cartridges'!$A$4:$G$1001,5,FALSE)),
IF(ISBLANK(V204),0,VLOOKUP('Frese Valve Selection'!V204,'Partnumber data cartridges'!$A$4:$G$1001,5,FALSE)),
IF(ISBLANK(X204),0,VLOOKUP('Frese Valve Selection'!X204,'Partnumber data cartridges'!$A$4:$G$1001,5,FALSE)))</f>
        <v>0</v>
      </c>
      <c r="AG204" s="20" t="e">
        <f>VLOOKUP(O204,'Weight table'!$A$2:$C$10000,3,FALSE)+IF(ISNUMBER(S204),S204*VLOOKUP(T204,'Weight table'!$A$2:$C$10000,3,FALSE),0)+IF(ISNUMBER(U204),U204*VLOOKUP(V204,'Weight table'!$A$2:$C$10000,3,FALSE),0)+IF(ISNUMBER(W204),W204*VLOOKUP(X204,'Weight table'!$A$2:$C$10000,3,FALSE),0)</f>
        <v>#N/A</v>
      </c>
      <c r="AI204" s="73"/>
      <c r="AN204">
        <f t="shared" ref="AN204:AN267" si="32">S204+U204+W204</f>
        <v>0</v>
      </c>
      <c r="AO204" t="e">
        <f t="shared" ref="AO204:AO267" si="33">Q204-AN204</f>
        <v>#N/A</v>
      </c>
    </row>
    <row r="205" spans="2:41">
      <c r="B205" s="73"/>
      <c r="C205" s="73"/>
      <c r="D205" s="73"/>
      <c r="E205" s="73"/>
      <c r="F205" s="73"/>
      <c r="G205" s="81"/>
      <c r="H205" s="81"/>
      <c r="I205" s="97"/>
      <c r="J205" s="73"/>
      <c r="K205" s="73"/>
      <c r="L205" s="73"/>
      <c r="M205" s="81"/>
      <c r="O205" s="71"/>
      <c r="P205" s="20" t="e">
        <f>VLOOKUP('Frese Valve Selection'!$O205,'Partnumber data valves'!$B$4:$M$1001,12,FALSE)</f>
        <v>#N/A</v>
      </c>
      <c r="Q205" s="20" t="e">
        <f>VLOOKUP('Frese Valve Selection'!$O205,'Partnumber data valves'!$B$4:$L$1001,11,FALSE)</f>
        <v>#N/A</v>
      </c>
      <c r="R205" s="94" t="e">
        <f t="shared" si="31"/>
        <v>#DIV/0!</v>
      </c>
      <c r="S205" s="71"/>
      <c r="T205" s="71"/>
      <c r="U205" s="71"/>
      <c r="V205" s="71"/>
      <c r="W205" s="71"/>
      <c r="X205" s="71"/>
      <c r="Y205" s="19" t="e">
        <f>VLOOKUP('Frese Valve Selection'!$O205,'Partnumber data valves'!$B$4:$K$1001,2,FALSE)</f>
        <v>#N/A</v>
      </c>
      <c r="Z205" s="20" t="e">
        <f>VLOOKUP('Frese Valve Selection'!$O205,'Partnumber data valves'!$B$4:$K$1001,3,FALSE)</f>
        <v>#N/A</v>
      </c>
      <c r="AA205" s="20" t="e">
        <f>VLOOKUP('Frese Valve Selection'!$O205,'Partnumber data valves'!$B$4:$K$1001,7,FALSE)</f>
        <v>#N/A</v>
      </c>
      <c r="AB205" s="20" t="e">
        <f>VLOOKUP('Frese Valve Selection'!$O205,'Partnumber data valves'!$B$4:$K$1001,8,FALSE)</f>
        <v>#N/A</v>
      </c>
      <c r="AC205" s="20" t="e">
        <f>VLOOKUP('Frese Valve Selection'!$O205,'Partnumber data valves'!$B$4:$K$1001,9,FALSE)</f>
        <v>#N/A</v>
      </c>
      <c r="AD205" s="20" t="e">
        <f>VLOOKUP('Frese Valve Selection'!$O205,'Partnumber data valves'!$B$4:$K$1001,10,FALSE)</f>
        <v>#N/A</v>
      </c>
      <c r="AE205" s="93">
        <f>IF(ISNUMBER(S205),S205*VLOOKUP('Frese Valve Selection'!$T205,'Partnumber data cartridges'!$A$4:$G$1001,7,FALSE),0)+
IF(ISNUMBER(U205),U205*VLOOKUP('Frese Valve Selection'!V205,'Partnumber data cartridges'!$A$4:$G$1001,7,FALSE),0)+
IF(ISNUMBER(W205),W205*VLOOKUP('Frese Valve Selection'!X205,'Partnumber data cartridges'!$A$4:$G$1001,7,FALSE),0)</f>
        <v>0</v>
      </c>
      <c r="AF205" s="1">
        <f>MAX(IF(ISBLANK(T205),0,VLOOKUP('Frese Valve Selection'!$T205,'Partnumber data cartridges'!$A$4:$G$1001,5,FALSE)),
IF(ISBLANK(V205),0,VLOOKUP('Frese Valve Selection'!V205,'Partnumber data cartridges'!$A$4:$G$1001,5,FALSE)),
IF(ISBLANK(X205),0,VLOOKUP('Frese Valve Selection'!X205,'Partnumber data cartridges'!$A$4:$G$1001,5,FALSE)))</f>
        <v>0</v>
      </c>
      <c r="AG205" s="20" t="e">
        <f>VLOOKUP(O205,'Weight table'!$A$2:$C$10000,3,FALSE)+IF(ISNUMBER(S205),S205*VLOOKUP(T205,'Weight table'!$A$2:$C$10000,3,FALSE),0)+IF(ISNUMBER(U205),U205*VLOOKUP(V205,'Weight table'!$A$2:$C$10000,3,FALSE),0)+IF(ISNUMBER(W205),W205*VLOOKUP(X205,'Weight table'!$A$2:$C$10000,3,FALSE),0)</f>
        <v>#N/A</v>
      </c>
      <c r="AI205" s="73"/>
      <c r="AN205">
        <f t="shared" si="32"/>
        <v>0</v>
      </c>
      <c r="AO205" t="e">
        <f t="shared" si="33"/>
        <v>#N/A</v>
      </c>
    </row>
    <row r="206" spans="2:41">
      <c r="B206" s="73"/>
      <c r="C206" s="73"/>
      <c r="D206" s="73"/>
      <c r="E206" s="73"/>
      <c r="F206" s="73"/>
      <c r="G206" s="81"/>
      <c r="H206" s="80"/>
      <c r="I206" s="97"/>
      <c r="J206" s="73"/>
      <c r="K206" s="73"/>
      <c r="L206" s="73"/>
      <c r="M206" s="81"/>
      <c r="O206" s="71"/>
      <c r="P206" s="20" t="e">
        <f>VLOOKUP('Frese Valve Selection'!$O206,'Partnumber data valves'!$B$4:$M$1001,12,FALSE)</f>
        <v>#N/A</v>
      </c>
      <c r="Q206" s="20" t="e">
        <f>VLOOKUP('Frese Valve Selection'!$O206,'Partnumber data valves'!$B$4:$L$1001,11,FALSE)</f>
        <v>#N/A</v>
      </c>
      <c r="R206" s="94" t="e">
        <f t="shared" si="31"/>
        <v>#DIV/0!</v>
      </c>
      <c r="S206" s="71"/>
      <c r="T206" s="71"/>
      <c r="U206" s="71"/>
      <c r="V206" s="71"/>
      <c r="W206" s="71"/>
      <c r="X206" s="71"/>
      <c r="Y206" s="19" t="e">
        <f>VLOOKUP('Frese Valve Selection'!$O206,'Partnumber data valves'!$B$4:$K$1001,2,FALSE)</f>
        <v>#N/A</v>
      </c>
      <c r="Z206" s="20" t="e">
        <f>VLOOKUP('Frese Valve Selection'!$O206,'Partnumber data valves'!$B$4:$K$1001,3,FALSE)</f>
        <v>#N/A</v>
      </c>
      <c r="AA206" s="20" t="e">
        <f>VLOOKUP('Frese Valve Selection'!$O206,'Partnumber data valves'!$B$4:$K$1001,7,FALSE)</f>
        <v>#N/A</v>
      </c>
      <c r="AB206" s="20" t="e">
        <f>VLOOKUP('Frese Valve Selection'!$O206,'Partnumber data valves'!$B$4:$K$1001,8,FALSE)</f>
        <v>#N/A</v>
      </c>
      <c r="AC206" s="20" t="e">
        <f>VLOOKUP('Frese Valve Selection'!$O206,'Partnumber data valves'!$B$4:$K$1001,9,FALSE)</f>
        <v>#N/A</v>
      </c>
      <c r="AD206" s="20" t="e">
        <f>VLOOKUP('Frese Valve Selection'!$O206,'Partnumber data valves'!$B$4:$K$1001,10,FALSE)</f>
        <v>#N/A</v>
      </c>
      <c r="AE206" s="93">
        <f>IF(ISNUMBER(S206),S206*VLOOKUP('Frese Valve Selection'!$T206,'Partnumber data cartridges'!$A$4:$G$1001,7,FALSE),0)+
IF(ISNUMBER(U206),U206*VLOOKUP('Frese Valve Selection'!V206,'Partnumber data cartridges'!$A$4:$G$1001,7,FALSE),0)+
IF(ISNUMBER(W206),W206*VLOOKUP('Frese Valve Selection'!X206,'Partnumber data cartridges'!$A$4:$G$1001,7,FALSE),0)</f>
        <v>0</v>
      </c>
      <c r="AF206" s="1">
        <f>MAX(IF(ISBLANK(T206),0,VLOOKUP('Frese Valve Selection'!$T206,'Partnumber data cartridges'!$A$4:$G$1001,5,FALSE)),
IF(ISBLANK(V206),0,VLOOKUP('Frese Valve Selection'!V206,'Partnumber data cartridges'!$A$4:$G$1001,5,FALSE)),
IF(ISBLANK(X206),0,VLOOKUP('Frese Valve Selection'!X206,'Partnumber data cartridges'!$A$4:$G$1001,5,FALSE)))</f>
        <v>0</v>
      </c>
      <c r="AG206" s="20" t="e">
        <f>VLOOKUP(O206,'Weight table'!$A$2:$C$10000,3,FALSE)+IF(ISNUMBER(S206),S206*VLOOKUP(T206,'Weight table'!$A$2:$C$10000,3,FALSE),0)+IF(ISNUMBER(U206),U206*VLOOKUP(V206,'Weight table'!$A$2:$C$10000,3,FALSE),0)+IF(ISNUMBER(W206),W206*VLOOKUP(X206,'Weight table'!$A$2:$C$10000,3,FALSE),0)</f>
        <v>#N/A</v>
      </c>
      <c r="AI206" s="73"/>
      <c r="AN206">
        <f t="shared" si="32"/>
        <v>0</v>
      </c>
      <c r="AO206" t="e">
        <f t="shared" si="33"/>
        <v>#N/A</v>
      </c>
    </row>
    <row r="207" spans="2:41">
      <c r="B207" s="73"/>
      <c r="C207" s="73"/>
      <c r="D207" s="73"/>
      <c r="E207" s="73"/>
      <c r="F207" s="73"/>
      <c r="G207" s="81"/>
      <c r="H207" s="81"/>
      <c r="I207" s="97"/>
      <c r="J207" s="73"/>
      <c r="K207" s="73"/>
      <c r="L207" s="73"/>
      <c r="M207" s="81"/>
      <c r="O207" s="71"/>
      <c r="P207" s="20" t="e">
        <f>VLOOKUP('Frese Valve Selection'!$O207,'Partnumber data valves'!$B$4:$M$1001,12,FALSE)</f>
        <v>#N/A</v>
      </c>
      <c r="Q207" s="20" t="e">
        <f>VLOOKUP('Frese Valve Selection'!$O207,'Partnumber data valves'!$B$4:$L$1001,11,FALSE)</f>
        <v>#N/A</v>
      </c>
      <c r="R207" s="94" t="e">
        <f t="shared" si="31"/>
        <v>#DIV/0!</v>
      </c>
      <c r="S207" s="71"/>
      <c r="T207" s="71"/>
      <c r="U207" s="71"/>
      <c r="V207" s="71"/>
      <c r="W207" s="71"/>
      <c r="X207" s="71"/>
      <c r="Y207" s="19" t="e">
        <f>VLOOKUP('Frese Valve Selection'!$O207,'Partnumber data valves'!$B$4:$K$1001,2,FALSE)</f>
        <v>#N/A</v>
      </c>
      <c r="Z207" s="20" t="e">
        <f>VLOOKUP('Frese Valve Selection'!$O207,'Partnumber data valves'!$B$4:$K$1001,3,FALSE)</f>
        <v>#N/A</v>
      </c>
      <c r="AA207" s="20" t="e">
        <f>VLOOKUP('Frese Valve Selection'!$O207,'Partnumber data valves'!$B$4:$K$1001,7,FALSE)</f>
        <v>#N/A</v>
      </c>
      <c r="AB207" s="20" t="e">
        <f>VLOOKUP('Frese Valve Selection'!$O207,'Partnumber data valves'!$B$4:$K$1001,8,FALSE)</f>
        <v>#N/A</v>
      </c>
      <c r="AC207" s="20" t="e">
        <f>VLOOKUP('Frese Valve Selection'!$O207,'Partnumber data valves'!$B$4:$K$1001,9,FALSE)</f>
        <v>#N/A</v>
      </c>
      <c r="AD207" s="20" t="e">
        <f>VLOOKUP('Frese Valve Selection'!$O207,'Partnumber data valves'!$B$4:$K$1001,10,FALSE)</f>
        <v>#N/A</v>
      </c>
      <c r="AE207" s="93">
        <f>IF(ISNUMBER(S207),S207*VLOOKUP('Frese Valve Selection'!$T207,'Partnumber data cartridges'!$A$4:$G$1001,7,FALSE),0)+
IF(ISNUMBER(U207),U207*VLOOKUP('Frese Valve Selection'!V207,'Partnumber data cartridges'!$A$4:$G$1001,7,FALSE),0)+
IF(ISNUMBER(W207),W207*VLOOKUP('Frese Valve Selection'!X207,'Partnumber data cartridges'!$A$4:$G$1001,7,FALSE),0)</f>
        <v>0</v>
      </c>
      <c r="AF207" s="1">
        <f>MAX(IF(ISBLANK(T207),0,VLOOKUP('Frese Valve Selection'!$T207,'Partnumber data cartridges'!$A$4:$G$1001,5,FALSE)),
IF(ISBLANK(V207),0,VLOOKUP('Frese Valve Selection'!V207,'Partnumber data cartridges'!$A$4:$G$1001,5,FALSE)),
IF(ISBLANK(X207),0,VLOOKUP('Frese Valve Selection'!X207,'Partnumber data cartridges'!$A$4:$G$1001,5,FALSE)))</f>
        <v>0</v>
      </c>
      <c r="AG207" s="20" t="e">
        <f>VLOOKUP(O207,'Weight table'!$A$2:$C$10000,3,FALSE)+IF(ISNUMBER(S207),S207*VLOOKUP(T207,'Weight table'!$A$2:$C$10000,3,FALSE),0)+IF(ISNUMBER(U207),U207*VLOOKUP(V207,'Weight table'!$A$2:$C$10000,3,FALSE),0)+IF(ISNUMBER(W207),W207*VLOOKUP(X207,'Weight table'!$A$2:$C$10000,3,FALSE),0)</f>
        <v>#N/A</v>
      </c>
      <c r="AI207" s="73"/>
      <c r="AN207">
        <f t="shared" si="32"/>
        <v>0</v>
      </c>
      <c r="AO207" t="e">
        <f t="shared" si="33"/>
        <v>#N/A</v>
      </c>
    </row>
    <row r="208" spans="2:41">
      <c r="B208" s="73"/>
      <c r="C208" s="73"/>
      <c r="D208" s="73"/>
      <c r="E208" s="73"/>
      <c r="F208" s="73"/>
      <c r="G208" s="81"/>
      <c r="H208" s="81"/>
      <c r="I208" s="97"/>
      <c r="J208" s="73"/>
      <c r="K208" s="73"/>
      <c r="L208" s="73"/>
      <c r="M208" s="81"/>
      <c r="O208" s="71"/>
      <c r="P208" s="20" t="e">
        <f>VLOOKUP('Frese Valve Selection'!$O208,'Partnumber data valves'!$B$4:$M$1001,12,FALSE)</f>
        <v>#N/A</v>
      </c>
      <c r="Q208" s="20" t="e">
        <f>VLOOKUP('Frese Valve Selection'!$O208,'Partnumber data valves'!$B$4:$L$1001,11,FALSE)</f>
        <v>#N/A</v>
      </c>
      <c r="R208" s="94" t="e">
        <f t="shared" si="31"/>
        <v>#DIV/0!</v>
      </c>
      <c r="S208" s="71"/>
      <c r="T208" s="71"/>
      <c r="U208" s="71"/>
      <c r="V208" s="71"/>
      <c r="W208" s="71"/>
      <c r="X208" s="71"/>
      <c r="Y208" s="19" t="e">
        <f>VLOOKUP('Frese Valve Selection'!$O208,'Partnumber data valves'!$B$4:$K$1001,2,FALSE)</f>
        <v>#N/A</v>
      </c>
      <c r="Z208" s="20" t="e">
        <f>VLOOKUP('Frese Valve Selection'!$O208,'Partnumber data valves'!$B$4:$K$1001,3,FALSE)</f>
        <v>#N/A</v>
      </c>
      <c r="AA208" s="20" t="e">
        <f>VLOOKUP('Frese Valve Selection'!$O208,'Partnumber data valves'!$B$4:$K$1001,7,FALSE)</f>
        <v>#N/A</v>
      </c>
      <c r="AB208" s="20" t="e">
        <f>VLOOKUP('Frese Valve Selection'!$O208,'Partnumber data valves'!$B$4:$K$1001,8,FALSE)</f>
        <v>#N/A</v>
      </c>
      <c r="AC208" s="20" t="e">
        <f>VLOOKUP('Frese Valve Selection'!$O208,'Partnumber data valves'!$B$4:$K$1001,9,FALSE)</f>
        <v>#N/A</v>
      </c>
      <c r="AD208" s="20" t="e">
        <f>VLOOKUP('Frese Valve Selection'!$O208,'Partnumber data valves'!$B$4:$K$1001,10,FALSE)</f>
        <v>#N/A</v>
      </c>
      <c r="AE208" s="93">
        <f>IF(ISNUMBER(S208),S208*VLOOKUP('Frese Valve Selection'!$T208,'Partnumber data cartridges'!$A$4:$G$1001,7,FALSE),0)+
IF(ISNUMBER(U208),U208*VLOOKUP('Frese Valve Selection'!V208,'Partnumber data cartridges'!$A$4:$G$1001,7,FALSE),0)+
IF(ISNUMBER(W208),W208*VLOOKUP('Frese Valve Selection'!X208,'Partnumber data cartridges'!$A$4:$G$1001,7,FALSE),0)</f>
        <v>0</v>
      </c>
      <c r="AF208" s="1">
        <f>MAX(IF(ISBLANK(T208),0,VLOOKUP('Frese Valve Selection'!$T208,'Partnumber data cartridges'!$A$4:$G$1001,5,FALSE)),
IF(ISBLANK(V208),0,VLOOKUP('Frese Valve Selection'!V208,'Partnumber data cartridges'!$A$4:$G$1001,5,FALSE)),
IF(ISBLANK(X208),0,VLOOKUP('Frese Valve Selection'!X208,'Partnumber data cartridges'!$A$4:$G$1001,5,FALSE)))</f>
        <v>0</v>
      </c>
      <c r="AG208" s="20" t="e">
        <f>VLOOKUP(O208,'Weight table'!$A$2:$C$10000,3,FALSE)+IF(ISNUMBER(S208),S208*VLOOKUP(T208,'Weight table'!$A$2:$C$10000,3,FALSE),0)+IF(ISNUMBER(U208),U208*VLOOKUP(V208,'Weight table'!$A$2:$C$10000,3,FALSE),0)+IF(ISNUMBER(W208),W208*VLOOKUP(X208,'Weight table'!$A$2:$C$10000,3,FALSE),0)</f>
        <v>#N/A</v>
      </c>
      <c r="AI208" s="73"/>
      <c r="AN208">
        <f t="shared" si="32"/>
        <v>0</v>
      </c>
      <c r="AO208" t="e">
        <f t="shared" si="33"/>
        <v>#N/A</v>
      </c>
    </row>
    <row r="209" spans="2:41">
      <c r="B209" s="73"/>
      <c r="C209" s="73"/>
      <c r="D209" s="73"/>
      <c r="E209" s="73"/>
      <c r="F209" s="73"/>
      <c r="G209" s="81"/>
      <c r="H209" s="81"/>
      <c r="I209" s="97"/>
      <c r="J209" s="73"/>
      <c r="K209" s="73"/>
      <c r="L209" s="73"/>
      <c r="M209" s="81"/>
      <c r="O209" s="71"/>
      <c r="P209" s="20" t="e">
        <f>VLOOKUP('Frese Valve Selection'!$O209,'Partnumber data valves'!$B$4:$M$1001,12,FALSE)</f>
        <v>#N/A</v>
      </c>
      <c r="Q209" s="20" t="e">
        <f>VLOOKUP('Frese Valve Selection'!$O209,'Partnumber data valves'!$B$4:$L$1001,11,FALSE)</f>
        <v>#N/A</v>
      </c>
      <c r="R209" s="94" t="e">
        <f t="shared" si="31"/>
        <v>#DIV/0!</v>
      </c>
      <c r="S209" s="71"/>
      <c r="T209" s="71"/>
      <c r="U209" s="71"/>
      <c r="V209" s="71"/>
      <c r="W209" s="71"/>
      <c r="X209" s="71"/>
      <c r="Y209" s="19" t="e">
        <f>VLOOKUP('Frese Valve Selection'!$O209,'Partnumber data valves'!$B$4:$K$1001,2,FALSE)</f>
        <v>#N/A</v>
      </c>
      <c r="Z209" s="20" t="e">
        <f>VLOOKUP('Frese Valve Selection'!$O209,'Partnumber data valves'!$B$4:$K$1001,3,FALSE)</f>
        <v>#N/A</v>
      </c>
      <c r="AA209" s="20" t="e">
        <f>VLOOKUP('Frese Valve Selection'!$O209,'Partnumber data valves'!$B$4:$K$1001,7,FALSE)</f>
        <v>#N/A</v>
      </c>
      <c r="AB209" s="20" t="e">
        <f>VLOOKUP('Frese Valve Selection'!$O209,'Partnumber data valves'!$B$4:$K$1001,8,FALSE)</f>
        <v>#N/A</v>
      </c>
      <c r="AC209" s="20" t="e">
        <f>VLOOKUP('Frese Valve Selection'!$O209,'Partnumber data valves'!$B$4:$K$1001,9,FALSE)</f>
        <v>#N/A</v>
      </c>
      <c r="AD209" s="20" t="e">
        <f>VLOOKUP('Frese Valve Selection'!$O209,'Partnumber data valves'!$B$4:$K$1001,10,FALSE)</f>
        <v>#N/A</v>
      </c>
      <c r="AE209" s="93">
        <f>IF(ISNUMBER(S209),S209*VLOOKUP('Frese Valve Selection'!$T209,'Partnumber data cartridges'!$A$4:$G$1001,7,FALSE),0)+
IF(ISNUMBER(U209),U209*VLOOKUP('Frese Valve Selection'!V209,'Partnumber data cartridges'!$A$4:$G$1001,7,FALSE),0)+
IF(ISNUMBER(W209),W209*VLOOKUP('Frese Valve Selection'!X209,'Partnumber data cartridges'!$A$4:$G$1001,7,FALSE),0)</f>
        <v>0</v>
      </c>
      <c r="AF209" s="1">
        <f>MAX(IF(ISBLANK(T209),0,VLOOKUP('Frese Valve Selection'!$T209,'Partnumber data cartridges'!$A$4:$G$1001,5,FALSE)),
IF(ISBLANK(V209),0,VLOOKUP('Frese Valve Selection'!V209,'Partnumber data cartridges'!$A$4:$G$1001,5,FALSE)),
IF(ISBLANK(X209),0,VLOOKUP('Frese Valve Selection'!X209,'Partnumber data cartridges'!$A$4:$G$1001,5,FALSE)))</f>
        <v>0</v>
      </c>
      <c r="AG209" s="20" t="e">
        <f>VLOOKUP(O209,'Weight table'!$A$2:$C$10000,3,FALSE)+IF(ISNUMBER(S209),S209*VLOOKUP(T209,'Weight table'!$A$2:$C$10000,3,FALSE),0)+IF(ISNUMBER(U209),U209*VLOOKUP(V209,'Weight table'!$A$2:$C$10000,3,FALSE),0)+IF(ISNUMBER(W209),W209*VLOOKUP(X209,'Weight table'!$A$2:$C$10000,3,FALSE),0)</f>
        <v>#N/A</v>
      </c>
      <c r="AI209" s="73"/>
      <c r="AN209">
        <f t="shared" si="32"/>
        <v>0</v>
      </c>
      <c r="AO209" t="e">
        <f t="shared" si="33"/>
        <v>#N/A</v>
      </c>
    </row>
    <row r="210" spans="2:41">
      <c r="B210" s="73"/>
      <c r="C210" s="73"/>
      <c r="D210" s="73"/>
      <c r="E210" s="73"/>
      <c r="F210" s="73"/>
      <c r="G210" s="81"/>
      <c r="H210" s="81"/>
      <c r="I210" s="97"/>
      <c r="J210" s="73"/>
      <c r="K210" s="73"/>
      <c r="L210" s="73"/>
      <c r="M210" s="81"/>
      <c r="O210" s="71"/>
      <c r="P210" s="20" t="e">
        <f>VLOOKUP('Frese Valve Selection'!$O210,'Partnumber data valves'!$B$4:$M$1001,12,FALSE)</f>
        <v>#N/A</v>
      </c>
      <c r="Q210" s="20" t="e">
        <f>VLOOKUP('Frese Valve Selection'!$O210,'Partnumber data valves'!$B$4:$L$1001,11,FALSE)</f>
        <v>#N/A</v>
      </c>
      <c r="R210" s="94" t="e">
        <f t="shared" si="31"/>
        <v>#DIV/0!</v>
      </c>
      <c r="S210" s="71"/>
      <c r="T210" s="71"/>
      <c r="U210" s="71"/>
      <c r="V210" s="71"/>
      <c r="W210" s="71"/>
      <c r="X210" s="71"/>
      <c r="Y210" s="19" t="e">
        <f>VLOOKUP('Frese Valve Selection'!$O210,'Partnumber data valves'!$B$4:$K$1001,2,FALSE)</f>
        <v>#N/A</v>
      </c>
      <c r="Z210" s="20" t="e">
        <f>VLOOKUP('Frese Valve Selection'!$O210,'Partnumber data valves'!$B$4:$K$1001,3,FALSE)</f>
        <v>#N/A</v>
      </c>
      <c r="AA210" s="20" t="e">
        <f>VLOOKUP('Frese Valve Selection'!$O210,'Partnumber data valves'!$B$4:$K$1001,7,FALSE)</f>
        <v>#N/A</v>
      </c>
      <c r="AB210" s="20" t="e">
        <f>VLOOKUP('Frese Valve Selection'!$O210,'Partnumber data valves'!$B$4:$K$1001,8,FALSE)</f>
        <v>#N/A</v>
      </c>
      <c r="AC210" s="20" t="e">
        <f>VLOOKUP('Frese Valve Selection'!$O210,'Partnumber data valves'!$B$4:$K$1001,9,FALSE)</f>
        <v>#N/A</v>
      </c>
      <c r="AD210" s="20" t="e">
        <f>VLOOKUP('Frese Valve Selection'!$O210,'Partnumber data valves'!$B$4:$K$1001,10,FALSE)</f>
        <v>#N/A</v>
      </c>
      <c r="AE210" s="93">
        <f>IF(ISNUMBER(S210),S210*VLOOKUP('Frese Valve Selection'!$T210,'Partnumber data cartridges'!$A$4:$G$1001,7,FALSE),0)+
IF(ISNUMBER(U210),U210*VLOOKUP('Frese Valve Selection'!V210,'Partnumber data cartridges'!$A$4:$G$1001,7,FALSE),0)+
IF(ISNUMBER(W210),W210*VLOOKUP('Frese Valve Selection'!X210,'Partnumber data cartridges'!$A$4:$G$1001,7,FALSE),0)</f>
        <v>0</v>
      </c>
      <c r="AF210" s="1">
        <f>MAX(IF(ISBLANK(T210),0,VLOOKUP('Frese Valve Selection'!$T210,'Partnumber data cartridges'!$A$4:$G$1001,5,FALSE)),
IF(ISBLANK(V210),0,VLOOKUP('Frese Valve Selection'!V210,'Partnumber data cartridges'!$A$4:$G$1001,5,FALSE)),
IF(ISBLANK(X210),0,VLOOKUP('Frese Valve Selection'!X210,'Partnumber data cartridges'!$A$4:$G$1001,5,FALSE)))</f>
        <v>0</v>
      </c>
      <c r="AG210" s="20" t="e">
        <f>VLOOKUP(O210,'Weight table'!$A$2:$C$10000,3,FALSE)+IF(ISNUMBER(S210),S210*VLOOKUP(T210,'Weight table'!$A$2:$C$10000,3,FALSE),0)+IF(ISNUMBER(U210),U210*VLOOKUP(V210,'Weight table'!$A$2:$C$10000,3,FALSE),0)+IF(ISNUMBER(W210),W210*VLOOKUP(X210,'Weight table'!$A$2:$C$10000,3,FALSE),0)</f>
        <v>#N/A</v>
      </c>
      <c r="AI210" s="73"/>
      <c r="AN210">
        <f t="shared" si="32"/>
        <v>0</v>
      </c>
      <c r="AO210" t="e">
        <f t="shared" si="33"/>
        <v>#N/A</v>
      </c>
    </row>
    <row r="211" spans="2:41">
      <c r="B211" s="73"/>
      <c r="C211" s="73"/>
      <c r="D211" s="73"/>
      <c r="E211" s="73"/>
      <c r="F211" s="73"/>
      <c r="G211" s="81"/>
      <c r="H211" s="81"/>
      <c r="I211" s="97"/>
      <c r="J211" s="73"/>
      <c r="K211" s="73"/>
      <c r="L211" s="73"/>
      <c r="M211" s="81"/>
      <c r="O211" s="71"/>
      <c r="P211" s="20" t="e">
        <f>VLOOKUP('Frese Valve Selection'!$O211,'Partnumber data valves'!$B$4:$M$1001,12,FALSE)</f>
        <v>#N/A</v>
      </c>
      <c r="Q211" s="20" t="e">
        <f>VLOOKUP('Frese Valve Selection'!$O211,'Partnumber data valves'!$B$4:$L$1001,11,FALSE)</f>
        <v>#N/A</v>
      </c>
      <c r="R211" s="94" t="e">
        <f t="shared" si="31"/>
        <v>#DIV/0!</v>
      </c>
      <c r="S211" s="71"/>
      <c r="T211" s="71"/>
      <c r="U211" s="71"/>
      <c r="V211" s="71"/>
      <c r="W211" s="71"/>
      <c r="X211" s="71"/>
      <c r="Y211" s="19" t="e">
        <f>VLOOKUP('Frese Valve Selection'!$O211,'Partnumber data valves'!$B$4:$K$1001,2,FALSE)</f>
        <v>#N/A</v>
      </c>
      <c r="Z211" s="20" t="e">
        <f>VLOOKUP('Frese Valve Selection'!$O211,'Partnumber data valves'!$B$4:$K$1001,3,FALSE)</f>
        <v>#N/A</v>
      </c>
      <c r="AA211" s="20" t="e">
        <f>VLOOKUP('Frese Valve Selection'!$O211,'Partnumber data valves'!$B$4:$K$1001,7,FALSE)</f>
        <v>#N/A</v>
      </c>
      <c r="AB211" s="20" t="e">
        <f>VLOOKUP('Frese Valve Selection'!$O211,'Partnumber data valves'!$B$4:$K$1001,8,FALSE)</f>
        <v>#N/A</v>
      </c>
      <c r="AC211" s="20" t="e">
        <f>VLOOKUP('Frese Valve Selection'!$O211,'Partnumber data valves'!$B$4:$K$1001,9,FALSE)</f>
        <v>#N/A</v>
      </c>
      <c r="AD211" s="20" t="e">
        <f>VLOOKUP('Frese Valve Selection'!$O211,'Partnumber data valves'!$B$4:$K$1001,10,FALSE)</f>
        <v>#N/A</v>
      </c>
      <c r="AE211" s="93">
        <f>IF(ISNUMBER(S211),S211*VLOOKUP('Frese Valve Selection'!$T211,'Partnumber data cartridges'!$A$4:$G$1001,7,FALSE),0)+
IF(ISNUMBER(U211),U211*VLOOKUP('Frese Valve Selection'!V211,'Partnumber data cartridges'!$A$4:$G$1001,7,FALSE),0)+
IF(ISNUMBER(W211),W211*VLOOKUP('Frese Valve Selection'!X211,'Partnumber data cartridges'!$A$4:$G$1001,7,FALSE),0)</f>
        <v>0</v>
      </c>
      <c r="AF211" s="1">
        <f>MAX(IF(ISBLANK(T211),0,VLOOKUP('Frese Valve Selection'!$T211,'Partnumber data cartridges'!$A$4:$G$1001,5,FALSE)),
IF(ISBLANK(V211),0,VLOOKUP('Frese Valve Selection'!V211,'Partnumber data cartridges'!$A$4:$G$1001,5,FALSE)),
IF(ISBLANK(X211),0,VLOOKUP('Frese Valve Selection'!X211,'Partnumber data cartridges'!$A$4:$G$1001,5,FALSE)))</f>
        <v>0</v>
      </c>
      <c r="AG211" s="20" t="e">
        <f>VLOOKUP(O211,'Weight table'!$A$2:$C$10000,3,FALSE)+IF(ISNUMBER(S211),S211*VLOOKUP(T211,'Weight table'!$A$2:$C$10000,3,FALSE),0)+IF(ISNUMBER(U211),U211*VLOOKUP(V211,'Weight table'!$A$2:$C$10000,3,FALSE),0)+IF(ISNUMBER(W211),W211*VLOOKUP(X211,'Weight table'!$A$2:$C$10000,3,FALSE),0)</f>
        <v>#N/A</v>
      </c>
      <c r="AI211" s="73"/>
      <c r="AN211">
        <f t="shared" si="32"/>
        <v>0</v>
      </c>
      <c r="AO211" t="e">
        <f t="shared" si="33"/>
        <v>#N/A</v>
      </c>
    </row>
    <row r="212" spans="2:41">
      <c r="B212" s="73"/>
      <c r="C212" s="73"/>
      <c r="D212" s="73"/>
      <c r="E212" s="73"/>
      <c r="F212" s="73"/>
      <c r="G212" s="81"/>
      <c r="H212" s="80"/>
      <c r="I212" s="97"/>
      <c r="J212" s="73"/>
      <c r="K212" s="73"/>
      <c r="L212" s="73"/>
      <c r="M212" s="81"/>
      <c r="O212" s="71"/>
      <c r="P212" s="20" t="e">
        <f>VLOOKUP('Frese Valve Selection'!$O212,'Partnumber data valves'!$B$4:$M$1001,12,FALSE)</f>
        <v>#N/A</v>
      </c>
      <c r="Q212" s="20" t="e">
        <f>VLOOKUP('Frese Valve Selection'!$O212,'Partnumber data valves'!$B$4:$L$1001,11,FALSE)</f>
        <v>#N/A</v>
      </c>
      <c r="R212" s="94" t="e">
        <f t="shared" si="31"/>
        <v>#DIV/0!</v>
      </c>
      <c r="S212" s="71"/>
      <c r="T212" s="71"/>
      <c r="U212" s="71"/>
      <c r="V212" s="71"/>
      <c r="W212" s="71"/>
      <c r="X212" s="71"/>
      <c r="Y212" s="19" t="e">
        <f>VLOOKUP('Frese Valve Selection'!$O212,'Partnumber data valves'!$B$4:$K$1001,2,FALSE)</f>
        <v>#N/A</v>
      </c>
      <c r="Z212" s="20" t="e">
        <f>VLOOKUP('Frese Valve Selection'!$O212,'Partnumber data valves'!$B$4:$K$1001,3,FALSE)</f>
        <v>#N/A</v>
      </c>
      <c r="AA212" s="20" t="e">
        <f>VLOOKUP('Frese Valve Selection'!$O212,'Partnumber data valves'!$B$4:$K$1001,7,FALSE)</f>
        <v>#N/A</v>
      </c>
      <c r="AB212" s="20" t="e">
        <f>VLOOKUP('Frese Valve Selection'!$O212,'Partnumber data valves'!$B$4:$K$1001,8,FALSE)</f>
        <v>#N/A</v>
      </c>
      <c r="AC212" s="20" t="e">
        <f>VLOOKUP('Frese Valve Selection'!$O212,'Partnumber data valves'!$B$4:$K$1001,9,FALSE)</f>
        <v>#N/A</v>
      </c>
      <c r="AD212" s="20" t="e">
        <f>VLOOKUP('Frese Valve Selection'!$O212,'Partnumber data valves'!$B$4:$K$1001,10,FALSE)</f>
        <v>#N/A</v>
      </c>
      <c r="AE212" s="93">
        <f>IF(ISNUMBER(S212),S212*VLOOKUP('Frese Valve Selection'!$T212,'Partnumber data cartridges'!$A$4:$G$1001,7,FALSE),0)+
IF(ISNUMBER(U212),U212*VLOOKUP('Frese Valve Selection'!V212,'Partnumber data cartridges'!$A$4:$G$1001,7,FALSE),0)+
IF(ISNUMBER(W212),W212*VLOOKUP('Frese Valve Selection'!X212,'Partnumber data cartridges'!$A$4:$G$1001,7,FALSE),0)</f>
        <v>0</v>
      </c>
      <c r="AF212" s="1">
        <f>MAX(IF(ISBLANK(T212),0,VLOOKUP('Frese Valve Selection'!$T212,'Partnumber data cartridges'!$A$4:$G$1001,5,FALSE)),
IF(ISBLANK(V212),0,VLOOKUP('Frese Valve Selection'!V212,'Partnumber data cartridges'!$A$4:$G$1001,5,FALSE)),
IF(ISBLANK(X212),0,VLOOKUP('Frese Valve Selection'!X212,'Partnumber data cartridges'!$A$4:$G$1001,5,FALSE)))</f>
        <v>0</v>
      </c>
      <c r="AG212" s="20" t="e">
        <f>VLOOKUP(O212,'Weight table'!$A$2:$C$10000,3,FALSE)+IF(ISNUMBER(S212),S212*VLOOKUP(T212,'Weight table'!$A$2:$C$10000,3,FALSE),0)+IF(ISNUMBER(U212),U212*VLOOKUP(V212,'Weight table'!$A$2:$C$10000,3,FALSE),0)+IF(ISNUMBER(W212),W212*VLOOKUP(X212,'Weight table'!$A$2:$C$10000,3,FALSE),0)</f>
        <v>#N/A</v>
      </c>
      <c r="AI212" s="73"/>
      <c r="AN212">
        <f t="shared" si="32"/>
        <v>0</v>
      </c>
      <c r="AO212" t="e">
        <f t="shared" si="33"/>
        <v>#N/A</v>
      </c>
    </row>
    <row r="213" spans="2:41">
      <c r="B213" s="73"/>
      <c r="C213" s="73"/>
      <c r="D213" s="73"/>
      <c r="E213" s="73"/>
      <c r="F213" s="73"/>
      <c r="G213" s="81"/>
      <c r="H213" s="81"/>
      <c r="I213" s="97"/>
      <c r="J213" s="73"/>
      <c r="K213" s="73"/>
      <c r="L213" s="73"/>
      <c r="M213" s="81"/>
      <c r="O213" s="71"/>
      <c r="P213" s="20" t="e">
        <f>VLOOKUP('Frese Valve Selection'!$O213,'Partnumber data valves'!$B$4:$M$1001,12,FALSE)</f>
        <v>#N/A</v>
      </c>
      <c r="Q213" s="20" t="e">
        <f>VLOOKUP('Frese Valve Selection'!$O213,'Partnumber data valves'!$B$4:$L$1001,11,FALSE)</f>
        <v>#N/A</v>
      </c>
      <c r="R213" s="94" t="e">
        <f t="shared" si="31"/>
        <v>#DIV/0!</v>
      </c>
      <c r="S213" s="71"/>
      <c r="T213" s="71"/>
      <c r="U213" s="71"/>
      <c r="V213" s="71"/>
      <c r="W213" s="71"/>
      <c r="X213" s="71"/>
      <c r="Y213" s="19" t="e">
        <f>VLOOKUP('Frese Valve Selection'!$O213,'Partnumber data valves'!$B$4:$K$1001,2,FALSE)</f>
        <v>#N/A</v>
      </c>
      <c r="Z213" s="20" t="e">
        <f>VLOOKUP('Frese Valve Selection'!$O213,'Partnumber data valves'!$B$4:$K$1001,3,FALSE)</f>
        <v>#N/A</v>
      </c>
      <c r="AA213" s="20" t="e">
        <f>VLOOKUP('Frese Valve Selection'!$O213,'Partnumber data valves'!$B$4:$K$1001,7,FALSE)</f>
        <v>#N/A</v>
      </c>
      <c r="AB213" s="20" t="e">
        <f>VLOOKUP('Frese Valve Selection'!$O213,'Partnumber data valves'!$B$4:$K$1001,8,FALSE)</f>
        <v>#N/A</v>
      </c>
      <c r="AC213" s="20" t="e">
        <f>VLOOKUP('Frese Valve Selection'!$O213,'Partnumber data valves'!$B$4:$K$1001,9,FALSE)</f>
        <v>#N/A</v>
      </c>
      <c r="AD213" s="20" t="e">
        <f>VLOOKUP('Frese Valve Selection'!$O213,'Partnumber data valves'!$B$4:$K$1001,10,FALSE)</f>
        <v>#N/A</v>
      </c>
      <c r="AE213" s="93">
        <f>IF(ISNUMBER(S213),S213*VLOOKUP('Frese Valve Selection'!$T213,'Partnumber data cartridges'!$A$4:$G$1001,7,FALSE),0)+
IF(ISNUMBER(U213),U213*VLOOKUP('Frese Valve Selection'!V213,'Partnumber data cartridges'!$A$4:$G$1001,7,FALSE),0)+
IF(ISNUMBER(W213),W213*VLOOKUP('Frese Valve Selection'!X213,'Partnumber data cartridges'!$A$4:$G$1001,7,FALSE),0)</f>
        <v>0</v>
      </c>
      <c r="AF213" s="1">
        <f>MAX(IF(ISBLANK(T213),0,VLOOKUP('Frese Valve Selection'!$T213,'Partnumber data cartridges'!$A$4:$G$1001,5,FALSE)),
IF(ISBLANK(V213),0,VLOOKUP('Frese Valve Selection'!V213,'Partnumber data cartridges'!$A$4:$G$1001,5,FALSE)),
IF(ISBLANK(X213),0,VLOOKUP('Frese Valve Selection'!X213,'Partnumber data cartridges'!$A$4:$G$1001,5,FALSE)))</f>
        <v>0</v>
      </c>
      <c r="AG213" s="20" t="e">
        <f>VLOOKUP(O213,'Weight table'!$A$2:$C$10000,3,FALSE)+IF(ISNUMBER(S213),S213*VLOOKUP(T213,'Weight table'!$A$2:$C$10000,3,FALSE),0)+IF(ISNUMBER(U213),U213*VLOOKUP(V213,'Weight table'!$A$2:$C$10000,3,FALSE),0)+IF(ISNUMBER(W213),W213*VLOOKUP(X213,'Weight table'!$A$2:$C$10000,3,FALSE),0)</f>
        <v>#N/A</v>
      </c>
      <c r="AI213" s="73"/>
      <c r="AN213">
        <f t="shared" si="32"/>
        <v>0</v>
      </c>
      <c r="AO213" t="e">
        <f t="shared" si="33"/>
        <v>#N/A</v>
      </c>
    </row>
    <row r="214" spans="2:41">
      <c r="B214" s="73"/>
      <c r="C214" s="73"/>
      <c r="D214" s="73"/>
      <c r="E214" s="73"/>
      <c r="F214" s="73"/>
      <c r="G214" s="81"/>
      <c r="H214" s="81"/>
      <c r="I214" s="97"/>
      <c r="J214" s="73"/>
      <c r="K214" s="73"/>
      <c r="L214" s="73"/>
      <c r="M214" s="81"/>
      <c r="O214" s="71"/>
      <c r="P214" s="20" t="e">
        <f>VLOOKUP('Frese Valve Selection'!$O214,'Partnumber data valves'!$B$4:$M$1001,12,FALSE)</f>
        <v>#N/A</v>
      </c>
      <c r="Q214" s="20" t="e">
        <f>VLOOKUP('Frese Valve Selection'!$O214,'Partnumber data valves'!$B$4:$L$1001,11,FALSE)</f>
        <v>#N/A</v>
      </c>
      <c r="R214" s="94" t="e">
        <f t="shared" si="31"/>
        <v>#DIV/0!</v>
      </c>
      <c r="S214" s="71"/>
      <c r="T214" s="71"/>
      <c r="U214" s="71"/>
      <c r="V214" s="71"/>
      <c r="W214" s="71"/>
      <c r="X214" s="71"/>
      <c r="Y214" s="19" t="e">
        <f>VLOOKUP('Frese Valve Selection'!$O214,'Partnumber data valves'!$B$4:$K$1001,2,FALSE)</f>
        <v>#N/A</v>
      </c>
      <c r="Z214" s="20" t="e">
        <f>VLOOKUP('Frese Valve Selection'!$O214,'Partnumber data valves'!$B$4:$K$1001,3,FALSE)</f>
        <v>#N/A</v>
      </c>
      <c r="AA214" s="20" t="e">
        <f>VLOOKUP('Frese Valve Selection'!$O214,'Partnumber data valves'!$B$4:$K$1001,7,FALSE)</f>
        <v>#N/A</v>
      </c>
      <c r="AB214" s="20" t="e">
        <f>VLOOKUP('Frese Valve Selection'!$O214,'Partnumber data valves'!$B$4:$K$1001,8,FALSE)</f>
        <v>#N/A</v>
      </c>
      <c r="AC214" s="20" t="e">
        <f>VLOOKUP('Frese Valve Selection'!$O214,'Partnumber data valves'!$B$4:$K$1001,9,FALSE)</f>
        <v>#N/A</v>
      </c>
      <c r="AD214" s="20" t="e">
        <f>VLOOKUP('Frese Valve Selection'!$O214,'Partnumber data valves'!$B$4:$K$1001,10,FALSE)</f>
        <v>#N/A</v>
      </c>
      <c r="AE214" s="93">
        <f>IF(ISNUMBER(S214),S214*VLOOKUP('Frese Valve Selection'!$T214,'Partnumber data cartridges'!$A$4:$G$1001,7,FALSE),0)+
IF(ISNUMBER(U214),U214*VLOOKUP('Frese Valve Selection'!V214,'Partnumber data cartridges'!$A$4:$G$1001,7,FALSE),0)+
IF(ISNUMBER(W214),W214*VLOOKUP('Frese Valve Selection'!X214,'Partnumber data cartridges'!$A$4:$G$1001,7,FALSE),0)</f>
        <v>0</v>
      </c>
      <c r="AF214" s="1">
        <f>MAX(IF(ISBLANK(T214),0,VLOOKUP('Frese Valve Selection'!$T214,'Partnumber data cartridges'!$A$4:$G$1001,5,FALSE)),
IF(ISBLANK(V214),0,VLOOKUP('Frese Valve Selection'!V214,'Partnumber data cartridges'!$A$4:$G$1001,5,FALSE)),
IF(ISBLANK(X214),0,VLOOKUP('Frese Valve Selection'!X214,'Partnumber data cartridges'!$A$4:$G$1001,5,FALSE)))</f>
        <v>0</v>
      </c>
      <c r="AG214" s="20" t="e">
        <f>VLOOKUP(O214,'Weight table'!$A$2:$C$10000,3,FALSE)+IF(ISNUMBER(S214),S214*VLOOKUP(T214,'Weight table'!$A$2:$C$10000,3,FALSE),0)+IF(ISNUMBER(U214),U214*VLOOKUP(V214,'Weight table'!$A$2:$C$10000,3,FALSE),0)+IF(ISNUMBER(W214),W214*VLOOKUP(X214,'Weight table'!$A$2:$C$10000,3,FALSE),0)</f>
        <v>#N/A</v>
      </c>
      <c r="AI214" s="73"/>
      <c r="AN214">
        <f t="shared" si="32"/>
        <v>0</v>
      </c>
      <c r="AO214" t="e">
        <f t="shared" si="33"/>
        <v>#N/A</v>
      </c>
    </row>
    <row r="215" spans="2:41">
      <c r="B215" s="73"/>
      <c r="C215" s="73"/>
      <c r="D215" s="73"/>
      <c r="E215" s="73"/>
      <c r="F215" s="73"/>
      <c r="G215" s="81"/>
      <c r="H215" s="81"/>
      <c r="I215" s="97"/>
      <c r="J215" s="73"/>
      <c r="K215" s="73"/>
      <c r="L215" s="73"/>
      <c r="M215" s="81"/>
      <c r="O215" s="71"/>
      <c r="P215" s="20" t="e">
        <f>VLOOKUP('Frese Valve Selection'!$O215,'Partnumber data valves'!$B$4:$M$1001,12,FALSE)</f>
        <v>#N/A</v>
      </c>
      <c r="Q215" s="20" t="e">
        <f>VLOOKUP('Frese Valve Selection'!$O215,'Partnumber data valves'!$B$4:$L$1001,11,FALSE)</f>
        <v>#N/A</v>
      </c>
      <c r="R215" s="94" t="e">
        <f t="shared" si="31"/>
        <v>#DIV/0!</v>
      </c>
      <c r="S215" s="71"/>
      <c r="T215" s="71"/>
      <c r="U215" s="71"/>
      <c r="V215" s="71"/>
      <c r="W215" s="71"/>
      <c r="X215" s="71"/>
      <c r="Y215" s="19" t="e">
        <f>VLOOKUP('Frese Valve Selection'!$O215,'Partnumber data valves'!$B$4:$K$1001,2,FALSE)</f>
        <v>#N/A</v>
      </c>
      <c r="Z215" s="20" t="e">
        <f>VLOOKUP('Frese Valve Selection'!$O215,'Partnumber data valves'!$B$4:$K$1001,3,FALSE)</f>
        <v>#N/A</v>
      </c>
      <c r="AA215" s="20" t="e">
        <f>VLOOKUP('Frese Valve Selection'!$O215,'Partnumber data valves'!$B$4:$K$1001,7,FALSE)</f>
        <v>#N/A</v>
      </c>
      <c r="AB215" s="20" t="e">
        <f>VLOOKUP('Frese Valve Selection'!$O215,'Partnumber data valves'!$B$4:$K$1001,8,FALSE)</f>
        <v>#N/A</v>
      </c>
      <c r="AC215" s="20" t="e">
        <f>VLOOKUP('Frese Valve Selection'!$O215,'Partnumber data valves'!$B$4:$K$1001,9,FALSE)</f>
        <v>#N/A</v>
      </c>
      <c r="AD215" s="20" t="e">
        <f>VLOOKUP('Frese Valve Selection'!$O215,'Partnumber data valves'!$B$4:$K$1001,10,FALSE)</f>
        <v>#N/A</v>
      </c>
      <c r="AE215" s="93">
        <f>IF(ISNUMBER(S215),S215*VLOOKUP('Frese Valve Selection'!$T215,'Partnumber data cartridges'!$A$4:$G$1001,7,FALSE),0)+
IF(ISNUMBER(U215),U215*VLOOKUP('Frese Valve Selection'!V215,'Partnumber data cartridges'!$A$4:$G$1001,7,FALSE),0)+
IF(ISNUMBER(W215),W215*VLOOKUP('Frese Valve Selection'!X215,'Partnumber data cartridges'!$A$4:$G$1001,7,FALSE),0)</f>
        <v>0</v>
      </c>
      <c r="AF215" s="1">
        <f>MAX(IF(ISBLANK(T215),0,VLOOKUP('Frese Valve Selection'!$T215,'Partnumber data cartridges'!$A$4:$G$1001,5,FALSE)),
IF(ISBLANK(V215),0,VLOOKUP('Frese Valve Selection'!V215,'Partnumber data cartridges'!$A$4:$G$1001,5,FALSE)),
IF(ISBLANK(X215),0,VLOOKUP('Frese Valve Selection'!X215,'Partnumber data cartridges'!$A$4:$G$1001,5,FALSE)))</f>
        <v>0</v>
      </c>
      <c r="AG215" s="20" t="e">
        <f>VLOOKUP(O215,'Weight table'!$A$2:$C$10000,3,FALSE)+IF(ISNUMBER(S215),S215*VLOOKUP(T215,'Weight table'!$A$2:$C$10000,3,FALSE),0)+IF(ISNUMBER(U215),U215*VLOOKUP(V215,'Weight table'!$A$2:$C$10000,3,FALSE),0)+IF(ISNUMBER(W215),W215*VLOOKUP(X215,'Weight table'!$A$2:$C$10000,3,FALSE),0)</f>
        <v>#N/A</v>
      </c>
      <c r="AI215" s="73"/>
      <c r="AN215">
        <f t="shared" si="32"/>
        <v>0</v>
      </c>
      <c r="AO215" t="e">
        <f t="shared" si="33"/>
        <v>#N/A</v>
      </c>
    </row>
    <row r="216" spans="2:41">
      <c r="B216" s="73"/>
      <c r="C216" s="73"/>
      <c r="D216" s="73"/>
      <c r="E216" s="73"/>
      <c r="F216" s="73"/>
      <c r="G216" s="81"/>
      <c r="H216" s="81"/>
      <c r="I216" s="97"/>
      <c r="J216" s="73"/>
      <c r="K216" s="73"/>
      <c r="L216" s="73"/>
      <c r="M216" s="81"/>
      <c r="O216" s="71"/>
      <c r="P216" s="20" t="e">
        <f>VLOOKUP('Frese Valve Selection'!$O216,'Partnumber data valves'!$B$4:$M$1001,12,FALSE)</f>
        <v>#N/A</v>
      </c>
      <c r="Q216" s="20" t="e">
        <f>VLOOKUP('Frese Valve Selection'!$O216,'Partnumber data valves'!$B$4:$L$1001,11,FALSE)</f>
        <v>#N/A</v>
      </c>
      <c r="R216" s="94" t="e">
        <f t="shared" si="31"/>
        <v>#DIV/0!</v>
      </c>
      <c r="S216" s="71"/>
      <c r="T216" s="71"/>
      <c r="U216" s="71"/>
      <c r="V216" s="71"/>
      <c r="W216" s="71"/>
      <c r="X216" s="71"/>
      <c r="Y216" s="19" t="e">
        <f>VLOOKUP('Frese Valve Selection'!$O216,'Partnumber data valves'!$B$4:$K$1001,2,FALSE)</f>
        <v>#N/A</v>
      </c>
      <c r="Z216" s="20" t="e">
        <f>VLOOKUP('Frese Valve Selection'!$O216,'Partnumber data valves'!$B$4:$K$1001,3,FALSE)</f>
        <v>#N/A</v>
      </c>
      <c r="AA216" s="20" t="e">
        <f>VLOOKUP('Frese Valve Selection'!$O216,'Partnumber data valves'!$B$4:$K$1001,7,FALSE)</f>
        <v>#N/A</v>
      </c>
      <c r="AB216" s="20" t="e">
        <f>VLOOKUP('Frese Valve Selection'!$O216,'Partnumber data valves'!$B$4:$K$1001,8,FALSE)</f>
        <v>#N/A</v>
      </c>
      <c r="AC216" s="20" t="e">
        <f>VLOOKUP('Frese Valve Selection'!$O216,'Partnumber data valves'!$B$4:$K$1001,9,FALSE)</f>
        <v>#N/A</v>
      </c>
      <c r="AD216" s="20" t="e">
        <f>VLOOKUP('Frese Valve Selection'!$O216,'Partnumber data valves'!$B$4:$K$1001,10,FALSE)</f>
        <v>#N/A</v>
      </c>
      <c r="AE216" s="93">
        <f>IF(ISNUMBER(S216),S216*VLOOKUP('Frese Valve Selection'!$T216,'Partnumber data cartridges'!$A$4:$G$1001,7,FALSE),0)+
IF(ISNUMBER(U216),U216*VLOOKUP('Frese Valve Selection'!V216,'Partnumber data cartridges'!$A$4:$G$1001,7,FALSE),0)+
IF(ISNUMBER(W216),W216*VLOOKUP('Frese Valve Selection'!X216,'Partnumber data cartridges'!$A$4:$G$1001,7,FALSE),0)</f>
        <v>0</v>
      </c>
      <c r="AF216" s="1">
        <f>MAX(IF(ISBLANK(T216),0,VLOOKUP('Frese Valve Selection'!$T216,'Partnumber data cartridges'!$A$4:$G$1001,5,FALSE)),
IF(ISBLANK(V216),0,VLOOKUP('Frese Valve Selection'!V216,'Partnumber data cartridges'!$A$4:$G$1001,5,FALSE)),
IF(ISBLANK(X216),0,VLOOKUP('Frese Valve Selection'!X216,'Partnumber data cartridges'!$A$4:$G$1001,5,FALSE)))</f>
        <v>0</v>
      </c>
      <c r="AG216" s="20" t="e">
        <f>VLOOKUP(O216,'Weight table'!$A$2:$C$10000,3,FALSE)+IF(ISNUMBER(S216),S216*VLOOKUP(T216,'Weight table'!$A$2:$C$10000,3,FALSE),0)+IF(ISNUMBER(U216),U216*VLOOKUP(V216,'Weight table'!$A$2:$C$10000,3,FALSE),0)+IF(ISNUMBER(W216),W216*VLOOKUP(X216,'Weight table'!$A$2:$C$10000,3,FALSE),0)</f>
        <v>#N/A</v>
      </c>
      <c r="AI216" s="73"/>
      <c r="AN216">
        <f t="shared" si="32"/>
        <v>0</v>
      </c>
      <c r="AO216" t="e">
        <f t="shared" si="33"/>
        <v>#N/A</v>
      </c>
    </row>
    <row r="217" spans="2:41">
      <c r="B217" s="73"/>
      <c r="C217" s="73"/>
      <c r="D217" s="73"/>
      <c r="E217" s="73"/>
      <c r="F217" s="73"/>
      <c r="G217" s="81"/>
      <c r="H217" s="81"/>
      <c r="I217" s="97"/>
      <c r="J217" s="73"/>
      <c r="K217" s="73"/>
      <c r="L217" s="73"/>
      <c r="M217" s="81"/>
      <c r="O217" s="71"/>
      <c r="P217" s="20" t="e">
        <f>VLOOKUP('Frese Valve Selection'!$O217,'Partnumber data valves'!$B$4:$M$1001,12,FALSE)</f>
        <v>#N/A</v>
      </c>
      <c r="Q217" s="20" t="e">
        <f>VLOOKUP('Frese Valve Selection'!$O217,'Partnumber data valves'!$B$4:$L$1001,11,FALSE)</f>
        <v>#N/A</v>
      </c>
      <c r="R217" s="94" t="e">
        <f t="shared" si="31"/>
        <v>#DIV/0!</v>
      </c>
      <c r="S217" s="71"/>
      <c r="T217" s="71"/>
      <c r="U217" s="71"/>
      <c r="V217" s="71"/>
      <c r="W217" s="71"/>
      <c r="X217" s="71"/>
      <c r="Y217" s="19" t="e">
        <f>VLOOKUP('Frese Valve Selection'!$O217,'Partnumber data valves'!$B$4:$K$1001,2,FALSE)</f>
        <v>#N/A</v>
      </c>
      <c r="Z217" s="20" t="e">
        <f>VLOOKUP('Frese Valve Selection'!$O217,'Partnumber data valves'!$B$4:$K$1001,3,FALSE)</f>
        <v>#N/A</v>
      </c>
      <c r="AA217" s="20" t="e">
        <f>VLOOKUP('Frese Valve Selection'!$O217,'Partnumber data valves'!$B$4:$K$1001,7,FALSE)</f>
        <v>#N/A</v>
      </c>
      <c r="AB217" s="20" t="e">
        <f>VLOOKUP('Frese Valve Selection'!$O217,'Partnumber data valves'!$B$4:$K$1001,8,FALSE)</f>
        <v>#N/A</v>
      </c>
      <c r="AC217" s="20" t="e">
        <f>VLOOKUP('Frese Valve Selection'!$O217,'Partnumber data valves'!$B$4:$K$1001,9,FALSE)</f>
        <v>#N/A</v>
      </c>
      <c r="AD217" s="20" t="e">
        <f>VLOOKUP('Frese Valve Selection'!$O217,'Partnumber data valves'!$B$4:$K$1001,10,FALSE)</f>
        <v>#N/A</v>
      </c>
      <c r="AE217" s="93">
        <f>IF(ISNUMBER(S217),S217*VLOOKUP('Frese Valve Selection'!$T217,'Partnumber data cartridges'!$A$4:$G$1001,7,FALSE),0)+
IF(ISNUMBER(U217),U217*VLOOKUP('Frese Valve Selection'!V217,'Partnumber data cartridges'!$A$4:$G$1001,7,FALSE),0)+
IF(ISNUMBER(W217),W217*VLOOKUP('Frese Valve Selection'!X217,'Partnumber data cartridges'!$A$4:$G$1001,7,FALSE),0)</f>
        <v>0</v>
      </c>
      <c r="AF217" s="1">
        <f>MAX(IF(ISBLANK(T217),0,VLOOKUP('Frese Valve Selection'!$T217,'Partnumber data cartridges'!$A$4:$G$1001,5,FALSE)),
IF(ISBLANK(V217),0,VLOOKUP('Frese Valve Selection'!V217,'Partnumber data cartridges'!$A$4:$G$1001,5,FALSE)),
IF(ISBLANK(X217),0,VLOOKUP('Frese Valve Selection'!X217,'Partnumber data cartridges'!$A$4:$G$1001,5,FALSE)))</f>
        <v>0</v>
      </c>
      <c r="AG217" s="20" t="e">
        <f>VLOOKUP(O217,'Weight table'!$A$2:$C$10000,3,FALSE)+IF(ISNUMBER(S217),S217*VLOOKUP(T217,'Weight table'!$A$2:$C$10000,3,FALSE),0)+IF(ISNUMBER(U217),U217*VLOOKUP(V217,'Weight table'!$A$2:$C$10000,3,FALSE),0)+IF(ISNUMBER(W217),W217*VLOOKUP(X217,'Weight table'!$A$2:$C$10000,3,FALSE),0)</f>
        <v>#N/A</v>
      </c>
      <c r="AI217" s="73"/>
      <c r="AN217">
        <f t="shared" si="32"/>
        <v>0</v>
      </c>
      <c r="AO217" t="e">
        <f t="shared" si="33"/>
        <v>#N/A</v>
      </c>
    </row>
    <row r="218" spans="2:41">
      <c r="B218" s="73"/>
      <c r="C218" s="73"/>
      <c r="D218" s="73"/>
      <c r="E218" s="73"/>
      <c r="F218" s="73"/>
      <c r="G218" s="81"/>
      <c r="H218" s="81"/>
      <c r="I218" s="97"/>
      <c r="J218" s="73"/>
      <c r="K218" s="73"/>
      <c r="L218" s="73"/>
      <c r="M218" s="81"/>
      <c r="O218" s="71"/>
      <c r="P218" s="20" t="e">
        <f>VLOOKUP('Frese Valve Selection'!$O218,'Partnumber data valves'!$B$4:$M$1001,12,FALSE)</f>
        <v>#N/A</v>
      </c>
      <c r="Q218" s="20" t="e">
        <f>VLOOKUP('Frese Valve Selection'!$O218,'Partnumber data valves'!$B$4:$L$1001,11,FALSE)</f>
        <v>#N/A</v>
      </c>
      <c r="R218" s="94" t="e">
        <f t="shared" si="31"/>
        <v>#DIV/0!</v>
      </c>
      <c r="S218" s="71"/>
      <c r="T218" s="71"/>
      <c r="U218" s="71"/>
      <c r="V218" s="71"/>
      <c r="W218" s="71"/>
      <c r="X218" s="71"/>
      <c r="Y218" s="19" t="e">
        <f>VLOOKUP('Frese Valve Selection'!$O218,'Partnumber data valves'!$B$4:$K$1001,2,FALSE)</f>
        <v>#N/A</v>
      </c>
      <c r="Z218" s="20" t="e">
        <f>VLOOKUP('Frese Valve Selection'!$O218,'Partnumber data valves'!$B$4:$K$1001,3,FALSE)</f>
        <v>#N/A</v>
      </c>
      <c r="AA218" s="20" t="e">
        <f>VLOOKUP('Frese Valve Selection'!$O218,'Partnumber data valves'!$B$4:$K$1001,7,FALSE)</f>
        <v>#N/A</v>
      </c>
      <c r="AB218" s="20" t="e">
        <f>VLOOKUP('Frese Valve Selection'!$O218,'Partnumber data valves'!$B$4:$K$1001,8,FALSE)</f>
        <v>#N/A</v>
      </c>
      <c r="AC218" s="20" t="e">
        <f>VLOOKUP('Frese Valve Selection'!$O218,'Partnumber data valves'!$B$4:$K$1001,9,FALSE)</f>
        <v>#N/A</v>
      </c>
      <c r="AD218" s="20" t="e">
        <f>VLOOKUP('Frese Valve Selection'!$O218,'Partnumber data valves'!$B$4:$K$1001,10,FALSE)</f>
        <v>#N/A</v>
      </c>
      <c r="AE218" s="93">
        <f>IF(ISNUMBER(S218),S218*VLOOKUP('Frese Valve Selection'!$T218,'Partnumber data cartridges'!$A$4:$G$1001,7,FALSE),0)+
IF(ISNUMBER(U218),U218*VLOOKUP('Frese Valve Selection'!V218,'Partnumber data cartridges'!$A$4:$G$1001,7,FALSE),0)+
IF(ISNUMBER(W218),W218*VLOOKUP('Frese Valve Selection'!X218,'Partnumber data cartridges'!$A$4:$G$1001,7,FALSE),0)</f>
        <v>0</v>
      </c>
      <c r="AF218" s="1">
        <f>MAX(IF(ISBLANK(T218),0,VLOOKUP('Frese Valve Selection'!$T218,'Partnumber data cartridges'!$A$4:$G$1001,5,FALSE)),
IF(ISBLANK(V218),0,VLOOKUP('Frese Valve Selection'!V218,'Partnumber data cartridges'!$A$4:$G$1001,5,FALSE)),
IF(ISBLANK(X218),0,VLOOKUP('Frese Valve Selection'!X218,'Partnumber data cartridges'!$A$4:$G$1001,5,FALSE)))</f>
        <v>0</v>
      </c>
      <c r="AG218" s="20" t="e">
        <f>VLOOKUP(O218,'Weight table'!$A$2:$C$10000,3,FALSE)+IF(ISNUMBER(S218),S218*VLOOKUP(T218,'Weight table'!$A$2:$C$10000,3,FALSE),0)+IF(ISNUMBER(U218),U218*VLOOKUP(V218,'Weight table'!$A$2:$C$10000,3,FALSE),0)+IF(ISNUMBER(W218),W218*VLOOKUP(X218,'Weight table'!$A$2:$C$10000,3,FALSE),0)</f>
        <v>#N/A</v>
      </c>
      <c r="AI218" s="73"/>
      <c r="AN218">
        <f t="shared" si="32"/>
        <v>0</v>
      </c>
      <c r="AO218" t="e">
        <f t="shared" si="33"/>
        <v>#N/A</v>
      </c>
    </row>
    <row r="219" spans="2:41">
      <c r="B219" s="73"/>
      <c r="C219" s="73"/>
      <c r="D219" s="73"/>
      <c r="E219" s="73"/>
      <c r="F219" s="73"/>
      <c r="G219" s="81"/>
      <c r="H219" s="81"/>
      <c r="I219" s="97"/>
      <c r="J219" s="73"/>
      <c r="K219" s="73"/>
      <c r="L219" s="73"/>
      <c r="M219" s="82"/>
      <c r="O219" s="71"/>
      <c r="P219" s="20" t="e">
        <f>VLOOKUP('Frese Valve Selection'!$O219,'Partnumber data valves'!$B$4:$M$1001,12,FALSE)</f>
        <v>#N/A</v>
      </c>
      <c r="Q219" s="20" t="e">
        <f>VLOOKUP('Frese Valve Selection'!$O219,'Partnumber data valves'!$B$4:$L$1001,11,FALSE)</f>
        <v>#N/A</v>
      </c>
      <c r="R219" s="94" t="e">
        <f t="shared" si="31"/>
        <v>#DIV/0!</v>
      </c>
      <c r="S219" s="71"/>
      <c r="T219" s="71"/>
      <c r="U219" s="71"/>
      <c r="V219" s="71"/>
      <c r="W219" s="71"/>
      <c r="X219" s="71"/>
      <c r="Y219" s="19" t="e">
        <f>VLOOKUP('Frese Valve Selection'!$O219,'Partnumber data valves'!$B$4:$K$1001,2,FALSE)</f>
        <v>#N/A</v>
      </c>
      <c r="Z219" s="20" t="e">
        <f>VLOOKUP('Frese Valve Selection'!$O219,'Partnumber data valves'!$B$4:$K$1001,3,FALSE)</f>
        <v>#N/A</v>
      </c>
      <c r="AA219" s="20" t="e">
        <f>VLOOKUP('Frese Valve Selection'!$O219,'Partnumber data valves'!$B$4:$K$1001,7,FALSE)</f>
        <v>#N/A</v>
      </c>
      <c r="AB219" s="20" t="e">
        <f>VLOOKUP('Frese Valve Selection'!$O219,'Partnumber data valves'!$B$4:$K$1001,8,FALSE)</f>
        <v>#N/A</v>
      </c>
      <c r="AC219" s="20" t="e">
        <f>VLOOKUP('Frese Valve Selection'!$O219,'Partnumber data valves'!$B$4:$K$1001,9,FALSE)</f>
        <v>#N/A</v>
      </c>
      <c r="AD219" s="20" t="e">
        <f>VLOOKUP('Frese Valve Selection'!$O219,'Partnumber data valves'!$B$4:$K$1001,10,FALSE)</f>
        <v>#N/A</v>
      </c>
      <c r="AE219" s="93">
        <f>IF(ISNUMBER(S219),S219*VLOOKUP('Frese Valve Selection'!$T219,'Partnumber data cartridges'!$A$4:$G$1001,7,FALSE),0)+
IF(ISNUMBER(U219),U219*VLOOKUP('Frese Valve Selection'!V219,'Partnumber data cartridges'!$A$4:$G$1001,7,FALSE),0)+
IF(ISNUMBER(W219),W219*VLOOKUP('Frese Valve Selection'!X219,'Partnumber data cartridges'!$A$4:$G$1001,7,FALSE),0)</f>
        <v>0</v>
      </c>
      <c r="AF219" s="1">
        <f>MAX(IF(ISBLANK(T219),0,VLOOKUP('Frese Valve Selection'!$T219,'Partnumber data cartridges'!$A$4:$G$1001,5,FALSE)),
IF(ISBLANK(V219),0,VLOOKUP('Frese Valve Selection'!V219,'Partnumber data cartridges'!$A$4:$G$1001,5,FALSE)),
IF(ISBLANK(X219),0,VLOOKUP('Frese Valve Selection'!X219,'Partnumber data cartridges'!$A$4:$G$1001,5,FALSE)))</f>
        <v>0</v>
      </c>
      <c r="AG219" s="20" t="e">
        <f>VLOOKUP(O219,'Weight table'!$A$2:$C$10000,3,FALSE)+IF(ISNUMBER(S219),S219*VLOOKUP(T219,'Weight table'!$A$2:$C$10000,3,FALSE),0)+IF(ISNUMBER(U219),U219*VLOOKUP(V219,'Weight table'!$A$2:$C$10000,3,FALSE),0)+IF(ISNUMBER(W219),W219*VLOOKUP(X219,'Weight table'!$A$2:$C$10000,3,FALSE),0)</f>
        <v>#N/A</v>
      </c>
      <c r="AI219" s="73"/>
      <c r="AN219">
        <f t="shared" si="32"/>
        <v>0</v>
      </c>
      <c r="AO219" t="e">
        <f t="shared" si="33"/>
        <v>#N/A</v>
      </c>
    </row>
    <row r="220" spans="2:41">
      <c r="B220" s="73"/>
      <c r="C220" s="73"/>
      <c r="D220" s="73"/>
      <c r="E220" s="73"/>
      <c r="F220" s="73"/>
      <c r="G220" s="81"/>
      <c r="H220" s="81"/>
      <c r="I220" s="97"/>
      <c r="J220" s="73"/>
      <c r="K220" s="73"/>
      <c r="L220" s="73"/>
      <c r="M220" s="81"/>
      <c r="O220" s="71"/>
      <c r="P220" s="20" t="e">
        <f>VLOOKUP('Frese Valve Selection'!$O220,'Partnumber data valves'!$B$4:$M$1001,12,FALSE)</f>
        <v>#N/A</v>
      </c>
      <c r="Q220" s="20" t="e">
        <f>VLOOKUP('Frese Valve Selection'!$O220,'Partnumber data valves'!$B$4:$L$1001,11,FALSE)</f>
        <v>#N/A</v>
      </c>
      <c r="R220" s="94" t="e">
        <f t="shared" si="31"/>
        <v>#DIV/0!</v>
      </c>
      <c r="S220" s="71"/>
      <c r="T220" s="71"/>
      <c r="U220" s="71"/>
      <c r="V220" s="71"/>
      <c r="W220" s="71"/>
      <c r="X220" s="71"/>
      <c r="Y220" s="19" t="e">
        <f>VLOOKUP('Frese Valve Selection'!$O220,'Partnumber data valves'!$B$4:$K$1001,2,FALSE)</f>
        <v>#N/A</v>
      </c>
      <c r="Z220" s="20" t="e">
        <f>VLOOKUP('Frese Valve Selection'!$O220,'Partnumber data valves'!$B$4:$K$1001,3,FALSE)</f>
        <v>#N/A</v>
      </c>
      <c r="AA220" s="20" t="e">
        <f>VLOOKUP('Frese Valve Selection'!$O220,'Partnumber data valves'!$B$4:$K$1001,7,FALSE)</f>
        <v>#N/A</v>
      </c>
      <c r="AB220" s="20" t="e">
        <f>VLOOKUP('Frese Valve Selection'!$O220,'Partnumber data valves'!$B$4:$K$1001,8,FALSE)</f>
        <v>#N/A</v>
      </c>
      <c r="AC220" s="20" t="e">
        <f>VLOOKUP('Frese Valve Selection'!$O220,'Partnumber data valves'!$B$4:$K$1001,9,FALSE)</f>
        <v>#N/A</v>
      </c>
      <c r="AD220" s="20" t="e">
        <f>VLOOKUP('Frese Valve Selection'!$O220,'Partnumber data valves'!$B$4:$K$1001,10,FALSE)</f>
        <v>#N/A</v>
      </c>
      <c r="AE220" s="93">
        <f>IF(ISNUMBER(S220),S220*VLOOKUP('Frese Valve Selection'!$T220,'Partnumber data cartridges'!$A$4:$G$1001,7,FALSE),0)+
IF(ISNUMBER(U220),U220*VLOOKUP('Frese Valve Selection'!V220,'Partnumber data cartridges'!$A$4:$G$1001,7,FALSE),0)+
IF(ISNUMBER(W220),W220*VLOOKUP('Frese Valve Selection'!X220,'Partnumber data cartridges'!$A$4:$G$1001,7,FALSE),0)</f>
        <v>0</v>
      </c>
      <c r="AF220" s="1">
        <f>MAX(IF(ISBLANK(T220),0,VLOOKUP('Frese Valve Selection'!$T220,'Partnumber data cartridges'!$A$4:$G$1001,5,FALSE)),
IF(ISBLANK(V220),0,VLOOKUP('Frese Valve Selection'!V220,'Partnumber data cartridges'!$A$4:$G$1001,5,FALSE)),
IF(ISBLANK(X220),0,VLOOKUP('Frese Valve Selection'!X220,'Partnumber data cartridges'!$A$4:$G$1001,5,FALSE)))</f>
        <v>0</v>
      </c>
      <c r="AG220" s="20" t="e">
        <f>VLOOKUP(O220,'Weight table'!$A$2:$C$10000,3,FALSE)+IF(ISNUMBER(S220),S220*VLOOKUP(T220,'Weight table'!$A$2:$C$10000,3,FALSE),0)+IF(ISNUMBER(U220),U220*VLOOKUP(V220,'Weight table'!$A$2:$C$10000,3,FALSE),0)+IF(ISNUMBER(W220),W220*VLOOKUP(X220,'Weight table'!$A$2:$C$10000,3,FALSE),0)</f>
        <v>#N/A</v>
      </c>
      <c r="AI220" s="73"/>
      <c r="AN220">
        <f t="shared" si="32"/>
        <v>0</v>
      </c>
      <c r="AO220" t="e">
        <f t="shared" si="33"/>
        <v>#N/A</v>
      </c>
    </row>
    <row r="221" spans="2:41">
      <c r="B221" s="73"/>
      <c r="C221" s="73"/>
      <c r="D221" s="73"/>
      <c r="E221" s="73"/>
      <c r="F221" s="73"/>
      <c r="G221" s="81"/>
      <c r="H221" s="81"/>
      <c r="I221" s="97"/>
      <c r="J221" s="73"/>
      <c r="K221" s="73"/>
      <c r="L221" s="73"/>
      <c r="M221" s="81"/>
      <c r="O221" s="71"/>
      <c r="P221" s="20" t="e">
        <f>VLOOKUP('Frese Valve Selection'!$O221,'Partnumber data valves'!$B$4:$M$1001,12,FALSE)</f>
        <v>#N/A</v>
      </c>
      <c r="Q221" s="20" t="e">
        <f>VLOOKUP('Frese Valve Selection'!$O221,'Partnumber data valves'!$B$4:$L$1001,11,FALSE)</f>
        <v>#N/A</v>
      </c>
      <c r="R221" s="94" t="e">
        <f t="shared" si="31"/>
        <v>#DIV/0!</v>
      </c>
      <c r="S221" s="71"/>
      <c r="T221" s="71"/>
      <c r="U221" s="71"/>
      <c r="V221" s="71"/>
      <c r="W221" s="71"/>
      <c r="X221" s="71"/>
      <c r="Y221" s="19" t="e">
        <f>VLOOKUP('Frese Valve Selection'!$O221,'Partnumber data valves'!$B$4:$K$1001,2,FALSE)</f>
        <v>#N/A</v>
      </c>
      <c r="Z221" s="20" t="e">
        <f>VLOOKUP('Frese Valve Selection'!$O221,'Partnumber data valves'!$B$4:$K$1001,3,FALSE)</f>
        <v>#N/A</v>
      </c>
      <c r="AA221" s="20" t="e">
        <f>VLOOKUP('Frese Valve Selection'!$O221,'Partnumber data valves'!$B$4:$K$1001,7,FALSE)</f>
        <v>#N/A</v>
      </c>
      <c r="AB221" s="20" t="e">
        <f>VLOOKUP('Frese Valve Selection'!$O221,'Partnumber data valves'!$B$4:$K$1001,8,FALSE)</f>
        <v>#N/A</v>
      </c>
      <c r="AC221" s="20" t="e">
        <f>VLOOKUP('Frese Valve Selection'!$O221,'Partnumber data valves'!$B$4:$K$1001,9,FALSE)</f>
        <v>#N/A</v>
      </c>
      <c r="AD221" s="20" t="e">
        <f>VLOOKUP('Frese Valve Selection'!$O221,'Partnumber data valves'!$B$4:$K$1001,10,FALSE)</f>
        <v>#N/A</v>
      </c>
      <c r="AE221" s="93">
        <f>IF(ISNUMBER(S221),S221*VLOOKUP('Frese Valve Selection'!$T221,'Partnumber data cartridges'!$A$4:$G$1001,7,FALSE),0)+
IF(ISNUMBER(U221),U221*VLOOKUP('Frese Valve Selection'!V221,'Partnumber data cartridges'!$A$4:$G$1001,7,FALSE),0)+
IF(ISNUMBER(W221),W221*VLOOKUP('Frese Valve Selection'!X221,'Partnumber data cartridges'!$A$4:$G$1001,7,FALSE),0)</f>
        <v>0</v>
      </c>
      <c r="AF221" s="1">
        <f>MAX(IF(ISBLANK(T221),0,VLOOKUP('Frese Valve Selection'!$T221,'Partnumber data cartridges'!$A$4:$G$1001,5,FALSE)),
IF(ISBLANK(V221),0,VLOOKUP('Frese Valve Selection'!V221,'Partnumber data cartridges'!$A$4:$G$1001,5,FALSE)),
IF(ISBLANK(X221),0,VLOOKUP('Frese Valve Selection'!X221,'Partnumber data cartridges'!$A$4:$G$1001,5,FALSE)))</f>
        <v>0</v>
      </c>
      <c r="AG221" s="20" t="e">
        <f>VLOOKUP(O221,'Weight table'!$A$2:$C$10000,3,FALSE)+IF(ISNUMBER(S221),S221*VLOOKUP(T221,'Weight table'!$A$2:$C$10000,3,FALSE),0)+IF(ISNUMBER(U221),U221*VLOOKUP(V221,'Weight table'!$A$2:$C$10000,3,FALSE),0)+IF(ISNUMBER(W221),W221*VLOOKUP(X221,'Weight table'!$A$2:$C$10000,3,FALSE),0)</f>
        <v>#N/A</v>
      </c>
      <c r="AI221" s="73"/>
      <c r="AN221">
        <f t="shared" si="32"/>
        <v>0</v>
      </c>
      <c r="AO221" t="e">
        <f t="shared" si="33"/>
        <v>#N/A</v>
      </c>
    </row>
    <row r="222" spans="2:41">
      <c r="B222" s="73"/>
      <c r="C222" s="73"/>
      <c r="D222" s="73"/>
      <c r="E222" s="73"/>
      <c r="F222" s="73"/>
      <c r="G222" s="81"/>
      <c r="H222" s="81"/>
      <c r="I222" s="97"/>
      <c r="J222" s="73"/>
      <c r="K222" s="73"/>
      <c r="L222" s="73"/>
      <c r="M222" s="81"/>
      <c r="O222" s="71"/>
      <c r="P222" s="20" t="e">
        <f>VLOOKUP('Frese Valve Selection'!$O222,'Partnumber data valves'!$B$4:$M$1001,12,FALSE)</f>
        <v>#N/A</v>
      </c>
      <c r="Q222" s="20" t="e">
        <f>VLOOKUP('Frese Valve Selection'!$O222,'Partnumber data valves'!$B$4:$L$1001,11,FALSE)</f>
        <v>#N/A</v>
      </c>
      <c r="R222" s="94" t="e">
        <f t="shared" si="31"/>
        <v>#DIV/0!</v>
      </c>
      <c r="S222" s="71"/>
      <c r="T222" s="71"/>
      <c r="U222" s="71"/>
      <c r="V222" s="71"/>
      <c r="W222" s="71"/>
      <c r="X222" s="71"/>
      <c r="Y222" s="19" t="e">
        <f>VLOOKUP('Frese Valve Selection'!$O222,'Partnumber data valves'!$B$4:$K$1001,2,FALSE)</f>
        <v>#N/A</v>
      </c>
      <c r="Z222" s="20" t="e">
        <f>VLOOKUP('Frese Valve Selection'!$O222,'Partnumber data valves'!$B$4:$K$1001,3,FALSE)</f>
        <v>#N/A</v>
      </c>
      <c r="AA222" s="20" t="e">
        <f>VLOOKUP('Frese Valve Selection'!$O222,'Partnumber data valves'!$B$4:$K$1001,7,FALSE)</f>
        <v>#N/A</v>
      </c>
      <c r="AB222" s="20" t="e">
        <f>VLOOKUP('Frese Valve Selection'!$O222,'Partnumber data valves'!$B$4:$K$1001,8,FALSE)</f>
        <v>#N/A</v>
      </c>
      <c r="AC222" s="20" t="e">
        <f>VLOOKUP('Frese Valve Selection'!$O222,'Partnumber data valves'!$B$4:$K$1001,9,FALSE)</f>
        <v>#N/A</v>
      </c>
      <c r="AD222" s="20" t="e">
        <f>VLOOKUP('Frese Valve Selection'!$O222,'Partnumber data valves'!$B$4:$K$1001,10,FALSE)</f>
        <v>#N/A</v>
      </c>
      <c r="AE222" s="93">
        <f>IF(ISNUMBER(S222),S222*VLOOKUP('Frese Valve Selection'!$T222,'Partnumber data cartridges'!$A$4:$G$1001,7,FALSE),0)+
IF(ISNUMBER(U222),U222*VLOOKUP('Frese Valve Selection'!V222,'Partnumber data cartridges'!$A$4:$G$1001,7,FALSE),0)+
IF(ISNUMBER(W222),W222*VLOOKUP('Frese Valve Selection'!X222,'Partnumber data cartridges'!$A$4:$G$1001,7,FALSE),0)</f>
        <v>0</v>
      </c>
      <c r="AF222" s="1">
        <f>MAX(IF(ISBLANK(T222),0,VLOOKUP('Frese Valve Selection'!$T222,'Partnumber data cartridges'!$A$4:$G$1001,5,FALSE)),
IF(ISBLANK(V222),0,VLOOKUP('Frese Valve Selection'!V222,'Partnumber data cartridges'!$A$4:$G$1001,5,FALSE)),
IF(ISBLANK(X222),0,VLOOKUP('Frese Valve Selection'!X222,'Partnumber data cartridges'!$A$4:$G$1001,5,FALSE)))</f>
        <v>0</v>
      </c>
      <c r="AG222" s="20" t="e">
        <f>VLOOKUP(O222,'Weight table'!$A$2:$C$10000,3,FALSE)+IF(ISNUMBER(S222),S222*VLOOKUP(T222,'Weight table'!$A$2:$C$10000,3,FALSE),0)+IF(ISNUMBER(U222),U222*VLOOKUP(V222,'Weight table'!$A$2:$C$10000,3,FALSE),0)+IF(ISNUMBER(W222),W222*VLOOKUP(X222,'Weight table'!$A$2:$C$10000,3,FALSE),0)</f>
        <v>#N/A</v>
      </c>
      <c r="AI222" s="73"/>
      <c r="AN222">
        <f t="shared" si="32"/>
        <v>0</v>
      </c>
      <c r="AO222" t="e">
        <f t="shared" si="33"/>
        <v>#N/A</v>
      </c>
    </row>
    <row r="223" spans="2:41">
      <c r="B223" s="73"/>
      <c r="C223" s="73"/>
      <c r="D223" s="73"/>
      <c r="E223" s="73"/>
      <c r="F223" s="73"/>
      <c r="G223" s="81"/>
      <c r="H223" s="81"/>
      <c r="I223" s="97"/>
      <c r="J223" s="73"/>
      <c r="K223" s="73"/>
      <c r="L223" s="73"/>
      <c r="M223" s="81"/>
      <c r="O223" s="71"/>
      <c r="P223" s="20" t="e">
        <f>VLOOKUP('Frese Valve Selection'!$O223,'Partnumber data valves'!$B$4:$M$1001,12,FALSE)</f>
        <v>#N/A</v>
      </c>
      <c r="Q223" s="20" t="e">
        <f>VLOOKUP('Frese Valve Selection'!$O223,'Partnumber data valves'!$B$4:$L$1001,11,FALSE)</f>
        <v>#N/A</v>
      </c>
      <c r="R223" s="94" t="e">
        <f t="shared" si="31"/>
        <v>#DIV/0!</v>
      </c>
      <c r="S223" s="71"/>
      <c r="T223" s="71"/>
      <c r="U223" s="71"/>
      <c r="V223" s="71"/>
      <c r="W223" s="71"/>
      <c r="X223" s="71"/>
      <c r="Y223" s="19" t="e">
        <f>VLOOKUP('Frese Valve Selection'!$O223,'Partnumber data valves'!$B$4:$K$1001,2,FALSE)</f>
        <v>#N/A</v>
      </c>
      <c r="Z223" s="20" t="e">
        <f>VLOOKUP('Frese Valve Selection'!$O223,'Partnumber data valves'!$B$4:$K$1001,3,FALSE)</f>
        <v>#N/A</v>
      </c>
      <c r="AA223" s="20" t="e">
        <f>VLOOKUP('Frese Valve Selection'!$O223,'Partnumber data valves'!$B$4:$K$1001,7,FALSE)</f>
        <v>#N/A</v>
      </c>
      <c r="AB223" s="20" t="e">
        <f>VLOOKUP('Frese Valve Selection'!$O223,'Partnumber data valves'!$B$4:$K$1001,8,FALSE)</f>
        <v>#N/A</v>
      </c>
      <c r="AC223" s="20" t="e">
        <f>VLOOKUP('Frese Valve Selection'!$O223,'Partnumber data valves'!$B$4:$K$1001,9,FALSE)</f>
        <v>#N/A</v>
      </c>
      <c r="AD223" s="20" t="e">
        <f>VLOOKUP('Frese Valve Selection'!$O223,'Partnumber data valves'!$B$4:$K$1001,10,FALSE)</f>
        <v>#N/A</v>
      </c>
      <c r="AE223" s="93">
        <f>IF(ISNUMBER(S223),S223*VLOOKUP('Frese Valve Selection'!$T223,'Partnumber data cartridges'!$A$4:$G$1001,7,FALSE),0)+
IF(ISNUMBER(U223),U223*VLOOKUP('Frese Valve Selection'!V223,'Partnumber data cartridges'!$A$4:$G$1001,7,FALSE),0)+
IF(ISNUMBER(W223),W223*VLOOKUP('Frese Valve Selection'!X223,'Partnumber data cartridges'!$A$4:$G$1001,7,FALSE),0)</f>
        <v>0</v>
      </c>
      <c r="AF223" s="1">
        <f>MAX(IF(ISBLANK(T223),0,VLOOKUP('Frese Valve Selection'!$T223,'Partnumber data cartridges'!$A$4:$G$1001,5,FALSE)),
IF(ISBLANK(V223),0,VLOOKUP('Frese Valve Selection'!V223,'Partnumber data cartridges'!$A$4:$G$1001,5,FALSE)),
IF(ISBLANK(X223),0,VLOOKUP('Frese Valve Selection'!X223,'Partnumber data cartridges'!$A$4:$G$1001,5,FALSE)))</f>
        <v>0</v>
      </c>
      <c r="AG223" s="20" t="e">
        <f>VLOOKUP(O223,'Weight table'!$A$2:$C$10000,3,FALSE)+IF(ISNUMBER(S223),S223*VLOOKUP(T223,'Weight table'!$A$2:$C$10000,3,FALSE),0)+IF(ISNUMBER(U223),U223*VLOOKUP(V223,'Weight table'!$A$2:$C$10000,3,FALSE),0)+IF(ISNUMBER(W223),W223*VLOOKUP(X223,'Weight table'!$A$2:$C$10000,3,FALSE),0)</f>
        <v>#N/A</v>
      </c>
      <c r="AI223" s="73"/>
      <c r="AN223">
        <f t="shared" si="32"/>
        <v>0</v>
      </c>
      <c r="AO223" t="e">
        <f t="shared" si="33"/>
        <v>#N/A</v>
      </c>
    </row>
    <row r="224" spans="2:41">
      <c r="B224" s="73"/>
      <c r="C224" s="73"/>
      <c r="D224" s="73"/>
      <c r="E224" s="73"/>
      <c r="F224" s="73"/>
      <c r="G224" s="81"/>
      <c r="H224" s="81"/>
      <c r="I224" s="97"/>
      <c r="J224" s="73"/>
      <c r="K224" s="73"/>
      <c r="L224" s="73"/>
      <c r="M224" s="81"/>
      <c r="O224" s="71"/>
      <c r="P224" s="20" t="e">
        <f>VLOOKUP('Frese Valve Selection'!$O224,'Partnumber data valves'!$B$4:$M$1001,12,FALSE)</f>
        <v>#N/A</v>
      </c>
      <c r="Q224" s="20" t="e">
        <f>VLOOKUP('Frese Valve Selection'!$O224,'Partnumber data valves'!$B$4:$L$1001,11,FALSE)</f>
        <v>#N/A</v>
      </c>
      <c r="R224" s="94" t="e">
        <f t="shared" si="31"/>
        <v>#DIV/0!</v>
      </c>
      <c r="S224" s="71"/>
      <c r="T224" s="71"/>
      <c r="U224" s="71"/>
      <c r="V224" s="71"/>
      <c r="W224" s="71"/>
      <c r="X224" s="71"/>
      <c r="Y224" s="19" t="e">
        <f>VLOOKUP('Frese Valve Selection'!$O224,'Partnumber data valves'!$B$4:$K$1001,2,FALSE)</f>
        <v>#N/A</v>
      </c>
      <c r="Z224" s="20" t="e">
        <f>VLOOKUP('Frese Valve Selection'!$O224,'Partnumber data valves'!$B$4:$K$1001,3,FALSE)</f>
        <v>#N/A</v>
      </c>
      <c r="AA224" s="20" t="e">
        <f>VLOOKUP('Frese Valve Selection'!$O224,'Partnumber data valves'!$B$4:$K$1001,7,FALSE)</f>
        <v>#N/A</v>
      </c>
      <c r="AB224" s="20" t="e">
        <f>VLOOKUP('Frese Valve Selection'!$O224,'Partnumber data valves'!$B$4:$K$1001,8,FALSE)</f>
        <v>#N/A</v>
      </c>
      <c r="AC224" s="20" t="e">
        <f>VLOOKUP('Frese Valve Selection'!$O224,'Partnumber data valves'!$B$4:$K$1001,9,FALSE)</f>
        <v>#N/A</v>
      </c>
      <c r="AD224" s="20" t="e">
        <f>VLOOKUP('Frese Valve Selection'!$O224,'Partnumber data valves'!$B$4:$K$1001,10,FALSE)</f>
        <v>#N/A</v>
      </c>
      <c r="AE224" s="93">
        <f>IF(ISNUMBER(S224),S224*VLOOKUP('Frese Valve Selection'!$T224,'Partnumber data cartridges'!$A$4:$G$1001,7,FALSE),0)+
IF(ISNUMBER(U224),U224*VLOOKUP('Frese Valve Selection'!V224,'Partnumber data cartridges'!$A$4:$G$1001,7,FALSE),0)+
IF(ISNUMBER(W224),W224*VLOOKUP('Frese Valve Selection'!X224,'Partnumber data cartridges'!$A$4:$G$1001,7,FALSE),0)</f>
        <v>0</v>
      </c>
      <c r="AF224" s="1">
        <f>MAX(IF(ISBLANK(T224),0,VLOOKUP('Frese Valve Selection'!$T224,'Partnumber data cartridges'!$A$4:$G$1001,5,FALSE)),
IF(ISBLANK(V224),0,VLOOKUP('Frese Valve Selection'!V224,'Partnumber data cartridges'!$A$4:$G$1001,5,FALSE)),
IF(ISBLANK(X224),0,VLOOKUP('Frese Valve Selection'!X224,'Partnumber data cartridges'!$A$4:$G$1001,5,FALSE)))</f>
        <v>0</v>
      </c>
      <c r="AG224" s="20" t="e">
        <f>VLOOKUP(O224,'Weight table'!$A$2:$C$10000,3,FALSE)+IF(ISNUMBER(S224),S224*VLOOKUP(T224,'Weight table'!$A$2:$C$10000,3,FALSE),0)+IF(ISNUMBER(U224),U224*VLOOKUP(V224,'Weight table'!$A$2:$C$10000,3,FALSE),0)+IF(ISNUMBER(W224),W224*VLOOKUP(X224,'Weight table'!$A$2:$C$10000,3,FALSE),0)</f>
        <v>#N/A</v>
      </c>
      <c r="AI224" s="73"/>
      <c r="AN224">
        <f t="shared" si="32"/>
        <v>0</v>
      </c>
      <c r="AO224" t="e">
        <f t="shared" si="33"/>
        <v>#N/A</v>
      </c>
    </row>
    <row r="225" spans="2:41">
      <c r="B225" s="73"/>
      <c r="C225" s="73"/>
      <c r="D225" s="73"/>
      <c r="E225" s="73"/>
      <c r="F225" s="73"/>
      <c r="G225" s="81"/>
      <c r="H225" s="81"/>
      <c r="I225" s="97"/>
      <c r="J225" s="73"/>
      <c r="K225" s="73"/>
      <c r="L225" s="73"/>
      <c r="M225" s="82"/>
      <c r="O225" s="71"/>
      <c r="P225" s="20" t="e">
        <f>VLOOKUP('Frese Valve Selection'!$O225,'Partnumber data valves'!$B$4:$M$1001,12,FALSE)</f>
        <v>#N/A</v>
      </c>
      <c r="Q225" s="20" t="e">
        <f>VLOOKUP('Frese Valve Selection'!$O225,'Partnumber data valves'!$B$4:$L$1001,11,FALSE)</f>
        <v>#N/A</v>
      </c>
      <c r="R225" s="94" t="e">
        <f t="shared" si="31"/>
        <v>#DIV/0!</v>
      </c>
      <c r="S225" s="71"/>
      <c r="T225" s="71"/>
      <c r="U225" s="71"/>
      <c r="V225" s="71"/>
      <c r="W225" s="71"/>
      <c r="X225" s="71"/>
      <c r="Y225" s="19" t="e">
        <f>VLOOKUP('Frese Valve Selection'!$O225,'Partnumber data valves'!$B$4:$K$1001,2,FALSE)</f>
        <v>#N/A</v>
      </c>
      <c r="Z225" s="20" t="e">
        <f>VLOOKUP('Frese Valve Selection'!$O225,'Partnumber data valves'!$B$4:$K$1001,3,FALSE)</f>
        <v>#N/A</v>
      </c>
      <c r="AA225" s="20" t="e">
        <f>VLOOKUP('Frese Valve Selection'!$O225,'Partnumber data valves'!$B$4:$K$1001,7,FALSE)</f>
        <v>#N/A</v>
      </c>
      <c r="AB225" s="20" t="e">
        <f>VLOOKUP('Frese Valve Selection'!$O225,'Partnumber data valves'!$B$4:$K$1001,8,FALSE)</f>
        <v>#N/A</v>
      </c>
      <c r="AC225" s="20" t="e">
        <f>VLOOKUP('Frese Valve Selection'!$O225,'Partnumber data valves'!$B$4:$K$1001,9,FALSE)</f>
        <v>#N/A</v>
      </c>
      <c r="AD225" s="20" t="e">
        <f>VLOOKUP('Frese Valve Selection'!$O225,'Partnumber data valves'!$B$4:$K$1001,10,FALSE)</f>
        <v>#N/A</v>
      </c>
      <c r="AE225" s="93">
        <f>IF(ISNUMBER(S225),S225*VLOOKUP('Frese Valve Selection'!$T225,'Partnumber data cartridges'!$A$4:$G$1001,7,FALSE),0)+
IF(ISNUMBER(U225),U225*VLOOKUP('Frese Valve Selection'!V225,'Partnumber data cartridges'!$A$4:$G$1001,7,FALSE),0)+
IF(ISNUMBER(W225),W225*VLOOKUP('Frese Valve Selection'!X225,'Partnumber data cartridges'!$A$4:$G$1001,7,FALSE),0)</f>
        <v>0</v>
      </c>
      <c r="AF225" s="1">
        <f>MAX(IF(ISBLANK(T225),0,VLOOKUP('Frese Valve Selection'!$T225,'Partnumber data cartridges'!$A$4:$G$1001,5,FALSE)),
IF(ISBLANK(V225),0,VLOOKUP('Frese Valve Selection'!V225,'Partnumber data cartridges'!$A$4:$G$1001,5,FALSE)),
IF(ISBLANK(X225),0,VLOOKUP('Frese Valve Selection'!X225,'Partnumber data cartridges'!$A$4:$G$1001,5,FALSE)))</f>
        <v>0</v>
      </c>
      <c r="AG225" s="20" t="e">
        <f>VLOOKUP(O225,'Weight table'!$A$2:$C$10000,3,FALSE)+IF(ISNUMBER(S225),S225*VLOOKUP(T225,'Weight table'!$A$2:$C$10000,3,FALSE),0)+IF(ISNUMBER(U225),U225*VLOOKUP(V225,'Weight table'!$A$2:$C$10000,3,FALSE),0)+IF(ISNUMBER(W225),W225*VLOOKUP(X225,'Weight table'!$A$2:$C$10000,3,FALSE),0)</f>
        <v>#N/A</v>
      </c>
      <c r="AI225" s="73"/>
      <c r="AN225">
        <f t="shared" si="32"/>
        <v>0</v>
      </c>
      <c r="AO225" t="e">
        <f t="shared" si="33"/>
        <v>#N/A</v>
      </c>
    </row>
    <row r="226" spans="2:41">
      <c r="B226" s="73"/>
      <c r="C226" s="73"/>
      <c r="D226" s="73"/>
      <c r="E226" s="73"/>
      <c r="F226" s="73"/>
      <c r="G226" s="81"/>
      <c r="H226" s="81"/>
      <c r="I226" s="97"/>
      <c r="J226" s="73"/>
      <c r="K226" s="73"/>
      <c r="L226" s="73"/>
      <c r="M226" s="81"/>
      <c r="O226" s="71"/>
      <c r="P226" s="20" t="e">
        <f>VLOOKUP('Frese Valve Selection'!$O226,'Partnumber data valves'!$B$4:$M$1001,12,FALSE)</f>
        <v>#N/A</v>
      </c>
      <c r="Q226" s="20" t="e">
        <f>VLOOKUP('Frese Valve Selection'!$O226,'Partnumber data valves'!$B$4:$L$1001,11,FALSE)</f>
        <v>#N/A</v>
      </c>
      <c r="R226" s="94" t="e">
        <f t="shared" si="31"/>
        <v>#DIV/0!</v>
      </c>
      <c r="S226" s="71"/>
      <c r="T226" s="71"/>
      <c r="U226" s="71"/>
      <c r="V226" s="71"/>
      <c r="W226" s="71"/>
      <c r="X226" s="71"/>
      <c r="Y226" s="19" t="e">
        <f>VLOOKUP('Frese Valve Selection'!$O226,'Partnumber data valves'!$B$4:$K$1001,2,FALSE)</f>
        <v>#N/A</v>
      </c>
      <c r="Z226" s="20" t="e">
        <f>VLOOKUP('Frese Valve Selection'!$O226,'Partnumber data valves'!$B$4:$K$1001,3,FALSE)</f>
        <v>#N/A</v>
      </c>
      <c r="AA226" s="20" t="e">
        <f>VLOOKUP('Frese Valve Selection'!$O226,'Partnumber data valves'!$B$4:$K$1001,7,FALSE)</f>
        <v>#N/A</v>
      </c>
      <c r="AB226" s="20" t="e">
        <f>VLOOKUP('Frese Valve Selection'!$O226,'Partnumber data valves'!$B$4:$K$1001,8,FALSE)</f>
        <v>#N/A</v>
      </c>
      <c r="AC226" s="20" t="e">
        <f>VLOOKUP('Frese Valve Selection'!$O226,'Partnumber data valves'!$B$4:$K$1001,9,FALSE)</f>
        <v>#N/A</v>
      </c>
      <c r="AD226" s="20" t="e">
        <f>VLOOKUP('Frese Valve Selection'!$O226,'Partnumber data valves'!$B$4:$K$1001,10,FALSE)</f>
        <v>#N/A</v>
      </c>
      <c r="AE226" s="93">
        <f>IF(ISNUMBER(S226),S226*VLOOKUP('Frese Valve Selection'!$T226,'Partnumber data cartridges'!$A$4:$G$1001,7,FALSE),0)+
IF(ISNUMBER(U226),U226*VLOOKUP('Frese Valve Selection'!V226,'Partnumber data cartridges'!$A$4:$G$1001,7,FALSE),0)+
IF(ISNUMBER(W226),W226*VLOOKUP('Frese Valve Selection'!X226,'Partnumber data cartridges'!$A$4:$G$1001,7,FALSE),0)</f>
        <v>0</v>
      </c>
      <c r="AF226" s="1">
        <f>MAX(IF(ISBLANK(T226),0,VLOOKUP('Frese Valve Selection'!$T226,'Partnumber data cartridges'!$A$4:$G$1001,5,FALSE)),
IF(ISBLANK(V226),0,VLOOKUP('Frese Valve Selection'!V226,'Partnumber data cartridges'!$A$4:$G$1001,5,FALSE)),
IF(ISBLANK(X226),0,VLOOKUP('Frese Valve Selection'!X226,'Partnumber data cartridges'!$A$4:$G$1001,5,FALSE)))</f>
        <v>0</v>
      </c>
      <c r="AG226" s="20" t="e">
        <f>VLOOKUP(O226,'Weight table'!$A$2:$C$10000,3,FALSE)+IF(ISNUMBER(S226),S226*VLOOKUP(T226,'Weight table'!$A$2:$C$10000,3,FALSE),0)+IF(ISNUMBER(U226),U226*VLOOKUP(V226,'Weight table'!$A$2:$C$10000,3,FALSE),0)+IF(ISNUMBER(W226),W226*VLOOKUP(X226,'Weight table'!$A$2:$C$10000,3,FALSE),0)</f>
        <v>#N/A</v>
      </c>
      <c r="AI226" s="73"/>
      <c r="AN226">
        <f t="shared" si="32"/>
        <v>0</v>
      </c>
      <c r="AO226" t="e">
        <f t="shared" si="33"/>
        <v>#N/A</v>
      </c>
    </row>
    <row r="227" spans="2:41">
      <c r="B227" s="73"/>
      <c r="C227" s="73"/>
      <c r="D227" s="73"/>
      <c r="E227" s="73"/>
      <c r="F227" s="73"/>
      <c r="G227" s="81"/>
      <c r="H227" s="81"/>
      <c r="I227" s="97"/>
      <c r="J227" s="73"/>
      <c r="K227" s="73"/>
      <c r="L227" s="73"/>
      <c r="M227" s="81"/>
      <c r="O227" s="71"/>
      <c r="P227" s="20" t="e">
        <f>VLOOKUP('Frese Valve Selection'!$O227,'Partnumber data valves'!$B$4:$M$1001,12,FALSE)</f>
        <v>#N/A</v>
      </c>
      <c r="Q227" s="20" t="e">
        <f>VLOOKUP('Frese Valve Selection'!$O227,'Partnumber data valves'!$B$4:$L$1001,11,FALSE)</f>
        <v>#N/A</v>
      </c>
      <c r="R227" s="94" t="e">
        <f t="shared" si="31"/>
        <v>#DIV/0!</v>
      </c>
      <c r="S227" s="71"/>
      <c r="T227" s="71"/>
      <c r="U227" s="71"/>
      <c r="V227" s="71"/>
      <c r="W227" s="71"/>
      <c r="X227" s="71"/>
      <c r="Y227" s="19" t="e">
        <f>VLOOKUP('Frese Valve Selection'!$O227,'Partnumber data valves'!$B$4:$K$1001,2,FALSE)</f>
        <v>#N/A</v>
      </c>
      <c r="Z227" s="20" t="e">
        <f>VLOOKUP('Frese Valve Selection'!$O227,'Partnumber data valves'!$B$4:$K$1001,3,FALSE)</f>
        <v>#N/A</v>
      </c>
      <c r="AA227" s="20" t="e">
        <f>VLOOKUP('Frese Valve Selection'!$O227,'Partnumber data valves'!$B$4:$K$1001,7,FALSE)</f>
        <v>#N/A</v>
      </c>
      <c r="AB227" s="20" t="e">
        <f>VLOOKUP('Frese Valve Selection'!$O227,'Partnumber data valves'!$B$4:$K$1001,8,FALSE)</f>
        <v>#N/A</v>
      </c>
      <c r="AC227" s="20" t="e">
        <f>VLOOKUP('Frese Valve Selection'!$O227,'Partnumber data valves'!$B$4:$K$1001,9,FALSE)</f>
        <v>#N/A</v>
      </c>
      <c r="AD227" s="20" t="e">
        <f>VLOOKUP('Frese Valve Selection'!$O227,'Partnumber data valves'!$B$4:$K$1001,10,FALSE)</f>
        <v>#N/A</v>
      </c>
      <c r="AE227" s="93">
        <f>IF(ISNUMBER(S227),S227*VLOOKUP('Frese Valve Selection'!$T227,'Partnumber data cartridges'!$A$4:$G$1001,7,FALSE),0)+
IF(ISNUMBER(U227),U227*VLOOKUP('Frese Valve Selection'!V227,'Partnumber data cartridges'!$A$4:$G$1001,7,FALSE),0)+
IF(ISNUMBER(W227),W227*VLOOKUP('Frese Valve Selection'!X227,'Partnumber data cartridges'!$A$4:$G$1001,7,FALSE),0)</f>
        <v>0</v>
      </c>
      <c r="AF227" s="1">
        <f>MAX(IF(ISBLANK(T227),0,VLOOKUP('Frese Valve Selection'!$T227,'Partnumber data cartridges'!$A$4:$G$1001,5,FALSE)),
IF(ISBLANK(V227),0,VLOOKUP('Frese Valve Selection'!V227,'Partnumber data cartridges'!$A$4:$G$1001,5,FALSE)),
IF(ISBLANK(X227),0,VLOOKUP('Frese Valve Selection'!X227,'Partnumber data cartridges'!$A$4:$G$1001,5,FALSE)))</f>
        <v>0</v>
      </c>
      <c r="AG227" s="20" t="e">
        <f>VLOOKUP(O227,'Weight table'!$A$2:$C$10000,3,FALSE)+IF(ISNUMBER(S227),S227*VLOOKUP(T227,'Weight table'!$A$2:$C$10000,3,FALSE),0)+IF(ISNUMBER(U227),U227*VLOOKUP(V227,'Weight table'!$A$2:$C$10000,3,FALSE),0)+IF(ISNUMBER(W227),W227*VLOOKUP(X227,'Weight table'!$A$2:$C$10000,3,FALSE),0)</f>
        <v>#N/A</v>
      </c>
      <c r="AI227" s="73"/>
      <c r="AN227">
        <f t="shared" si="32"/>
        <v>0</v>
      </c>
      <c r="AO227" t="e">
        <f t="shared" si="33"/>
        <v>#N/A</v>
      </c>
    </row>
    <row r="228" spans="2:41">
      <c r="B228" s="73"/>
      <c r="C228" s="73"/>
      <c r="D228" s="73"/>
      <c r="E228" s="73"/>
      <c r="F228" s="73"/>
      <c r="G228" s="81"/>
      <c r="H228" s="81"/>
      <c r="I228" s="97"/>
      <c r="J228" s="73"/>
      <c r="K228" s="73"/>
      <c r="L228" s="73"/>
      <c r="M228" s="81"/>
      <c r="O228" s="71"/>
      <c r="P228" s="20" t="e">
        <f>VLOOKUP('Frese Valve Selection'!$O228,'Partnumber data valves'!$B$4:$M$1001,12,FALSE)</f>
        <v>#N/A</v>
      </c>
      <c r="Q228" s="20" t="e">
        <f>VLOOKUP('Frese Valve Selection'!$O228,'Partnumber data valves'!$B$4:$L$1001,11,FALSE)</f>
        <v>#N/A</v>
      </c>
      <c r="R228" s="94" t="e">
        <f t="shared" si="31"/>
        <v>#DIV/0!</v>
      </c>
      <c r="S228" s="71"/>
      <c r="T228" s="71"/>
      <c r="U228" s="71"/>
      <c r="V228" s="71"/>
      <c r="W228" s="71"/>
      <c r="X228" s="71"/>
      <c r="Y228" s="19" t="e">
        <f>VLOOKUP('Frese Valve Selection'!$O228,'Partnumber data valves'!$B$4:$K$1001,2,FALSE)</f>
        <v>#N/A</v>
      </c>
      <c r="Z228" s="20" t="e">
        <f>VLOOKUP('Frese Valve Selection'!$O228,'Partnumber data valves'!$B$4:$K$1001,3,FALSE)</f>
        <v>#N/A</v>
      </c>
      <c r="AA228" s="20" t="e">
        <f>VLOOKUP('Frese Valve Selection'!$O228,'Partnumber data valves'!$B$4:$K$1001,7,FALSE)</f>
        <v>#N/A</v>
      </c>
      <c r="AB228" s="20" t="e">
        <f>VLOOKUP('Frese Valve Selection'!$O228,'Partnumber data valves'!$B$4:$K$1001,8,FALSE)</f>
        <v>#N/A</v>
      </c>
      <c r="AC228" s="20" t="e">
        <f>VLOOKUP('Frese Valve Selection'!$O228,'Partnumber data valves'!$B$4:$K$1001,9,FALSE)</f>
        <v>#N/A</v>
      </c>
      <c r="AD228" s="20" t="e">
        <f>VLOOKUP('Frese Valve Selection'!$O228,'Partnumber data valves'!$B$4:$K$1001,10,FALSE)</f>
        <v>#N/A</v>
      </c>
      <c r="AE228" s="93">
        <f>IF(ISNUMBER(S228),S228*VLOOKUP('Frese Valve Selection'!$T228,'Partnumber data cartridges'!$A$4:$G$1001,7,FALSE),0)+
IF(ISNUMBER(U228),U228*VLOOKUP('Frese Valve Selection'!V228,'Partnumber data cartridges'!$A$4:$G$1001,7,FALSE),0)+
IF(ISNUMBER(W228),W228*VLOOKUP('Frese Valve Selection'!X228,'Partnumber data cartridges'!$A$4:$G$1001,7,FALSE),0)</f>
        <v>0</v>
      </c>
      <c r="AF228" s="1">
        <f>MAX(IF(ISBLANK(T228),0,VLOOKUP('Frese Valve Selection'!$T228,'Partnumber data cartridges'!$A$4:$G$1001,5,FALSE)),
IF(ISBLANK(V228),0,VLOOKUP('Frese Valve Selection'!V228,'Partnumber data cartridges'!$A$4:$G$1001,5,FALSE)),
IF(ISBLANK(X228),0,VLOOKUP('Frese Valve Selection'!X228,'Partnumber data cartridges'!$A$4:$G$1001,5,FALSE)))</f>
        <v>0</v>
      </c>
      <c r="AG228" s="20" t="e">
        <f>VLOOKUP(O228,'Weight table'!$A$2:$C$10000,3,FALSE)+IF(ISNUMBER(S228),S228*VLOOKUP(T228,'Weight table'!$A$2:$C$10000,3,FALSE),0)+IF(ISNUMBER(U228),U228*VLOOKUP(V228,'Weight table'!$A$2:$C$10000,3,FALSE),0)+IF(ISNUMBER(W228),W228*VLOOKUP(X228,'Weight table'!$A$2:$C$10000,3,FALSE),0)</f>
        <v>#N/A</v>
      </c>
      <c r="AI228" s="73"/>
      <c r="AN228">
        <f t="shared" si="32"/>
        <v>0</v>
      </c>
      <c r="AO228" t="e">
        <f t="shared" si="33"/>
        <v>#N/A</v>
      </c>
    </row>
    <row r="229" spans="2:41">
      <c r="B229" s="73"/>
      <c r="C229" s="73"/>
      <c r="D229" s="73"/>
      <c r="E229" s="73"/>
      <c r="F229" s="73"/>
      <c r="G229" s="81"/>
      <c r="H229" s="81"/>
      <c r="I229" s="97"/>
      <c r="J229" s="73"/>
      <c r="K229" s="73"/>
      <c r="L229" s="73"/>
      <c r="M229" s="81"/>
      <c r="O229" s="71"/>
      <c r="P229" s="20" t="e">
        <f>VLOOKUP('Frese Valve Selection'!$O229,'Partnumber data valves'!$B$4:$M$1001,12,FALSE)</f>
        <v>#N/A</v>
      </c>
      <c r="Q229" s="20" t="e">
        <f>VLOOKUP('Frese Valve Selection'!$O229,'Partnumber data valves'!$B$4:$L$1001,11,FALSE)</f>
        <v>#N/A</v>
      </c>
      <c r="R229" s="94" t="e">
        <f t="shared" si="31"/>
        <v>#DIV/0!</v>
      </c>
      <c r="S229" s="71"/>
      <c r="T229" s="71"/>
      <c r="U229" s="71"/>
      <c r="V229" s="71"/>
      <c r="W229" s="71"/>
      <c r="X229" s="71"/>
      <c r="Y229" s="19" t="e">
        <f>VLOOKUP('Frese Valve Selection'!$O229,'Partnumber data valves'!$B$4:$K$1001,2,FALSE)</f>
        <v>#N/A</v>
      </c>
      <c r="Z229" s="20" t="e">
        <f>VLOOKUP('Frese Valve Selection'!$O229,'Partnumber data valves'!$B$4:$K$1001,3,FALSE)</f>
        <v>#N/A</v>
      </c>
      <c r="AA229" s="20" t="e">
        <f>VLOOKUP('Frese Valve Selection'!$O229,'Partnumber data valves'!$B$4:$K$1001,7,FALSE)</f>
        <v>#N/A</v>
      </c>
      <c r="AB229" s="20" t="e">
        <f>VLOOKUP('Frese Valve Selection'!$O229,'Partnumber data valves'!$B$4:$K$1001,8,FALSE)</f>
        <v>#N/A</v>
      </c>
      <c r="AC229" s="20" t="e">
        <f>VLOOKUP('Frese Valve Selection'!$O229,'Partnumber data valves'!$B$4:$K$1001,9,FALSE)</f>
        <v>#N/A</v>
      </c>
      <c r="AD229" s="20" t="e">
        <f>VLOOKUP('Frese Valve Selection'!$O229,'Partnumber data valves'!$B$4:$K$1001,10,FALSE)</f>
        <v>#N/A</v>
      </c>
      <c r="AE229" s="93">
        <f>IF(ISNUMBER(S229),S229*VLOOKUP('Frese Valve Selection'!$T229,'Partnumber data cartridges'!$A$4:$G$1001,7,FALSE),0)+
IF(ISNUMBER(U229),U229*VLOOKUP('Frese Valve Selection'!V229,'Partnumber data cartridges'!$A$4:$G$1001,7,FALSE),0)+
IF(ISNUMBER(W229),W229*VLOOKUP('Frese Valve Selection'!X229,'Partnumber data cartridges'!$A$4:$G$1001,7,FALSE),0)</f>
        <v>0</v>
      </c>
      <c r="AF229" s="1">
        <f>MAX(IF(ISBLANK(T229),0,VLOOKUP('Frese Valve Selection'!$T229,'Partnumber data cartridges'!$A$4:$G$1001,5,FALSE)),
IF(ISBLANK(V229),0,VLOOKUP('Frese Valve Selection'!V229,'Partnumber data cartridges'!$A$4:$G$1001,5,FALSE)),
IF(ISBLANK(X229),0,VLOOKUP('Frese Valve Selection'!X229,'Partnumber data cartridges'!$A$4:$G$1001,5,FALSE)))</f>
        <v>0</v>
      </c>
      <c r="AG229" s="20" t="e">
        <f>VLOOKUP(O229,'Weight table'!$A$2:$C$10000,3,FALSE)+IF(ISNUMBER(S229),S229*VLOOKUP(T229,'Weight table'!$A$2:$C$10000,3,FALSE),0)+IF(ISNUMBER(U229),U229*VLOOKUP(V229,'Weight table'!$A$2:$C$10000,3,FALSE),0)+IF(ISNUMBER(W229),W229*VLOOKUP(X229,'Weight table'!$A$2:$C$10000,3,FALSE),0)</f>
        <v>#N/A</v>
      </c>
      <c r="AI229" s="73"/>
      <c r="AN229">
        <f t="shared" si="32"/>
        <v>0</v>
      </c>
      <c r="AO229" t="e">
        <f t="shared" si="33"/>
        <v>#N/A</v>
      </c>
    </row>
    <row r="230" spans="2:41">
      <c r="B230" s="73"/>
      <c r="C230" s="73"/>
      <c r="D230" s="73"/>
      <c r="E230" s="73"/>
      <c r="F230" s="73"/>
      <c r="G230" s="81"/>
      <c r="H230" s="81"/>
      <c r="I230" s="97"/>
      <c r="J230" s="73"/>
      <c r="K230" s="73"/>
      <c r="L230" s="73"/>
      <c r="M230" s="82"/>
      <c r="O230" s="71"/>
      <c r="P230" s="20" t="e">
        <f>VLOOKUP('Frese Valve Selection'!$O230,'Partnumber data valves'!$B$4:$M$1001,12,FALSE)</f>
        <v>#N/A</v>
      </c>
      <c r="Q230" s="20" t="e">
        <f>VLOOKUP('Frese Valve Selection'!$O230,'Partnumber data valves'!$B$4:$L$1001,11,FALSE)</f>
        <v>#N/A</v>
      </c>
      <c r="R230" s="94" t="e">
        <f t="shared" si="31"/>
        <v>#DIV/0!</v>
      </c>
      <c r="S230" s="71"/>
      <c r="T230" s="71"/>
      <c r="U230" s="71"/>
      <c r="V230" s="71"/>
      <c r="W230" s="71"/>
      <c r="X230" s="71"/>
      <c r="Y230" s="19" t="e">
        <f>VLOOKUP('Frese Valve Selection'!$O230,'Partnumber data valves'!$B$4:$K$1001,2,FALSE)</f>
        <v>#N/A</v>
      </c>
      <c r="Z230" s="20" t="e">
        <f>VLOOKUP('Frese Valve Selection'!$O230,'Partnumber data valves'!$B$4:$K$1001,3,FALSE)</f>
        <v>#N/A</v>
      </c>
      <c r="AA230" s="20" t="e">
        <f>VLOOKUP('Frese Valve Selection'!$O230,'Partnumber data valves'!$B$4:$K$1001,7,FALSE)</f>
        <v>#N/A</v>
      </c>
      <c r="AB230" s="20" t="e">
        <f>VLOOKUP('Frese Valve Selection'!$O230,'Partnumber data valves'!$B$4:$K$1001,8,FALSE)</f>
        <v>#N/A</v>
      </c>
      <c r="AC230" s="20" t="e">
        <f>VLOOKUP('Frese Valve Selection'!$O230,'Partnumber data valves'!$B$4:$K$1001,9,FALSE)</f>
        <v>#N/A</v>
      </c>
      <c r="AD230" s="20" t="e">
        <f>VLOOKUP('Frese Valve Selection'!$O230,'Partnumber data valves'!$B$4:$K$1001,10,FALSE)</f>
        <v>#N/A</v>
      </c>
      <c r="AE230" s="93">
        <f>IF(ISNUMBER(S230),S230*VLOOKUP('Frese Valve Selection'!$T230,'Partnumber data cartridges'!$A$4:$G$1001,7,FALSE),0)+
IF(ISNUMBER(U230),U230*VLOOKUP('Frese Valve Selection'!V230,'Partnumber data cartridges'!$A$4:$G$1001,7,FALSE),0)+
IF(ISNUMBER(W230),W230*VLOOKUP('Frese Valve Selection'!X230,'Partnumber data cartridges'!$A$4:$G$1001,7,FALSE),0)</f>
        <v>0</v>
      </c>
      <c r="AF230" s="1">
        <f>MAX(IF(ISBLANK(T230),0,VLOOKUP('Frese Valve Selection'!$T230,'Partnumber data cartridges'!$A$4:$G$1001,5,FALSE)),
IF(ISBLANK(V230),0,VLOOKUP('Frese Valve Selection'!V230,'Partnumber data cartridges'!$A$4:$G$1001,5,FALSE)),
IF(ISBLANK(X230),0,VLOOKUP('Frese Valve Selection'!X230,'Partnumber data cartridges'!$A$4:$G$1001,5,FALSE)))</f>
        <v>0</v>
      </c>
      <c r="AG230" s="20" t="e">
        <f>VLOOKUP(O230,'Weight table'!$A$2:$C$10000,3,FALSE)+IF(ISNUMBER(S230),S230*VLOOKUP(T230,'Weight table'!$A$2:$C$10000,3,FALSE),0)+IF(ISNUMBER(U230),U230*VLOOKUP(V230,'Weight table'!$A$2:$C$10000,3,FALSE),0)+IF(ISNUMBER(W230),W230*VLOOKUP(X230,'Weight table'!$A$2:$C$10000,3,FALSE),0)</f>
        <v>#N/A</v>
      </c>
      <c r="AI230" s="73"/>
      <c r="AN230">
        <f t="shared" si="32"/>
        <v>0</v>
      </c>
      <c r="AO230" t="e">
        <f t="shared" si="33"/>
        <v>#N/A</v>
      </c>
    </row>
    <row r="231" spans="2:41">
      <c r="B231" s="73"/>
      <c r="C231" s="73"/>
      <c r="D231" s="73"/>
      <c r="E231" s="73"/>
      <c r="F231" s="73"/>
      <c r="G231" s="81"/>
      <c r="H231" s="85"/>
      <c r="I231" s="97"/>
      <c r="J231" s="73"/>
      <c r="K231" s="73"/>
      <c r="L231" s="73"/>
      <c r="M231" s="81"/>
      <c r="O231" s="71"/>
      <c r="P231" s="20" t="e">
        <f>VLOOKUP('Frese Valve Selection'!$O231,'Partnumber data valves'!$B$4:$M$1001,12,FALSE)</f>
        <v>#N/A</v>
      </c>
      <c r="Q231" s="20" t="e">
        <f>VLOOKUP('Frese Valve Selection'!$O231,'Partnumber data valves'!$B$4:$L$1001,11,FALSE)</f>
        <v>#N/A</v>
      </c>
      <c r="R231" s="94" t="e">
        <f t="shared" si="31"/>
        <v>#DIV/0!</v>
      </c>
      <c r="S231" s="71"/>
      <c r="T231" s="71"/>
      <c r="U231" s="71"/>
      <c r="V231" s="71"/>
      <c r="W231" s="71"/>
      <c r="X231" s="71"/>
      <c r="Y231" s="19" t="e">
        <f>VLOOKUP('Frese Valve Selection'!$O231,'Partnumber data valves'!$B$4:$K$1001,2,FALSE)</f>
        <v>#N/A</v>
      </c>
      <c r="Z231" s="20" t="e">
        <f>VLOOKUP('Frese Valve Selection'!$O231,'Partnumber data valves'!$B$4:$K$1001,3,FALSE)</f>
        <v>#N/A</v>
      </c>
      <c r="AA231" s="20" t="e">
        <f>VLOOKUP('Frese Valve Selection'!$O231,'Partnumber data valves'!$B$4:$K$1001,7,FALSE)</f>
        <v>#N/A</v>
      </c>
      <c r="AB231" s="20" t="e">
        <f>VLOOKUP('Frese Valve Selection'!$O231,'Partnumber data valves'!$B$4:$K$1001,8,FALSE)</f>
        <v>#N/A</v>
      </c>
      <c r="AC231" s="20" t="e">
        <f>VLOOKUP('Frese Valve Selection'!$O231,'Partnumber data valves'!$B$4:$K$1001,9,FALSE)</f>
        <v>#N/A</v>
      </c>
      <c r="AD231" s="20" t="e">
        <f>VLOOKUP('Frese Valve Selection'!$O231,'Partnumber data valves'!$B$4:$K$1001,10,FALSE)</f>
        <v>#N/A</v>
      </c>
      <c r="AE231" s="93">
        <f>IF(ISNUMBER(S231),S231*VLOOKUP('Frese Valve Selection'!$T231,'Partnumber data cartridges'!$A$4:$G$1001,7,FALSE),0)+
IF(ISNUMBER(U231),U231*VLOOKUP('Frese Valve Selection'!V231,'Partnumber data cartridges'!$A$4:$G$1001,7,FALSE),0)+
IF(ISNUMBER(W231),W231*VLOOKUP('Frese Valve Selection'!X231,'Partnumber data cartridges'!$A$4:$G$1001,7,FALSE),0)</f>
        <v>0</v>
      </c>
      <c r="AF231" s="1">
        <f>MAX(IF(ISBLANK(T231),0,VLOOKUP('Frese Valve Selection'!$T231,'Partnumber data cartridges'!$A$4:$G$1001,5,FALSE)),
IF(ISBLANK(V231),0,VLOOKUP('Frese Valve Selection'!V231,'Partnumber data cartridges'!$A$4:$G$1001,5,FALSE)),
IF(ISBLANK(X231),0,VLOOKUP('Frese Valve Selection'!X231,'Partnumber data cartridges'!$A$4:$G$1001,5,FALSE)))</f>
        <v>0</v>
      </c>
      <c r="AG231" s="20" t="e">
        <f>VLOOKUP(O231,'Weight table'!$A$2:$C$10000,3,FALSE)+IF(ISNUMBER(S231),S231*VLOOKUP(T231,'Weight table'!$A$2:$C$10000,3,FALSE),0)+IF(ISNUMBER(U231),U231*VLOOKUP(V231,'Weight table'!$A$2:$C$10000,3,FALSE),0)+IF(ISNUMBER(W231),W231*VLOOKUP(X231,'Weight table'!$A$2:$C$10000,3,FALSE),0)</f>
        <v>#N/A</v>
      </c>
      <c r="AI231" s="73"/>
      <c r="AN231">
        <f t="shared" si="32"/>
        <v>0</v>
      </c>
      <c r="AO231" t="e">
        <f t="shared" si="33"/>
        <v>#N/A</v>
      </c>
    </row>
    <row r="232" spans="2:41">
      <c r="B232" s="73"/>
      <c r="C232" s="73"/>
      <c r="D232" s="73"/>
      <c r="E232" s="73"/>
      <c r="F232" s="73"/>
      <c r="G232" s="81"/>
      <c r="H232" s="81"/>
      <c r="I232" s="97"/>
      <c r="J232" s="73"/>
      <c r="K232" s="73"/>
      <c r="L232" s="73"/>
      <c r="M232" s="81"/>
      <c r="O232" s="71"/>
      <c r="P232" s="20" t="e">
        <f>VLOOKUP('Frese Valve Selection'!$O232,'Partnumber data valves'!$B$4:$M$1001,12,FALSE)</f>
        <v>#N/A</v>
      </c>
      <c r="Q232" s="20" t="e">
        <f>VLOOKUP('Frese Valve Selection'!$O232,'Partnumber data valves'!$B$4:$L$1001,11,FALSE)</f>
        <v>#N/A</v>
      </c>
      <c r="R232" s="94" t="e">
        <f t="shared" si="31"/>
        <v>#DIV/0!</v>
      </c>
      <c r="S232" s="71"/>
      <c r="T232" s="71"/>
      <c r="U232" s="71"/>
      <c r="V232" s="71"/>
      <c r="W232" s="71"/>
      <c r="X232" s="71"/>
      <c r="Y232" s="19" t="e">
        <f>VLOOKUP('Frese Valve Selection'!$O232,'Partnumber data valves'!$B$4:$K$1001,2,FALSE)</f>
        <v>#N/A</v>
      </c>
      <c r="Z232" s="20" t="e">
        <f>VLOOKUP('Frese Valve Selection'!$O232,'Partnumber data valves'!$B$4:$K$1001,3,FALSE)</f>
        <v>#N/A</v>
      </c>
      <c r="AA232" s="20" t="e">
        <f>VLOOKUP('Frese Valve Selection'!$O232,'Partnumber data valves'!$B$4:$K$1001,7,FALSE)</f>
        <v>#N/A</v>
      </c>
      <c r="AB232" s="20" t="e">
        <f>VLOOKUP('Frese Valve Selection'!$O232,'Partnumber data valves'!$B$4:$K$1001,8,FALSE)</f>
        <v>#N/A</v>
      </c>
      <c r="AC232" s="20" t="e">
        <f>VLOOKUP('Frese Valve Selection'!$O232,'Partnumber data valves'!$B$4:$K$1001,9,FALSE)</f>
        <v>#N/A</v>
      </c>
      <c r="AD232" s="20" t="e">
        <f>VLOOKUP('Frese Valve Selection'!$O232,'Partnumber data valves'!$B$4:$K$1001,10,FALSE)</f>
        <v>#N/A</v>
      </c>
      <c r="AE232" s="93">
        <f>IF(ISNUMBER(S232),S232*VLOOKUP('Frese Valve Selection'!$T232,'Partnumber data cartridges'!$A$4:$G$1001,7,FALSE),0)+
IF(ISNUMBER(U232),U232*VLOOKUP('Frese Valve Selection'!V232,'Partnumber data cartridges'!$A$4:$G$1001,7,FALSE),0)+
IF(ISNUMBER(W232),W232*VLOOKUP('Frese Valve Selection'!X232,'Partnumber data cartridges'!$A$4:$G$1001,7,FALSE),0)</f>
        <v>0</v>
      </c>
      <c r="AF232" s="1">
        <f>MAX(IF(ISBLANK(T232),0,VLOOKUP('Frese Valve Selection'!$T232,'Partnumber data cartridges'!$A$4:$G$1001,5,FALSE)),
IF(ISBLANK(V232),0,VLOOKUP('Frese Valve Selection'!V232,'Partnumber data cartridges'!$A$4:$G$1001,5,FALSE)),
IF(ISBLANK(X232),0,VLOOKUP('Frese Valve Selection'!X232,'Partnumber data cartridges'!$A$4:$G$1001,5,FALSE)))</f>
        <v>0</v>
      </c>
      <c r="AG232" s="20" t="e">
        <f>VLOOKUP(O232,'Weight table'!$A$2:$C$10000,3,FALSE)+IF(ISNUMBER(S232),S232*VLOOKUP(T232,'Weight table'!$A$2:$C$10000,3,FALSE),0)+IF(ISNUMBER(U232),U232*VLOOKUP(V232,'Weight table'!$A$2:$C$10000,3,FALSE),0)+IF(ISNUMBER(W232),W232*VLOOKUP(X232,'Weight table'!$A$2:$C$10000,3,FALSE),0)</f>
        <v>#N/A</v>
      </c>
      <c r="AI232" s="73"/>
      <c r="AN232">
        <f t="shared" si="32"/>
        <v>0</v>
      </c>
      <c r="AO232" t="e">
        <f t="shared" si="33"/>
        <v>#N/A</v>
      </c>
    </row>
    <row r="233" spans="2:41">
      <c r="B233" s="73"/>
      <c r="C233" s="73"/>
      <c r="D233" s="73"/>
      <c r="E233" s="73"/>
      <c r="F233" s="73"/>
      <c r="G233" s="81"/>
      <c r="H233" s="81"/>
      <c r="I233" s="97"/>
      <c r="J233" s="73"/>
      <c r="K233" s="73"/>
      <c r="L233" s="73"/>
      <c r="M233" s="81"/>
      <c r="O233" s="71"/>
      <c r="P233" s="20" t="e">
        <f>VLOOKUP('Frese Valve Selection'!$O233,'Partnumber data valves'!$B$4:$M$1001,12,FALSE)</f>
        <v>#N/A</v>
      </c>
      <c r="Q233" s="20" t="e">
        <f>VLOOKUP('Frese Valve Selection'!$O233,'Partnumber data valves'!$B$4:$L$1001,11,FALSE)</f>
        <v>#N/A</v>
      </c>
      <c r="R233" s="94" t="e">
        <f t="shared" si="31"/>
        <v>#DIV/0!</v>
      </c>
      <c r="S233" s="71"/>
      <c r="T233" s="71"/>
      <c r="U233" s="71"/>
      <c r="V233" s="71"/>
      <c r="W233" s="71"/>
      <c r="X233" s="71"/>
      <c r="Y233" s="19" t="e">
        <f>VLOOKUP('Frese Valve Selection'!$O233,'Partnumber data valves'!$B$4:$K$1001,2,FALSE)</f>
        <v>#N/A</v>
      </c>
      <c r="Z233" s="20" t="e">
        <f>VLOOKUP('Frese Valve Selection'!$O233,'Partnumber data valves'!$B$4:$K$1001,3,FALSE)</f>
        <v>#N/A</v>
      </c>
      <c r="AA233" s="20" t="e">
        <f>VLOOKUP('Frese Valve Selection'!$O233,'Partnumber data valves'!$B$4:$K$1001,7,FALSE)</f>
        <v>#N/A</v>
      </c>
      <c r="AB233" s="20" t="e">
        <f>VLOOKUP('Frese Valve Selection'!$O233,'Partnumber data valves'!$B$4:$K$1001,8,FALSE)</f>
        <v>#N/A</v>
      </c>
      <c r="AC233" s="20" t="e">
        <f>VLOOKUP('Frese Valve Selection'!$O233,'Partnumber data valves'!$B$4:$K$1001,9,FALSE)</f>
        <v>#N/A</v>
      </c>
      <c r="AD233" s="20" t="e">
        <f>VLOOKUP('Frese Valve Selection'!$O233,'Partnumber data valves'!$B$4:$K$1001,10,FALSE)</f>
        <v>#N/A</v>
      </c>
      <c r="AE233" s="93">
        <f>IF(ISNUMBER(S233),S233*VLOOKUP('Frese Valve Selection'!$T233,'Partnumber data cartridges'!$A$4:$G$1001,7,FALSE),0)+
IF(ISNUMBER(U233),U233*VLOOKUP('Frese Valve Selection'!V233,'Partnumber data cartridges'!$A$4:$G$1001,7,FALSE),0)+
IF(ISNUMBER(W233),W233*VLOOKUP('Frese Valve Selection'!X233,'Partnumber data cartridges'!$A$4:$G$1001,7,FALSE),0)</f>
        <v>0</v>
      </c>
      <c r="AF233" s="1">
        <f>MAX(IF(ISBLANK(T233),0,VLOOKUP('Frese Valve Selection'!$T233,'Partnumber data cartridges'!$A$4:$G$1001,5,FALSE)),
IF(ISBLANK(V233),0,VLOOKUP('Frese Valve Selection'!V233,'Partnumber data cartridges'!$A$4:$G$1001,5,FALSE)),
IF(ISBLANK(X233),0,VLOOKUP('Frese Valve Selection'!X233,'Partnumber data cartridges'!$A$4:$G$1001,5,FALSE)))</f>
        <v>0</v>
      </c>
      <c r="AG233" s="20" t="e">
        <f>VLOOKUP(O233,'Weight table'!$A$2:$C$10000,3,FALSE)+IF(ISNUMBER(S233),S233*VLOOKUP(T233,'Weight table'!$A$2:$C$10000,3,FALSE),0)+IF(ISNUMBER(U233),U233*VLOOKUP(V233,'Weight table'!$A$2:$C$10000,3,FALSE),0)+IF(ISNUMBER(W233),W233*VLOOKUP(X233,'Weight table'!$A$2:$C$10000,3,FALSE),0)</f>
        <v>#N/A</v>
      </c>
      <c r="AI233" s="73"/>
      <c r="AN233">
        <f t="shared" si="32"/>
        <v>0</v>
      </c>
      <c r="AO233" t="e">
        <f t="shared" si="33"/>
        <v>#N/A</v>
      </c>
    </row>
    <row r="234" spans="2:41">
      <c r="B234" s="73"/>
      <c r="C234" s="73"/>
      <c r="D234" s="73"/>
      <c r="E234" s="73"/>
      <c r="F234" s="73"/>
      <c r="G234" s="81"/>
      <c r="H234" s="81"/>
      <c r="I234" s="97"/>
      <c r="J234" s="73"/>
      <c r="K234" s="73"/>
      <c r="L234" s="73"/>
      <c r="M234" s="81"/>
      <c r="O234" s="71"/>
      <c r="P234" s="20" t="e">
        <f>VLOOKUP('Frese Valve Selection'!$O234,'Partnumber data valves'!$B$4:$M$1001,12,FALSE)</f>
        <v>#N/A</v>
      </c>
      <c r="Q234" s="20" t="e">
        <f>VLOOKUP('Frese Valve Selection'!$O234,'Partnumber data valves'!$B$4:$L$1001,11,FALSE)</f>
        <v>#N/A</v>
      </c>
      <c r="R234" s="94" t="e">
        <f t="shared" si="31"/>
        <v>#DIV/0!</v>
      </c>
      <c r="S234" s="71"/>
      <c r="T234" s="71"/>
      <c r="U234" s="71"/>
      <c r="V234" s="71"/>
      <c r="W234" s="71"/>
      <c r="X234" s="71"/>
      <c r="Y234" s="19" t="e">
        <f>VLOOKUP('Frese Valve Selection'!$O234,'Partnumber data valves'!$B$4:$K$1001,2,FALSE)</f>
        <v>#N/A</v>
      </c>
      <c r="Z234" s="20" t="e">
        <f>VLOOKUP('Frese Valve Selection'!$O234,'Partnumber data valves'!$B$4:$K$1001,3,FALSE)</f>
        <v>#N/A</v>
      </c>
      <c r="AA234" s="20" t="e">
        <f>VLOOKUP('Frese Valve Selection'!$O234,'Partnumber data valves'!$B$4:$K$1001,7,FALSE)</f>
        <v>#N/A</v>
      </c>
      <c r="AB234" s="20" t="e">
        <f>VLOOKUP('Frese Valve Selection'!$O234,'Partnumber data valves'!$B$4:$K$1001,8,FALSE)</f>
        <v>#N/A</v>
      </c>
      <c r="AC234" s="20" t="e">
        <f>VLOOKUP('Frese Valve Selection'!$O234,'Partnumber data valves'!$B$4:$K$1001,9,FALSE)</f>
        <v>#N/A</v>
      </c>
      <c r="AD234" s="20" t="e">
        <f>VLOOKUP('Frese Valve Selection'!$O234,'Partnumber data valves'!$B$4:$K$1001,10,FALSE)</f>
        <v>#N/A</v>
      </c>
      <c r="AE234" s="93">
        <f>IF(ISNUMBER(S234),S234*VLOOKUP('Frese Valve Selection'!$T234,'Partnumber data cartridges'!$A$4:$G$1001,7,FALSE),0)+
IF(ISNUMBER(U234),U234*VLOOKUP('Frese Valve Selection'!V234,'Partnumber data cartridges'!$A$4:$G$1001,7,FALSE),0)+
IF(ISNUMBER(W234),W234*VLOOKUP('Frese Valve Selection'!X234,'Partnumber data cartridges'!$A$4:$G$1001,7,FALSE),0)</f>
        <v>0</v>
      </c>
      <c r="AF234" s="1">
        <f>MAX(IF(ISBLANK(T234),0,VLOOKUP('Frese Valve Selection'!$T234,'Partnumber data cartridges'!$A$4:$G$1001,5,FALSE)),
IF(ISBLANK(V234),0,VLOOKUP('Frese Valve Selection'!V234,'Partnumber data cartridges'!$A$4:$G$1001,5,FALSE)),
IF(ISBLANK(X234),0,VLOOKUP('Frese Valve Selection'!X234,'Partnumber data cartridges'!$A$4:$G$1001,5,FALSE)))</f>
        <v>0</v>
      </c>
      <c r="AG234" s="20" t="e">
        <f>VLOOKUP(O234,'Weight table'!$A$2:$C$10000,3,FALSE)+IF(ISNUMBER(S234),S234*VLOOKUP(T234,'Weight table'!$A$2:$C$10000,3,FALSE),0)+IF(ISNUMBER(U234),U234*VLOOKUP(V234,'Weight table'!$A$2:$C$10000,3,FALSE),0)+IF(ISNUMBER(W234),W234*VLOOKUP(X234,'Weight table'!$A$2:$C$10000,3,FALSE),0)</f>
        <v>#N/A</v>
      </c>
      <c r="AI234" s="73"/>
      <c r="AN234">
        <f t="shared" si="32"/>
        <v>0</v>
      </c>
      <c r="AO234" t="e">
        <f t="shared" si="33"/>
        <v>#N/A</v>
      </c>
    </row>
    <row r="235" spans="2:41">
      <c r="B235" s="73"/>
      <c r="C235" s="73"/>
      <c r="D235" s="73"/>
      <c r="E235" s="73"/>
      <c r="F235" s="73"/>
      <c r="G235" s="81"/>
      <c r="H235" s="80"/>
      <c r="I235" s="97"/>
      <c r="J235" s="73"/>
      <c r="K235" s="73"/>
      <c r="L235" s="73"/>
      <c r="M235" s="82"/>
      <c r="O235" s="71"/>
      <c r="P235" s="20" t="e">
        <f>VLOOKUP('Frese Valve Selection'!$O235,'Partnumber data valves'!$B$4:$M$1001,12,FALSE)</f>
        <v>#N/A</v>
      </c>
      <c r="Q235" s="20" t="e">
        <f>VLOOKUP('Frese Valve Selection'!$O235,'Partnumber data valves'!$B$4:$L$1001,11,FALSE)</f>
        <v>#N/A</v>
      </c>
      <c r="R235" s="94" t="e">
        <f t="shared" si="31"/>
        <v>#DIV/0!</v>
      </c>
      <c r="S235" s="71"/>
      <c r="T235" s="71"/>
      <c r="U235" s="71"/>
      <c r="V235" s="71"/>
      <c r="W235" s="71"/>
      <c r="X235" s="71"/>
      <c r="Y235" s="19" t="e">
        <f>VLOOKUP('Frese Valve Selection'!$O235,'Partnumber data valves'!$B$4:$K$1001,2,FALSE)</f>
        <v>#N/A</v>
      </c>
      <c r="Z235" s="20" t="e">
        <f>VLOOKUP('Frese Valve Selection'!$O235,'Partnumber data valves'!$B$4:$K$1001,3,FALSE)</f>
        <v>#N/A</v>
      </c>
      <c r="AA235" s="20" t="e">
        <f>VLOOKUP('Frese Valve Selection'!$O235,'Partnumber data valves'!$B$4:$K$1001,7,FALSE)</f>
        <v>#N/A</v>
      </c>
      <c r="AB235" s="20" t="e">
        <f>VLOOKUP('Frese Valve Selection'!$O235,'Partnumber data valves'!$B$4:$K$1001,8,FALSE)</f>
        <v>#N/A</v>
      </c>
      <c r="AC235" s="20" t="e">
        <f>VLOOKUP('Frese Valve Selection'!$O235,'Partnumber data valves'!$B$4:$K$1001,9,FALSE)</f>
        <v>#N/A</v>
      </c>
      <c r="AD235" s="20" t="e">
        <f>VLOOKUP('Frese Valve Selection'!$O235,'Partnumber data valves'!$B$4:$K$1001,10,FALSE)</f>
        <v>#N/A</v>
      </c>
      <c r="AE235" s="93">
        <f>IF(ISNUMBER(S235),S235*VLOOKUP('Frese Valve Selection'!$T235,'Partnumber data cartridges'!$A$4:$G$1001,7,FALSE),0)+
IF(ISNUMBER(U235),U235*VLOOKUP('Frese Valve Selection'!V235,'Partnumber data cartridges'!$A$4:$G$1001,7,FALSE),0)+
IF(ISNUMBER(W235),W235*VLOOKUP('Frese Valve Selection'!X235,'Partnumber data cartridges'!$A$4:$G$1001,7,FALSE),0)</f>
        <v>0</v>
      </c>
      <c r="AF235" s="1">
        <f>MAX(IF(ISBLANK(T235),0,VLOOKUP('Frese Valve Selection'!$T235,'Partnumber data cartridges'!$A$4:$G$1001,5,FALSE)),
IF(ISBLANK(V235),0,VLOOKUP('Frese Valve Selection'!V235,'Partnumber data cartridges'!$A$4:$G$1001,5,FALSE)),
IF(ISBLANK(X235),0,VLOOKUP('Frese Valve Selection'!X235,'Partnumber data cartridges'!$A$4:$G$1001,5,FALSE)))</f>
        <v>0</v>
      </c>
      <c r="AG235" s="20" t="e">
        <f>VLOOKUP(O235,'Weight table'!$A$2:$C$10000,3,FALSE)+IF(ISNUMBER(S235),S235*VLOOKUP(T235,'Weight table'!$A$2:$C$10000,3,FALSE),0)+IF(ISNUMBER(U235),U235*VLOOKUP(V235,'Weight table'!$A$2:$C$10000,3,FALSE),0)+IF(ISNUMBER(W235),W235*VLOOKUP(X235,'Weight table'!$A$2:$C$10000,3,FALSE),0)</f>
        <v>#N/A</v>
      </c>
      <c r="AI235" s="73"/>
      <c r="AN235">
        <f t="shared" si="32"/>
        <v>0</v>
      </c>
      <c r="AO235" t="e">
        <f t="shared" si="33"/>
        <v>#N/A</v>
      </c>
    </row>
    <row r="236" spans="2:41">
      <c r="B236" s="73"/>
      <c r="C236" s="73"/>
      <c r="D236" s="73"/>
      <c r="E236" s="73"/>
      <c r="F236" s="73"/>
      <c r="G236" s="81"/>
      <c r="H236" s="81"/>
      <c r="I236" s="97"/>
      <c r="J236" s="73"/>
      <c r="K236" s="73"/>
      <c r="L236" s="73"/>
      <c r="M236" s="81"/>
      <c r="O236" s="71"/>
      <c r="P236" s="20" t="e">
        <f>VLOOKUP('Frese Valve Selection'!$O236,'Partnumber data valves'!$B$4:$M$1001,12,FALSE)</f>
        <v>#N/A</v>
      </c>
      <c r="Q236" s="20" t="e">
        <f>VLOOKUP('Frese Valve Selection'!$O236,'Partnumber data valves'!$B$4:$L$1001,11,FALSE)</f>
        <v>#N/A</v>
      </c>
      <c r="R236" s="94" t="e">
        <f t="shared" si="31"/>
        <v>#DIV/0!</v>
      </c>
      <c r="S236" s="71"/>
      <c r="T236" s="71"/>
      <c r="U236" s="71"/>
      <c r="V236" s="71"/>
      <c r="W236" s="71"/>
      <c r="X236" s="71"/>
      <c r="Y236" s="19" t="e">
        <f>VLOOKUP('Frese Valve Selection'!$O236,'Partnumber data valves'!$B$4:$K$1001,2,FALSE)</f>
        <v>#N/A</v>
      </c>
      <c r="Z236" s="20" t="e">
        <f>VLOOKUP('Frese Valve Selection'!$O236,'Partnumber data valves'!$B$4:$K$1001,3,FALSE)</f>
        <v>#N/A</v>
      </c>
      <c r="AA236" s="20" t="e">
        <f>VLOOKUP('Frese Valve Selection'!$O236,'Partnumber data valves'!$B$4:$K$1001,7,FALSE)</f>
        <v>#N/A</v>
      </c>
      <c r="AB236" s="20" t="e">
        <f>VLOOKUP('Frese Valve Selection'!$O236,'Partnumber data valves'!$B$4:$K$1001,8,FALSE)</f>
        <v>#N/A</v>
      </c>
      <c r="AC236" s="20" t="e">
        <f>VLOOKUP('Frese Valve Selection'!$O236,'Partnumber data valves'!$B$4:$K$1001,9,FALSE)</f>
        <v>#N/A</v>
      </c>
      <c r="AD236" s="20" t="e">
        <f>VLOOKUP('Frese Valve Selection'!$O236,'Partnumber data valves'!$B$4:$K$1001,10,FALSE)</f>
        <v>#N/A</v>
      </c>
      <c r="AE236" s="93">
        <f>IF(ISNUMBER(S236),S236*VLOOKUP('Frese Valve Selection'!$T236,'Partnumber data cartridges'!$A$4:$G$1001,7,FALSE),0)+
IF(ISNUMBER(U236),U236*VLOOKUP('Frese Valve Selection'!V236,'Partnumber data cartridges'!$A$4:$G$1001,7,FALSE),0)+
IF(ISNUMBER(W236),W236*VLOOKUP('Frese Valve Selection'!X236,'Partnumber data cartridges'!$A$4:$G$1001,7,FALSE),0)</f>
        <v>0</v>
      </c>
      <c r="AF236" s="1">
        <f>MAX(IF(ISBLANK(T236),0,VLOOKUP('Frese Valve Selection'!$T236,'Partnumber data cartridges'!$A$4:$G$1001,5,FALSE)),
IF(ISBLANK(V236),0,VLOOKUP('Frese Valve Selection'!V236,'Partnumber data cartridges'!$A$4:$G$1001,5,FALSE)),
IF(ISBLANK(X236),0,VLOOKUP('Frese Valve Selection'!X236,'Partnumber data cartridges'!$A$4:$G$1001,5,FALSE)))</f>
        <v>0</v>
      </c>
      <c r="AG236" s="20" t="e">
        <f>VLOOKUP(O236,'Weight table'!$A$2:$C$10000,3,FALSE)+IF(ISNUMBER(S236),S236*VLOOKUP(T236,'Weight table'!$A$2:$C$10000,3,FALSE),0)+IF(ISNUMBER(U236),U236*VLOOKUP(V236,'Weight table'!$A$2:$C$10000,3,FALSE),0)+IF(ISNUMBER(W236),W236*VLOOKUP(X236,'Weight table'!$A$2:$C$10000,3,FALSE),0)</f>
        <v>#N/A</v>
      </c>
      <c r="AI236" s="73"/>
      <c r="AN236">
        <f t="shared" si="32"/>
        <v>0</v>
      </c>
      <c r="AO236" t="e">
        <f t="shared" si="33"/>
        <v>#N/A</v>
      </c>
    </row>
    <row r="237" spans="2:41">
      <c r="B237" s="73"/>
      <c r="C237" s="73"/>
      <c r="D237" s="73"/>
      <c r="E237" s="73"/>
      <c r="F237" s="73"/>
      <c r="G237" s="81"/>
      <c r="H237" s="81"/>
      <c r="I237" s="97"/>
      <c r="J237" s="73"/>
      <c r="K237" s="73"/>
      <c r="L237" s="73"/>
      <c r="M237" s="81"/>
      <c r="O237" s="71"/>
      <c r="P237" s="20" t="e">
        <f>VLOOKUP('Frese Valve Selection'!$O237,'Partnumber data valves'!$B$4:$M$1001,12,FALSE)</f>
        <v>#N/A</v>
      </c>
      <c r="Q237" s="20" t="e">
        <f>VLOOKUP('Frese Valve Selection'!$O237,'Partnumber data valves'!$B$4:$L$1001,11,FALSE)</f>
        <v>#N/A</v>
      </c>
      <c r="R237" s="94" t="e">
        <f t="shared" si="31"/>
        <v>#DIV/0!</v>
      </c>
      <c r="S237" s="71"/>
      <c r="T237" s="71"/>
      <c r="U237" s="71"/>
      <c r="V237" s="71"/>
      <c r="W237" s="71"/>
      <c r="X237" s="71"/>
      <c r="Y237" s="19" t="e">
        <f>VLOOKUP('Frese Valve Selection'!$O237,'Partnumber data valves'!$B$4:$K$1001,2,FALSE)</f>
        <v>#N/A</v>
      </c>
      <c r="Z237" s="20" t="e">
        <f>VLOOKUP('Frese Valve Selection'!$O237,'Partnumber data valves'!$B$4:$K$1001,3,FALSE)</f>
        <v>#N/A</v>
      </c>
      <c r="AA237" s="20" t="e">
        <f>VLOOKUP('Frese Valve Selection'!$O237,'Partnumber data valves'!$B$4:$K$1001,7,FALSE)</f>
        <v>#N/A</v>
      </c>
      <c r="AB237" s="20" t="e">
        <f>VLOOKUP('Frese Valve Selection'!$O237,'Partnumber data valves'!$B$4:$K$1001,8,FALSE)</f>
        <v>#N/A</v>
      </c>
      <c r="AC237" s="20" t="e">
        <f>VLOOKUP('Frese Valve Selection'!$O237,'Partnumber data valves'!$B$4:$K$1001,9,FALSE)</f>
        <v>#N/A</v>
      </c>
      <c r="AD237" s="20" t="e">
        <f>VLOOKUP('Frese Valve Selection'!$O237,'Partnumber data valves'!$B$4:$K$1001,10,FALSE)</f>
        <v>#N/A</v>
      </c>
      <c r="AE237" s="93">
        <f>IF(ISNUMBER(S237),S237*VLOOKUP('Frese Valve Selection'!$T237,'Partnumber data cartridges'!$A$4:$G$1001,7,FALSE),0)+
IF(ISNUMBER(U237),U237*VLOOKUP('Frese Valve Selection'!V237,'Partnumber data cartridges'!$A$4:$G$1001,7,FALSE),0)+
IF(ISNUMBER(W237),W237*VLOOKUP('Frese Valve Selection'!X237,'Partnumber data cartridges'!$A$4:$G$1001,7,FALSE),0)</f>
        <v>0</v>
      </c>
      <c r="AF237" s="1">
        <f>MAX(IF(ISBLANK(T237),0,VLOOKUP('Frese Valve Selection'!$T237,'Partnumber data cartridges'!$A$4:$G$1001,5,FALSE)),
IF(ISBLANK(V237),0,VLOOKUP('Frese Valve Selection'!V237,'Partnumber data cartridges'!$A$4:$G$1001,5,FALSE)),
IF(ISBLANK(X237),0,VLOOKUP('Frese Valve Selection'!X237,'Partnumber data cartridges'!$A$4:$G$1001,5,FALSE)))</f>
        <v>0</v>
      </c>
      <c r="AG237" s="20" t="e">
        <f>VLOOKUP(O237,'Weight table'!$A$2:$C$10000,3,FALSE)+IF(ISNUMBER(S237),S237*VLOOKUP(T237,'Weight table'!$A$2:$C$10000,3,FALSE),0)+IF(ISNUMBER(U237),U237*VLOOKUP(V237,'Weight table'!$A$2:$C$10000,3,FALSE),0)+IF(ISNUMBER(W237),W237*VLOOKUP(X237,'Weight table'!$A$2:$C$10000,3,FALSE),0)</f>
        <v>#N/A</v>
      </c>
      <c r="AI237" s="73"/>
      <c r="AN237">
        <f t="shared" si="32"/>
        <v>0</v>
      </c>
      <c r="AO237" t="e">
        <f t="shared" si="33"/>
        <v>#N/A</v>
      </c>
    </row>
    <row r="238" spans="2:41">
      <c r="B238" s="73"/>
      <c r="C238" s="73"/>
      <c r="D238" s="73"/>
      <c r="E238" s="73"/>
      <c r="F238" s="73"/>
      <c r="G238" s="81"/>
      <c r="H238" s="81"/>
      <c r="I238" s="97"/>
      <c r="J238" s="73"/>
      <c r="K238" s="73"/>
      <c r="L238" s="73"/>
      <c r="M238" s="81"/>
      <c r="O238" s="71"/>
      <c r="P238" s="20" t="e">
        <f>VLOOKUP('Frese Valve Selection'!$O238,'Partnumber data valves'!$B$4:$M$1001,12,FALSE)</f>
        <v>#N/A</v>
      </c>
      <c r="Q238" s="20" t="e">
        <f>VLOOKUP('Frese Valve Selection'!$O238,'Partnumber data valves'!$B$4:$L$1001,11,FALSE)</f>
        <v>#N/A</v>
      </c>
      <c r="R238" s="94" t="e">
        <f t="shared" si="31"/>
        <v>#DIV/0!</v>
      </c>
      <c r="S238" s="71"/>
      <c r="T238" s="71"/>
      <c r="U238" s="71"/>
      <c r="V238" s="71"/>
      <c r="W238" s="71"/>
      <c r="X238" s="71"/>
      <c r="Y238" s="19" t="e">
        <f>VLOOKUP('Frese Valve Selection'!$O238,'Partnumber data valves'!$B$4:$K$1001,2,FALSE)</f>
        <v>#N/A</v>
      </c>
      <c r="Z238" s="20" t="e">
        <f>VLOOKUP('Frese Valve Selection'!$O238,'Partnumber data valves'!$B$4:$K$1001,3,FALSE)</f>
        <v>#N/A</v>
      </c>
      <c r="AA238" s="20" t="e">
        <f>VLOOKUP('Frese Valve Selection'!$O238,'Partnumber data valves'!$B$4:$K$1001,7,FALSE)</f>
        <v>#N/A</v>
      </c>
      <c r="AB238" s="20" t="e">
        <f>VLOOKUP('Frese Valve Selection'!$O238,'Partnumber data valves'!$B$4:$K$1001,8,FALSE)</f>
        <v>#N/A</v>
      </c>
      <c r="AC238" s="20" t="e">
        <f>VLOOKUP('Frese Valve Selection'!$O238,'Partnumber data valves'!$B$4:$K$1001,9,FALSE)</f>
        <v>#N/A</v>
      </c>
      <c r="AD238" s="20" t="e">
        <f>VLOOKUP('Frese Valve Selection'!$O238,'Partnumber data valves'!$B$4:$K$1001,10,FALSE)</f>
        <v>#N/A</v>
      </c>
      <c r="AE238" s="93">
        <f>IF(ISNUMBER(S238),S238*VLOOKUP('Frese Valve Selection'!$T238,'Partnumber data cartridges'!$A$4:$G$1001,7,FALSE),0)+
IF(ISNUMBER(U238),U238*VLOOKUP('Frese Valve Selection'!V238,'Partnumber data cartridges'!$A$4:$G$1001,7,FALSE),0)+
IF(ISNUMBER(W238),W238*VLOOKUP('Frese Valve Selection'!X238,'Partnumber data cartridges'!$A$4:$G$1001,7,FALSE),0)</f>
        <v>0</v>
      </c>
      <c r="AF238" s="1">
        <f>MAX(IF(ISBLANK(T238),0,VLOOKUP('Frese Valve Selection'!$T238,'Partnumber data cartridges'!$A$4:$G$1001,5,FALSE)),
IF(ISBLANK(V238),0,VLOOKUP('Frese Valve Selection'!V238,'Partnumber data cartridges'!$A$4:$G$1001,5,FALSE)),
IF(ISBLANK(X238),0,VLOOKUP('Frese Valve Selection'!X238,'Partnumber data cartridges'!$A$4:$G$1001,5,FALSE)))</f>
        <v>0</v>
      </c>
      <c r="AG238" s="20" t="e">
        <f>VLOOKUP(O238,'Weight table'!$A$2:$C$10000,3,FALSE)+IF(ISNUMBER(S238),S238*VLOOKUP(T238,'Weight table'!$A$2:$C$10000,3,FALSE),0)+IF(ISNUMBER(U238),U238*VLOOKUP(V238,'Weight table'!$A$2:$C$10000,3,FALSE),0)+IF(ISNUMBER(W238),W238*VLOOKUP(X238,'Weight table'!$A$2:$C$10000,3,FALSE),0)</f>
        <v>#N/A</v>
      </c>
      <c r="AI238" s="73"/>
      <c r="AN238">
        <f t="shared" si="32"/>
        <v>0</v>
      </c>
      <c r="AO238" t="e">
        <f t="shared" si="33"/>
        <v>#N/A</v>
      </c>
    </row>
    <row r="239" spans="2:41">
      <c r="B239" s="73"/>
      <c r="C239" s="73"/>
      <c r="D239" s="73"/>
      <c r="E239" s="73"/>
      <c r="F239" s="73"/>
      <c r="G239" s="81"/>
      <c r="H239" s="81"/>
      <c r="I239" s="97"/>
      <c r="J239" s="73"/>
      <c r="K239" s="73"/>
      <c r="L239" s="73"/>
      <c r="M239" s="82"/>
      <c r="O239" s="71"/>
      <c r="P239" s="20" t="e">
        <f>VLOOKUP('Frese Valve Selection'!$O239,'Partnumber data valves'!$B$4:$M$1001,12,FALSE)</f>
        <v>#N/A</v>
      </c>
      <c r="Q239" s="20" t="e">
        <f>VLOOKUP('Frese Valve Selection'!$O239,'Partnumber data valves'!$B$4:$L$1001,11,FALSE)</f>
        <v>#N/A</v>
      </c>
      <c r="R239" s="94" t="e">
        <f t="shared" si="31"/>
        <v>#DIV/0!</v>
      </c>
      <c r="S239" s="71"/>
      <c r="T239" s="71"/>
      <c r="U239" s="71"/>
      <c r="V239" s="71"/>
      <c r="W239" s="71"/>
      <c r="X239" s="71"/>
      <c r="Y239" s="19" t="e">
        <f>VLOOKUP('Frese Valve Selection'!$O239,'Partnumber data valves'!$B$4:$K$1001,2,FALSE)</f>
        <v>#N/A</v>
      </c>
      <c r="Z239" s="20" t="e">
        <f>VLOOKUP('Frese Valve Selection'!$O239,'Partnumber data valves'!$B$4:$K$1001,3,FALSE)</f>
        <v>#N/A</v>
      </c>
      <c r="AA239" s="20" t="e">
        <f>VLOOKUP('Frese Valve Selection'!$O239,'Partnumber data valves'!$B$4:$K$1001,7,FALSE)</f>
        <v>#N/A</v>
      </c>
      <c r="AB239" s="20" t="e">
        <f>VLOOKUP('Frese Valve Selection'!$O239,'Partnumber data valves'!$B$4:$K$1001,8,FALSE)</f>
        <v>#N/A</v>
      </c>
      <c r="AC239" s="20" t="e">
        <f>VLOOKUP('Frese Valve Selection'!$O239,'Partnumber data valves'!$B$4:$K$1001,9,FALSE)</f>
        <v>#N/A</v>
      </c>
      <c r="AD239" s="20" t="e">
        <f>VLOOKUP('Frese Valve Selection'!$O239,'Partnumber data valves'!$B$4:$K$1001,10,FALSE)</f>
        <v>#N/A</v>
      </c>
      <c r="AE239" s="93">
        <f>IF(ISNUMBER(S239),S239*VLOOKUP('Frese Valve Selection'!$T239,'Partnumber data cartridges'!$A$4:$G$1001,7,FALSE),0)+
IF(ISNUMBER(U239),U239*VLOOKUP('Frese Valve Selection'!V239,'Partnumber data cartridges'!$A$4:$G$1001,7,FALSE),0)+
IF(ISNUMBER(W239),W239*VLOOKUP('Frese Valve Selection'!X239,'Partnumber data cartridges'!$A$4:$G$1001,7,FALSE),0)</f>
        <v>0</v>
      </c>
      <c r="AF239" s="1">
        <f>MAX(IF(ISBLANK(T239),0,VLOOKUP('Frese Valve Selection'!$T239,'Partnumber data cartridges'!$A$4:$G$1001,5,FALSE)),
IF(ISBLANK(V239),0,VLOOKUP('Frese Valve Selection'!V239,'Partnumber data cartridges'!$A$4:$G$1001,5,FALSE)),
IF(ISBLANK(X239),0,VLOOKUP('Frese Valve Selection'!X239,'Partnumber data cartridges'!$A$4:$G$1001,5,FALSE)))</f>
        <v>0</v>
      </c>
      <c r="AG239" s="20" t="e">
        <f>VLOOKUP(O239,'Weight table'!$A$2:$C$10000,3,FALSE)+IF(ISNUMBER(S239),S239*VLOOKUP(T239,'Weight table'!$A$2:$C$10000,3,FALSE),0)+IF(ISNUMBER(U239),U239*VLOOKUP(V239,'Weight table'!$A$2:$C$10000,3,FALSE),0)+IF(ISNUMBER(W239),W239*VLOOKUP(X239,'Weight table'!$A$2:$C$10000,3,FALSE),0)</f>
        <v>#N/A</v>
      </c>
      <c r="AI239" s="73"/>
      <c r="AN239">
        <f t="shared" si="32"/>
        <v>0</v>
      </c>
      <c r="AO239" t="e">
        <f t="shared" si="33"/>
        <v>#N/A</v>
      </c>
    </row>
    <row r="240" spans="2:41">
      <c r="B240" s="73"/>
      <c r="C240" s="73"/>
      <c r="D240" s="73"/>
      <c r="E240" s="73"/>
      <c r="F240" s="73"/>
      <c r="G240" s="81"/>
      <c r="H240" s="80"/>
      <c r="I240" s="97"/>
      <c r="J240" s="73"/>
      <c r="K240" s="73"/>
      <c r="L240" s="73"/>
      <c r="M240" s="82"/>
      <c r="O240" s="71"/>
      <c r="P240" s="20" t="e">
        <f>VLOOKUP('Frese Valve Selection'!$O240,'Partnumber data valves'!$B$4:$M$1001,12,FALSE)</f>
        <v>#N/A</v>
      </c>
      <c r="Q240" s="20" t="e">
        <f>VLOOKUP('Frese Valve Selection'!$O240,'Partnumber data valves'!$B$4:$L$1001,11,FALSE)</f>
        <v>#N/A</v>
      </c>
      <c r="R240" s="94" t="e">
        <f t="shared" si="31"/>
        <v>#DIV/0!</v>
      </c>
      <c r="S240" s="71"/>
      <c r="T240" s="71"/>
      <c r="U240" s="71"/>
      <c r="V240" s="71"/>
      <c r="W240" s="71"/>
      <c r="X240" s="71"/>
      <c r="Y240" s="19" t="e">
        <f>VLOOKUP('Frese Valve Selection'!$O240,'Partnumber data valves'!$B$4:$K$1001,2,FALSE)</f>
        <v>#N/A</v>
      </c>
      <c r="Z240" s="20" t="e">
        <f>VLOOKUP('Frese Valve Selection'!$O240,'Partnumber data valves'!$B$4:$K$1001,3,FALSE)</f>
        <v>#N/A</v>
      </c>
      <c r="AA240" s="20" t="e">
        <f>VLOOKUP('Frese Valve Selection'!$O240,'Partnumber data valves'!$B$4:$K$1001,7,FALSE)</f>
        <v>#N/A</v>
      </c>
      <c r="AB240" s="20" t="e">
        <f>VLOOKUP('Frese Valve Selection'!$O240,'Partnumber data valves'!$B$4:$K$1001,8,FALSE)</f>
        <v>#N/A</v>
      </c>
      <c r="AC240" s="20" t="e">
        <f>VLOOKUP('Frese Valve Selection'!$O240,'Partnumber data valves'!$B$4:$K$1001,9,FALSE)</f>
        <v>#N/A</v>
      </c>
      <c r="AD240" s="20" t="e">
        <f>VLOOKUP('Frese Valve Selection'!$O240,'Partnumber data valves'!$B$4:$K$1001,10,FALSE)</f>
        <v>#N/A</v>
      </c>
      <c r="AE240" s="93">
        <f>IF(ISNUMBER(S240),S240*VLOOKUP('Frese Valve Selection'!$T240,'Partnumber data cartridges'!$A$4:$G$1001,7,FALSE),0)+
IF(ISNUMBER(U240),U240*VLOOKUP('Frese Valve Selection'!V240,'Partnumber data cartridges'!$A$4:$G$1001,7,FALSE),0)+
IF(ISNUMBER(W240),W240*VLOOKUP('Frese Valve Selection'!X240,'Partnumber data cartridges'!$A$4:$G$1001,7,FALSE),0)</f>
        <v>0</v>
      </c>
      <c r="AF240" s="1">
        <f>MAX(IF(ISBLANK(T240),0,VLOOKUP('Frese Valve Selection'!$T240,'Partnumber data cartridges'!$A$4:$G$1001,5,FALSE)),
IF(ISBLANK(V240),0,VLOOKUP('Frese Valve Selection'!V240,'Partnumber data cartridges'!$A$4:$G$1001,5,FALSE)),
IF(ISBLANK(X240),0,VLOOKUP('Frese Valve Selection'!X240,'Partnumber data cartridges'!$A$4:$G$1001,5,FALSE)))</f>
        <v>0</v>
      </c>
      <c r="AG240" s="20" t="e">
        <f>VLOOKUP(O240,'Weight table'!$A$2:$C$10000,3,FALSE)+IF(ISNUMBER(S240),S240*VLOOKUP(T240,'Weight table'!$A$2:$C$10000,3,FALSE),0)+IF(ISNUMBER(U240),U240*VLOOKUP(V240,'Weight table'!$A$2:$C$10000,3,FALSE),0)+IF(ISNUMBER(W240),W240*VLOOKUP(X240,'Weight table'!$A$2:$C$10000,3,FALSE),0)</f>
        <v>#N/A</v>
      </c>
      <c r="AI240" s="73"/>
      <c r="AN240">
        <f t="shared" si="32"/>
        <v>0</v>
      </c>
      <c r="AO240" t="e">
        <f t="shared" si="33"/>
        <v>#N/A</v>
      </c>
    </row>
    <row r="241" spans="2:41">
      <c r="B241" s="73"/>
      <c r="C241" s="73"/>
      <c r="D241" s="73"/>
      <c r="E241" s="73"/>
      <c r="F241" s="73"/>
      <c r="G241" s="81"/>
      <c r="H241" s="80"/>
      <c r="I241" s="97"/>
      <c r="J241" s="73"/>
      <c r="K241" s="73"/>
      <c r="L241" s="73"/>
      <c r="M241" s="81"/>
      <c r="O241" s="71"/>
      <c r="P241" s="20" t="e">
        <f>VLOOKUP('Frese Valve Selection'!$O241,'Partnumber data valves'!$B$4:$M$1001,12,FALSE)</f>
        <v>#N/A</v>
      </c>
      <c r="Q241" s="20" t="e">
        <f>VLOOKUP('Frese Valve Selection'!$O241,'Partnumber data valves'!$B$4:$L$1001,11,FALSE)</f>
        <v>#N/A</v>
      </c>
      <c r="R241" s="94" t="e">
        <f t="shared" si="31"/>
        <v>#DIV/0!</v>
      </c>
      <c r="S241" s="71"/>
      <c r="T241" s="71"/>
      <c r="U241" s="71"/>
      <c r="V241" s="71"/>
      <c r="W241" s="71"/>
      <c r="X241" s="71"/>
      <c r="Y241" s="19" t="e">
        <f>VLOOKUP('Frese Valve Selection'!$O241,'Partnumber data valves'!$B$4:$K$1001,2,FALSE)</f>
        <v>#N/A</v>
      </c>
      <c r="Z241" s="20" t="e">
        <f>VLOOKUP('Frese Valve Selection'!$O241,'Partnumber data valves'!$B$4:$K$1001,3,FALSE)</f>
        <v>#N/A</v>
      </c>
      <c r="AA241" s="20" t="e">
        <f>VLOOKUP('Frese Valve Selection'!$O241,'Partnumber data valves'!$B$4:$K$1001,7,FALSE)</f>
        <v>#N/A</v>
      </c>
      <c r="AB241" s="20" t="e">
        <f>VLOOKUP('Frese Valve Selection'!$O241,'Partnumber data valves'!$B$4:$K$1001,8,FALSE)</f>
        <v>#N/A</v>
      </c>
      <c r="AC241" s="20" t="e">
        <f>VLOOKUP('Frese Valve Selection'!$O241,'Partnumber data valves'!$B$4:$K$1001,9,FALSE)</f>
        <v>#N/A</v>
      </c>
      <c r="AD241" s="20" t="e">
        <f>VLOOKUP('Frese Valve Selection'!$O241,'Partnumber data valves'!$B$4:$K$1001,10,FALSE)</f>
        <v>#N/A</v>
      </c>
      <c r="AE241" s="93">
        <f>IF(ISNUMBER(S241),S241*VLOOKUP('Frese Valve Selection'!$T241,'Partnumber data cartridges'!$A$4:$G$1001,7,FALSE),0)+
IF(ISNUMBER(U241),U241*VLOOKUP('Frese Valve Selection'!V241,'Partnumber data cartridges'!$A$4:$G$1001,7,FALSE),0)+
IF(ISNUMBER(W241),W241*VLOOKUP('Frese Valve Selection'!X241,'Partnumber data cartridges'!$A$4:$G$1001,7,FALSE),0)</f>
        <v>0</v>
      </c>
      <c r="AF241" s="1">
        <f>MAX(IF(ISBLANK(T241),0,VLOOKUP('Frese Valve Selection'!$T241,'Partnumber data cartridges'!$A$4:$G$1001,5,FALSE)),
IF(ISBLANK(V241),0,VLOOKUP('Frese Valve Selection'!V241,'Partnumber data cartridges'!$A$4:$G$1001,5,FALSE)),
IF(ISBLANK(X241),0,VLOOKUP('Frese Valve Selection'!X241,'Partnumber data cartridges'!$A$4:$G$1001,5,FALSE)))</f>
        <v>0</v>
      </c>
      <c r="AG241" s="20" t="e">
        <f>VLOOKUP(O241,'Weight table'!$A$2:$C$10000,3,FALSE)+IF(ISNUMBER(S241),S241*VLOOKUP(T241,'Weight table'!$A$2:$C$10000,3,FALSE),0)+IF(ISNUMBER(U241),U241*VLOOKUP(V241,'Weight table'!$A$2:$C$10000,3,FALSE),0)+IF(ISNUMBER(W241),W241*VLOOKUP(X241,'Weight table'!$A$2:$C$10000,3,FALSE),0)</f>
        <v>#N/A</v>
      </c>
      <c r="AI241" s="73"/>
      <c r="AN241">
        <f t="shared" si="32"/>
        <v>0</v>
      </c>
      <c r="AO241" t="e">
        <f t="shared" si="33"/>
        <v>#N/A</v>
      </c>
    </row>
    <row r="242" spans="2:41">
      <c r="B242" s="73"/>
      <c r="C242" s="73"/>
      <c r="D242" s="73"/>
      <c r="E242" s="73"/>
      <c r="F242" s="73"/>
      <c r="G242" s="81"/>
      <c r="H242" s="81"/>
      <c r="I242" s="97"/>
      <c r="J242" s="73"/>
      <c r="K242" s="73"/>
      <c r="L242" s="73"/>
      <c r="M242" s="81"/>
      <c r="O242" s="71"/>
      <c r="P242" s="20" t="e">
        <f>VLOOKUP('Frese Valve Selection'!$O242,'Partnumber data valves'!$B$4:$M$1001,12,FALSE)</f>
        <v>#N/A</v>
      </c>
      <c r="Q242" s="20" t="e">
        <f>VLOOKUP('Frese Valve Selection'!$O242,'Partnumber data valves'!$B$4:$L$1001,11,FALSE)</f>
        <v>#N/A</v>
      </c>
      <c r="R242" s="94" t="e">
        <f t="shared" si="31"/>
        <v>#DIV/0!</v>
      </c>
      <c r="S242" s="71"/>
      <c r="T242" s="71"/>
      <c r="U242" s="71"/>
      <c r="V242" s="71"/>
      <c r="W242" s="71"/>
      <c r="X242" s="71"/>
      <c r="Y242" s="19" t="e">
        <f>VLOOKUP('Frese Valve Selection'!$O242,'Partnumber data valves'!$B$4:$K$1001,2,FALSE)</f>
        <v>#N/A</v>
      </c>
      <c r="Z242" s="20" t="e">
        <f>VLOOKUP('Frese Valve Selection'!$O242,'Partnumber data valves'!$B$4:$K$1001,3,FALSE)</f>
        <v>#N/A</v>
      </c>
      <c r="AA242" s="20" t="e">
        <f>VLOOKUP('Frese Valve Selection'!$O242,'Partnumber data valves'!$B$4:$K$1001,7,FALSE)</f>
        <v>#N/A</v>
      </c>
      <c r="AB242" s="20" t="e">
        <f>VLOOKUP('Frese Valve Selection'!$O242,'Partnumber data valves'!$B$4:$K$1001,8,FALSE)</f>
        <v>#N/A</v>
      </c>
      <c r="AC242" s="20" t="e">
        <f>VLOOKUP('Frese Valve Selection'!$O242,'Partnumber data valves'!$B$4:$K$1001,9,FALSE)</f>
        <v>#N/A</v>
      </c>
      <c r="AD242" s="20" t="e">
        <f>VLOOKUP('Frese Valve Selection'!$O242,'Partnumber data valves'!$B$4:$K$1001,10,FALSE)</f>
        <v>#N/A</v>
      </c>
      <c r="AE242" s="93">
        <f>IF(ISNUMBER(S242),S242*VLOOKUP('Frese Valve Selection'!$T242,'Partnumber data cartridges'!$A$4:$G$1001,7,FALSE),0)+
IF(ISNUMBER(U242),U242*VLOOKUP('Frese Valve Selection'!V242,'Partnumber data cartridges'!$A$4:$G$1001,7,FALSE),0)+
IF(ISNUMBER(W242),W242*VLOOKUP('Frese Valve Selection'!X242,'Partnumber data cartridges'!$A$4:$G$1001,7,FALSE),0)</f>
        <v>0</v>
      </c>
      <c r="AF242" s="1">
        <f>MAX(IF(ISBLANK(T242),0,VLOOKUP('Frese Valve Selection'!$T242,'Partnumber data cartridges'!$A$4:$G$1001,5,FALSE)),
IF(ISBLANK(V242),0,VLOOKUP('Frese Valve Selection'!V242,'Partnumber data cartridges'!$A$4:$G$1001,5,FALSE)),
IF(ISBLANK(X242),0,VLOOKUP('Frese Valve Selection'!X242,'Partnumber data cartridges'!$A$4:$G$1001,5,FALSE)))</f>
        <v>0</v>
      </c>
      <c r="AG242" s="20" t="e">
        <f>VLOOKUP(O242,'Weight table'!$A$2:$C$10000,3,FALSE)+IF(ISNUMBER(S242),S242*VLOOKUP(T242,'Weight table'!$A$2:$C$10000,3,FALSE),0)+IF(ISNUMBER(U242),U242*VLOOKUP(V242,'Weight table'!$A$2:$C$10000,3,FALSE),0)+IF(ISNUMBER(W242),W242*VLOOKUP(X242,'Weight table'!$A$2:$C$10000,3,FALSE),0)</f>
        <v>#N/A</v>
      </c>
      <c r="AI242" s="73"/>
      <c r="AN242">
        <f t="shared" si="32"/>
        <v>0</v>
      </c>
      <c r="AO242" t="e">
        <f t="shared" si="33"/>
        <v>#N/A</v>
      </c>
    </row>
    <row r="243" spans="2:41">
      <c r="B243" s="73"/>
      <c r="C243" s="73"/>
      <c r="D243" s="73"/>
      <c r="E243" s="73"/>
      <c r="F243" s="73"/>
      <c r="G243" s="81"/>
      <c r="H243" s="81"/>
      <c r="I243" s="97"/>
      <c r="J243" s="73"/>
      <c r="K243" s="73"/>
      <c r="L243" s="73"/>
      <c r="M243" s="81"/>
      <c r="O243" s="71"/>
      <c r="P243" s="20" t="e">
        <f>VLOOKUP('Frese Valve Selection'!$O243,'Partnumber data valves'!$B$4:$M$1001,12,FALSE)</f>
        <v>#N/A</v>
      </c>
      <c r="Q243" s="20" t="e">
        <f>VLOOKUP('Frese Valve Selection'!$O243,'Partnumber data valves'!$B$4:$L$1001,11,FALSE)</f>
        <v>#N/A</v>
      </c>
      <c r="R243" s="94" t="e">
        <f t="shared" si="31"/>
        <v>#DIV/0!</v>
      </c>
      <c r="S243" s="71"/>
      <c r="T243" s="71"/>
      <c r="U243" s="71"/>
      <c r="V243" s="71"/>
      <c r="W243" s="71"/>
      <c r="X243" s="71"/>
      <c r="Y243" s="19" t="e">
        <f>VLOOKUP('Frese Valve Selection'!$O243,'Partnumber data valves'!$B$4:$K$1001,2,FALSE)</f>
        <v>#N/A</v>
      </c>
      <c r="Z243" s="20" t="e">
        <f>VLOOKUP('Frese Valve Selection'!$O243,'Partnumber data valves'!$B$4:$K$1001,3,FALSE)</f>
        <v>#N/A</v>
      </c>
      <c r="AA243" s="20" t="e">
        <f>VLOOKUP('Frese Valve Selection'!$O243,'Partnumber data valves'!$B$4:$K$1001,7,FALSE)</f>
        <v>#N/A</v>
      </c>
      <c r="AB243" s="20" t="e">
        <f>VLOOKUP('Frese Valve Selection'!$O243,'Partnumber data valves'!$B$4:$K$1001,8,FALSE)</f>
        <v>#N/A</v>
      </c>
      <c r="AC243" s="20" t="e">
        <f>VLOOKUP('Frese Valve Selection'!$O243,'Partnumber data valves'!$B$4:$K$1001,9,FALSE)</f>
        <v>#N/A</v>
      </c>
      <c r="AD243" s="20" t="e">
        <f>VLOOKUP('Frese Valve Selection'!$O243,'Partnumber data valves'!$B$4:$K$1001,10,FALSE)</f>
        <v>#N/A</v>
      </c>
      <c r="AE243" s="93">
        <f>IF(ISNUMBER(S243),S243*VLOOKUP('Frese Valve Selection'!$T243,'Partnumber data cartridges'!$A$4:$G$1001,7,FALSE),0)+
IF(ISNUMBER(U243),U243*VLOOKUP('Frese Valve Selection'!V243,'Partnumber data cartridges'!$A$4:$G$1001,7,FALSE),0)+
IF(ISNUMBER(W243),W243*VLOOKUP('Frese Valve Selection'!X243,'Partnumber data cartridges'!$A$4:$G$1001,7,FALSE),0)</f>
        <v>0</v>
      </c>
      <c r="AF243" s="1">
        <f>MAX(IF(ISBLANK(T243),0,VLOOKUP('Frese Valve Selection'!$T243,'Partnumber data cartridges'!$A$4:$G$1001,5,FALSE)),
IF(ISBLANK(V243),0,VLOOKUP('Frese Valve Selection'!V243,'Partnumber data cartridges'!$A$4:$G$1001,5,FALSE)),
IF(ISBLANK(X243),0,VLOOKUP('Frese Valve Selection'!X243,'Partnumber data cartridges'!$A$4:$G$1001,5,FALSE)))</f>
        <v>0</v>
      </c>
      <c r="AG243" s="20" t="e">
        <f>VLOOKUP(O243,'Weight table'!$A$2:$C$10000,3,FALSE)+IF(ISNUMBER(S243),S243*VLOOKUP(T243,'Weight table'!$A$2:$C$10000,3,FALSE),0)+IF(ISNUMBER(U243),U243*VLOOKUP(V243,'Weight table'!$A$2:$C$10000,3,FALSE),0)+IF(ISNUMBER(W243),W243*VLOOKUP(X243,'Weight table'!$A$2:$C$10000,3,FALSE),0)</f>
        <v>#N/A</v>
      </c>
      <c r="AI243" s="73"/>
      <c r="AN243">
        <f t="shared" si="32"/>
        <v>0</v>
      </c>
      <c r="AO243" t="e">
        <f t="shared" si="33"/>
        <v>#N/A</v>
      </c>
    </row>
    <row r="244" spans="2:41">
      <c r="B244" s="73"/>
      <c r="C244" s="73"/>
      <c r="D244" s="73"/>
      <c r="E244" s="73"/>
      <c r="F244" s="73"/>
      <c r="G244" s="81"/>
      <c r="H244" s="80"/>
      <c r="I244" s="97"/>
      <c r="J244" s="73"/>
      <c r="K244" s="73"/>
      <c r="L244" s="73"/>
      <c r="M244" s="82"/>
      <c r="O244" s="71"/>
      <c r="P244" s="20" t="e">
        <f>VLOOKUP('Frese Valve Selection'!$O244,'Partnumber data valves'!$B$4:$M$1001,12,FALSE)</f>
        <v>#N/A</v>
      </c>
      <c r="Q244" s="20" t="e">
        <f>VLOOKUP('Frese Valve Selection'!$O244,'Partnumber data valves'!$B$4:$L$1001,11,FALSE)</f>
        <v>#N/A</v>
      </c>
      <c r="R244" s="94" t="e">
        <f t="shared" si="31"/>
        <v>#DIV/0!</v>
      </c>
      <c r="S244" s="71"/>
      <c r="T244" s="71"/>
      <c r="U244" s="71"/>
      <c r="V244" s="71"/>
      <c r="W244" s="71"/>
      <c r="X244" s="71"/>
      <c r="Y244" s="19" t="e">
        <f>VLOOKUP('Frese Valve Selection'!$O244,'Partnumber data valves'!$B$4:$K$1001,2,FALSE)</f>
        <v>#N/A</v>
      </c>
      <c r="Z244" s="20" t="e">
        <f>VLOOKUP('Frese Valve Selection'!$O244,'Partnumber data valves'!$B$4:$K$1001,3,FALSE)</f>
        <v>#N/A</v>
      </c>
      <c r="AA244" s="20" t="e">
        <f>VLOOKUP('Frese Valve Selection'!$O244,'Partnumber data valves'!$B$4:$K$1001,7,FALSE)</f>
        <v>#N/A</v>
      </c>
      <c r="AB244" s="20" t="e">
        <f>VLOOKUP('Frese Valve Selection'!$O244,'Partnumber data valves'!$B$4:$K$1001,8,FALSE)</f>
        <v>#N/A</v>
      </c>
      <c r="AC244" s="20" t="e">
        <f>VLOOKUP('Frese Valve Selection'!$O244,'Partnumber data valves'!$B$4:$K$1001,9,FALSE)</f>
        <v>#N/A</v>
      </c>
      <c r="AD244" s="20" t="e">
        <f>VLOOKUP('Frese Valve Selection'!$O244,'Partnumber data valves'!$B$4:$K$1001,10,FALSE)</f>
        <v>#N/A</v>
      </c>
      <c r="AE244" s="93">
        <f>IF(ISNUMBER(S244),S244*VLOOKUP('Frese Valve Selection'!$T244,'Partnumber data cartridges'!$A$4:$G$1001,7,FALSE),0)+
IF(ISNUMBER(U244),U244*VLOOKUP('Frese Valve Selection'!V244,'Partnumber data cartridges'!$A$4:$G$1001,7,FALSE),0)+
IF(ISNUMBER(W244),W244*VLOOKUP('Frese Valve Selection'!X244,'Partnumber data cartridges'!$A$4:$G$1001,7,FALSE),0)</f>
        <v>0</v>
      </c>
      <c r="AF244" s="1">
        <f>MAX(IF(ISBLANK(T244),0,VLOOKUP('Frese Valve Selection'!$T244,'Partnumber data cartridges'!$A$4:$G$1001,5,FALSE)),
IF(ISBLANK(V244),0,VLOOKUP('Frese Valve Selection'!V244,'Partnumber data cartridges'!$A$4:$G$1001,5,FALSE)),
IF(ISBLANK(X244),0,VLOOKUP('Frese Valve Selection'!X244,'Partnumber data cartridges'!$A$4:$G$1001,5,FALSE)))</f>
        <v>0</v>
      </c>
      <c r="AG244" s="20" t="e">
        <f>VLOOKUP(O244,'Weight table'!$A$2:$C$10000,3,FALSE)+IF(ISNUMBER(S244),S244*VLOOKUP(T244,'Weight table'!$A$2:$C$10000,3,FALSE),0)+IF(ISNUMBER(U244),U244*VLOOKUP(V244,'Weight table'!$A$2:$C$10000,3,FALSE),0)+IF(ISNUMBER(W244),W244*VLOOKUP(X244,'Weight table'!$A$2:$C$10000,3,FALSE),0)</f>
        <v>#N/A</v>
      </c>
      <c r="AI244" s="73"/>
      <c r="AN244">
        <f t="shared" si="32"/>
        <v>0</v>
      </c>
      <c r="AO244" t="e">
        <f t="shared" si="33"/>
        <v>#N/A</v>
      </c>
    </row>
    <row r="245" spans="2:41">
      <c r="B245" s="73"/>
      <c r="C245" s="73"/>
      <c r="D245" s="73"/>
      <c r="E245" s="73"/>
      <c r="F245" s="73"/>
      <c r="G245" s="81"/>
      <c r="H245" s="81"/>
      <c r="I245" s="97"/>
      <c r="J245" s="73"/>
      <c r="K245" s="73"/>
      <c r="L245" s="73"/>
      <c r="M245" s="81"/>
      <c r="O245" s="71"/>
      <c r="P245" s="20" t="e">
        <f>VLOOKUP('Frese Valve Selection'!$O245,'Partnumber data valves'!$B$4:$M$1001,12,FALSE)</f>
        <v>#N/A</v>
      </c>
      <c r="Q245" s="20" t="e">
        <f>VLOOKUP('Frese Valve Selection'!$O245,'Partnumber data valves'!$B$4:$L$1001,11,FALSE)</f>
        <v>#N/A</v>
      </c>
      <c r="R245" s="94" t="e">
        <f t="shared" si="31"/>
        <v>#DIV/0!</v>
      </c>
      <c r="S245" s="71"/>
      <c r="T245" s="71"/>
      <c r="U245" s="71"/>
      <c r="V245" s="71"/>
      <c r="W245" s="71"/>
      <c r="X245" s="71"/>
      <c r="Y245" s="19" t="e">
        <f>VLOOKUP('Frese Valve Selection'!$O245,'Partnumber data valves'!$B$4:$K$1001,2,FALSE)</f>
        <v>#N/A</v>
      </c>
      <c r="Z245" s="20" t="e">
        <f>VLOOKUP('Frese Valve Selection'!$O245,'Partnumber data valves'!$B$4:$K$1001,3,FALSE)</f>
        <v>#N/A</v>
      </c>
      <c r="AA245" s="20" t="e">
        <f>VLOOKUP('Frese Valve Selection'!$O245,'Partnumber data valves'!$B$4:$K$1001,7,FALSE)</f>
        <v>#N/A</v>
      </c>
      <c r="AB245" s="20" t="e">
        <f>VLOOKUP('Frese Valve Selection'!$O245,'Partnumber data valves'!$B$4:$K$1001,8,FALSE)</f>
        <v>#N/A</v>
      </c>
      <c r="AC245" s="20" t="e">
        <f>VLOOKUP('Frese Valve Selection'!$O245,'Partnumber data valves'!$B$4:$K$1001,9,FALSE)</f>
        <v>#N/A</v>
      </c>
      <c r="AD245" s="20" t="e">
        <f>VLOOKUP('Frese Valve Selection'!$O245,'Partnumber data valves'!$B$4:$K$1001,10,FALSE)</f>
        <v>#N/A</v>
      </c>
      <c r="AE245" s="93">
        <f>IF(ISNUMBER(S245),S245*VLOOKUP('Frese Valve Selection'!$T245,'Partnumber data cartridges'!$A$4:$G$1001,7,FALSE),0)+
IF(ISNUMBER(U245),U245*VLOOKUP('Frese Valve Selection'!V245,'Partnumber data cartridges'!$A$4:$G$1001,7,FALSE),0)+
IF(ISNUMBER(W245),W245*VLOOKUP('Frese Valve Selection'!X245,'Partnumber data cartridges'!$A$4:$G$1001,7,FALSE),0)</f>
        <v>0</v>
      </c>
      <c r="AF245" s="1">
        <f>MAX(IF(ISBLANK(T245),0,VLOOKUP('Frese Valve Selection'!$T245,'Partnumber data cartridges'!$A$4:$G$1001,5,FALSE)),
IF(ISBLANK(V245),0,VLOOKUP('Frese Valve Selection'!V245,'Partnumber data cartridges'!$A$4:$G$1001,5,FALSE)),
IF(ISBLANK(X245),0,VLOOKUP('Frese Valve Selection'!X245,'Partnumber data cartridges'!$A$4:$G$1001,5,FALSE)))</f>
        <v>0</v>
      </c>
      <c r="AG245" s="20" t="e">
        <f>VLOOKUP(O245,'Weight table'!$A$2:$C$10000,3,FALSE)+IF(ISNUMBER(S245),S245*VLOOKUP(T245,'Weight table'!$A$2:$C$10000,3,FALSE),0)+IF(ISNUMBER(U245),U245*VLOOKUP(V245,'Weight table'!$A$2:$C$10000,3,FALSE),0)+IF(ISNUMBER(W245),W245*VLOOKUP(X245,'Weight table'!$A$2:$C$10000,3,FALSE),0)</f>
        <v>#N/A</v>
      </c>
      <c r="AI245" s="73"/>
      <c r="AN245">
        <f t="shared" si="32"/>
        <v>0</v>
      </c>
      <c r="AO245" t="e">
        <f t="shared" si="33"/>
        <v>#N/A</v>
      </c>
    </row>
    <row r="246" spans="2:41">
      <c r="B246" s="73"/>
      <c r="C246" s="73"/>
      <c r="D246" s="73"/>
      <c r="E246" s="73"/>
      <c r="F246" s="73"/>
      <c r="G246" s="80"/>
      <c r="H246" s="81"/>
      <c r="I246" s="97"/>
      <c r="J246" s="73"/>
      <c r="K246" s="73"/>
      <c r="L246" s="73"/>
      <c r="M246" s="81"/>
      <c r="O246" s="71"/>
      <c r="P246" s="20" t="e">
        <f>VLOOKUP('Frese Valve Selection'!$O246,'Partnumber data valves'!$B$4:$M$1001,12,FALSE)</f>
        <v>#N/A</v>
      </c>
      <c r="Q246" s="20" t="e">
        <f>VLOOKUP('Frese Valve Selection'!$O246,'Partnumber data valves'!$B$4:$L$1001,11,FALSE)</f>
        <v>#N/A</v>
      </c>
      <c r="R246" s="94" t="e">
        <f t="shared" si="31"/>
        <v>#DIV/0!</v>
      </c>
      <c r="S246" s="71"/>
      <c r="T246" s="71"/>
      <c r="U246" s="71"/>
      <c r="V246" s="71"/>
      <c r="W246" s="71"/>
      <c r="X246" s="71"/>
      <c r="Y246" s="19" t="e">
        <f>VLOOKUP('Frese Valve Selection'!$O246,'Partnumber data valves'!$B$4:$K$1001,2,FALSE)</f>
        <v>#N/A</v>
      </c>
      <c r="Z246" s="20" t="e">
        <f>VLOOKUP('Frese Valve Selection'!$O246,'Partnumber data valves'!$B$4:$K$1001,3,FALSE)</f>
        <v>#N/A</v>
      </c>
      <c r="AA246" s="20" t="e">
        <f>VLOOKUP('Frese Valve Selection'!$O246,'Partnumber data valves'!$B$4:$K$1001,7,FALSE)</f>
        <v>#N/A</v>
      </c>
      <c r="AB246" s="20" t="e">
        <f>VLOOKUP('Frese Valve Selection'!$O246,'Partnumber data valves'!$B$4:$K$1001,8,FALSE)</f>
        <v>#N/A</v>
      </c>
      <c r="AC246" s="20" t="e">
        <f>VLOOKUP('Frese Valve Selection'!$O246,'Partnumber data valves'!$B$4:$K$1001,9,FALSE)</f>
        <v>#N/A</v>
      </c>
      <c r="AD246" s="20" t="e">
        <f>VLOOKUP('Frese Valve Selection'!$O246,'Partnumber data valves'!$B$4:$K$1001,10,FALSE)</f>
        <v>#N/A</v>
      </c>
      <c r="AE246" s="93">
        <f>IF(ISNUMBER(S246),S246*VLOOKUP('Frese Valve Selection'!$T246,'Partnumber data cartridges'!$A$4:$G$1001,7,FALSE),0)+
IF(ISNUMBER(U246),U246*VLOOKUP('Frese Valve Selection'!V246,'Partnumber data cartridges'!$A$4:$G$1001,7,FALSE),0)+
IF(ISNUMBER(W246),W246*VLOOKUP('Frese Valve Selection'!X246,'Partnumber data cartridges'!$A$4:$G$1001,7,FALSE),0)</f>
        <v>0</v>
      </c>
      <c r="AF246" s="1">
        <f>MAX(IF(ISBLANK(T246),0,VLOOKUP('Frese Valve Selection'!$T246,'Partnumber data cartridges'!$A$4:$G$1001,5,FALSE)),
IF(ISBLANK(V246),0,VLOOKUP('Frese Valve Selection'!V246,'Partnumber data cartridges'!$A$4:$G$1001,5,FALSE)),
IF(ISBLANK(X246),0,VLOOKUP('Frese Valve Selection'!X246,'Partnumber data cartridges'!$A$4:$G$1001,5,FALSE)))</f>
        <v>0</v>
      </c>
      <c r="AG246" s="20" t="e">
        <f>VLOOKUP(O246,'Weight table'!$A$2:$C$10000,3,FALSE)+IF(ISNUMBER(S246),S246*VLOOKUP(T246,'Weight table'!$A$2:$C$10000,3,FALSE),0)+IF(ISNUMBER(U246),U246*VLOOKUP(V246,'Weight table'!$A$2:$C$10000,3,FALSE),0)+IF(ISNUMBER(W246),W246*VLOOKUP(X246,'Weight table'!$A$2:$C$10000,3,FALSE),0)</f>
        <v>#N/A</v>
      </c>
      <c r="AI246" s="73"/>
      <c r="AN246">
        <f t="shared" si="32"/>
        <v>0</v>
      </c>
      <c r="AO246" t="e">
        <f t="shared" si="33"/>
        <v>#N/A</v>
      </c>
    </row>
    <row r="247" spans="2:41">
      <c r="B247" s="73"/>
      <c r="C247" s="73"/>
      <c r="D247" s="73"/>
      <c r="E247" s="73"/>
      <c r="F247" s="73"/>
      <c r="G247" s="81"/>
      <c r="H247" s="81"/>
      <c r="I247" s="97"/>
      <c r="J247" s="73"/>
      <c r="K247" s="73"/>
      <c r="L247" s="73"/>
      <c r="M247" s="81"/>
      <c r="O247" s="71"/>
      <c r="P247" s="20" t="e">
        <f>VLOOKUP('Frese Valve Selection'!$O247,'Partnumber data valves'!$B$4:$M$1001,12,FALSE)</f>
        <v>#N/A</v>
      </c>
      <c r="Q247" s="20" t="e">
        <f>VLOOKUP('Frese Valve Selection'!$O247,'Partnumber data valves'!$B$4:$L$1001,11,FALSE)</f>
        <v>#N/A</v>
      </c>
      <c r="R247" s="94" t="e">
        <f t="shared" si="31"/>
        <v>#DIV/0!</v>
      </c>
      <c r="S247" s="71"/>
      <c r="T247" s="71"/>
      <c r="U247" s="71"/>
      <c r="V247" s="71"/>
      <c r="W247" s="71"/>
      <c r="X247" s="71"/>
      <c r="Y247" s="19" t="e">
        <f>VLOOKUP('Frese Valve Selection'!$O247,'Partnumber data valves'!$B$4:$K$1001,2,FALSE)</f>
        <v>#N/A</v>
      </c>
      <c r="Z247" s="20" t="e">
        <f>VLOOKUP('Frese Valve Selection'!$O247,'Partnumber data valves'!$B$4:$K$1001,3,FALSE)</f>
        <v>#N/A</v>
      </c>
      <c r="AA247" s="20" t="e">
        <f>VLOOKUP('Frese Valve Selection'!$O247,'Partnumber data valves'!$B$4:$K$1001,7,FALSE)</f>
        <v>#N/A</v>
      </c>
      <c r="AB247" s="20" t="e">
        <f>VLOOKUP('Frese Valve Selection'!$O247,'Partnumber data valves'!$B$4:$K$1001,8,FALSE)</f>
        <v>#N/A</v>
      </c>
      <c r="AC247" s="20" t="e">
        <f>VLOOKUP('Frese Valve Selection'!$O247,'Partnumber data valves'!$B$4:$K$1001,9,FALSE)</f>
        <v>#N/A</v>
      </c>
      <c r="AD247" s="20" t="e">
        <f>VLOOKUP('Frese Valve Selection'!$O247,'Partnumber data valves'!$B$4:$K$1001,10,FALSE)</f>
        <v>#N/A</v>
      </c>
      <c r="AE247" s="93">
        <f>IF(ISNUMBER(S247),S247*VLOOKUP('Frese Valve Selection'!$T247,'Partnumber data cartridges'!$A$4:$G$1001,7,FALSE),0)+
IF(ISNUMBER(U247),U247*VLOOKUP('Frese Valve Selection'!V247,'Partnumber data cartridges'!$A$4:$G$1001,7,FALSE),0)+
IF(ISNUMBER(W247),W247*VLOOKUP('Frese Valve Selection'!X247,'Partnumber data cartridges'!$A$4:$G$1001,7,FALSE),0)</f>
        <v>0</v>
      </c>
      <c r="AF247" s="1">
        <f>MAX(IF(ISBLANK(T247),0,VLOOKUP('Frese Valve Selection'!$T247,'Partnumber data cartridges'!$A$4:$G$1001,5,FALSE)),
IF(ISBLANK(V247),0,VLOOKUP('Frese Valve Selection'!V247,'Partnumber data cartridges'!$A$4:$G$1001,5,FALSE)),
IF(ISBLANK(X247),0,VLOOKUP('Frese Valve Selection'!X247,'Partnumber data cartridges'!$A$4:$G$1001,5,FALSE)))</f>
        <v>0</v>
      </c>
      <c r="AG247" s="20" t="e">
        <f>VLOOKUP(O247,'Weight table'!$A$2:$C$10000,3,FALSE)+IF(ISNUMBER(S247),S247*VLOOKUP(T247,'Weight table'!$A$2:$C$10000,3,FALSE),0)+IF(ISNUMBER(U247),U247*VLOOKUP(V247,'Weight table'!$A$2:$C$10000,3,FALSE),0)+IF(ISNUMBER(W247),W247*VLOOKUP(X247,'Weight table'!$A$2:$C$10000,3,FALSE),0)</f>
        <v>#N/A</v>
      </c>
      <c r="AI247" s="73"/>
      <c r="AN247">
        <f t="shared" si="32"/>
        <v>0</v>
      </c>
      <c r="AO247" t="e">
        <f t="shared" si="33"/>
        <v>#N/A</v>
      </c>
    </row>
    <row r="248" spans="2:41">
      <c r="B248" s="73"/>
      <c r="C248" s="73"/>
      <c r="D248" s="73"/>
      <c r="E248" s="73"/>
      <c r="F248" s="73"/>
      <c r="G248" s="81"/>
      <c r="H248" s="81"/>
      <c r="I248" s="97"/>
      <c r="J248" s="73"/>
      <c r="K248" s="73"/>
      <c r="L248" s="73"/>
      <c r="M248" s="81"/>
      <c r="O248" s="71"/>
      <c r="P248" s="20" t="e">
        <f>VLOOKUP('Frese Valve Selection'!$O248,'Partnumber data valves'!$B$4:$M$1001,12,FALSE)</f>
        <v>#N/A</v>
      </c>
      <c r="Q248" s="20" t="e">
        <f>VLOOKUP('Frese Valve Selection'!$O248,'Partnumber data valves'!$B$4:$L$1001,11,FALSE)</f>
        <v>#N/A</v>
      </c>
      <c r="R248" s="94" t="e">
        <f t="shared" si="31"/>
        <v>#DIV/0!</v>
      </c>
      <c r="S248" s="71"/>
      <c r="T248" s="71"/>
      <c r="U248" s="71"/>
      <c r="V248" s="71"/>
      <c r="W248" s="71"/>
      <c r="X248" s="71"/>
      <c r="Y248" s="19" t="e">
        <f>VLOOKUP('Frese Valve Selection'!$O248,'Partnumber data valves'!$B$4:$K$1001,2,FALSE)</f>
        <v>#N/A</v>
      </c>
      <c r="Z248" s="20" t="e">
        <f>VLOOKUP('Frese Valve Selection'!$O248,'Partnumber data valves'!$B$4:$K$1001,3,FALSE)</f>
        <v>#N/A</v>
      </c>
      <c r="AA248" s="20" t="e">
        <f>VLOOKUP('Frese Valve Selection'!$O248,'Partnumber data valves'!$B$4:$K$1001,7,FALSE)</f>
        <v>#N/A</v>
      </c>
      <c r="AB248" s="20" t="e">
        <f>VLOOKUP('Frese Valve Selection'!$O248,'Partnumber data valves'!$B$4:$K$1001,8,FALSE)</f>
        <v>#N/A</v>
      </c>
      <c r="AC248" s="20" t="e">
        <f>VLOOKUP('Frese Valve Selection'!$O248,'Partnumber data valves'!$B$4:$K$1001,9,FALSE)</f>
        <v>#N/A</v>
      </c>
      <c r="AD248" s="20" t="e">
        <f>VLOOKUP('Frese Valve Selection'!$O248,'Partnumber data valves'!$B$4:$K$1001,10,FALSE)</f>
        <v>#N/A</v>
      </c>
      <c r="AE248" s="93">
        <f>IF(ISNUMBER(S248),S248*VLOOKUP('Frese Valve Selection'!$T248,'Partnumber data cartridges'!$A$4:$G$1001,7,FALSE),0)+
IF(ISNUMBER(U248),U248*VLOOKUP('Frese Valve Selection'!V248,'Partnumber data cartridges'!$A$4:$G$1001,7,FALSE),0)+
IF(ISNUMBER(W248),W248*VLOOKUP('Frese Valve Selection'!X248,'Partnumber data cartridges'!$A$4:$G$1001,7,FALSE),0)</f>
        <v>0</v>
      </c>
      <c r="AF248" s="1">
        <f>MAX(IF(ISBLANK(T248),0,VLOOKUP('Frese Valve Selection'!$T248,'Partnumber data cartridges'!$A$4:$G$1001,5,FALSE)),
IF(ISBLANK(V248),0,VLOOKUP('Frese Valve Selection'!V248,'Partnumber data cartridges'!$A$4:$G$1001,5,FALSE)),
IF(ISBLANK(X248),0,VLOOKUP('Frese Valve Selection'!X248,'Partnumber data cartridges'!$A$4:$G$1001,5,FALSE)))</f>
        <v>0</v>
      </c>
      <c r="AG248" s="20" t="e">
        <f>VLOOKUP(O248,'Weight table'!$A$2:$C$10000,3,FALSE)+IF(ISNUMBER(S248),S248*VLOOKUP(T248,'Weight table'!$A$2:$C$10000,3,FALSE),0)+IF(ISNUMBER(U248),U248*VLOOKUP(V248,'Weight table'!$A$2:$C$10000,3,FALSE),0)+IF(ISNUMBER(W248),W248*VLOOKUP(X248,'Weight table'!$A$2:$C$10000,3,FALSE),0)</f>
        <v>#N/A</v>
      </c>
      <c r="AI248" s="73"/>
      <c r="AN248">
        <f t="shared" si="32"/>
        <v>0</v>
      </c>
      <c r="AO248" t="e">
        <f t="shared" si="33"/>
        <v>#N/A</v>
      </c>
    </row>
    <row r="249" spans="2:41">
      <c r="B249" s="73"/>
      <c r="C249" s="73"/>
      <c r="D249" s="73"/>
      <c r="E249" s="73"/>
      <c r="F249" s="73"/>
      <c r="G249" s="81"/>
      <c r="H249" s="81"/>
      <c r="I249" s="97"/>
      <c r="J249" s="73"/>
      <c r="K249" s="73"/>
      <c r="L249" s="73"/>
      <c r="M249" s="81"/>
      <c r="O249" s="71"/>
      <c r="P249" s="20" t="e">
        <f>VLOOKUP('Frese Valve Selection'!$O249,'Partnumber data valves'!$B$4:$M$1001,12,FALSE)</f>
        <v>#N/A</v>
      </c>
      <c r="Q249" s="20" t="e">
        <f>VLOOKUP('Frese Valve Selection'!$O249,'Partnumber data valves'!$B$4:$L$1001,11,FALSE)</f>
        <v>#N/A</v>
      </c>
      <c r="R249" s="94" t="e">
        <f t="shared" si="31"/>
        <v>#DIV/0!</v>
      </c>
      <c r="S249" s="71"/>
      <c r="T249" s="71"/>
      <c r="U249" s="71"/>
      <c r="V249" s="71"/>
      <c r="W249" s="71"/>
      <c r="X249" s="71"/>
      <c r="Y249" s="19" t="e">
        <f>VLOOKUP('Frese Valve Selection'!$O249,'Partnumber data valves'!$B$4:$K$1001,2,FALSE)</f>
        <v>#N/A</v>
      </c>
      <c r="Z249" s="20" t="e">
        <f>VLOOKUP('Frese Valve Selection'!$O249,'Partnumber data valves'!$B$4:$K$1001,3,FALSE)</f>
        <v>#N/A</v>
      </c>
      <c r="AA249" s="20" t="e">
        <f>VLOOKUP('Frese Valve Selection'!$O249,'Partnumber data valves'!$B$4:$K$1001,7,FALSE)</f>
        <v>#N/A</v>
      </c>
      <c r="AB249" s="20" t="e">
        <f>VLOOKUP('Frese Valve Selection'!$O249,'Partnumber data valves'!$B$4:$K$1001,8,FALSE)</f>
        <v>#N/A</v>
      </c>
      <c r="AC249" s="20" t="e">
        <f>VLOOKUP('Frese Valve Selection'!$O249,'Partnumber data valves'!$B$4:$K$1001,9,FALSE)</f>
        <v>#N/A</v>
      </c>
      <c r="AD249" s="20" t="e">
        <f>VLOOKUP('Frese Valve Selection'!$O249,'Partnumber data valves'!$B$4:$K$1001,10,FALSE)</f>
        <v>#N/A</v>
      </c>
      <c r="AE249" s="93">
        <f>IF(ISNUMBER(S249),S249*VLOOKUP('Frese Valve Selection'!$T249,'Partnumber data cartridges'!$A$4:$G$1001,7,FALSE),0)+
IF(ISNUMBER(U249),U249*VLOOKUP('Frese Valve Selection'!V249,'Partnumber data cartridges'!$A$4:$G$1001,7,FALSE),0)+
IF(ISNUMBER(W249),W249*VLOOKUP('Frese Valve Selection'!X249,'Partnumber data cartridges'!$A$4:$G$1001,7,FALSE),0)</f>
        <v>0</v>
      </c>
      <c r="AF249" s="1">
        <f>MAX(IF(ISBLANK(T249),0,VLOOKUP('Frese Valve Selection'!$T249,'Partnumber data cartridges'!$A$4:$G$1001,5,FALSE)),
IF(ISBLANK(V249),0,VLOOKUP('Frese Valve Selection'!V249,'Partnumber data cartridges'!$A$4:$G$1001,5,FALSE)),
IF(ISBLANK(X249),0,VLOOKUP('Frese Valve Selection'!X249,'Partnumber data cartridges'!$A$4:$G$1001,5,FALSE)))</f>
        <v>0</v>
      </c>
      <c r="AG249" s="20" t="e">
        <f>VLOOKUP(O249,'Weight table'!$A$2:$C$10000,3,FALSE)+IF(ISNUMBER(S249),S249*VLOOKUP(T249,'Weight table'!$A$2:$C$10000,3,FALSE),0)+IF(ISNUMBER(U249),U249*VLOOKUP(V249,'Weight table'!$A$2:$C$10000,3,FALSE),0)+IF(ISNUMBER(W249),W249*VLOOKUP(X249,'Weight table'!$A$2:$C$10000,3,FALSE),0)</f>
        <v>#N/A</v>
      </c>
      <c r="AI249" s="73"/>
      <c r="AN249">
        <f t="shared" si="32"/>
        <v>0</v>
      </c>
      <c r="AO249" t="e">
        <f t="shared" si="33"/>
        <v>#N/A</v>
      </c>
    </row>
    <row r="250" spans="2:41">
      <c r="B250" s="73"/>
      <c r="C250" s="73"/>
      <c r="D250" s="73"/>
      <c r="E250" s="73"/>
      <c r="F250" s="73"/>
      <c r="G250" s="81"/>
      <c r="H250" s="81"/>
      <c r="I250" s="97"/>
      <c r="J250" s="73"/>
      <c r="K250" s="73"/>
      <c r="L250" s="73"/>
      <c r="M250" s="81"/>
      <c r="O250" s="71"/>
      <c r="P250" s="20" t="e">
        <f>VLOOKUP('Frese Valve Selection'!$O250,'Partnumber data valves'!$B$4:$M$1001,12,FALSE)</f>
        <v>#N/A</v>
      </c>
      <c r="Q250" s="20" t="e">
        <f>VLOOKUP('Frese Valve Selection'!$O250,'Partnumber data valves'!$B$4:$L$1001,11,FALSE)</f>
        <v>#N/A</v>
      </c>
      <c r="R250" s="94" t="e">
        <f t="shared" si="31"/>
        <v>#DIV/0!</v>
      </c>
      <c r="S250" s="71"/>
      <c r="T250" s="71"/>
      <c r="U250" s="71"/>
      <c r="V250" s="71"/>
      <c r="W250" s="71"/>
      <c r="X250" s="71"/>
      <c r="Y250" s="19" t="e">
        <f>VLOOKUP('Frese Valve Selection'!$O250,'Partnumber data valves'!$B$4:$K$1001,2,FALSE)</f>
        <v>#N/A</v>
      </c>
      <c r="Z250" s="20" t="e">
        <f>VLOOKUP('Frese Valve Selection'!$O250,'Partnumber data valves'!$B$4:$K$1001,3,FALSE)</f>
        <v>#N/A</v>
      </c>
      <c r="AA250" s="20" t="e">
        <f>VLOOKUP('Frese Valve Selection'!$O250,'Partnumber data valves'!$B$4:$K$1001,7,FALSE)</f>
        <v>#N/A</v>
      </c>
      <c r="AB250" s="20" t="e">
        <f>VLOOKUP('Frese Valve Selection'!$O250,'Partnumber data valves'!$B$4:$K$1001,8,FALSE)</f>
        <v>#N/A</v>
      </c>
      <c r="AC250" s="20" t="e">
        <f>VLOOKUP('Frese Valve Selection'!$O250,'Partnumber data valves'!$B$4:$K$1001,9,FALSE)</f>
        <v>#N/A</v>
      </c>
      <c r="AD250" s="20" t="e">
        <f>VLOOKUP('Frese Valve Selection'!$O250,'Partnumber data valves'!$B$4:$K$1001,10,FALSE)</f>
        <v>#N/A</v>
      </c>
      <c r="AE250" s="93">
        <f>IF(ISNUMBER(S250),S250*VLOOKUP('Frese Valve Selection'!$T250,'Partnumber data cartridges'!$A$4:$G$1001,7,FALSE),0)+
IF(ISNUMBER(U250),U250*VLOOKUP('Frese Valve Selection'!V250,'Partnumber data cartridges'!$A$4:$G$1001,7,FALSE),0)+
IF(ISNUMBER(W250),W250*VLOOKUP('Frese Valve Selection'!X250,'Partnumber data cartridges'!$A$4:$G$1001,7,FALSE),0)</f>
        <v>0</v>
      </c>
      <c r="AF250" s="1">
        <f>MAX(IF(ISBLANK(T250),0,VLOOKUP('Frese Valve Selection'!$T250,'Partnumber data cartridges'!$A$4:$G$1001,5,FALSE)),
IF(ISBLANK(V250),0,VLOOKUP('Frese Valve Selection'!V250,'Partnumber data cartridges'!$A$4:$G$1001,5,FALSE)),
IF(ISBLANK(X250),0,VLOOKUP('Frese Valve Selection'!X250,'Partnumber data cartridges'!$A$4:$G$1001,5,FALSE)))</f>
        <v>0</v>
      </c>
      <c r="AG250" s="20" t="e">
        <f>VLOOKUP(O250,'Weight table'!$A$2:$C$10000,3,FALSE)+IF(ISNUMBER(S250),S250*VLOOKUP(T250,'Weight table'!$A$2:$C$10000,3,FALSE),0)+IF(ISNUMBER(U250),U250*VLOOKUP(V250,'Weight table'!$A$2:$C$10000,3,FALSE),0)+IF(ISNUMBER(W250),W250*VLOOKUP(X250,'Weight table'!$A$2:$C$10000,3,FALSE),0)</f>
        <v>#N/A</v>
      </c>
      <c r="AI250" s="73"/>
      <c r="AN250">
        <f t="shared" si="32"/>
        <v>0</v>
      </c>
      <c r="AO250" t="e">
        <f t="shared" si="33"/>
        <v>#N/A</v>
      </c>
    </row>
    <row r="251" spans="2:41">
      <c r="B251" s="73"/>
      <c r="C251" s="73"/>
      <c r="D251" s="73"/>
      <c r="E251" s="73"/>
      <c r="F251" s="73"/>
      <c r="G251" s="81"/>
      <c r="H251" s="81"/>
      <c r="I251" s="97"/>
      <c r="J251" s="73"/>
      <c r="K251" s="73"/>
      <c r="L251" s="73"/>
      <c r="M251" s="81"/>
      <c r="O251" s="71"/>
      <c r="P251" s="20" t="e">
        <f>VLOOKUP('Frese Valve Selection'!$O251,'Partnumber data valves'!$B$4:$M$1001,12,FALSE)</f>
        <v>#N/A</v>
      </c>
      <c r="Q251" s="20" t="e">
        <f>VLOOKUP('Frese Valve Selection'!$O251,'Partnumber data valves'!$B$4:$L$1001,11,FALSE)</f>
        <v>#N/A</v>
      </c>
      <c r="R251" s="94" t="e">
        <f t="shared" si="31"/>
        <v>#DIV/0!</v>
      </c>
      <c r="S251" s="71"/>
      <c r="T251" s="71"/>
      <c r="U251" s="71"/>
      <c r="V251" s="71"/>
      <c r="W251" s="71"/>
      <c r="X251" s="71"/>
      <c r="Y251" s="19" t="e">
        <f>VLOOKUP('Frese Valve Selection'!$O251,'Partnumber data valves'!$B$4:$K$1001,2,FALSE)</f>
        <v>#N/A</v>
      </c>
      <c r="Z251" s="20" t="e">
        <f>VLOOKUP('Frese Valve Selection'!$O251,'Partnumber data valves'!$B$4:$K$1001,3,FALSE)</f>
        <v>#N/A</v>
      </c>
      <c r="AA251" s="20" t="e">
        <f>VLOOKUP('Frese Valve Selection'!$O251,'Partnumber data valves'!$B$4:$K$1001,7,FALSE)</f>
        <v>#N/A</v>
      </c>
      <c r="AB251" s="20" t="e">
        <f>VLOOKUP('Frese Valve Selection'!$O251,'Partnumber data valves'!$B$4:$K$1001,8,FALSE)</f>
        <v>#N/A</v>
      </c>
      <c r="AC251" s="20" t="e">
        <f>VLOOKUP('Frese Valve Selection'!$O251,'Partnumber data valves'!$B$4:$K$1001,9,FALSE)</f>
        <v>#N/A</v>
      </c>
      <c r="AD251" s="20" t="e">
        <f>VLOOKUP('Frese Valve Selection'!$O251,'Partnumber data valves'!$B$4:$K$1001,10,FALSE)</f>
        <v>#N/A</v>
      </c>
      <c r="AE251" s="93">
        <f>IF(ISNUMBER(S251),S251*VLOOKUP('Frese Valve Selection'!$T251,'Partnumber data cartridges'!$A$4:$G$1001,7,FALSE),0)+
IF(ISNUMBER(U251),U251*VLOOKUP('Frese Valve Selection'!V251,'Partnumber data cartridges'!$A$4:$G$1001,7,FALSE),0)+
IF(ISNUMBER(W251),W251*VLOOKUP('Frese Valve Selection'!X251,'Partnumber data cartridges'!$A$4:$G$1001,7,FALSE),0)</f>
        <v>0</v>
      </c>
      <c r="AF251" s="1">
        <f>MAX(IF(ISBLANK(T251),0,VLOOKUP('Frese Valve Selection'!$T251,'Partnumber data cartridges'!$A$4:$G$1001,5,FALSE)),
IF(ISBLANK(V251),0,VLOOKUP('Frese Valve Selection'!V251,'Partnumber data cartridges'!$A$4:$G$1001,5,FALSE)),
IF(ISBLANK(X251),0,VLOOKUP('Frese Valve Selection'!X251,'Partnumber data cartridges'!$A$4:$G$1001,5,FALSE)))</f>
        <v>0</v>
      </c>
      <c r="AG251" s="20" t="e">
        <f>VLOOKUP(O251,'Weight table'!$A$2:$C$10000,3,FALSE)+IF(ISNUMBER(S251),S251*VLOOKUP(T251,'Weight table'!$A$2:$C$10000,3,FALSE),0)+IF(ISNUMBER(U251),U251*VLOOKUP(V251,'Weight table'!$A$2:$C$10000,3,FALSE),0)+IF(ISNUMBER(W251),W251*VLOOKUP(X251,'Weight table'!$A$2:$C$10000,3,FALSE),0)</f>
        <v>#N/A</v>
      </c>
      <c r="AI251" s="73"/>
      <c r="AN251">
        <f t="shared" si="32"/>
        <v>0</v>
      </c>
      <c r="AO251" t="e">
        <f t="shared" si="33"/>
        <v>#N/A</v>
      </c>
    </row>
    <row r="252" spans="2:41">
      <c r="B252" s="73"/>
      <c r="C252" s="73"/>
      <c r="D252" s="73"/>
      <c r="E252" s="73"/>
      <c r="F252" s="73"/>
      <c r="G252" s="81"/>
      <c r="H252" s="81"/>
      <c r="I252" s="97"/>
      <c r="J252" s="73"/>
      <c r="K252" s="73"/>
      <c r="L252" s="73"/>
      <c r="M252" s="81"/>
      <c r="O252" s="71"/>
      <c r="P252" s="20" t="e">
        <f>VLOOKUP('Frese Valve Selection'!$O252,'Partnumber data valves'!$B$4:$M$1001,12,FALSE)</f>
        <v>#N/A</v>
      </c>
      <c r="Q252" s="20" t="e">
        <f>VLOOKUP('Frese Valve Selection'!$O252,'Partnumber data valves'!$B$4:$L$1001,11,FALSE)</f>
        <v>#N/A</v>
      </c>
      <c r="R252" s="94" t="e">
        <f t="shared" si="31"/>
        <v>#DIV/0!</v>
      </c>
      <c r="S252" s="71"/>
      <c r="T252" s="71"/>
      <c r="U252" s="71"/>
      <c r="V252" s="71"/>
      <c r="W252" s="71"/>
      <c r="X252" s="71"/>
      <c r="Y252" s="19" t="e">
        <f>VLOOKUP('Frese Valve Selection'!$O252,'Partnumber data valves'!$B$4:$K$1001,2,FALSE)</f>
        <v>#N/A</v>
      </c>
      <c r="Z252" s="20" t="e">
        <f>VLOOKUP('Frese Valve Selection'!$O252,'Partnumber data valves'!$B$4:$K$1001,3,FALSE)</f>
        <v>#N/A</v>
      </c>
      <c r="AA252" s="20" t="e">
        <f>VLOOKUP('Frese Valve Selection'!$O252,'Partnumber data valves'!$B$4:$K$1001,7,FALSE)</f>
        <v>#N/A</v>
      </c>
      <c r="AB252" s="20" t="e">
        <f>VLOOKUP('Frese Valve Selection'!$O252,'Partnumber data valves'!$B$4:$K$1001,8,FALSE)</f>
        <v>#N/A</v>
      </c>
      <c r="AC252" s="20" t="e">
        <f>VLOOKUP('Frese Valve Selection'!$O252,'Partnumber data valves'!$B$4:$K$1001,9,FALSE)</f>
        <v>#N/A</v>
      </c>
      <c r="AD252" s="20" t="e">
        <f>VLOOKUP('Frese Valve Selection'!$O252,'Partnumber data valves'!$B$4:$K$1001,10,FALSE)</f>
        <v>#N/A</v>
      </c>
      <c r="AE252" s="93">
        <f>IF(ISNUMBER(S252),S252*VLOOKUP('Frese Valve Selection'!$T252,'Partnumber data cartridges'!$A$4:$G$1001,7,FALSE),0)+
IF(ISNUMBER(U252),U252*VLOOKUP('Frese Valve Selection'!V252,'Partnumber data cartridges'!$A$4:$G$1001,7,FALSE),0)+
IF(ISNUMBER(W252),W252*VLOOKUP('Frese Valve Selection'!X252,'Partnumber data cartridges'!$A$4:$G$1001,7,FALSE),0)</f>
        <v>0</v>
      </c>
      <c r="AF252" s="1">
        <f>MAX(IF(ISBLANK(T252),0,VLOOKUP('Frese Valve Selection'!$T252,'Partnumber data cartridges'!$A$4:$G$1001,5,FALSE)),
IF(ISBLANK(V252),0,VLOOKUP('Frese Valve Selection'!V252,'Partnumber data cartridges'!$A$4:$G$1001,5,FALSE)),
IF(ISBLANK(X252),0,VLOOKUP('Frese Valve Selection'!X252,'Partnumber data cartridges'!$A$4:$G$1001,5,FALSE)))</f>
        <v>0</v>
      </c>
      <c r="AG252" s="20" t="e">
        <f>VLOOKUP(O252,'Weight table'!$A$2:$C$10000,3,FALSE)+IF(ISNUMBER(S252),S252*VLOOKUP(T252,'Weight table'!$A$2:$C$10000,3,FALSE),0)+IF(ISNUMBER(U252),U252*VLOOKUP(V252,'Weight table'!$A$2:$C$10000,3,FALSE),0)+IF(ISNUMBER(W252),W252*VLOOKUP(X252,'Weight table'!$A$2:$C$10000,3,FALSE),0)</f>
        <v>#N/A</v>
      </c>
      <c r="AI252" s="73"/>
      <c r="AN252">
        <f t="shared" si="32"/>
        <v>0</v>
      </c>
      <c r="AO252" t="e">
        <f t="shared" si="33"/>
        <v>#N/A</v>
      </c>
    </row>
    <row r="253" spans="2:41">
      <c r="B253" s="73"/>
      <c r="C253" s="73"/>
      <c r="D253" s="73"/>
      <c r="E253" s="73"/>
      <c r="F253" s="73"/>
      <c r="G253" s="81"/>
      <c r="H253" s="81"/>
      <c r="I253" s="97"/>
      <c r="J253" s="73"/>
      <c r="K253" s="73"/>
      <c r="L253" s="73"/>
      <c r="M253" s="81"/>
      <c r="O253" s="71"/>
      <c r="P253" s="20" t="e">
        <f>VLOOKUP('Frese Valve Selection'!$O253,'Partnumber data valves'!$B$4:$M$1001,12,FALSE)</f>
        <v>#N/A</v>
      </c>
      <c r="Q253" s="20" t="e">
        <f>VLOOKUP('Frese Valve Selection'!$O253,'Partnumber data valves'!$B$4:$L$1001,11,FALSE)</f>
        <v>#N/A</v>
      </c>
      <c r="R253" s="94" t="e">
        <f t="shared" si="31"/>
        <v>#DIV/0!</v>
      </c>
      <c r="S253" s="71"/>
      <c r="T253" s="71"/>
      <c r="U253" s="71"/>
      <c r="V253" s="71"/>
      <c r="W253" s="71"/>
      <c r="X253" s="71"/>
      <c r="Y253" s="19" t="e">
        <f>VLOOKUP('Frese Valve Selection'!$O253,'Partnumber data valves'!$B$4:$K$1001,2,FALSE)</f>
        <v>#N/A</v>
      </c>
      <c r="Z253" s="20" t="e">
        <f>VLOOKUP('Frese Valve Selection'!$O253,'Partnumber data valves'!$B$4:$K$1001,3,FALSE)</f>
        <v>#N/A</v>
      </c>
      <c r="AA253" s="20" t="e">
        <f>VLOOKUP('Frese Valve Selection'!$O253,'Partnumber data valves'!$B$4:$K$1001,7,FALSE)</f>
        <v>#N/A</v>
      </c>
      <c r="AB253" s="20" t="e">
        <f>VLOOKUP('Frese Valve Selection'!$O253,'Partnumber data valves'!$B$4:$K$1001,8,FALSE)</f>
        <v>#N/A</v>
      </c>
      <c r="AC253" s="20" t="e">
        <f>VLOOKUP('Frese Valve Selection'!$O253,'Partnumber data valves'!$B$4:$K$1001,9,FALSE)</f>
        <v>#N/A</v>
      </c>
      <c r="AD253" s="20" t="e">
        <f>VLOOKUP('Frese Valve Selection'!$O253,'Partnumber data valves'!$B$4:$K$1001,10,FALSE)</f>
        <v>#N/A</v>
      </c>
      <c r="AE253" s="93">
        <f>IF(ISNUMBER(S253),S253*VLOOKUP('Frese Valve Selection'!$T253,'Partnumber data cartridges'!$A$4:$G$1001,7,FALSE),0)+
IF(ISNUMBER(U253),U253*VLOOKUP('Frese Valve Selection'!V253,'Partnumber data cartridges'!$A$4:$G$1001,7,FALSE),0)+
IF(ISNUMBER(W253),W253*VLOOKUP('Frese Valve Selection'!X253,'Partnumber data cartridges'!$A$4:$G$1001,7,FALSE),0)</f>
        <v>0</v>
      </c>
      <c r="AF253" s="1">
        <f>MAX(IF(ISBLANK(T253),0,VLOOKUP('Frese Valve Selection'!$T253,'Partnumber data cartridges'!$A$4:$G$1001,5,FALSE)),
IF(ISBLANK(V253),0,VLOOKUP('Frese Valve Selection'!V253,'Partnumber data cartridges'!$A$4:$G$1001,5,FALSE)),
IF(ISBLANK(X253),0,VLOOKUP('Frese Valve Selection'!X253,'Partnumber data cartridges'!$A$4:$G$1001,5,FALSE)))</f>
        <v>0</v>
      </c>
      <c r="AG253" s="20" t="e">
        <f>VLOOKUP(O253,'Weight table'!$A$2:$C$10000,3,FALSE)+IF(ISNUMBER(S253),S253*VLOOKUP(T253,'Weight table'!$A$2:$C$10000,3,FALSE),0)+IF(ISNUMBER(U253),U253*VLOOKUP(V253,'Weight table'!$A$2:$C$10000,3,FALSE),0)+IF(ISNUMBER(W253),W253*VLOOKUP(X253,'Weight table'!$A$2:$C$10000,3,FALSE),0)</f>
        <v>#N/A</v>
      </c>
      <c r="AI253" s="73"/>
      <c r="AN253">
        <f t="shared" si="32"/>
        <v>0</v>
      </c>
      <c r="AO253" t="e">
        <f t="shared" si="33"/>
        <v>#N/A</v>
      </c>
    </row>
    <row r="254" spans="2:41">
      <c r="B254" s="73"/>
      <c r="C254" s="73"/>
      <c r="D254" s="73"/>
      <c r="E254" s="73"/>
      <c r="F254" s="73"/>
      <c r="G254" s="81"/>
      <c r="H254" s="81"/>
      <c r="I254" s="97"/>
      <c r="J254" s="73"/>
      <c r="K254" s="73"/>
      <c r="L254" s="73"/>
      <c r="M254" s="81"/>
      <c r="O254" s="71"/>
      <c r="P254" s="20" t="e">
        <f>VLOOKUP('Frese Valve Selection'!$O254,'Partnumber data valves'!$B$4:$M$1001,12,FALSE)</f>
        <v>#N/A</v>
      </c>
      <c r="Q254" s="20" t="e">
        <f>VLOOKUP('Frese Valve Selection'!$O254,'Partnumber data valves'!$B$4:$L$1001,11,FALSE)</f>
        <v>#N/A</v>
      </c>
      <c r="R254" s="94" t="e">
        <f t="shared" si="31"/>
        <v>#DIV/0!</v>
      </c>
      <c r="S254" s="71"/>
      <c r="T254" s="71"/>
      <c r="U254" s="71"/>
      <c r="V254" s="71"/>
      <c r="W254" s="71"/>
      <c r="X254" s="71"/>
      <c r="Y254" s="19" t="e">
        <f>VLOOKUP('Frese Valve Selection'!$O254,'Partnumber data valves'!$B$4:$K$1001,2,FALSE)</f>
        <v>#N/A</v>
      </c>
      <c r="Z254" s="20" t="e">
        <f>VLOOKUP('Frese Valve Selection'!$O254,'Partnumber data valves'!$B$4:$K$1001,3,FALSE)</f>
        <v>#N/A</v>
      </c>
      <c r="AA254" s="20" t="e">
        <f>VLOOKUP('Frese Valve Selection'!$O254,'Partnumber data valves'!$B$4:$K$1001,7,FALSE)</f>
        <v>#N/A</v>
      </c>
      <c r="AB254" s="20" t="e">
        <f>VLOOKUP('Frese Valve Selection'!$O254,'Partnumber data valves'!$B$4:$K$1001,8,FALSE)</f>
        <v>#N/A</v>
      </c>
      <c r="AC254" s="20" t="e">
        <f>VLOOKUP('Frese Valve Selection'!$O254,'Partnumber data valves'!$B$4:$K$1001,9,FALSE)</f>
        <v>#N/A</v>
      </c>
      <c r="AD254" s="20" t="e">
        <f>VLOOKUP('Frese Valve Selection'!$O254,'Partnumber data valves'!$B$4:$K$1001,10,FALSE)</f>
        <v>#N/A</v>
      </c>
      <c r="AE254" s="93">
        <f>IF(ISNUMBER(S254),S254*VLOOKUP('Frese Valve Selection'!$T254,'Partnumber data cartridges'!$A$4:$G$1001,7,FALSE),0)+
IF(ISNUMBER(U254),U254*VLOOKUP('Frese Valve Selection'!V254,'Partnumber data cartridges'!$A$4:$G$1001,7,FALSE),0)+
IF(ISNUMBER(W254),W254*VLOOKUP('Frese Valve Selection'!X254,'Partnumber data cartridges'!$A$4:$G$1001,7,FALSE),0)</f>
        <v>0</v>
      </c>
      <c r="AF254" s="1">
        <f>MAX(IF(ISBLANK(T254),0,VLOOKUP('Frese Valve Selection'!$T254,'Partnumber data cartridges'!$A$4:$G$1001,5,FALSE)),
IF(ISBLANK(V254),0,VLOOKUP('Frese Valve Selection'!V254,'Partnumber data cartridges'!$A$4:$G$1001,5,FALSE)),
IF(ISBLANK(X254),0,VLOOKUP('Frese Valve Selection'!X254,'Partnumber data cartridges'!$A$4:$G$1001,5,FALSE)))</f>
        <v>0</v>
      </c>
      <c r="AG254" s="20" t="e">
        <f>VLOOKUP(O254,'Weight table'!$A$2:$C$10000,3,FALSE)+IF(ISNUMBER(S254),S254*VLOOKUP(T254,'Weight table'!$A$2:$C$10000,3,FALSE),0)+IF(ISNUMBER(U254),U254*VLOOKUP(V254,'Weight table'!$A$2:$C$10000,3,FALSE),0)+IF(ISNUMBER(W254),W254*VLOOKUP(X254,'Weight table'!$A$2:$C$10000,3,FALSE),0)</f>
        <v>#N/A</v>
      </c>
      <c r="AI254" s="73"/>
      <c r="AN254">
        <f t="shared" si="32"/>
        <v>0</v>
      </c>
      <c r="AO254" t="e">
        <f t="shared" si="33"/>
        <v>#N/A</v>
      </c>
    </row>
    <row r="255" spans="2:41">
      <c r="B255" s="73"/>
      <c r="C255" s="73"/>
      <c r="D255" s="73"/>
      <c r="E255" s="73"/>
      <c r="F255" s="73"/>
      <c r="G255" s="82"/>
      <c r="H255" s="82"/>
      <c r="I255" s="97"/>
      <c r="J255" s="73"/>
      <c r="K255" s="73"/>
      <c r="L255" s="73"/>
      <c r="M255" s="81"/>
      <c r="O255" s="71"/>
      <c r="P255" s="20" t="e">
        <f>VLOOKUP('Frese Valve Selection'!$O255,'Partnumber data valves'!$B$4:$M$1001,12,FALSE)</f>
        <v>#N/A</v>
      </c>
      <c r="Q255" s="20" t="e">
        <f>VLOOKUP('Frese Valve Selection'!$O255,'Partnumber data valves'!$B$4:$L$1001,11,FALSE)</f>
        <v>#N/A</v>
      </c>
      <c r="R255" s="94" t="e">
        <f t="shared" si="31"/>
        <v>#DIV/0!</v>
      </c>
      <c r="S255" s="71"/>
      <c r="T255" s="71"/>
      <c r="U255" s="71"/>
      <c r="V255" s="71"/>
      <c r="W255" s="71"/>
      <c r="X255" s="71"/>
      <c r="Y255" s="19" t="e">
        <f>VLOOKUP('Frese Valve Selection'!$O255,'Partnumber data valves'!$B$4:$K$1001,2,FALSE)</f>
        <v>#N/A</v>
      </c>
      <c r="Z255" s="20" t="e">
        <f>VLOOKUP('Frese Valve Selection'!$O255,'Partnumber data valves'!$B$4:$K$1001,3,FALSE)</f>
        <v>#N/A</v>
      </c>
      <c r="AA255" s="20" t="e">
        <f>VLOOKUP('Frese Valve Selection'!$O255,'Partnumber data valves'!$B$4:$K$1001,7,FALSE)</f>
        <v>#N/A</v>
      </c>
      <c r="AB255" s="20" t="e">
        <f>VLOOKUP('Frese Valve Selection'!$O255,'Partnumber data valves'!$B$4:$K$1001,8,FALSE)</f>
        <v>#N/A</v>
      </c>
      <c r="AC255" s="20" t="e">
        <f>VLOOKUP('Frese Valve Selection'!$O255,'Partnumber data valves'!$B$4:$K$1001,9,FALSE)</f>
        <v>#N/A</v>
      </c>
      <c r="AD255" s="20" t="e">
        <f>VLOOKUP('Frese Valve Selection'!$O255,'Partnumber data valves'!$B$4:$K$1001,10,FALSE)</f>
        <v>#N/A</v>
      </c>
      <c r="AE255" s="93">
        <f>IF(ISNUMBER(S255),S255*VLOOKUP('Frese Valve Selection'!$T255,'Partnumber data cartridges'!$A$4:$G$1001,7,FALSE),0)+
IF(ISNUMBER(U255),U255*VLOOKUP('Frese Valve Selection'!V255,'Partnumber data cartridges'!$A$4:$G$1001,7,FALSE),0)+
IF(ISNUMBER(W255),W255*VLOOKUP('Frese Valve Selection'!X255,'Partnumber data cartridges'!$A$4:$G$1001,7,FALSE),0)</f>
        <v>0</v>
      </c>
      <c r="AF255" s="1">
        <f>MAX(IF(ISBLANK(T255),0,VLOOKUP('Frese Valve Selection'!$T255,'Partnumber data cartridges'!$A$4:$G$1001,5,FALSE)),
IF(ISBLANK(V255),0,VLOOKUP('Frese Valve Selection'!V255,'Partnumber data cartridges'!$A$4:$G$1001,5,FALSE)),
IF(ISBLANK(X255),0,VLOOKUP('Frese Valve Selection'!X255,'Partnumber data cartridges'!$A$4:$G$1001,5,FALSE)))</f>
        <v>0</v>
      </c>
      <c r="AG255" s="20" t="e">
        <f>VLOOKUP(O255,'Weight table'!$A$2:$C$10000,3,FALSE)+IF(ISNUMBER(S255),S255*VLOOKUP(T255,'Weight table'!$A$2:$C$10000,3,FALSE),0)+IF(ISNUMBER(U255),U255*VLOOKUP(V255,'Weight table'!$A$2:$C$10000,3,FALSE),0)+IF(ISNUMBER(W255),W255*VLOOKUP(X255,'Weight table'!$A$2:$C$10000,3,FALSE),0)</f>
        <v>#N/A</v>
      </c>
      <c r="AI255" s="73"/>
      <c r="AN255">
        <f t="shared" si="32"/>
        <v>0</v>
      </c>
      <c r="AO255" t="e">
        <f t="shared" si="33"/>
        <v>#N/A</v>
      </c>
    </row>
    <row r="256" spans="2:41">
      <c r="B256" s="73"/>
      <c r="C256" s="73"/>
      <c r="D256" s="73"/>
      <c r="E256" s="73"/>
      <c r="F256" s="73"/>
      <c r="G256" s="81"/>
      <c r="H256" s="81"/>
      <c r="I256" s="97"/>
      <c r="J256" s="73"/>
      <c r="K256" s="73"/>
      <c r="L256" s="73"/>
      <c r="M256" s="81"/>
      <c r="O256" s="71"/>
      <c r="P256" s="20" t="e">
        <f>VLOOKUP('Frese Valve Selection'!$O256,'Partnumber data valves'!$B$4:$M$1001,12,FALSE)</f>
        <v>#N/A</v>
      </c>
      <c r="Q256" s="20" t="e">
        <f>VLOOKUP('Frese Valve Selection'!$O256,'Partnumber data valves'!$B$4:$L$1001,11,FALSE)</f>
        <v>#N/A</v>
      </c>
      <c r="R256" s="94" t="e">
        <f t="shared" si="31"/>
        <v>#DIV/0!</v>
      </c>
      <c r="S256" s="71"/>
      <c r="T256" s="71"/>
      <c r="U256" s="71"/>
      <c r="V256" s="71"/>
      <c r="W256" s="71"/>
      <c r="X256" s="71"/>
      <c r="Y256" s="19" t="e">
        <f>VLOOKUP('Frese Valve Selection'!$O256,'Partnumber data valves'!$B$4:$K$1001,2,FALSE)</f>
        <v>#N/A</v>
      </c>
      <c r="Z256" s="20" t="e">
        <f>VLOOKUP('Frese Valve Selection'!$O256,'Partnumber data valves'!$B$4:$K$1001,3,FALSE)</f>
        <v>#N/A</v>
      </c>
      <c r="AA256" s="20" t="e">
        <f>VLOOKUP('Frese Valve Selection'!$O256,'Partnumber data valves'!$B$4:$K$1001,7,FALSE)</f>
        <v>#N/A</v>
      </c>
      <c r="AB256" s="20" t="e">
        <f>VLOOKUP('Frese Valve Selection'!$O256,'Partnumber data valves'!$B$4:$K$1001,8,FALSE)</f>
        <v>#N/A</v>
      </c>
      <c r="AC256" s="20" t="e">
        <f>VLOOKUP('Frese Valve Selection'!$O256,'Partnumber data valves'!$B$4:$K$1001,9,FALSE)</f>
        <v>#N/A</v>
      </c>
      <c r="AD256" s="20" t="e">
        <f>VLOOKUP('Frese Valve Selection'!$O256,'Partnumber data valves'!$B$4:$K$1001,10,FALSE)</f>
        <v>#N/A</v>
      </c>
      <c r="AE256" s="93">
        <f>IF(ISNUMBER(S256),S256*VLOOKUP('Frese Valve Selection'!$T256,'Partnumber data cartridges'!$A$4:$G$1001,7,FALSE),0)+
IF(ISNUMBER(U256),U256*VLOOKUP('Frese Valve Selection'!V256,'Partnumber data cartridges'!$A$4:$G$1001,7,FALSE),0)+
IF(ISNUMBER(W256),W256*VLOOKUP('Frese Valve Selection'!X256,'Partnumber data cartridges'!$A$4:$G$1001,7,FALSE),0)</f>
        <v>0</v>
      </c>
      <c r="AF256" s="1">
        <f>MAX(IF(ISBLANK(T256),0,VLOOKUP('Frese Valve Selection'!$T256,'Partnumber data cartridges'!$A$4:$G$1001,5,FALSE)),
IF(ISBLANK(V256),0,VLOOKUP('Frese Valve Selection'!V256,'Partnumber data cartridges'!$A$4:$G$1001,5,FALSE)),
IF(ISBLANK(X256),0,VLOOKUP('Frese Valve Selection'!X256,'Partnumber data cartridges'!$A$4:$G$1001,5,FALSE)))</f>
        <v>0</v>
      </c>
      <c r="AG256" s="20" t="e">
        <f>VLOOKUP(O256,'Weight table'!$A$2:$C$10000,3,FALSE)+IF(ISNUMBER(S256),S256*VLOOKUP(T256,'Weight table'!$A$2:$C$10000,3,FALSE),0)+IF(ISNUMBER(U256),U256*VLOOKUP(V256,'Weight table'!$A$2:$C$10000,3,FALSE),0)+IF(ISNUMBER(W256),W256*VLOOKUP(X256,'Weight table'!$A$2:$C$10000,3,FALSE),0)</f>
        <v>#N/A</v>
      </c>
      <c r="AI256" s="73"/>
      <c r="AN256">
        <f t="shared" si="32"/>
        <v>0</v>
      </c>
      <c r="AO256" t="e">
        <f t="shared" si="33"/>
        <v>#N/A</v>
      </c>
    </row>
    <row r="257" spans="2:41">
      <c r="B257" s="73"/>
      <c r="C257" s="73"/>
      <c r="D257" s="73"/>
      <c r="E257" s="73"/>
      <c r="F257" s="73"/>
      <c r="G257" s="82"/>
      <c r="H257" s="82"/>
      <c r="I257" s="97"/>
      <c r="J257" s="73"/>
      <c r="K257" s="73"/>
      <c r="L257" s="73"/>
      <c r="M257" s="81"/>
      <c r="O257" s="71"/>
      <c r="P257" s="20" t="e">
        <f>VLOOKUP('Frese Valve Selection'!$O257,'Partnumber data valves'!$B$4:$M$1001,12,FALSE)</f>
        <v>#N/A</v>
      </c>
      <c r="Q257" s="20" t="e">
        <f>VLOOKUP('Frese Valve Selection'!$O257,'Partnumber data valves'!$B$4:$L$1001,11,FALSE)</f>
        <v>#N/A</v>
      </c>
      <c r="R257" s="94" t="e">
        <f t="shared" si="31"/>
        <v>#DIV/0!</v>
      </c>
      <c r="S257" s="71"/>
      <c r="T257" s="71"/>
      <c r="U257" s="71"/>
      <c r="V257" s="71"/>
      <c r="W257" s="71"/>
      <c r="X257" s="71"/>
      <c r="Y257" s="19" t="e">
        <f>VLOOKUP('Frese Valve Selection'!$O257,'Partnumber data valves'!$B$4:$K$1001,2,FALSE)</f>
        <v>#N/A</v>
      </c>
      <c r="Z257" s="20" t="e">
        <f>VLOOKUP('Frese Valve Selection'!$O257,'Partnumber data valves'!$B$4:$K$1001,3,FALSE)</f>
        <v>#N/A</v>
      </c>
      <c r="AA257" s="20" t="e">
        <f>VLOOKUP('Frese Valve Selection'!$O257,'Partnumber data valves'!$B$4:$K$1001,7,FALSE)</f>
        <v>#N/A</v>
      </c>
      <c r="AB257" s="20" t="e">
        <f>VLOOKUP('Frese Valve Selection'!$O257,'Partnumber data valves'!$B$4:$K$1001,8,FALSE)</f>
        <v>#N/A</v>
      </c>
      <c r="AC257" s="20" t="e">
        <f>VLOOKUP('Frese Valve Selection'!$O257,'Partnumber data valves'!$B$4:$K$1001,9,FALSE)</f>
        <v>#N/A</v>
      </c>
      <c r="AD257" s="20" t="e">
        <f>VLOOKUP('Frese Valve Selection'!$O257,'Partnumber data valves'!$B$4:$K$1001,10,FALSE)</f>
        <v>#N/A</v>
      </c>
      <c r="AE257" s="93">
        <f>IF(ISNUMBER(S257),S257*VLOOKUP('Frese Valve Selection'!$T257,'Partnumber data cartridges'!$A$4:$G$1001,7,FALSE),0)+
IF(ISNUMBER(U257),U257*VLOOKUP('Frese Valve Selection'!V257,'Partnumber data cartridges'!$A$4:$G$1001,7,FALSE),0)+
IF(ISNUMBER(W257),W257*VLOOKUP('Frese Valve Selection'!X257,'Partnumber data cartridges'!$A$4:$G$1001,7,FALSE),0)</f>
        <v>0</v>
      </c>
      <c r="AF257" s="1">
        <f>MAX(IF(ISBLANK(T257),0,VLOOKUP('Frese Valve Selection'!$T257,'Partnumber data cartridges'!$A$4:$G$1001,5,FALSE)),
IF(ISBLANK(V257),0,VLOOKUP('Frese Valve Selection'!V257,'Partnumber data cartridges'!$A$4:$G$1001,5,FALSE)),
IF(ISBLANK(X257),0,VLOOKUP('Frese Valve Selection'!X257,'Partnumber data cartridges'!$A$4:$G$1001,5,FALSE)))</f>
        <v>0</v>
      </c>
      <c r="AG257" s="20" t="e">
        <f>VLOOKUP(O257,'Weight table'!$A$2:$C$10000,3,FALSE)+IF(ISNUMBER(S257),S257*VLOOKUP(T257,'Weight table'!$A$2:$C$10000,3,FALSE),0)+IF(ISNUMBER(U257),U257*VLOOKUP(V257,'Weight table'!$A$2:$C$10000,3,FALSE),0)+IF(ISNUMBER(W257),W257*VLOOKUP(X257,'Weight table'!$A$2:$C$10000,3,FALSE),0)</f>
        <v>#N/A</v>
      </c>
      <c r="AI257" s="73"/>
      <c r="AN257">
        <f t="shared" si="32"/>
        <v>0</v>
      </c>
      <c r="AO257" t="e">
        <f t="shared" si="33"/>
        <v>#N/A</v>
      </c>
    </row>
    <row r="258" spans="2:41">
      <c r="B258" s="73"/>
      <c r="C258" s="73"/>
      <c r="D258" s="73"/>
      <c r="E258" s="73"/>
      <c r="F258" s="73"/>
      <c r="G258" s="81"/>
      <c r="H258" s="81"/>
      <c r="I258" s="97"/>
      <c r="J258" s="73"/>
      <c r="K258" s="73"/>
      <c r="L258" s="73"/>
      <c r="M258" s="81"/>
      <c r="O258" s="71"/>
      <c r="P258" s="20" t="e">
        <f>VLOOKUP('Frese Valve Selection'!$O258,'Partnumber data valves'!$B$4:$M$1001,12,FALSE)</f>
        <v>#N/A</v>
      </c>
      <c r="Q258" s="20" t="e">
        <f>VLOOKUP('Frese Valve Selection'!$O258,'Partnumber data valves'!$B$4:$L$1001,11,FALSE)</f>
        <v>#N/A</v>
      </c>
      <c r="R258" s="94" t="e">
        <f t="shared" si="31"/>
        <v>#DIV/0!</v>
      </c>
      <c r="S258" s="71"/>
      <c r="T258" s="71"/>
      <c r="U258" s="71"/>
      <c r="V258" s="71"/>
      <c r="W258" s="71"/>
      <c r="X258" s="71"/>
      <c r="Y258" s="19" t="e">
        <f>VLOOKUP('Frese Valve Selection'!$O258,'Partnumber data valves'!$B$4:$K$1001,2,FALSE)</f>
        <v>#N/A</v>
      </c>
      <c r="Z258" s="20" t="e">
        <f>VLOOKUP('Frese Valve Selection'!$O258,'Partnumber data valves'!$B$4:$K$1001,3,FALSE)</f>
        <v>#N/A</v>
      </c>
      <c r="AA258" s="20" t="e">
        <f>VLOOKUP('Frese Valve Selection'!$O258,'Partnumber data valves'!$B$4:$K$1001,7,FALSE)</f>
        <v>#N/A</v>
      </c>
      <c r="AB258" s="20" t="e">
        <f>VLOOKUP('Frese Valve Selection'!$O258,'Partnumber data valves'!$B$4:$K$1001,8,FALSE)</f>
        <v>#N/A</v>
      </c>
      <c r="AC258" s="20" t="e">
        <f>VLOOKUP('Frese Valve Selection'!$O258,'Partnumber data valves'!$B$4:$K$1001,9,FALSE)</f>
        <v>#N/A</v>
      </c>
      <c r="AD258" s="20" t="e">
        <f>VLOOKUP('Frese Valve Selection'!$O258,'Partnumber data valves'!$B$4:$K$1001,10,FALSE)</f>
        <v>#N/A</v>
      </c>
      <c r="AE258" s="93">
        <f>IF(ISNUMBER(S258),S258*VLOOKUP('Frese Valve Selection'!$T258,'Partnumber data cartridges'!$A$4:$G$1001,7,FALSE),0)+
IF(ISNUMBER(U258),U258*VLOOKUP('Frese Valve Selection'!V258,'Partnumber data cartridges'!$A$4:$G$1001,7,FALSE),0)+
IF(ISNUMBER(W258),W258*VLOOKUP('Frese Valve Selection'!X258,'Partnumber data cartridges'!$A$4:$G$1001,7,FALSE),0)</f>
        <v>0</v>
      </c>
      <c r="AF258" s="1">
        <f>MAX(IF(ISBLANK(T258),0,VLOOKUP('Frese Valve Selection'!$T258,'Partnumber data cartridges'!$A$4:$G$1001,5,FALSE)),
IF(ISBLANK(V258),0,VLOOKUP('Frese Valve Selection'!V258,'Partnumber data cartridges'!$A$4:$G$1001,5,FALSE)),
IF(ISBLANK(X258),0,VLOOKUP('Frese Valve Selection'!X258,'Partnumber data cartridges'!$A$4:$G$1001,5,FALSE)))</f>
        <v>0</v>
      </c>
      <c r="AG258" s="20" t="e">
        <f>VLOOKUP(O258,'Weight table'!$A$2:$C$10000,3,FALSE)+IF(ISNUMBER(S258),S258*VLOOKUP(T258,'Weight table'!$A$2:$C$10000,3,FALSE),0)+IF(ISNUMBER(U258),U258*VLOOKUP(V258,'Weight table'!$A$2:$C$10000,3,FALSE),0)+IF(ISNUMBER(W258),W258*VLOOKUP(X258,'Weight table'!$A$2:$C$10000,3,FALSE),0)</f>
        <v>#N/A</v>
      </c>
      <c r="AI258" s="73"/>
      <c r="AN258">
        <f t="shared" si="32"/>
        <v>0</v>
      </c>
      <c r="AO258" t="e">
        <f t="shared" si="33"/>
        <v>#N/A</v>
      </c>
    </row>
    <row r="259" spans="2:41">
      <c r="B259" s="73"/>
      <c r="C259" s="73"/>
      <c r="D259" s="73"/>
      <c r="E259" s="73"/>
      <c r="F259" s="73"/>
      <c r="G259" s="82"/>
      <c r="H259" s="82"/>
      <c r="I259" s="97"/>
      <c r="J259" s="73"/>
      <c r="K259" s="73"/>
      <c r="L259" s="73"/>
      <c r="M259" s="81"/>
      <c r="O259" s="71"/>
      <c r="P259" s="20" t="e">
        <f>VLOOKUP('Frese Valve Selection'!$O259,'Partnumber data valves'!$B$4:$M$1001,12,FALSE)</f>
        <v>#N/A</v>
      </c>
      <c r="Q259" s="20" t="e">
        <f>VLOOKUP('Frese Valve Selection'!$O259,'Partnumber data valves'!$B$4:$L$1001,11,FALSE)</f>
        <v>#N/A</v>
      </c>
      <c r="R259" s="94" t="e">
        <f t="shared" si="31"/>
        <v>#DIV/0!</v>
      </c>
      <c r="S259" s="71"/>
      <c r="T259" s="71"/>
      <c r="U259" s="71"/>
      <c r="V259" s="71"/>
      <c r="W259" s="71"/>
      <c r="X259" s="71"/>
      <c r="Y259" s="19" t="e">
        <f>VLOOKUP('Frese Valve Selection'!$O259,'Partnumber data valves'!$B$4:$K$1001,2,FALSE)</f>
        <v>#N/A</v>
      </c>
      <c r="Z259" s="20" t="e">
        <f>VLOOKUP('Frese Valve Selection'!$O259,'Partnumber data valves'!$B$4:$K$1001,3,FALSE)</f>
        <v>#N/A</v>
      </c>
      <c r="AA259" s="20" t="e">
        <f>VLOOKUP('Frese Valve Selection'!$O259,'Partnumber data valves'!$B$4:$K$1001,7,FALSE)</f>
        <v>#N/A</v>
      </c>
      <c r="AB259" s="20" t="e">
        <f>VLOOKUP('Frese Valve Selection'!$O259,'Partnumber data valves'!$B$4:$K$1001,8,FALSE)</f>
        <v>#N/A</v>
      </c>
      <c r="AC259" s="20" t="e">
        <f>VLOOKUP('Frese Valve Selection'!$O259,'Partnumber data valves'!$B$4:$K$1001,9,FALSE)</f>
        <v>#N/A</v>
      </c>
      <c r="AD259" s="20" t="e">
        <f>VLOOKUP('Frese Valve Selection'!$O259,'Partnumber data valves'!$B$4:$K$1001,10,FALSE)</f>
        <v>#N/A</v>
      </c>
      <c r="AE259" s="93">
        <f>IF(ISNUMBER(S259),S259*VLOOKUP('Frese Valve Selection'!$T259,'Partnumber data cartridges'!$A$4:$G$1001,7,FALSE),0)+
IF(ISNUMBER(U259),U259*VLOOKUP('Frese Valve Selection'!V259,'Partnumber data cartridges'!$A$4:$G$1001,7,FALSE),0)+
IF(ISNUMBER(W259),W259*VLOOKUP('Frese Valve Selection'!X259,'Partnumber data cartridges'!$A$4:$G$1001,7,FALSE),0)</f>
        <v>0</v>
      </c>
      <c r="AF259" s="1">
        <f>MAX(IF(ISBLANK(T259),0,VLOOKUP('Frese Valve Selection'!$T259,'Partnumber data cartridges'!$A$4:$G$1001,5,FALSE)),
IF(ISBLANK(V259),0,VLOOKUP('Frese Valve Selection'!V259,'Partnumber data cartridges'!$A$4:$G$1001,5,FALSE)),
IF(ISBLANK(X259),0,VLOOKUP('Frese Valve Selection'!X259,'Partnumber data cartridges'!$A$4:$G$1001,5,FALSE)))</f>
        <v>0</v>
      </c>
      <c r="AG259" s="20" t="e">
        <f>VLOOKUP(O259,'Weight table'!$A$2:$C$10000,3,FALSE)+IF(ISNUMBER(S259),S259*VLOOKUP(T259,'Weight table'!$A$2:$C$10000,3,FALSE),0)+IF(ISNUMBER(U259),U259*VLOOKUP(V259,'Weight table'!$A$2:$C$10000,3,FALSE),0)+IF(ISNUMBER(W259),W259*VLOOKUP(X259,'Weight table'!$A$2:$C$10000,3,FALSE),0)</f>
        <v>#N/A</v>
      </c>
      <c r="AI259" s="73"/>
      <c r="AN259">
        <f t="shared" si="32"/>
        <v>0</v>
      </c>
      <c r="AO259" t="e">
        <f t="shared" si="33"/>
        <v>#N/A</v>
      </c>
    </row>
    <row r="260" spans="2:41">
      <c r="B260" s="73"/>
      <c r="C260" s="73"/>
      <c r="D260" s="73"/>
      <c r="E260" s="73"/>
      <c r="F260" s="73"/>
      <c r="G260" s="81"/>
      <c r="H260" s="81"/>
      <c r="I260" s="97"/>
      <c r="J260" s="73"/>
      <c r="K260" s="73"/>
      <c r="L260" s="73"/>
      <c r="M260" s="81"/>
      <c r="O260" s="71"/>
      <c r="P260" s="20" t="e">
        <f>VLOOKUP('Frese Valve Selection'!$O260,'Partnumber data valves'!$B$4:$M$1001,12,FALSE)</f>
        <v>#N/A</v>
      </c>
      <c r="Q260" s="20" t="e">
        <f>VLOOKUP('Frese Valve Selection'!$O260,'Partnumber data valves'!$B$4:$L$1001,11,FALSE)</f>
        <v>#N/A</v>
      </c>
      <c r="R260" s="94" t="e">
        <f t="shared" si="31"/>
        <v>#DIV/0!</v>
      </c>
      <c r="S260" s="71"/>
      <c r="T260" s="71"/>
      <c r="U260" s="71"/>
      <c r="V260" s="71"/>
      <c r="W260" s="71"/>
      <c r="X260" s="71"/>
      <c r="Y260" s="19" t="e">
        <f>VLOOKUP('Frese Valve Selection'!$O260,'Partnumber data valves'!$B$4:$K$1001,2,FALSE)</f>
        <v>#N/A</v>
      </c>
      <c r="Z260" s="20" t="e">
        <f>VLOOKUP('Frese Valve Selection'!$O260,'Partnumber data valves'!$B$4:$K$1001,3,FALSE)</f>
        <v>#N/A</v>
      </c>
      <c r="AA260" s="20" t="e">
        <f>VLOOKUP('Frese Valve Selection'!$O260,'Partnumber data valves'!$B$4:$K$1001,7,FALSE)</f>
        <v>#N/A</v>
      </c>
      <c r="AB260" s="20" t="e">
        <f>VLOOKUP('Frese Valve Selection'!$O260,'Partnumber data valves'!$B$4:$K$1001,8,FALSE)</f>
        <v>#N/A</v>
      </c>
      <c r="AC260" s="20" t="e">
        <f>VLOOKUP('Frese Valve Selection'!$O260,'Partnumber data valves'!$B$4:$K$1001,9,FALSE)</f>
        <v>#N/A</v>
      </c>
      <c r="AD260" s="20" t="e">
        <f>VLOOKUP('Frese Valve Selection'!$O260,'Partnumber data valves'!$B$4:$K$1001,10,FALSE)</f>
        <v>#N/A</v>
      </c>
      <c r="AE260" s="93">
        <f>IF(ISNUMBER(S260),S260*VLOOKUP('Frese Valve Selection'!$T260,'Partnumber data cartridges'!$A$4:$G$1001,7,FALSE),0)+
IF(ISNUMBER(U260),U260*VLOOKUP('Frese Valve Selection'!V260,'Partnumber data cartridges'!$A$4:$G$1001,7,FALSE),0)+
IF(ISNUMBER(W260),W260*VLOOKUP('Frese Valve Selection'!X260,'Partnumber data cartridges'!$A$4:$G$1001,7,FALSE),0)</f>
        <v>0</v>
      </c>
      <c r="AF260" s="1">
        <f>MAX(IF(ISBLANK(T260),0,VLOOKUP('Frese Valve Selection'!$T260,'Partnumber data cartridges'!$A$4:$G$1001,5,FALSE)),
IF(ISBLANK(V260),0,VLOOKUP('Frese Valve Selection'!V260,'Partnumber data cartridges'!$A$4:$G$1001,5,FALSE)),
IF(ISBLANK(X260),0,VLOOKUP('Frese Valve Selection'!X260,'Partnumber data cartridges'!$A$4:$G$1001,5,FALSE)))</f>
        <v>0</v>
      </c>
      <c r="AG260" s="20" t="e">
        <f>VLOOKUP(O260,'Weight table'!$A$2:$C$10000,3,FALSE)+IF(ISNUMBER(S260),S260*VLOOKUP(T260,'Weight table'!$A$2:$C$10000,3,FALSE),0)+IF(ISNUMBER(U260),U260*VLOOKUP(V260,'Weight table'!$A$2:$C$10000,3,FALSE),0)+IF(ISNUMBER(W260),W260*VLOOKUP(X260,'Weight table'!$A$2:$C$10000,3,FALSE),0)</f>
        <v>#N/A</v>
      </c>
      <c r="AI260" s="73"/>
      <c r="AN260">
        <f t="shared" si="32"/>
        <v>0</v>
      </c>
      <c r="AO260" t="e">
        <f t="shared" si="33"/>
        <v>#N/A</v>
      </c>
    </row>
    <row r="261" spans="2:41">
      <c r="B261" s="73"/>
      <c r="C261" s="73"/>
      <c r="D261" s="73"/>
      <c r="E261" s="73"/>
      <c r="F261" s="73"/>
      <c r="G261" s="82"/>
      <c r="H261" s="81"/>
      <c r="I261" s="97"/>
      <c r="J261" s="73"/>
      <c r="K261" s="73"/>
      <c r="L261" s="73"/>
      <c r="M261" s="81"/>
      <c r="O261" s="71"/>
      <c r="P261" s="20" t="e">
        <f>VLOOKUP('Frese Valve Selection'!$O261,'Partnumber data valves'!$B$4:$M$1001,12,FALSE)</f>
        <v>#N/A</v>
      </c>
      <c r="Q261" s="20" t="e">
        <f>VLOOKUP('Frese Valve Selection'!$O261,'Partnumber data valves'!$B$4:$L$1001,11,FALSE)</f>
        <v>#N/A</v>
      </c>
      <c r="R261" s="94" t="e">
        <f t="shared" si="31"/>
        <v>#DIV/0!</v>
      </c>
      <c r="S261" s="71"/>
      <c r="T261" s="71"/>
      <c r="U261" s="71"/>
      <c r="V261" s="71"/>
      <c r="W261" s="71"/>
      <c r="X261" s="71"/>
      <c r="Y261" s="19" t="e">
        <f>VLOOKUP('Frese Valve Selection'!$O261,'Partnumber data valves'!$B$4:$K$1001,2,FALSE)</f>
        <v>#N/A</v>
      </c>
      <c r="Z261" s="20" t="e">
        <f>VLOOKUP('Frese Valve Selection'!$O261,'Partnumber data valves'!$B$4:$K$1001,3,FALSE)</f>
        <v>#N/A</v>
      </c>
      <c r="AA261" s="20" t="e">
        <f>VLOOKUP('Frese Valve Selection'!$O261,'Partnumber data valves'!$B$4:$K$1001,7,FALSE)</f>
        <v>#N/A</v>
      </c>
      <c r="AB261" s="20" t="e">
        <f>VLOOKUP('Frese Valve Selection'!$O261,'Partnumber data valves'!$B$4:$K$1001,8,FALSE)</f>
        <v>#N/A</v>
      </c>
      <c r="AC261" s="20" t="e">
        <f>VLOOKUP('Frese Valve Selection'!$O261,'Partnumber data valves'!$B$4:$K$1001,9,FALSE)</f>
        <v>#N/A</v>
      </c>
      <c r="AD261" s="20" t="e">
        <f>VLOOKUP('Frese Valve Selection'!$O261,'Partnumber data valves'!$B$4:$K$1001,10,FALSE)</f>
        <v>#N/A</v>
      </c>
      <c r="AE261" s="93">
        <f>IF(ISNUMBER(S261),S261*VLOOKUP('Frese Valve Selection'!$T261,'Partnumber data cartridges'!$A$4:$G$1001,7,FALSE),0)+
IF(ISNUMBER(U261),U261*VLOOKUP('Frese Valve Selection'!V261,'Partnumber data cartridges'!$A$4:$G$1001,7,FALSE),0)+
IF(ISNUMBER(W261),W261*VLOOKUP('Frese Valve Selection'!X261,'Partnumber data cartridges'!$A$4:$G$1001,7,FALSE),0)</f>
        <v>0</v>
      </c>
      <c r="AF261" s="1">
        <f>MAX(IF(ISBLANK(T261),0,VLOOKUP('Frese Valve Selection'!$T261,'Partnumber data cartridges'!$A$4:$G$1001,5,FALSE)),
IF(ISBLANK(V261),0,VLOOKUP('Frese Valve Selection'!V261,'Partnumber data cartridges'!$A$4:$G$1001,5,FALSE)),
IF(ISBLANK(X261),0,VLOOKUP('Frese Valve Selection'!X261,'Partnumber data cartridges'!$A$4:$G$1001,5,FALSE)))</f>
        <v>0</v>
      </c>
      <c r="AG261" s="20" t="e">
        <f>VLOOKUP(O261,'Weight table'!$A$2:$C$10000,3,FALSE)+IF(ISNUMBER(S261),S261*VLOOKUP(T261,'Weight table'!$A$2:$C$10000,3,FALSE),0)+IF(ISNUMBER(U261),U261*VLOOKUP(V261,'Weight table'!$A$2:$C$10000,3,FALSE),0)+IF(ISNUMBER(W261),W261*VLOOKUP(X261,'Weight table'!$A$2:$C$10000,3,FALSE),0)</f>
        <v>#N/A</v>
      </c>
      <c r="AI261" s="73"/>
      <c r="AN261">
        <f t="shared" si="32"/>
        <v>0</v>
      </c>
      <c r="AO261" t="e">
        <f t="shared" si="33"/>
        <v>#N/A</v>
      </c>
    </row>
    <row r="262" spans="2:41">
      <c r="B262" s="73"/>
      <c r="C262" s="73"/>
      <c r="D262" s="73"/>
      <c r="E262" s="73"/>
      <c r="F262" s="73"/>
      <c r="G262" s="81"/>
      <c r="H262" s="81"/>
      <c r="I262" s="97"/>
      <c r="J262" s="73"/>
      <c r="K262" s="73"/>
      <c r="L262" s="73"/>
      <c r="M262" s="81"/>
      <c r="O262" s="71"/>
      <c r="P262" s="20" t="e">
        <f>VLOOKUP('Frese Valve Selection'!$O262,'Partnumber data valves'!$B$4:$M$1001,12,FALSE)</f>
        <v>#N/A</v>
      </c>
      <c r="Q262" s="20" t="e">
        <f>VLOOKUP('Frese Valve Selection'!$O262,'Partnumber data valves'!$B$4:$L$1001,11,FALSE)</f>
        <v>#N/A</v>
      </c>
      <c r="R262" s="94" t="e">
        <f t="shared" si="31"/>
        <v>#DIV/0!</v>
      </c>
      <c r="S262" s="71"/>
      <c r="T262" s="71"/>
      <c r="U262" s="71"/>
      <c r="V262" s="71"/>
      <c r="W262" s="71"/>
      <c r="X262" s="71"/>
      <c r="Y262" s="19" t="e">
        <f>VLOOKUP('Frese Valve Selection'!$O262,'Partnumber data valves'!$B$4:$K$1001,2,FALSE)</f>
        <v>#N/A</v>
      </c>
      <c r="Z262" s="20" t="e">
        <f>VLOOKUP('Frese Valve Selection'!$O262,'Partnumber data valves'!$B$4:$K$1001,3,FALSE)</f>
        <v>#N/A</v>
      </c>
      <c r="AA262" s="20" t="e">
        <f>VLOOKUP('Frese Valve Selection'!$O262,'Partnumber data valves'!$B$4:$K$1001,7,FALSE)</f>
        <v>#N/A</v>
      </c>
      <c r="AB262" s="20" t="e">
        <f>VLOOKUP('Frese Valve Selection'!$O262,'Partnumber data valves'!$B$4:$K$1001,8,FALSE)</f>
        <v>#N/A</v>
      </c>
      <c r="AC262" s="20" t="e">
        <f>VLOOKUP('Frese Valve Selection'!$O262,'Partnumber data valves'!$B$4:$K$1001,9,FALSE)</f>
        <v>#N/A</v>
      </c>
      <c r="AD262" s="20" t="e">
        <f>VLOOKUP('Frese Valve Selection'!$O262,'Partnumber data valves'!$B$4:$K$1001,10,FALSE)</f>
        <v>#N/A</v>
      </c>
      <c r="AE262" s="93">
        <f>IF(ISNUMBER(S262),S262*VLOOKUP('Frese Valve Selection'!$T262,'Partnumber data cartridges'!$A$4:$G$1001,7,FALSE),0)+
IF(ISNUMBER(U262),U262*VLOOKUP('Frese Valve Selection'!V262,'Partnumber data cartridges'!$A$4:$G$1001,7,FALSE),0)+
IF(ISNUMBER(W262),W262*VLOOKUP('Frese Valve Selection'!X262,'Partnumber data cartridges'!$A$4:$G$1001,7,FALSE),0)</f>
        <v>0</v>
      </c>
      <c r="AF262" s="1">
        <f>MAX(IF(ISBLANK(T262),0,VLOOKUP('Frese Valve Selection'!$T262,'Partnumber data cartridges'!$A$4:$G$1001,5,FALSE)),
IF(ISBLANK(V262),0,VLOOKUP('Frese Valve Selection'!V262,'Partnumber data cartridges'!$A$4:$G$1001,5,FALSE)),
IF(ISBLANK(X262),0,VLOOKUP('Frese Valve Selection'!X262,'Partnumber data cartridges'!$A$4:$G$1001,5,FALSE)))</f>
        <v>0</v>
      </c>
      <c r="AG262" s="20" t="e">
        <f>VLOOKUP(O262,'Weight table'!$A$2:$C$10000,3,FALSE)+IF(ISNUMBER(S262),S262*VLOOKUP(T262,'Weight table'!$A$2:$C$10000,3,FALSE),0)+IF(ISNUMBER(U262),U262*VLOOKUP(V262,'Weight table'!$A$2:$C$10000,3,FALSE),0)+IF(ISNUMBER(W262),W262*VLOOKUP(X262,'Weight table'!$A$2:$C$10000,3,FALSE),0)</f>
        <v>#N/A</v>
      </c>
      <c r="AI262" s="73"/>
      <c r="AN262">
        <f t="shared" si="32"/>
        <v>0</v>
      </c>
      <c r="AO262" t="e">
        <f t="shared" si="33"/>
        <v>#N/A</v>
      </c>
    </row>
    <row r="263" spans="2:41">
      <c r="B263" s="73"/>
      <c r="C263" s="73"/>
      <c r="D263" s="73"/>
      <c r="E263" s="73"/>
      <c r="F263" s="73"/>
      <c r="G263" s="82"/>
      <c r="H263" s="81"/>
      <c r="I263" s="97"/>
      <c r="J263" s="73"/>
      <c r="K263" s="73"/>
      <c r="L263" s="73"/>
      <c r="M263" s="81"/>
      <c r="O263" s="71"/>
      <c r="P263" s="20" t="e">
        <f>VLOOKUP('Frese Valve Selection'!$O263,'Partnumber data valves'!$B$4:$M$1001,12,FALSE)</f>
        <v>#N/A</v>
      </c>
      <c r="Q263" s="20" t="e">
        <f>VLOOKUP('Frese Valve Selection'!$O263,'Partnumber data valves'!$B$4:$L$1001,11,FALSE)</f>
        <v>#N/A</v>
      </c>
      <c r="R263" s="94" t="e">
        <f t="shared" ref="R263:R326" si="34">AE263/I263-1</f>
        <v>#DIV/0!</v>
      </c>
      <c r="S263" s="71"/>
      <c r="T263" s="71"/>
      <c r="U263" s="71"/>
      <c r="V263" s="71"/>
      <c r="W263" s="71"/>
      <c r="X263" s="71"/>
      <c r="Y263" s="19" t="e">
        <f>VLOOKUP('Frese Valve Selection'!$O263,'Partnumber data valves'!$B$4:$K$1001,2,FALSE)</f>
        <v>#N/A</v>
      </c>
      <c r="Z263" s="20" t="e">
        <f>VLOOKUP('Frese Valve Selection'!$O263,'Partnumber data valves'!$B$4:$K$1001,3,FALSE)</f>
        <v>#N/A</v>
      </c>
      <c r="AA263" s="20" t="e">
        <f>VLOOKUP('Frese Valve Selection'!$O263,'Partnumber data valves'!$B$4:$K$1001,7,FALSE)</f>
        <v>#N/A</v>
      </c>
      <c r="AB263" s="20" t="e">
        <f>VLOOKUP('Frese Valve Selection'!$O263,'Partnumber data valves'!$B$4:$K$1001,8,FALSE)</f>
        <v>#N/A</v>
      </c>
      <c r="AC263" s="20" t="e">
        <f>VLOOKUP('Frese Valve Selection'!$O263,'Partnumber data valves'!$B$4:$K$1001,9,FALSE)</f>
        <v>#N/A</v>
      </c>
      <c r="AD263" s="20" t="e">
        <f>VLOOKUP('Frese Valve Selection'!$O263,'Partnumber data valves'!$B$4:$K$1001,10,FALSE)</f>
        <v>#N/A</v>
      </c>
      <c r="AE263" s="93">
        <f>IF(ISNUMBER(S263),S263*VLOOKUP('Frese Valve Selection'!$T263,'Partnumber data cartridges'!$A$4:$G$1001,7,FALSE),0)+
IF(ISNUMBER(U263),U263*VLOOKUP('Frese Valve Selection'!V263,'Partnumber data cartridges'!$A$4:$G$1001,7,FALSE),0)+
IF(ISNUMBER(W263),W263*VLOOKUP('Frese Valve Selection'!X263,'Partnumber data cartridges'!$A$4:$G$1001,7,FALSE),0)</f>
        <v>0</v>
      </c>
      <c r="AF263" s="1">
        <f>MAX(IF(ISBLANK(T263),0,VLOOKUP('Frese Valve Selection'!$T263,'Partnumber data cartridges'!$A$4:$G$1001,5,FALSE)),
IF(ISBLANK(V263),0,VLOOKUP('Frese Valve Selection'!V263,'Partnumber data cartridges'!$A$4:$G$1001,5,FALSE)),
IF(ISBLANK(X263),0,VLOOKUP('Frese Valve Selection'!X263,'Partnumber data cartridges'!$A$4:$G$1001,5,FALSE)))</f>
        <v>0</v>
      </c>
      <c r="AG263" s="20" t="e">
        <f>VLOOKUP(O263,'Weight table'!$A$2:$C$10000,3,FALSE)+IF(ISNUMBER(S263),S263*VLOOKUP(T263,'Weight table'!$A$2:$C$10000,3,FALSE),0)+IF(ISNUMBER(U263),U263*VLOOKUP(V263,'Weight table'!$A$2:$C$10000,3,FALSE),0)+IF(ISNUMBER(W263),W263*VLOOKUP(X263,'Weight table'!$A$2:$C$10000,3,FALSE),0)</f>
        <v>#N/A</v>
      </c>
      <c r="AI263" s="73"/>
      <c r="AN263">
        <f t="shared" si="32"/>
        <v>0</v>
      </c>
      <c r="AO263" t="e">
        <f t="shared" si="33"/>
        <v>#N/A</v>
      </c>
    </row>
    <row r="264" spans="2:41">
      <c r="B264" s="73"/>
      <c r="C264" s="73"/>
      <c r="D264" s="73"/>
      <c r="E264" s="73"/>
      <c r="F264" s="73"/>
      <c r="G264" s="81"/>
      <c r="H264" s="81"/>
      <c r="I264" s="97"/>
      <c r="J264" s="73"/>
      <c r="K264" s="73"/>
      <c r="L264" s="73"/>
      <c r="M264" s="81"/>
      <c r="O264" s="71"/>
      <c r="P264" s="20" t="e">
        <f>VLOOKUP('Frese Valve Selection'!$O264,'Partnumber data valves'!$B$4:$M$1001,12,FALSE)</f>
        <v>#N/A</v>
      </c>
      <c r="Q264" s="20" t="e">
        <f>VLOOKUP('Frese Valve Selection'!$O264,'Partnumber data valves'!$B$4:$L$1001,11,FALSE)</f>
        <v>#N/A</v>
      </c>
      <c r="R264" s="94" t="e">
        <f t="shared" si="34"/>
        <v>#DIV/0!</v>
      </c>
      <c r="S264" s="71"/>
      <c r="T264" s="71"/>
      <c r="U264" s="71"/>
      <c r="V264" s="71"/>
      <c r="W264" s="71"/>
      <c r="X264" s="71"/>
      <c r="Y264" s="19" t="e">
        <f>VLOOKUP('Frese Valve Selection'!$O264,'Partnumber data valves'!$B$4:$K$1001,2,FALSE)</f>
        <v>#N/A</v>
      </c>
      <c r="Z264" s="20" t="e">
        <f>VLOOKUP('Frese Valve Selection'!$O264,'Partnumber data valves'!$B$4:$K$1001,3,FALSE)</f>
        <v>#N/A</v>
      </c>
      <c r="AA264" s="20" t="e">
        <f>VLOOKUP('Frese Valve Selection'!$O264,'Partnumber data valves'!$B$4:$K$1001,7,FALSE)</f>
        <v>#N/A</v>
      </c>
      <c r="AB264" s="20" t="e">
        <f>VLOOKUP('Frese Valve Selection'!$O264,'Partnumber data valves'!$B$4:$K$1001,8,FALSE)</f>
        <v>#N/A</v>
      </c>
      <c r="AC264" s="20" t="e">
        <f>VLOOKUP('Frese Valve Selection'!$O264,'Partnumber data valves'!$B$4:$K$1001,9,FALSE)</f>
        <v>#N/A</v>
      </c>
      <c r="AD264" s="20" t="e">
        <f>VLOOKUP('Frese Valve Selection'!$O264,'Partnumber data valves'!$B$4:$K$1001,10,FALSE)</f>
        <v>#N/A</v>
      </c>
      <c r="AE264" s="93">
        <f>IF(ISNUMBER(S264),S264*VLOOKUP('Frese Valve Selection'!$T264,'Partnumber data cartridges'!$A$4:$G$1001,7,FALSE),0)+
IF(ISNUMBER(U264),U264*VLOOKUP('Frese Valve Selection'!V264,'Partnumber data cartridges'!$A$4:$G$1001,7,FALSE),0)+
IF(ISNUMBER(W264),W264*VLOOKUP('Frese Valve Selection'!X264,'Partnumber data cartridges'!$A$4:$G$1001,7,FALSE),0)</f>
        <v>0</v>
      </c>
      <c r="AF264" s="1">
        <f>MAX(IF(ISBLANK(T264),0,VLOOKUP('Frese Valve Selection'!$T264,'Partnumber data cartridges'!$A$4:$G$1001,5,FALSE)),
IF(ISBLANK(V264),0,VLOOKUP('Frese Valve Selection'!V264,'Partnumber data cartridges'!$A$4:$G$1001,5,FALSE)),
IF(ISBLANK(X264),0,VLOOKUP('Frese Valve Selection'!X264,'Partnumber data cartridges'!$A$4:$G$1001,5,FALSE)))</f>
        <v>0</v>
      </c>
      <c r="AG264" s="20" t="e">
        <f>VLOOKUP(O264,'Weight table'!$A$2:$C$10000,3,FALSE)+IF(ISNUMBER(S264),S264*VLOOKUP(T264,'Weight table'!$A$2:$C$10000,3,FALSE),0)+IF(ISNUMBER(U264),U264*VLOOKUP(V264,'Weight table'!$A$2:$C$10000,3,FALSE),0)+IF(ISNUMBER(W264),W264*VLOOKUP(X264,'Weight table'!$A$2:$C$10000,3,FALSE),0)</f>
        <v>#N/A</v>
      </c>
      <c r="AI264" s="73"/>
      <c r="AN264">
        <f t="shared" si="32"/>
        <v>0</v>
      </c>
      <c r="AO264" t="e">
        <f t="shared" si="33"/>
        <v>#N/A</v>
      </c>
    </row>
    <row r="265" spans="2:41">
      <c r="B265" s="73"/>
      <c r="C265" s="73"/>
      <c r="D265" s="73"/>
      <c r="E265" s="73"/>
      <c r="F265" s="73"/>
      <c r="G265" s="81"/>
      <c r="H265" s="81"/>
      <c r="I265" s="97"/>
      <c r="J265" s="73"/>
      <c r="K265" s="73"/>
      <c r="L265" s="73"/>
      <c r="M265" s="81"/>
      <c r="O265" s="71"/>
      <c r="P265" s="20" t="e">
        <f>VLOOKUP('Frese Valve Selection'!$O265,'Partnumber data valves'!$B$4:$M$1001,12,FALSE)</f>
        <v>#N/A</v>
      </c>
      <c r="Q265" s="20" t="e">
        <f>VLOOKUP('Frese Valve Selection'!$O265,'Partnumber data valves'!$B$4:$L$1001,11,FALSE)</f>
        <v>#N/A</v>
      </c>
      <c r="R265" s="94" t="e">
        <f t="shared" si="34"/>
        <v>#DIV/0!</v>
      </c>
      <c r="S265" s="71"/>
      <c r="T265" s="71"/>
      <c r="U265" s="71"/>
      <c r="V265" s="71"/>
      <c r="W265" s="71"/>
      <c r="X265" s="71"/>
      <c r="Y265" s="19" t="e">
        <f>VLOOKUP('Frese Valve Selection'!$O265,'Partnumber data valves'!$B$4:$K$1001,2,FALSE)</f>
        <v>#N/A</v>
      </c>
      <c r="Z265" s="20" t="e">
        <f>VLOOKUP('Frese Valve Selection'!$O265,'Partnumber data valves'!$B$4:$K$1001,3,FALSE)</f>
        <v>#N/A</v>
      </c>
      <c r="AA265" s="20" t="e">
        <f>VLOOKUP('Frese Valve Selection'!$O265,'Partnumber data valves'!$B$4:$K$1001,7,FALSE)</f>
        <v>#N/A</v>
      </c>
      <c r="AB265" s="20" t="e">
        <f>VLOOKUP('Frese Valve Selection'!$O265,'Partnumber data valves'!$B$4:$K$1001,8,FALSE)</f>
        <v>#N/A</v>
      </c>
      <c r="AC265" s="20" t="e">
        <f>VLOOKUP('Frese Valve Selection'!$O265,'Partnumber data valves'!$B$4:$K$1001,9,FALSE)</f>
        <v>#N/A</v>
      </c>
      <c r="AD265" s="20" t="e">
        <f>VLOOKUP('Frese Valve Selection'!$O265,'Partnumber data valves'!$B$4:$K$1001,10,FALSE)</f>
        <v>#N/A</v>
      </c>
      <c r="AE265" s="93">
        <f>IF(ISNUMBER(S265),S265*VLOOKUP('Frese Valve Selection'!$T265,'Partnumber data cartridges'!$A$4:$G$1001,7,FALSE),0)+
IF(ISNUMBER(U265),U265*VLOOKUP('Frese Valve Selection'!V265,'Partnumber data cartridges'!$A$4:$G$1001,7,FALSE),0)+
IF(ISNUMBER(W265),W265*VLOOKUP('Frese Valve Selection'!X265,'Partnumber data cartridges'!$A$4:$G$1001,7,FALSE),0)</f>
        <v>0</v>
      </c>
      <c r="AF265" s="1">
        <f>MAX(IF(ISBLANK(T265),0,VLOOKUP('Frese Valve Selection'!$T265,'Partnumber data cartridges'!$A$4:$G$1001,5,FALSE)),
IF(ISBLANK(V265),0,VLOOKUP('Frese Valve Selection'!V265,'Partnumber data cartridges'!$A$4:$G$1001,5,FALSE)),
IF(ISBLANK(X265),0,VLOOKUP('Frese Valve Selection'!X265,'Partnumber data cartridges'!$A$4:$G$1001,5,FALSE)))</f>
        <v>0</v>
      </c>
      <c r="AG265" s="20" t="e">
        <f>VLOOKUP(O265,'Weight table'!$A$2:$C$10000,3,FALSE)+IF(ISNUMBER(S265),S265*VLOOKUP(T265,'Weight table'!$A$2:$C$10000,3,FALSE),0)+IF(ISNUMBER(U265),U265*VLOOKUP(V265,'Weight table'!$A$2:$C$10000,3,FALSE),0)+IF(ISNUMBER(W265),W265*VLOOKUP(X265,'Weight table'!$A$2:$C$10000,3,FALSE),0)</f>
        <v>#N/A</v>
      </c>
      <c r="AI265" s="73"/>
      <c r="AN265">
        <f t="shared" si="32"/>
        <v>0</v>
      </c>
      <c r="AO265" t="e">
        <f t="shared" si="33"/>
        <v>#N/A</v>
      </c>
    </row>
    <row r="266" spans="2:41">
      <c r="B266" s="73"/>
      <c r="C266" s="73"/>
      <c r="D266" s="73"/>
      <c r="E266" s="73"/>
      <c r="F266" s="73"/>
      <c r="G266" s="82"/>
      <c r="H266" s="82"/>
      <c r="I266" s="97"/>
      <c r="J266" s="73"/>
      <c r="K266" s="73"/>
      <c r="L266" s="73"/>
      <c r="M266" s="81"/>
      <c r="O266" s="71"/>
      <c r="P266" s="20" t="e">
        <f>VLOOKUP('Frese Valve Selection'!$O266,'Partnumber data valves'!$B$4:$M$1001,12,FALSE)</f>
        <v>#N/A</v>
      </c>
      <c r="Q266" s="20" t="e">
        <f>VLOOKUP('Frese Valve Selection'!$O266,'Partnumber data valves'!$B$4:$L$1001,11,FALSE)</f>
        <v>#N/A</v>
      </c>
      <c r="R266" s="94" t="e">
        <f t="shared" si="34"/>
        <v>#DIV/0!</v>
      </c>
      <c r="S266" s="71"/>
      <c r="T266" s="71"/>
      <c r="U266" s="71"/>
      <c r="V266" s="71"/>
      <c r="W266" s="71"/>
      <c r="X266" s="71"/>
      <c r="Y266" s="19" t="e">
        <f>VLOOKUP('Frese Valve Selection'!$O266,'Partnumber data valves'!$B$4:$K$1001,2,FALSE)</f>
        <v>#N/A</v>
      </c>
      <c r="Z266" s="20" t="e">
        <f>VLOOKUP('Frese Valve Selection'!$O266,'Partnumber data valves'!$B$4:$K$1001,3,FALSE)</f>
        <v>#N/A</v>
      </c>
      <c r="AA266" s="20" t="e">
        <f>VLOOKUP('Frese Valve Selection'!$O266,'Partnumber data valves'!$B$4:$K$1001,7,FALSE)</f>
        <v>#N/A</v>
      </c>
      <c r="AB266" s="20" t="e">
        <f>VLOOKUP('Frese Valve Selection'!$O266,'Partnumber data valves'!$B$4:$K$1001,8,FALSE)</f>
        <v>#N/A</v>
      </c>
      <c r="AC266" s="20" t="e">
        <f>VLOOKUP('Frese Valve Selection'!$O266,'Partnumber data valves'!$B$4:$K$1001,9,FALSE)</f>
        <v>#N/A</v>
      </c>
      <c r="AD266" s="20" t="e">
        <f>VLOOKUP('Frese Valve Selection'!$O266,'Partnumber data valves'!$B$4:$K$1001,10,FALSE)</f>
        <v>#N/A</v>
      </c>
      <c r="AE266" s="93">
        <f>IF(ISNUMBER(S266),S266*VLOOKUP('Frese Valve Selection'!$T266,'Partnumber data cartridges'!$A$4:$G$1001,7,FALSE),0)+
IF(ISNUMBER(U266),U266*VLOOKUP('Frese Valve Selection'!V266,'Partnumber data cartridges'!$A$4:$G$1001,7,FALSE),0)+
IF(ISNUMBER(W266),W266*VLOOKUP('Frese Valve Selection'!X266,'Partnumber data cartridges'!$A$4:$G$1001,7,FALSE),0)</f>
        <v>0</v>
      </c>
      <c r="AF266" s="1">
        <f>MAX(IF(ISBLANK(T266),0,VLOOKUP('Frese Valve Selection'!$T266,'Partnumber data cartridges'!$A$4:$G$1001,5,FALSE)),
IF(ISBLANK(V266),0,VLOOKUP('Frese Valve Selection'!V266,'Partnumber data cartridges'!$A$4:$G$1001,5,FALSE)),
IF(ISBLANK(X266),0,VLOOKUP('Frese Valve Selection'!X266,'Partnumber data cartridges'!$A$4:$G$1001,5,FALSE)))</f>
        <v>0</v>
      </c>
      <c r="AG266" s="20" t="e">
        <f>VLOOKUP(O266,'Weight table'!$A$2:$C$10000,3,FALSE)+IF(ISNUMBER(S266),S266*VLOOKUP(T266,'Weight table'!$A$2:$C$10000,3,FALSE),0)+IF(ISNUMBER(U266),U266*VLOOKUP(V266,'Weight table'!$A$2:$C$10000,3,FALSE),0)+IF(ISNUMBER(W266),W266*VLOOKUP(X266,'Weight table'!$A$2:$C$10000,3,FALSE),0)</f>
        <v>#N/A</v>
      </c>
      <c r="AI266" s="73"/>
      <c r="AN266">
        <f t="shared" si="32"/>
        <v>0</v>
      </c>
      <c r="AO266" t="e">
        <f t="shared" si="33"/>
        <v>#N/A</v>
      </c>
    </row>
    <row r="267" spans="2:41">
      <c r="B267" s="73"/>
      <c r="C267" s="73"/>
      <c r="D267" s="73"/>
      <c r="E267" s="73"/>
      <c r="F267" s="73"/>
      <c r="G267" s="81"/>
      <c r="H267" s="81"/>
      <c r="I267" s="97"/>
      <c r="J267" s="73"/>
      <c r="K267" s="73"/>
      <c r="L267" s="73"/>
      <c r="M267" s="81"/>
      <c r="O267" s="71"/>
      <c r="P267" s="20" t="e">
        <f>VLOOKUP('Frese Valve Selection'!$O267,'Partnumber data valves'!$B$4:$M$1001,12,FALSE)</f>
        <v>#N/A</v>
      </c>
      <c r="Q267" s="20" t="e">
        <f>VLOOKUP('Frese Valve Selection'!$O267,'Partnumber data valves'!$B$4:$L$1001,11,FALSE)</f>
        <v>#N/A</v>
      </c>
      <c r="R267" s="94" t="e">
        <f t="shared" si="34"/>
        <v>#DIV/0!</v>
      </c>
      <c r="S267" s="71"/>
      <c r="T267" s="71"/>
      <c r="U267" s="71"/>
      <c r="V267" s="71"/>
      <c r="W267" s="71"/>
      <c r="X267" s="71"/>
      <c r="Y267" s="19" t="e">
        <f>VLOOKUP('Frese Valve Selection'!$O267,'Partnumber data valves'!$B$4:$K$1001,2,FALSE)</f>
        <v>#N/A</v>
      </c>
      <c r="Z267" s="20" t="e">
        <f>VLOOKUP('Frese Valve Selection'!$O267,'Partnumber data valves'!$B$4:$K$1001,3,FALSE)</f>
        <v>#N/A</v>
      </c>
      <c r="AA267" s="20" t="e">
        <f>VLOOKUP('Frese Valve Selection'!$O267,'Partnumber data valves'!$B$4:$K$1001,7,FALSE)</f>
        <v>#N/A</v>
      </c>
      <c r="AB267" s="20" t="e">
        <f>VLOOKUP('Frese Valve Selection'!$O267,'Partnumber data valves'!$B$4:$K$1001,8,FALSE)</f>
        <v>#N/A</v>
      </c>
      <c r="AC267" s="20" t="e">
        <f>VLOOKUP('Frese Valve Selection'!$O267,'Partnumber data valves'!$B$4:$K$1001,9,FALSE)</f>
        <v>#N/A</v>
      </c>
      <c r="AD267" s="20" t="e">
        <f>VLOOKUP('Frese Valve Selection'!$O267,'Partnumber data valves'!$B$4:$K$1001,10,FALSE)</f>
        <v>#N/A</v>
      </c>
      <c r="AE267" s="93">
        <f>IF(ISNUMBER(S267),S267*VLOOKUP('Frese Valve Selection'!$T267,'Partnumber data cartridges'!$A$4:$G$1001,7,FALSE),0)+
IF(ISNUMBER(U267),U267*VLOOKUP('Frese Valve Selection'!V267,'Partnumber data cartridges'!$A$4:$G$1001,7,FALSE),0)+
IF(ISNUMBER(W267),W267*VLOOKUP('Frese Valve Selection'!X267,'Partnumber data cartridges'!$A$4:$G$1001,7,FALSE),0)</f>
        <v>0</v>
      </c>
      <c r="AF267" s="1">
        <f>MAX(IF(ISBLANK(T267),0,VLOOKUP('Frese Valve Selection'!$T267,'Partnumber data cartridges'!$A$4:$G$1001,5,FALSE)),
IF(ISBLANK(V267),0,VLOOKUP('Frese Valve Selection'!V267,'Partnumber data cartridges'!$A$4:$G$1001,5,FALSE)),
IF(ISBLANK(X267),0,VLOOKUP('Frese Valve Selection'!X267,'Partnumber data cartridges'!$A$4:$G$1001,5,FALSE)))</f>
        <v>0</v>
      </c>
      <c r="AG267" s="20" t="e">
        <f>VLOOKUP(O267,'Weight table'!$A$2:$C$10000,3,FALSE)+IF(ISNUMBER(S267),S267*VLOOKUP(T267,'Weight table'!$A$2:$C$10000,3,FALSE),0)+IF(ISNUMBER(U267),U267*VLOOKUP(V267,'Weight table'!$A$2:$C$10000,3,FALSE),0)+IF(ISNUMBER(W267),W267*VLOOKUP(X267,'Weight table'!$A$2:$C$10000,3,FALSE),0)</f>
        <v>#N/A</v>
      </c>
      <c r="AI267" s="73"/>
      <c r="AN267">
        <f t="shared" si="32"/>
        <v>0</v>
      </c>
      <c r="AO267" t="e">
        <f t="shared" si="33"/>
        <v>#N/A</v>
      </c>
    </row>
    <row r="268" spans="2:41">
      <c r="B268" s="73"/>
      <c r="C268" s="73"/>
      <c r="D268" s="73"/>
      <c r="E268" s="73"/>
      <c r="F268" s="73"/>
      <c r="G268" s="81"/>
      <c r="H268" s="81"/>
      <c r="I268" s="97"/>
      <c r="J268" s="73"/>
      <c r="K268" s="73"/>
      <c r="L268" s="73"/>
      <c r="M268" s="81"/>
      <c r="O268" s="71"/>
      <c r="P268" s="20" t="e">
        <f>VLOOKUP('Frese Valve Selection'!$O268,'Partnumber data valves'!$B$4:$M$1001,12,FALSE)</f>
        <v>#N/A</v>
      </c>
      <c r="Q268" s="20" t="e">
        <f>VLOOKUP('Frese Valve Selection'!$O268,'Partnumber data valves'!$B$4:$L$1001,11,FALSE)</f>
        <v>#N/A</v>
      </c>
      <c r="R268" s="94" t="e">
        <f t="shared" si="34"/>
        <v>#DIV/0!</v>
      </c>
      <c r="S268" s="71"/>
      <c r="T268" s="71"/>
      <c r="U268" s="71"/>
      <c r="V268" s="71"/>
      <c r="W268" s="71"/>
      <c r="X268" s="71"/>
      <c r="Y268" s="19" t="e">
        <f>VLOOKUP('Frese Valve Selection'!$O268,'Partnumber data valves'!$B$4:$K$1001,2,FALSE)</f>
        <v>#N/A</v>
      </c>
      <c r="Z268" s="20" t="e">
        <f>VLOOKUP('Frese Valve Selection'!$O268,'Partnumber data valves'!$B$4:$K$1001,3,FALSE)</f>
        <v>#N/A</v>
      </c>
      <c r="AA268" s="20" t="e">
        <f>VLOOKUP('Frese Valve Selection'!$O268,'Partnumber data valves'!$B$4:$K$1001,7,FALSE)</f>
        <v>#N/A</v>
      </c>
      <c r="AB268" s="20" t="e">
        <f>VLOOKUP('Frese Valve Selection'!$O268,'Partnumber data valves'!$B$4:$K$1001,8,FALSE)</f>
        <v>#N/A</v>
      </c>
      <c r="AC268" s="20" t="e">
        <f>VLOOKUP('Frese Valve Selection'!$O268,'Partnumber data valves'!$B$4:$K$1001,9,FALSE)</f>
        <v>#N/A</v>
      </c>
      <c r="AD268" s="20" t="e">
        <f>VLOOKUP('Frese Valve Selection'!$O268,'Partnumber data valves'!$B$4:$K$1001,10,FALSE)</f>
        <v>#N/A</v>
      </c>
      <c r="AE268" s="93">
        <f>IF(ISNUMBER(S268),S268*VLOOKUP('Frese Valve Selection'!$T268,'Partnumber data cartridges'!$A$4:$G$1001,7,FALSE),0)+
IF(ISNUMBER(U268),U268*VLOOKUP('Frese Valve Selection'!V268,'Partnumber data cartridges'!$A$4:$G$1001,7,FALSE),0)+
IF(ISNUMBER(W268),W268*VLOOKUP('Frese Valve Selection'!X268,'Partnumber data cartridges'!$A$4:$G$1001,7,FALSE),0)</f>
        <v>0</v>
      </c>
      <c r="AF268" s="1">
        <f>MAX(IF(ISBLANK(T268),0,VLOOKUP('Frese Valve Selection'!$T268,'Partnumber data cartridges'!$A$4:$G$1001,5,FALSE)),
IF(ISBLANK(V268),0,VLOOKUP('Frese Valve Selection'!V268,'Partnumber data cartridges'!$A$4:$G$1001,5,FALSE)),
IF(ISBLANK(X268),0,VLOOKUP('Frese Valve Selection'!X268,'Partnumber data cartridges'!$A$4:$G$1001,5,FALSE)))</f>
        <v>0</v>
      </c>
      <c r="AG268" s="20" t="e">
        <f>VLOOKUP(O268,'Weight table'!$A$2:$C$10000,3,FALSE)+IF(ISNUMBER(S268),S268*VLOOKUP(T268,'Weight table'!$A$2:$C$10000,3,FALSE),0)+IF(ISNUMBER(U268),U268*VLOOKUP(V268,'Weight table'!$A$2:$C$10000,3,FALSE),0)+IF(ISNUMBER(W268),W268*VLOOKUP(X268,'Weight table'!$A$2:$C$10000,3,FALSE),0)</f>
        <v>#N/A</v>
      </c>
      <c r="AI268" s="73"/>
      <c r="AN268">
        <f t="shared" ref="AN268:AN331" si="35">S268+U268+W268</f>
        <v>0</v>
      </c>
      <c r="AO268" t="e">
        <f t="shared" ref="AO268:AO331" si="36">Q268-AN268</f>
        <v>#N/A</v>
      </c>
    </row>
    <row r="269" spans="2:41">
      <c r="B269" s="73"/>
      <c r="C269" s="73"/>
      <c r="D269" s="73"/>
      <c r="E269" s="73"/>
      <c r="F269" s="73"/>
      <c r="G269" s="81"/>
      <c r="H269" s="81"/>
      <c r="I269" s="97"/>
      <c r="J269" s="73"/>
      <c r="K269" s="73"/>
      <c r="L269" s="73"/>
      <c r="M269" s="81"/>
      <c r="O269" s="71"/>
      <c r="P269" s="20" t="e">
        <f>VLOOKUP('Frese Valve Selection'!$O269,'Partnumber data valves'!$B$4:$M$1001,12,FALSE)</f>
        <v>#N/A</v>
      </c>
      <c r="Q269" s="20" t="e">
        <f>VLOOKUP('Frese Valve Selection'!$O269,'Partnumber data valves'!$B$4:$L$1001,11,FALSE)</f>
        <v>#N/A</v>
      </c>
      <c r="R269" s="94" t="e">
        <f t="shared" si="34"/>
        <v>#DIV/0!</v>
      </c>
      <c r="S269" s="71"/>
      <c r="T269" s="71"/>
      <c r="U269" s="71"/>
      <c r="V269" s="71"/>
      <c r="W269" s="71"/>
      <c r="X269" s="71"/>
      <c r="Y269" s="19" t="e">
        <f>VLOOKUP('Frese Valve Selection'!$O269,'Partnumber data valves'!$B$4:$K$1001,2,FALSE)</f>
        <v>#N/A</v>
      </c>
      <c r="Z269" s="20" t="e">
        <f>VLOOKUP('Frese Valve Selection'!$O269,'Partnumber data valves'!$B$4:$K$1001,3,FALSE)</f>
        <v>#N/A</v>
      </c>
      <c r="AA269" s="20" t="e">
        <f>VLOOKUP('Frese Valve Selection'!$O269,'Partnumber data valves'!$B$4:$K$1001,7,FALSE)</f>
        <v>#N/A</v>
      </c>
      <c r="AB269" s="20" t="e">
        <f>VLOOKUP('Frese Valve Selection'!$O269,'Partnumber data valves'!$B$4:$K$1001,8,FALSE)</f>
        <v>#N/A</v>
      </c>
      <c r="AC269" s="20" t="e">
        <f>VLOOKUP('Frese Valve Selection'!$O269,'Partnumber data valves'!$B$4:$K$1001,9,FALSE)</f>
        <v>#N/A</v>
      </c>
      <c r="AD269" s="20" t="e">
        <f>VLOOKUP('Frese Valve Selection'!$O269,'Partnumber data valves'!$B$4:$K$1001,10,FALSE)</f>
        <v>#N/A</v>
      </c>
      <c r="AE269" s="93">
        <f>IF(ISNUMBER(S269),S269*VLOOKUP('Frese Valve Selection'!$T269,'Partnumber data cartridges'!$A$4:$G$1001,7,FALSE),0)+
IF(ISNUMBER(U269),U269*VLOOKUP('Frese Valve Selection'!V269,'Partnumber data cartridges'!$A$4:$G$1001,7,FALSE),0)+
IF(ISNUMBER(W269),W269*VLOOKUP('Frese Valve Selection'!X269,'Partnumber data cartridges'!$A$4:$G$1001,7,FALSE),0)</f>
        <v>0</v>
      </c>
      <c r="AF269" s="1">
        <f>MAX(IF(ISBLANK(T269),0,VLOOKUP('Frese Valve Selection'!$T269,'Partnumber data cartridges'!$A$4:$G$1001,5,FALSE)),
IF(ISBLANK(V269),0,VLOOKUP('Frese Valve Selection'!V269,'Partnumber data cartridges'!$A$4:$G$1001,5,FALSE)),
IF(ISBLANK(X269),0,VLOOKUP('Frese Valve Selection'!X269,'Partnumber data cartridges'!$A$4:$G$1001,5,FALSE)))</f>
        <v>0</v>
      </c>
      <c r="AG269" s="20" t="e">
        <f>VLOOKUP(O269,'Weight table'!$A$2:$C$10000,3,FALSE)+IF(ISNUMBER(S269),S269*VLOOKUP(T269,'Weight table'!$A$2:$C$10000,3,FALSE),0)+IF(ISNUMBER(U269),U269*VLOOKUP(V269,'Weight table'!$A$2:$C$10000,3,FALSE),0)+IF(ISNUMBER(W269),W269*VLOOKUP(X269,'Weight table'!$A$2:$C$10000,3,FALSE),0)</f>
        <v>#N/A</v>
      </c>
      <c r="AI269" s="73"/>
      <c r="AN269">
        <f t="shared" si="35"/>
        <v>0</v>
      </c>
      <c r="AO269" t="e">
        <f t="shared" si="36"/>
        <v>#N/A</v>
      </c>
    </row>
    <row r="270" spans="2:41">
      <c r="B270" s="73"/>
      <c r="C270" s="73"/>
      <c r="D270" s="73"/>
      <c r="E270" s="73"/>
      <c r="F270" s="73"/>
      <c r="G270" s="81"/>
      <c r="H270" s="81"/>
      <c r="I270" s="97"/>
      <c r="J270" s="73"/>
      <c r="K270" s="73"/>
      <c r="L270" s="73"/>
      <c r="M270" s="81"/>
      <c r="O270" s="71"/>
      <c r="P270" s="20" t="e">
        <f>VLOOKUP('Frese Valve Selection'!$O270,'Partnumber data valves'!$B$4:$M$1001,12,FALSE)</f>
        <v>#N/A</v>
      </c>
      <c r="Q270" s="20" t="e">
        <f>VLOOKUP('Frese Valve Selection'!$O270,'Partnumber data valves'!$B$4:$L$1001,11,FALSE)</f>
        <v>#N/A</v>
      </c>
      <c r="R270" s="94" t="e">
        <f t="shared" si="34"/>
        <v>#DIV/0!</v>
      </c>
      <c r="S270" s="71"/>
      <c r="T270" s="71"/>
      <c r="U270" s="71"/>
      <c r="V270" s="71"/>
      <c r="W270" s="71"/>
      <c r="X270" s="71"/>
      <c r="Y270" s="19" t="e">
        <f>VLOOKUP('Frese Valve Selection'!$O270,'Partnumber data valves'!$B$4:$K$1001,2,FALSE)</f>
        <v>#N/A</v>
      </c>
      <c r="Z270" s="20" t="e">
        <f>VLOOKUP('Frese Valve Selection'!$O270,'Partnumber data valves'!$B$4:$K$1001,3,FALSE)</f>
        <v>#N/A</v>
      </c>
      <c r="AA270" s="20" t="e">
        <f>VLOOKUP('Frese Valve Selection'!$O270,'Partnumber data valves'!$B$4:$K$1001,7,FALSE)</f>
        <v>#N/A</v>
      </c>
      <c r="AB270" s="20" t="e">
        <f>VLOOKUP('Frese Valve Selection'!$O270,'Partnumber data valves'!$B$4:$K$1001,8,FALSE)</f>
        <v>#N/A</v>
      </c>
      <c r="AC270" s="20" t="e">
        <f>VLOOKUP('Frese Valve Selection'!$O270,'Partnumber data valves'!$B$4:$K$1001,9,FALSE)</f>
        <v>#N/A</v>
      </c>
      <c r="AD270" s="20" t="e">
        <f>VLOOKUP('Frese Valve Selection'!$O270,'Partnumber data valves'!$B$4:$K$1001,10,FALSE)</f>
        <v>#N/A</v>
      </c>
      <c r="AE270" s="93">
        <f>IF(ISNUMBER(S270),S270*VLOOKUP('Frese Valve Selection'!$T270,'Partnumber data cartridges'!$A$4:$G$1001,7,FALSE),0)+
IF(ISNUMBER(U270),U270*VLOOKUP('Frese Valve Selection'!V270,'Partnumber data cartridges'!$A$4:$G$1001,7,FALSE),0)+
IF(ISNUMBER(W270),W270*VLOOKUP('Frese Valve Selection'!X270,'Partnumber data cartridges'!$A$4:$G$1001,7,FALSE),0)</f>
        <v>0</v>
      </c>
      <c r="AF270" s="1">
        <f>MAX(IF(ISBLANK(T270),0,VLOOKUP('Frese Valve Selection'!$T270,'Partnumber data cartridges'!$A$4:$G$1001,5,FALSE)),
IF(ISBLANK(V270),0,VLOOKUP('Frese Valve Selection'!V270,'Partnumber data cartridges'!$A$4:$G$1001,5,FALSE)),
IF(ISBLANK(X270),0,VLOOKUP('Frese Valve Selection'!X270,'Partnumber data cartridges'!$A$4:$G$1001,5,FALSE)))</f>
        <v>0</v>
      </c>
      <c r="AG270" s="20" t="e">
        <f>VLOOKUP(O270,'Weight table'!$A$2:$C$10000,3,FALSE)+IF(ISNUMBER(S270),S270*VLOOKUP(T270,'Weight table'!$A$2:$C$10000,3,FALSE),0)+IF(ISNUMBER(U270),U270*VLOOKUP(V270,'Weight table'!$A$2:$C$10000,3,FALSE),0)+IF(ISNUMBER(W270),W270*VLOOKUP(X270,'Weight table'!$A$2:$C$10000,3,FALSE),0)</f>
        <v>#N/A</v>
      </c>
      <c r="AI270" s="73"/>
      <c r="AN270">
        <f t="shared" si="35"/>
        <v>0</v>
      </c>
      <c r="AO270" t="e">
        <f t="shared" si="36"/>
        <v>#N/A</v>
      </c>
    </row>
    <row r="271" spans="2:41">
      <c r="B271" s="73"/>
      <c r="C271" s="73"/>
      <c r="D271" s="73"/>
      <c r="E271" s="73"/>
      <c r="F271" s="73"/>
      <c r="G271" s="81"/>
      <c r="H271" s="81"/>
      <c r="I271" s="97"/>
      <c r="J271" s="73"/>
      <c r="K271" s="73"/>
      <c r="L271" s="73"/>
      <c r="M271" s="81"/>
      <c r="O271" s="71"/>
      <c r="P271" s="20" t="e">
        <f>VLOOKUP('Frese Valve Selection'!$O271,'Partnumber data valves'!$B$4:$M$1001,12,FALSE)</f>
        <v>#N/A</v>
      </c>
      <c r="Q271" s="20" t="e">
        <f>VLOOKUP('Frese Valve Selection'!$O271,'Partnumber data valves'!$B$4:$L$1001,11,FALSE)</f>
        <v>#N/A</v>
      </c>
      <c r="R271" s="94" t="e">
        <f t="shared" si="34"/>
        <v>#DIV/0!</v>
      </c>
      <c r="S271" s="71"/>
      <c r="T271" s="71"/>
      <c r="U271" s="71"/>
      <c r="V271" s="71"/>
      <c r="W271" s="71"/>
      <c r="X271" s="71"/>
      <c r="Y271" s="19" t="e">
        <f>VLOOKUP('Frese Valve Selection'!$O271,'Partnumber data valves'!$B$4:$K$1001,2,FALSE)</f>
        <v>#N/A</v>
      </c>
      <c r="Z271" s="20" t="e">
        <f>VLOOKUP('Frese Valve Selection'!$O271,'Partnumber data valves'!$B$4:$K$1001,3,FALSE)</f>
        <v>#N/A</v>
      </c>
      <c r="AA271" s="20" t="e">
        <f>VLOOKUP('Frese Valve Selection'!$O271,'Partnumber data valves'!$B$4:$K$1001,7,FALSE)</f>
        <v>#N/A</v>
      </c>
      <c r="AB271" s="20" t="e">
        <f>VLOOKUP('Frese Valve Selection'!$O271,'Partnumber data valves'!$B$4:$K$1001,8,FALSE)</f>
        <v>#N/A</v>
      </c>
      <c r="AC271" s="20" t="e">
        <f>VLOOKUP('Frese Valve Selection'!$O271,'Partnumber data valves'!$B$4:$K$1001,9,FALSE)</f>
        <v>#N/A</v>
      </c>
      <c r="AD271" s="20" t="e">
        <f>VLOOKUP('Frese Valve Selection'!$O271,'Partnumber data valves'!$B$4:$K$1001,10,FALSE)</f>
        <v>#N/A</v>
      </c>
      <c r="AE271" s="93">
        <f>IF(ISNUMBER(S271),S271*VLOOKUP('Frese Valve Selection'!$T271,'Partnumber data cartridges'!$A$4:$G$1001,7,FALSE),0)+
IF(ISNUMBER(U271),U271*VLOOKUP('Frese Valve Selection'!V271,'Partnumber data cartridges'!$A$4:$G$1001,7,FALSE),0)+
IF(ISNUMBER(W271),W271*VLOOKUP('Frese Valve Selection'!X271,'Partnumber data cartridges'!$A$4:$G$1001,7,FALSE),0)</f>
        <v>0</v>
      </c>
      <c r="AF271" s="1">
        <f>MAX(IF(ISBLANK(T271),0,VLOOKUP('Frese Valve Selection'!$T271,'Partnumber data cartridges'!$A$4:$G$1001,5,FALSE)),
IF(ISBLANK(V271),0,VLOOKUP('Frese Valve Selection'!V271,'Partnumber data cartridges'!$A$4:$G$1001,5,FALSE)),
IF(ISBLANK(X271),0,VLOOKUP('Frese Valve Selection'!X271,'Partnumber data cartridges'!$A$4:$G$1001,5,FALSE)))</f>
        <v>0</v>
      </c>
      <c r="AG271" s="20" t="e">
        <f>VLOOKUP(O271,'Weight table'!$A$2:$C$10000,3,FALSE)+IF(ISNUMBER(S271),S271*VLOOKUP(T271,'Weight table'!$A$2:$C$10000,3,FALSE),0)+IF(ISNUMBER(U271),U271*VLOOKUP(V271,'Weight table'!$A$2:$C$10000,3,FALSE),0)+IF(ISNUMBER(W271),W271*VLOOKUP(X271,'Weight table'!$A$2:$C$10000,3,FALSE),0)</f>
        <v>#N/A</v>
      </c>
      <c r="AI271" s="73"/>
      <c r="AN271">
        <f t="shared" si="35"/>
        <v>0</v>
      </c>
      <c r="AO271" t="e">
        <f t="shared" si="36"/>
        <v>#N/A</v>
      </c>
    </row>
    <row r="272" spans="2:41">
      <c r="B272" s="73"/>
      <c r="C272" s="73"/>
      <c r="D272" s="73"/>
      <c r="E272" s="73"/>
      <c r="F272" s="73"/>
      <c r="G272" s="81"/>
      <c r="H272" s="81"/>
      <c r="I272" s="97"/>
      <c r="J272" s="73"/>
      <c r="K272" s="73"/>
      <c r="L272" s="73"/>
      <c r="M272" s="81"/>
      <c r="O272" s="71"/>
      <c r="P272" s="20" t="e">
        <f>VLOOKUP('Frese Valve Selection'!$O272,'Partnumber data valves'!$B$4:$M$1001,12,FALSE)</f>
        <v>#N/A</v>
      </c>
      <c r="Q272" s="20" t="e">
        <f>VLOOKUP('Frese Valve Selection'!$O272,'Partnumber data valves'!$B$4:$L$1001,11,FALSE)</f>
        <v>#N/A</v>
      </c>
      <c r="R272" s="94" t="e">
        <f t="shared" si="34"/>
        <v>#DIV/0!</v>
      </c>
      <c r="S272" s="71"/>
      <c r="T272" s="71"/>
      <c r="U272" s="71"/>
      <c r="V272" s="71"/>
      <c r="W272" s="71"/>
      <c r="X272" s="71"/>
      <c r="Y272" s="19" t="e">
        <f>VLOOKUP('Frese Valve Selection'!$O272,'Partnumber data valves'!$B$4:$K$1001,2,FALSE)</f>
        <v>#N/A</v>
      </c>
      <c r="Z272" s="20" t="e">
        <f>VLOOKUP('Frese Valve Selection'!$O272,'Partnumber data valves'!$B$4:$K$1001,3,FALSE)</f>
        <v>#N/A</v>
      </c>
      <c r="AA272" s="20" t="e">
        <f>VLOOKUP('Frese Valve Selection'!$O272,'Partnumber data valves'!$B$4:$K$1001,7,FALSE)</f>
        <v>#N/A</v>
      </c>
      <c r="AB272" s="20" t="e">
        <f>VLOOKUP('Frese Valve Selection'!$O272,'Partnumber data valves'!$B$4:$K$1001,8,FALSE)</f>
        <v>#N/A</v>
      </c>
      <c r="AC272" s="20" t="e">
        <f>VLOOKUP('Frese Valve Selection'!$O272,'Partnumber data valves'!$B$4:$K$1001,9,FALSE)</f>
        <v>#N/A</v>
      </c>
      <c r="AD272" s="20" t="e">
        <f>VLOOKUP('Frese Valve Selection'!$O272,'Partnumber data valves'!$B$4:$K$1001,10,FALSE)</f>
        <v>#N/A</v>
      </c>
      <c r="AE272" s="93">
        <f>IF(ISNUMBER(S272),S272*VLOOKUP('Frese Valve Selection'!$T272,'Partnumber data cartridges'!$A$4:$G$1001,7,FALSE),0)+
IF(ISNUMBER(U272),U272*VLOOKUP('Frese Valve Selection'!V272,'Partnumber data cartridges'!$A$4:$G$1001,7,FALSE),0)+
IF(ISNUMBER(W272),W272*VLOOKUP('Frese Valve Selection'!X272,'Partnumber data cartridges'!$A$4:$G$1001,7,FALSE),0)</f>
        <v>0</v>
      </c>
      <c r="AF272" s="1">
        <f>MAX(IF(ISBLANK(T272),0,VLOOKUP('Frese Valve Selection'!$T272,'Partnumber data cartridges'!$A$4:$G$1001,5,FALSE)),
IF(ISBLANK(V272),0,VLOOKUP('Frese Valve Selection'!V272,'Partnumber data cartridges'!$A$4:$G$1001,5,FALSE)),
IF(ISBLANK(X272),0,VLOOKUP('Frese Valve Selection'!X272,'Partnumber data cartridges'!$A$4:$G$1001,5,FALSE)))</f>
        <v>0</v>
      </c>
      <c r="AG272" s="20" t="e">
        <f>VLOOKUP(O272,'Weight table'!$A$2:$C$10000,3,FALSE)+IF(ISNUMBER(S272),S272*VLOOKUP(T272,'Weight table'!$A$2:$C$10000,3,FALSE),0)+IF(ISNUMBER(U272),U272*VLOOKUP(V272,'Weight table'!$A$2:$C$10000,3,FALSE),0)+IF(ISNUMBER(W272),W272*VLOOKUP(X272,'Weight table'!$A$2:$C$10000,3,FALSE),0)</f>
        <v>#N/A</v>
      </c>
      <c r="AI272" s="73"/>
      <c r="AN272">
        <f t="shared" si="35"/>
        <v>0</v>
      </c>
      <c r="AO272" t="e">
        <f t="shared" si="36"/>
        <v>#N/A</v>
      </c>
    </row>
    <row r="273" spans="2:41">
      <c r="B273" s="73"/>
      <c r="C273" s="73"/>
      <c r="D273" s="73"/>
      <c r="E273" s="73"/>
      <c r="F273" s="73"/>
      <c r="G273" s="82"/>
      <c r="H273" s="82"/>
      <c r="I273" s="97"/>
      <c r="J273" s="73"/>
      <c r="K273" s="73"/>
      <c r="L273" s="73"/>
      <c r="M273" s="81"/>
      <c r="O273" s="71"/>
      <c r="P273" s="20" t="e">
        <f>VLOOKUP('Frese Valve Selection'!$O273,'Partnumber data valves'!$B$4:$M$1001,12,FALSE)</f>
        <v>#N/A</v>
      </c>
      <c r="Q273" s="20" t="e">
        <f>VLOOKUP('Frese Valve Selection'!$O273,'Partnumber data valves'!$B$4:$L$1001,11,FALSE)</f>
        <v>#N/A</v>
      </c>
      <c r="R273" s="94" t="e">
        <f t="shared" si="34"/>
        <v>#DIV/0!</v>
      </c>
      <c r="S273" s="71"/>
      <c r="T273" s="71"/>
      <c r="U273" s="71"/>
      <c r="V273" s="71"/>
      <c r="W273" s="71"/>
      <c r="X273" s="71"/>
      <c r="Y273" s="19" t="e">
        <f>VLOOKUP('Frese Valve Selection'!$O273,'Partnumber data valves'!$B$4:$K$1001,2,FALSE)</f>
        <v>#N/A</v>
      </c>
      <c r="Z273" s="20" t="e">
        <f>VLOOKUP('Frese Valve Selection'!$O273,'Partnumber data valves'!$B$4:$K$1001,3,FALSE)</f>
        <v>#N/A</v>
      </c>
      <c r="AA273" s="20" t="e">
        <f>VLOOKUP('Frese Valve Selection'!$O273,'Partnumber data valves'!$B$4:$K$1001,7,FALSE)</f>
        <v>#N/A</v>
      </c>
      <c r="AB273" s="20" t="e">
        <f>VLOOKUP('Frese Valve Selection'!$O273,'Partnumber data valves'!$B$4:$K$1001,8,FALSE)</f>
        <v>#N/A</v>
      </c>
      <c r="AC273" s="20" t="e">
        <f>VLOOKUP('Frese Valve Selection'!$O273,'Partnumber data valves'!$B$4:$K$1001,9,FALSE)</f>
        <v>#N/A</v>
      </c>
      <c r="AD273" s="20" t="e">
        <f>VLOOKUP('Frese Valve Selection'!$O273,'Partnumber data valves'!$B$4:$K$1001,10,FALSE)</f>
        <v>#N/A</v>
      </c>
      <c r="AE273" s="93">
        <f>IF(ISNUMBER(S273),S273*VLOOKUP('Frese Valve Selection'!$T273,'Partnumber data cartridges'!$A$4:$G$1001,7,FALSE),0)+
IF(ISNUMBER(U273),U273*VLOOKUP('Frese Valve Selection'!V273,'Partnumber data cartridges'!$A$4:$G$1001,7,FALSE),0)+
IF(ISNUMBER(W273),W273*VLOOKUP('Frese Valve Selection'!X273,'Partnumber data cartridges'!$A$4:$G$1001,7,FALSE),0)</f>
        <v>0</v>
      </c>
      <c r="AF273" s="1">
        <f>MAX(IF(ISBLANK(T273),0,VLOOKUP('Frese Valve Selection'!$T273,'Partnumber data cartridges'!$A$4:$G$1001,5,FALSE)),
IF(ISBLANK(V273),0,VLOOKUP('Frese Valve Selection'!V273,'Partnumber data cartridges'!$A$4:$G$1001,5,FALSE)),
IF(ISBLANK(X273),0,VLOOKUP('Frese Valve Selection'!X273,'Partnumber data cartridges'!$A$4:$G$1001,5,FALSE)))</f>
        <v>0</v>
      </c>
      <c r="AG273" s="20" t="e">
        <f>VLOOKUP(O273,'Weight table'!$A$2:$C$10000,3,FALSE)+IF(ISNUMBER(S273),S273*VLOOKUP(T273,'Weight table'!$A$2:$C$10000,3,FALSE),0)+IF(ISNUMBER(U273),U273*VLOOKUP(V273,'Weight table'!$A$2:$C$10000,3,FALSE),0)+IF(ISNUMBER(W273),W273*VLOOKUP(X273,'Weight table'!$A$2:$C$10000,3,FALSE),0)</f>
        <v>#N/A</v>
      </c>
      <c r="AI273" s="73"/>
      <c r="AN273">
        <f t="shared" si="35"/>
        <v>0</v>
      </c>
      <c r="AO273" t="e">
        <f t="shared" si="36"/>
        <v>#N/A</v>
      </c>
    </row>
    <row r="274" spans="2:41">
      <c r="B274" s="73"/>
      <c r="C274" s="73"/>
      <c r="D274" s="73"/>
      <c r="E274" s="73"/>
      <c r="F274" s="73"/>
      <c r="G274" s="81"/>
      <c r="H274" s="81"/>
      <c r="I274" s="97"/>
      <c r="J274" s="73"/>
      <c r="K274" s="73"/>
      <c r="L274" s="73"/>
      <c r="M274" s="81"/>
      <c r="O274" s="71"/>
      <c r="P274" s="20" t="e">
        <f>VLOOKUP('Frese Valve Selection'!$O274,'Partnumber data valves'!$B$4:$M$1001,12,FALSE)</f>
        <v>#N/A</v>
      </c>
      <c r="Q274" s="20" t="e">
        <f>VLOOKUP('Frese Valve Selection'!$O274,'Partnumber data valves'!$B$4:$L$1001,11,FALSE)</f>
        <v>#N/A</v>
      </c>
      <c r="R274" s="94" t="e">
        <f t="shared" si="34"/>
        <v>#DIV/0!</v>
      </c>
      <c r="S274" s="71"/>
      <c r="T274" s="71"/>
      <c r="U274" s="71"/>
      <c r="V274" s="71"/>
      <c r="W274" s="71"/>
      <c r="X274" s="71"/>
      <c r="Y274" s="19" t="e">
        <f>VLOOKUP('Frese Valve Selection'!$O274,'Partnumber data valves'!$B$4:$K$1001,2,FALSE)</f>
        <v>#N/A</v>
      </c>
      <c r="Z274" s="20" t="e">
        <f>VLOOKUP('Frese Valve Selection'!$O274,'Partnumber data valves'!$B$4:$K$1001,3,FALSE)</f>
        <v>#N/A</v>
      </c>
      <c r="AA274" s="20" t="e">
        <f>VLOOKUP('Frese Valve Selection'!$O274,'Partnumber data valves'!$B$4:$K$1001,7,FALSE)</f>
        <v>#N/A</v>
      </c>
      <c r="AB274" s="20" t="e">
        <f>VLOOKUP('Frese Valve Selection'!$O274,'Partnumber data valves'!$B$4:$K$1001,8,FALSE)</f>
        <v>#N/A</v>
      </c>
      <c r="AC274" s="20" t="e">
        <f>VLOOKUP('Frese Valve Selection'!$O274,'Partnumber data valves'!$B$4:$K$1001,9,FALSE)</f>
        <v>#N/A</v>
      </c>
      <c r="AD274" s="20" t="e">
        <f>VLOOKUP('Frese Valve Selection'!$O274,'Partnumber data valves'!$B$4:$K$1001,10,FALSE)</f>
        <v>#N/A</v>
      </c>
      <c r="AE274" s="93">
        <f>IF(ISNUMBER(S274),S274*VLOOKUP('Frese Valve Selection'!$T274,'Partnumber data cartridges'!$A$4:$G$1001,7,FALSE),0)+
IF(ISNUMBER(U274),U274*VLOOKUP('Frese Valve Selection'!V274,'Partnumber data cartridges'!$A$4:$G$1001,7,FALSE),0)+
IF(ISNUMBER(W274),W274*VLOOKUP('Frese Valve Selection'!X274,'Partnumber data cartridges'!$A$4:$G$1001,7,FALSE),0)</f>
        <v>0</v>
      </c>
      <c r="AF274" s="1">
        <f>MAX(IF(ISBLANK(T274),0,VLOOKUP('Frese Valve Selection'!$T274,'Partnumber data cartridges'!$A$4:$G$1001,5,FALSE)),
IF(ISBLANK(V274),0,VLOOKUP('Frese Valve Selection'!V274,'Partnumber data cartridges'!$A$4:$G$1001,5,FALSE)),
IF(ISBLANK(X274),0,VLOOKUP('Frese Valve Selection'!X274,'Partnumber data cartridges'!$A$4:$G$1001,5,FALSE)))</f>
        <v>0</v>
      </c>
      <c r="AG274" s="20" t="e">
        <f>VLOOKUP(O274,'Weight table'!$A$2:$C$10000,3,FALSE)+IF(ISNUMBER(S274),S274*VLOOKUP(T274,'Weight table'!$A$2:$C$10000,3,FALSE),0)+IF(ISNUMBER(U274),U274*VLOOKUP(V274,'Weight table'!$A$2:$C$10000,3,FALSE),0)+IF(ISNUMBER(W274),W274*VLOOKUP(X274,'Weight table'!$A$2:$C$10000,3,FALSE),0)</f>
        <v>#N/A</v>
      </c>
      <c r="AI274" s="73"/>
      <c r="AN274">
        <f t="shared" si="35"/>
        <v>0</v>
      </c>
      <c r="AO274" t="e">
        <f t="shared" si="36"/>
        <v>#N/A</v>
      </c>
    </row>
    <row r="275" spans="2:41">
      <c r="B275" s="73"/>
      <c r="C275" s="73"/>
      <c r="D275" s="73"/>
      <c r="E275" s="73"/>
      <c r="F275" s="73"/>
      <c r="G275" s="82"/>
      <c r="H275" s="81"/>
      <c r="I275" s="97"/>
      <c r="J275" s="73"/>
      <c r="K275" s="73"/>
      <c r="L275" s="73"/>
      <c r="M275" s="81"/>
      <c r="O275" s="71"/>
      <c r="P275" s="20" t="e">
        <f>VLOOKUP('Frese Valve Selection'!$O275,'Partnumber data valves'!$B$4:$M$1001,12,FALSE)</f>
        <v>#N/A</v>
      </c>
      <c r="Q275" s="20" t="e">
        <f>VLOOKUP('Frese Valve Selection'!$O275,'Partnumber data valves'!$B$4:$L$1001,11,FALSE)</f>
        <v>#N/A</v>
      </c>
      <c r="R275" s="94" t="e">
        <f t="shared" si="34"/>
        <v>#DIV/0!</v>
      </c>
      <c r="S275" s="71"/>
      <c r="T275" s="71"/>
      <c r="U275" s="71"/>
      <c r="V275" s="71"/>
      <c r="W275" s="71"/>
      <c r="X275" s="71"/>
      <c r="Y275" s="19" t="e">
        <f>VLOOKUP('Frese Valve Selection'!$O275,'Partnumber data valves'!$B$4:$K$1001,2,FALSE)</f>
        <v>#N/A</v>
      </c>
      <c r="Z275" s="20" t="e">
        <f>VLOOKUP('Frese Valve Selection'!$O275,'Partnumber data valves'!$B$4:$K$1001,3,FALSE)</f>
        <v>#N/A</v>
      </c>
      <c r="AA275" s="20" t="e">
        <f>VLOOKUP('Frese Valve Selection'!$O275,'Partnumber data valves'!$B$4:$K$1001,7,FALSE)</f>
        <v>#N/A</v>
      </c>
      <c r="AB275" s="20" t="e">
        <f>VLOOKUP('Frese Valve Selection'!$O275,'Partnumber data valves'!$B$4:$K$1001,8,FALSE)</f>
        <v>#N/A</v>
      </c>
      <c r="AC275" s="20" t="e">
        <f>VLOOKUP('Frese Valve Selection'!$O275,'Partnumber data valves'!$B$4:$K$1001,9,FALSE)</f>
        <v>#N/A</v>
      </c>
      <c r="AD275" s="20" t="e">
        <f>VLOOKUP('Frese Valve Selection'!$O275,'Partnumber data valves'!$B$4:$K$1001,10,FALSE)</f>
        <v>#N/A</v>
      </c>
      <c r="AE275" s="93">
        <f>IF(ISNUMBER(S275),S275*VLOOKUP('Frese Valve Selection'!$T275,'Partnumber data cartridges'!$A$4:$G$1001,7,FALSE),0)+
IF(ISNUMBER(U275),U275*VLOOKUP('Frese Valve Selection'!V275,'Partnumber data cartridges'!$A$4:$G$1001,7,FALSE),0)+
IF(ISNUMBER(W275),W275*VLOOKUP('Frese Valve Selection'!X275,'Partnumber data cartridges'!$A$4:$G$1001,7,FALSE),0)</f>
        <v>0</v>
      </c>
      <c r="AF275" s="1">
        <f>MAX(IF(ISBLANK(T275),0,VLOOKUP('Frese Valve Selection'!$T275,'Partnumber data cartridges'!$A$4:$G$1001,5,FALSE)),
IF(ISBLANK(V275),0,VLOOKUP('Frese Valve Selection'!V275,'Partnumber data cartridges'!$A$4:$G$1001,5,FALSE)),
IF(ISBLANK(X275),0,VLOOKUP('Frese Valve Selection'!X275,'Partnumber data cartridges'!$A$4:$G$1001,5,FALSE)))</f>
        <v>0</v>
      </c>
      <c r="AG275" s="20" t="e">
        <f>VLOOKUP(O275,'Weight table'!$A$2:$C$10000,3,FALSE)+IF(ISNUMBER(S275),S275*VLOOKUP(T275,'Weight table'!$A$2:$C$10000,3,FALSE),0)+IF(ISNUMBER(U275),U275*VLOOKUP(V275,'Weight table'!$A$2:$C$10000,3,FALSE),0)+IF(ISNUMBER(W275),W275*VLOOKUP(X275,'Weight table'!$A$2:$C$10000,3,FALSE),0)</f>
        <v>#N/A</v>
      </c>
      <c r="AI275" s="73"/>
      <c r="AN275">
        <f t="shared" si="35"/>
        <v>0</v>
      </c>
      <c r="AO275" t="e">
        <f t="shared" si="36"/>
        <v>#N/A</v>
      </c>
    </row>
    <row r="276" spans="2:41">
      <c r="B276" s="73"/>
      <c r="C276" s="73"/>
      <c r="D276" s="73"/>
      <c r="E276" s="73"/>
      <c r="F276" s="73"/>
      <c r="G276" s="81"/>
      <c r="H276" s="81"/>
      <c r="I276" s="97"/>
      <c r="J276" s="73"/>
      <c r="K276" s="73"/>
      <c r="L276" s="73"/>
      <c r="M276" s="81"/>
      <c r="O276" s="71"/>
      <c r="P276" s="20" t="e">
        <f>VLOOKUP('Frese Valve Selection'!$O276,'Partnumber data valves'!$B$4:$M$1001,12,FALSE)</f>
        <v>#N/A</v>
      </c>
      <c r="Q276" s="20" t="e">
        <f>VLOOKUP('Frese Valve Selection'!$O276,'Partnumber data valves'!$B$4:$L$1001,11,FALSE)</f>
        <v>#N/A</v>
      </c>
      <c r="R276" s="94" t="e">
        <f t="shared" si="34"/>
        <v>#DIV/0!</v>
      </c>
      <c r="S276" s="71"/>
      <c r="T276" s="71"/>
      <c r="U276" s="71"/>
      <c r="V276" s="71"/>
      <c r="W276" s="71"/>
      <c r="X276" s="71"/>
      <c r="Y276" s="19" t="e">
        <f>VLOOKUP('Frese Valve Selection'!$O276,'Partnumber data valves'!$B$4:$K$1001,2,FALSE)</f>
        <v>#N/A</v>
      </c>
      <c r="Z276" s="20" t="e">
        <f>VLOOKUP('Frese Valve Selection'!$O276,'Partnumber data valves'!$B$4:$K$1001,3,FALSE)</f>
        <v>#N/A</v>
      </c>
      <c r="AA276" s="20" t="e">
        <f>VLOOKUP('Frese Valve Selection'!$O276,'Partnumber data valves'!$B$4:$K$1001,7,FALSE)</f>
        <v>#N/A</v>
      </c>
      <c r="AB276" s="20" t="e">
        <f>VLOOKUP('Frese Valve Selection'!$O276,'Partnumber data valves'!$B$4:$K$1001,8,FALSE)</f>
        <v>#N/A</v>
      </c>
      <c r="AC276" s="20" t="e">
        <f>VLOOKUP('Frese Valve Selection'!$O276,'Partnumber data valves'!$B$4:$K$1001,9,FALSE)</f>
        <v>#N/A</v>
      </c>
      <c r="AD276" s="20" t="e">
        <f>VLOOKUP('Frese Valve Selection'!$O276,'Partnumber data valves'!$B$4:$K$1001,10,FALSE)</f>
        <v>#N/A</v>
      </c>
      <c r="AE276" s="93">
        <f>IF(ISNUMBER(S276),S276*VLOOKUP('Frese Valve Selection'!$T276,'Partnumber data cartridges'!$A$4:$G$1001,7,FALSE),0)+
IF(ISNUMBER(U276),U276*VLOOKUP('Frese Valve Selection'!V276,'Partnumber data cartridges'!$A$4:$G$1001,7,FALSE),0)+
IF(ISNUMBER(W276),W276*VLOOKUP('Frese Valve Selection'!X276,'Partnumber data cartridges'!$A$4:$G$1001,7,FALSE),0)</f>
        <v>0</v>
      </c>
      <c r="AF276" s="1">
        <f>MAX(IF(ISBLANK(T276),0,VLOOKUP('Frese Valve Selection'!$T276,'Partnumber data cartridges'!$A$4:$G$1001,5,FALSE)),
IF(ISBLANK(V276),0,VLOOKUP('Frese Valve Selection'!V276,'Partnumber data cartridges'!$A$4:$G$1001,5,FALSE)),
IF(ISBLANK(X276),0,VLOOKUP('Frese Valve Selection'!X276,'Partnumber data cartridges'!$A$4:$G$1001,5,FALSE)))</f>
        <v>0</v>
      </c>
      <c r="AG276" s="20" t="e">
        <f>VLOOKUP(O276,'Weight table'!$A$2:$C$10000,3,FALSE)+IF(ISNUMBER(S276),S276*VLOOKUP(T276,'Weight table'!$A$2:$C$10000,3,FALSE),0)+IF(ISNUMBER(U276),U276*VLOOKUP(V276,'Weight table'!$A$2:$C$10000,3,FALSE),0)+IF(ISNUMBER(W276),W276*VLOOKUP(X276,'Weight table'!$A$2:$C$10000,3,FALSE),0)</f>
        <v>#N/A</v>
      </c>
      <c r="AI276" s="73"/>
      <c r="AN276">
        <f t="shared" si="35"/>
        <v>0</v>
      </c>
      <c r="AO276" t="e">
        <f t="shared" si="36"/>
        <v>#N/A</v>
      </c>
    </row>
    <row r="277" spans="2:41">
      <c r="B277" s="73"/>
      <c r="C277" s="73"/>
      <c r="D277" s="73"/>
      <c r="E277" s="73"/>
      <c r="F277" s="73"/>
      <c r="G277" s="82"/>
      <c r="H277" s="82"/>
      <c r="I277" s="97"/>
      <c r="J277" s="73"/>
      <c r="K277" s="73"/>
      <c r="L277" s="73"/>
      <c r="M277" s="81"/>
      <c r="O277" s="71"/>
      <c r="P277" s="20" t="e">
        <f>VLOOKUP('Frese Valve Selection'!$O277,'Partnumber data valves'!$B$4:$M$1001,12,FALSE)</f>
        <v>#N/A</v>
      </c>
      <c r="Q277" s="20" t="e">
        <f>VLOOKUP('Frese Valve Selection'!$O277,'Partnumber data valves'!$B$4:$L$1001,11,FALSE)</f>
        <v>#N/A</v>
      </c>
      <c r="R277" s="94" t="e">
        <f t="shared" si="34"/>
        <v>#DIV/0!</v>
      </c>
      <c r="S277" s="71"/>
      <c r="T277" s="71"/>
      <c r="U277" s="71"/>
      <c r="V277" s="71"/>
      <c r="W277" s="71"/>
      <c r="X277" s="71"/>
      <c r="Y277" s="19" t="e">
        <f>VLOOKUP('Frese Valve Selection'!$O277,'Partnumber data valves'!$B$4:$K$1001,2,FALSE)</f>
        <v>#N/A</v>
      </c>
      <c r="Z277" s="20" t="e">
        <f>VLOOKUP('Frese Valve Selection'!$O277,'Partnumber data valves'!$B$4:$K$1001,3,FALSE)</f>
        <v>#N/A</v>
      </c>
      <c r="AA277" s="20" t="e">
        <f>VLOOKUP('Frese Valve Selection'!$O277,'Partnumber data valves'!$B$4:$K$1001,7,FALSE)</f>
        <v>#N/A</v>
      </c>
      <c r="AB277" s="20" t="e">
        <f>VLOOKUP('Frese Valve Selection'!$O277,'Partnumber data valves'!$B$4:$K$1001,8,FALSE)</f>
        <v>#N/A</v>
      </c>
      <c r="AC277" s="20" t="e">
        <f>VLOOKUP('Frese Valve Selection'!$O277,'Partnumber data valves'!$B$4:$K$1001,9,FALSE)</f>
        <v>#N/A</v>
      </c>
      <c r="AD277" s="20" t="e">
        <f>VLOOKUP('Frese Valve Selection'!$O277,'Partnumber data valves'!$B$4:$K$1001,10,FALSE)</f>
        <v>#N/A</v>
      </c>
      <c r="AE277" s="93">
        <f>IF(ISNUMBER(S277),S277*VLOOKUP('Frese Valve Selection'!$T277,'Partnumber data cartridges'!$A$4:$G$1001,7,FALSE),0)+
IF(ISNUMBER(U277),U277*VLOOKUP('Frese Valve Selection'!V277,'Partnumber data cartridges'!$A$4:$G$1001,7,FALSE),0)+
IF(ISNUMBER(W277),W277*VLOOKUP('Frese Valve Selection'!X277,'Partnumber data cartridges'!$A$4:$G$1001,7,FALSE),0)</f>
        <v>0</v>
      </c>
      <c r="AF277" s="1">
        <f>MAX(IF(ISBLANK(T277),0,VLOOKUP('Frese Valve Selection'!$T277,'Partnumber data cartridges'!$A$4:$G$1001,5,FALSE)),
IF(ISBLANK(V277),0,VLOOKUP('Frese Valve Selection'!V277,'Partnumber data cartridges'!$A$4:$G$1001,5,FALSE)),
IF(ISBLANK(X277),0,VLOOKUP('Frese Valve Selection'!X277,'Partnumber data cartridges'!$A$4:$G$1001,5,FALSE)))</f>
        <v>0</v>
      </c>
      <c r="AG277" s="20" t="e">
        <f>VLOOKUP(O277,'Weight table'!$A$2:$C$10000,3,FALSE)+IF(ISNUMBER(S277),S277*VLOOKUP(T277,'Weight table'!$A$2:$C$10000,3,FALSE),0)+IF(ISNUMBER(U277),U277*VLOOKUP(V277,'Weight table'!$A$2:$C$10000,3,FALSE),0)+IF(ISNUMBER(W277),W277*VLOOKUP(X277,'Weight table'!$A$2:$C$10000,3,FALSE),0)</f>
        <v>#N/A</v>
      </c>
      <c r="AI277" s="73"/>
      <c r="AN277">
        <f t="shared" si="35"/>
        <v>0</v>
      </c>
      <c r="AO277" t="e">
        <f t="shared" si="36"/>
        <v>#N/A</v>
      </c>
    </row>
    <row r="278" spans="2:41">
      <c r="B278" s="73"/>
      <c r="C278" s="73"/>
      <c r="D278" s="73"/>
      <c r="E278" s="73"/>
      <c r="F278" s="73"/>
      <c r="G278" s="81"/>
      <c r="H278" s="81"/>
      <c r="I278" s="97"/>
      <c r="J278" s="73"/>
      <c r="K278" s="73"/>
      <c r="L278" s="73"/>
      <c r="M278" s="81"/>
      <c r="O278" s="71"/>
      <c r="P278" s="20" t="e">
        <f>VLOOKUP('Frese Valve Selection'!$O278,'Partnumber data valves'!$B$4:$M$1001,12,FALSE)</f>
        <v>#N/A</v>
      </c>
      <c r="Q278" s="20" t="e">
        <f>VLOOKUP('Frese Valve Selection'!$O278,'Partnumber data valves'!$B$4:$L$1001,11,FALSE)</f>
        <v>#N/A</v>
      </c>
      <c r="R278" s="94" t="e">
        <f t="shared" si="34"/>
        <v>#DIV/0!</v>
      </c>
      <c r="S278" s="71"/>
      <c r="T278" s="71"/>
      <c r="U278" s="71"/>
      <c r="V278" s="71"/>
      <c r="W278" s="71"/>
      <c r="X278" s="71"/>
      <c r="Y278" s="19" t="e">
        <f>VLOOKUP('Frese Valve Selection'!$O278,'Partnumber data valves'!$B$4:$K$1001,2,FALSE)</f>
        <v>#N/A</v>
      </c>
      <c r="Z278" s="20" t="e">
        <f>VLOOKUP('Frese Valve Selection'!$O278,'Partnumber data valves'!$B$4:$K$1001,3,FALSE)</f>
        <v>#N/A</v>
      </c>
      <c r="AA278" s="20" t="e">
        <f>VLOOKUP('Frese Valve Selection'!$O278,'Partnumber data valves'!$B$4:$K$1001,7,FALSE)</f>
        <v>#N/A</v>
      </c>
      <c r="AB278" s="20" t="e">
        <f>VLOOKUP('Frese Valve Selection'!$O278,'Partnumber data valves'!$B$4:$K$1001,8,FALSE)</f>
        <v>#N/A</v>
      </c>
      <c r="AC278" s="20" t="e">
        <f>VLOOKUP('Frese Valve Selection'!$O278,'Partnumber data valves'!$B$4:$K$1001,9,FALSE)</f>
        <v>#N/A</v>
      </c>
      <c r="AD278" s="20" t="e">
        <f>VLOOKUP('Frese Valve Selection'!$O278,'Partnumber data valves'!$B$4:$K$1001,10,FALSE)</f>
        <v>#N/A</v>
      </c>
      <c r="AE278" s="93">
        <f>IF(ISNUMBER(S278),S278*VLOOKUP('Frese Valve Selection'!$T278,'Partnumber data cartridges'!$A$4:$G$1001,7,FALSE),0)+
IF(ISNUMBER(U278),U278*VLOOKUP('Frese Valve Selection'!V278,'Partnumber data cartridges'!$A$4:$G$1001,7,FALSE),0)+
IF(ISNUMBER(W278),W278*VLOOKUP('Frese Valve Selection'!X278,'Partnumber data cartridges'!$A$4:$G$1001,7,FALSE),0)</f>
        <v>0</v>
      </c>
      <c r="AF278" s="1">
        <f>MAX(IF(ISBLANK(T278),0,VLOOKUP('Frese Valve Selection'!$T278,'Partnumber data cartridges'!$A$4:$G$1001,5,FALSE)),
IF(ISBLANK(V278),0,VLOOKUP('Frese Valve Selection'!V278,'Partnumber data cartridges'!$A$4:$G$1001,5,FALSE)),
IF(ISBLANK(X278),0,VLOOKUP('Frese Valve Selection'!X278,'Partnumber data cartridges'!$A$4:$G$1001,5,FALSE)))</f>
        <v>0</v>
      </c>
      <c r="AG278" s="20" t="e">
        <f>VLOOKUP(O278,'Weight table'!$A$2:$C$10000,3,FALSE)+IF(ISNUMBER(S278),S278*VLOOKUP(T278,'Weight table'!$A$2:$C$10000,3,FALSE),0)+IF(ISNUMBER(U278),U278*VLOOKUP(V278,'Weight table'!$A$2:$C$10000,3,FALSE),0)+IF(ISNUMBER(W278),W278*VLOOKUP(X278,'Weight table'!$A$2:$C$10000,3,FALSE),0)</f>
        <v>#N/A</v>
      </c>
      <c r="AI278" s="73"/>
      <c r="AN278">
        <f t="shared" si="35"/>
        <v>0</v>
      </c>
      <c r="AO278" t="e">
        <f t="shared" si="36"/>
        <v>#N/A</v>
      </c>
    </row>
    <row r="279" spans="2:41">
      <c r="B279" s="73"/>
      <c r="C279" s="73"/>
      <c r="D279" s="73"/>
      <c r="E279" s="73"/>
      <c r="F279" s="73"/>
      <c r="G279" s="82"/>
      <c r="H279" s="81"/>
      <c r="I279" s="97"/>
      <c r="J279" s="73"/>
      <c r="K279" s="73"/>
      <c r="L279" s="73"/>
      <c r="M279" s="81"/>
      <c r="O279" s="71"/>
      <c r="P279" s="20" t="e">
        <f>VLOOKUP('Frese Valve Selection'!$O279,'Partnumber data valves'!$B$4:$M$1001,12,FALSE)</f>
        <v>#N/A</v>
      </c>
      <c r="Q279" s="20" t="e">
        <f>VLOOKUP('Frese Valve Selection'!$O279,'Partnumber data valves'!$B$4:$L$1001,11,FALSE)</f>
        <v>#N/A</v>
      </c>
      <c r="R279" s="94" t="e">
        <f t="shared" si="34"/>
        <v>#DIV/0!</v>
      </c>
      <c r="S279" s="71"/>
      <c r="T279" s="71"/>
      <c r="U279" s="71"/>
      <c r="V279" s="71"/>
      <c r="W279" s="71"/>
      <c r="X279" s="71"/>
      <c r="Y279" s="19" t="e">
        <f>VLOOKUP('Frese Valve Selection'!$O279,'Partnumber data valves'!$B$4:$K$1001,2,FALSE)</f>
        <v>#N/A</v>
      </c>
      <c r="Z279" s="20" t="e">
        <f>VLOOKUP('Frese Valve Selection'!$O279,'Partnumber data valves'!$B$4:$K$1001,3,FALSE)</f>
        <v>#N/A</v>
      </c>
      <c r="AA279" s="20" t="e">
        <f>VLOOKUP('Frese Valve Selection'!$O279,'Partnumber data valves'!$B$4:$K$1001,7,FALSE)</f>
        <v>#N/A</v>
      </c>
      <c r="AB279" s="20" t="e">
        <f>VLOOKUP('Frese Valve Selection'!$O279,'Partnumber data valves'!$B$4:$K$1001,8,FALSE)</f>
        <v>#N/A</v>
      </c>
      <c r="AC279" s="20" t="e">
        <f>VLOOKUP('Frese Valve Selection'!$O279,'Partnumber data valves'!$B$4:$K$1001,9,FALSE)</f>
        <v>#N/A</v>
      </c>
      <c r="AD279" s="20" t="e">
        <f>VLOOKUP('Frese Valve Selection'!$O279,'Partnumber data valves'!$B$4:$K$1001,10,FALSE)</f>
        <v>#N/A</v>
      </c>
      <c r="AE279" s="93">
        <f>IF(ISNUMBER(S279),S279*VLOOKUP('Frese Valve Selection'!$T279,'Partnumber data cartridges'!$A$4:$G$1001,7,FALSE),0)+
IF(ISNUMBER(U279),U279*VLOOKUP('Frese Valve Selection'!V279,'Partnumber data cartridges'!$A$4:$G$1001,7,FALSE),0)+
IF(ISNUMBER(W279),W279*VLOOKUP('Frese Valve Selection'!X279,'Partnumber data cartridges'!$A$4:$G$1001,7,FALSE),0)</f>
        <v>0</v>
      </c>
      <c r="AF279" s="1">
        <f>MAX(IF(ISBLANK(T279),0,VLOOKUP('Frese Valve Selection'!$T279,'Partnumber data cartridges'!$A$4:$G$1001,5,FALSE)),
IF(ISBLANK(V279),0,VLOOKUP('Frese Valve Selection'!V279,'Partnumber data cartridges'!$A$4:$G$1001,5,FALSE)),
IF(ISBLANK(X279),0,VLOOKUP('Frese Valve Selection'!X279,'Partnumber data cartridges'!$A$4:$G$1001,5,FALSE)))</f>
        <v>0</v>
      </c>
      <c r="AG279" s="20" t="e">
        <f>VLOOKUP(O279,'Weight table'!$A$2:$C$10000,3,FALSE)+IF(ISNUMBER(S279),S279*VLOOKUP(T279,'Weight table'!$A$2:$C$10000,3,FALSE),0)+IF(ISNUMBER(U279),U279*VLOOKUP(V279,'Weight table'!$A$2:$C$10000,3,FALSE),0)+IF(ISNUMBER(W279),W279*VLOOKUP(X279,'Weight table'!$A$2:$C$10000,3,FALSE),0)</f>
        <v>#N/A</v>
      </c>
      <c r="AI279" s="73"/>
      <c r="AN279">
        <f t="shared" si="35"/>
        <v>0</v>
      </c>
      <c r="AO279" t="e">
        <f t="shared" si="36"/>
        <v>#N/A</v>
      </c>
    </row>
    <row r="280" spans="2:41">
      <c r="B280" s="73"/>
      <c r="C280" s="73"/>
      <c r="D280" s="73"/>
      <c r="E280" s="73"/>
      <c r="F280" s="73"/>
      <c r="G280" s="81"/>
      <c r="H280" s="81"/>
      <c r="I280" s="97"/>
      <c r="J280" s="73"/>
      <c r="K280" s="73"/>
      <c r="L280" s="73"/>
      <c r="M280" s="81"/>
      <c r="O280" s="71"/>
      <c r="P280" s="20" t="e">
        <f>VLOOKUP('Frese Valve Selection'!$O280,'Partnumber data valves'!$B$4:$M$1001,12,FALSE)</f>
        <v>#N/A</v>
      </c>
      <c r="Q280" s="20" t="e">
        <f>VLOOKUP('Frese Valve Selection'!$O280,'Partnumber data valves'!$B$4:$L$1001,11,FALSE)</f>
        <v>#N/A</v>
      </c>
      <c r="R280" s="94" t="e">
        <f t="shared" si="34"/>
        <v>#DIV/0!</v>
      </c>
      <c r="S280" s="71"/>
      <c r="T280" s="71"/>
      <c r="U280" s="71"/>
      <c r="V280" s="71"/>
      <c r="W280" s="71"/>
      <c r="X280" s="71"/>
      <c r="Y280" s="19" t="e">
        <f>VLOOKUP('Frese Valve Selection'!$O280,'Partnumber data valves'!$B$4:$K$1001,2,FALSE)</f>
        <v>#N/A</v>
      </c>
      <c r="Z280" s="20" t="e">
        <f>VLOOKUP('Frese Valve Selection'!$O280,'Partnumber data valves'!$B$4:$K$1001,3,FALSE)</f>
        <v>#N/A</v>
      </c>
      <c r="AA280" s="20" t="e">
        <f>VLOOKUP('Frese Valve Selection'!$O280,'Partnumber data valves'!$B$4:$K$1001,7,FALSE)</f>
        <v>#N/A</v>
      </c>
      <c r="AB280" s="20" t="e">
        <f>VLOOKUP('Frese Valve Selection'!$O280,'Partnumber data valves'!$B$4:$K$1001,8,FALSE)</f>
        <v>#N/A</v>
      </c>
      <c r="AC280" s="20" t="e">
        <f>VLOOKUP('Frese Valve Selection'!$O280,'Partnumber data valves'!$B$4:$K$1001,9,FALSE)</f>
        <v>#N/A</v>
      </c>
      <c r="AD280" s="20" t="e">
        <f>VLOOKUP('Frese Valve Selection'!$O280,'Partnumber data valves'!$B$4:$K$1001,10,FALSE)</f>
        <v>#N/A</v>
      </c>
      <c r="AE280" s="93">
        <f>IF(ISNUMBER(S280),S280*VLOOKUP('Frese Valve Selection'!$T280,'Partnumber data cartridges'!$A$4:$G$1001,7,FALSE),0)+
IF(ISNUMBER(U280),U280*VLOOKUP('Frese Valve Selection'!V280,'Partnumber data cartridges'!$A$4:$G$1001,7,FALSE),0)+
IF(ISNUMBER(W280),W280*VLOOKUP('Frese Valve Selection'!X280,'Partnumber data cartridges'!$A$4:$G$1001,7,FALSE),0)</f>
        <v>0</v>
      </c>
      <c r="AF280" s="1">
        <f>MAX(IF(ISBLANK(T280),0,VLOOKUP('Frese Valve Selection'!$T280,'Partnumber data cartridges'!$A$4:$G$1001,5,FALSE)),
IF(ISBLANK(V280),0,VLOOKUP('Frese Valve Selection'!V280,'Partnumber data cartridges'!$A$4:$G$1001,5,FALSE)),
IF(ISBLANK(X280),0,VLOOKUP('Frese Valve Selection'!X280,'Partnumber data cartridges'!$A$4:$G$1001,5,FALSE)))</f>
        <v>0</v>
      </c>
      <c r="AG280" s="20" t="e">
        <f>VLOOKUP(O280,'Weight table'!$A$2:$C$10000,3,FALSE)+IF(ISNUMBER(S280),S280*VLOOKUP(T280,'Weight table'!$A$2:$C$10000,3,FALSE),0)+IF(ISNUMBER(U280),U280*VLOOKUP(V280,'Weight table'!$A$2:$C$10000,3,FALSE),0)+IF(ISNUMBER(W280),W280*VLOOKUP(X280,'Weight table'!$A$2:$C$10000,3,FALSE),0)</f>
        <v>#N/A</v>
      </c>
      <c r="AI280" s="73"/>
      <c r="AN280">
        <f t="shared" si="35"/>
        <v>0</v>
      </c>
      <c r="AO280" t="e">
        <f t="shared" si="36"/>
        <v>#N/A</v>
      </c>
    </row>
    <row r="281" spans="2:41">
      <c r="B281" s="73"/>
      <c r="C281" s="73"/>
      <c r="D281" s="73"/>
      <c r="E281" s="73"/>
      <c r="F281" s="73"/>
      <c r="G281" s="82"/>
      <c r="H281" s="81"/>
      <c r="I281" s="97"/>
      <c r="J281" s="73"/>
      <c r="K281" s="73"/>
      <c r="L281" s="73"/>
      <c r="M281" s="81"/>
      <c r="O281" s="71"/>
      <c r="P281" s="20" t="e">
        <f>VLOOKUP('Frese Valve Selection'!$O281,'Partnumber data valves'!$B$4:$M$1001,12,FALSE)</f>
        <v>#N/A</v>
      </c>
      <c r="Q281" s="20" t="e">
        <f>VLOOKUP('Frese Valve Selection'!$O281,'Partnumber data valves'!$B$4:$L$1001,11,FALSE)</f>
        <v>#N/A</v>
      </c>
      <c r="R281" s="94" t="e">
        <f t="shared" si="34"/>
        <v>#DIV/0!</v>
      </c>
      <c r="S281" s="71"/>
      <c r="T281" s="71"/>
      <c r="U281" s="71"/>
      <c r="V281" s="71"/>
      <c r="W281" s="71"/>
      <c r="X281" s="71"/>
      <c r="Y281" s="19" t="e">
        <f>VLOOKUP('Frese Valve Selection'!$O281,'Partnumber data valves'!$B$4:$K$1001,2,FALSE)</f>
        <v>#N/A</v>
      </c>
      <c r="Z281" s="20" t="e">
        <f>VLOOKUP('Frese Valve Selection'!$O281,'Partnumber data valves'!$B$4:$K$1001,3,FALSE)</f>
        <v>#N/A</v>
      </c>
      <c r="AA281" s="20" t="e">
        <f>VLOOKUP('Frese Valve Selection'!$O281,'Partnumber data valves'!$B$4:$K$1001,7,FALSE)</f>
        <v>#N/A</v>
      </c>
      <c r="AB281" s="20" t="e">
        <f>VLOOKUP('Frese Valve Selection'!$O281,'Partnumber data valves'!$B$4:$K$1001,8,FALSE)</f>
        <v>#N/A</v>
      </c>
      <c r="AC281" s="20" t="e">
        <f>VLOOKUP('Frese Valve Selection'!$O281,'Partnumber data valves'!$B$4:$K$1001,9,FALSE)</f>
        <v>#N/A</v>
      </c>
      <c r="AD281" s="20" t="e">
        <f>VLOOKUP('Frese Valve Selection'!$O281,'Partnumber data valves'!$B$4:$K$1001,10,FALSE)</f>
        <v>#N/A</v>
      </c>
      <c r="AE281" s="93">
        <f>IF(ISNUMBER(S281),S281*VLOOKUP('Frese Valve Selection'!$T281,'Partnumber data cartridges'!$A$4:$G$1001,7,FALSE),0)+
IF(ISNUMBER(U281),U281*VLOOKUP('Frese Valve Selection'!V281,'Partnumber data cartridges'!$A$4:$G$1001,7,FALSE),0)+
IF(ISNUMBER(W281),W281*VLOOKUP('Frese Valve Selection'!X281,'Partnumber data cartridges'!$A$4:$G$1001,7,FALSE),0)</f>
        <v>0</v>
      </c>
      <c r="AF281" s="1">
        <f>MAX(IF(ISBLANK(T281),0,VLOOKUP('Frese Valve Selection'!$T281,'Partnumber data cartridges'!$A$4:$G$1001,5,FALSE)),
IF(ISBLANK(V281),0,VLOOKUP('Frese Valve Selection'!V281,'Partnumber data cartridges'!$A$4:$G$1001,5,FALSE)),
IF(ISBLANK(X281),0,VLOOKUP('Frese Valve Selection'!X281,'Partnumber data cartridges'!$A$4:$G$1001,5,FALSE)))</f>
        <v>0</v>
      </c>
      <c r="AG281" s="20" t="e">
        <f>VLOOKUP(O281,'Weight table'!$A$2:$C$10000,3,FALSE)+IF(ISNUMBER(S281),S281*VLOOKUP(T281,'Weight table'!$A$2:$C$10000,3,FALSE),0)+IF(ISNUMBER(U281),U281*VLOOKUP(V281,'Weight table'!$A$2:$C$10000,3,FALSE),0)+IF(ISNUMBER(W281),W281*VLOOKUP(X281,'Weight table'!$A$2:$C$10000,3,FALSE),0)</f>
        <v>#N/A</v>
      </c>
      <c r="AI281" s="73"/>
      <c r="AN281">
        <f t="shared" si="35"/>
        <v>0</v>
      </c>
      <c r="AO281" t="e">
        <f t="shared" si="36"/>
        <v>#N/A</v>
      </c>
    </row>
    <row r="282" spans="2:41">
      <c r="B282" s="73"/>
      <c r="C282" s="73"/>
      <c r="D282" s="73"/>
      <c r="E282" s="73"/>
      <c r="F282" s="73"/>
      <c r="G282" s="81"/>
      <c r="H282" s="81"/>
      <c r="I282" s="97"/>
      <c r="J282" s="73"/>
      <c r="K282" s="73"/>
      <c r="L282" s="73"/>
      <c r="M282" s="81"/>
      <c r="O282" s="71"/>
      <c r="P282" s="20" t="e">
        <f>VLOOKUP('Frese Valve Selection'!$O282,'Partnumber data valves'!$B$4:$M$1001,12,FALSE)</f>
        <v>#N/A</v>
      </c>
      <c r="Q282" s="20" t="e">
        <f>VLOOKUP('Frese Valve Selection'!$O282,'Partnumber data valves'!$B$4:$L$1001,11,FALSE)</f>
        <v>#N/A</v>
      </c>
      <c r="R282" s="94" t="e">
        <f t="shared" si="34"/>
        <v>#DIV/0!</v>
      </c>
      <c r="S282" s="71"/>
      <c r="T282" s="71"/>
      <c r="U282" s="71"/>
      <c r="V282" s="71"/>
      <c r="W282" s="71"/>
      <c r="X282" s="71"/>
      <c r="Y282" s="19" t="e">
        <f>VLOOKUP('Frese Valve Selection'!$O282,'Partnumber data valves'!$B$4:$K$1001,2,FALSE)</f>
        <v>#N/A</v>
      </c>
      <c r="Z282" s="20" t="e">
        <f>VLOOKUP('Frese Valve Selection'!$O282,'Partnumber data valves'!$B$4:$K$1001,3,FALSE)</f>
        <v>#N/A</v>
      </c>
      <c r="AA282" s="20" t="e">
        <f>VLOOKUP('Frese Valve Selection'!$O282,'Partnumber data valves'!$B$4:$K$1001,7,FALSE)</f>
        <v>#N/A</v>
      </c>
      <c r="AB282" s="20" t="e">
        <f>VLOOKUP('Frese Valve Selection'!$O282,'Partnumber data valves'!$B$4:$K$1001,8,FALSE)</f>
        <v>#N/A</v>
      </c>
      <c r="AC282" s="20" t="e">
        <f>VLOOKUP('Frese Valve Selection'!$O282,'Partnumber data valves'!$B$4:$K$1001,9,FALSE)</f>
        <v>#N/A</v>
      </c>
      <c r="AD282" s="20" t="e">
        <f>VLOOKUP('Frese Valve Selection'!$O282,'Partnumber data valves'!$B$4:$K$1001,10,FALSE)</f>
        <v>#N/A</v>
      </c>
      <c r="AE282" s="93">
        <f>IF(ISNUMBER(S282),S282*VLOOKUP('Frese Valve Selection'!$T282,'Partnumber data cartridges'!$A$4:$G$1001,7,FALSE),0)+
IF(ISNUMBER(U282),U282*VLOOKUP('Frese Valve Selection'!V282,'Partnumber data cartridges'!$A$4:$G$1001,7,FALSE),0)+
IF(ISNUMBER(W282),W282*VLOOKUP('Frese Valve Selection'!X282,'Partnumber data cartridges'!$A$4:$G$1001,7,FALSE),0)</f>
        <v>0</v>
      </c>
      <c r="AF282" s="1">
        <f>MAX(IF(ISBLANK(T282),0,VLOOKUP('Frese Valve Selection'!$T282,'Partnumber data cartridges'!$A$4:$G$1001,5,FALSE)),
IF(ISBLANK(V282),0,VLOOKUP('Frese Valve Selection'!V282,'Partnumber data cartridges'!$A$4:$G$1001,5,FALSE)),
IF(ISBLANK(X282),0,VLOOKUP('Frese Valve Selection'!X282,'Partnumber data cartridges'!$A$4:$G$1001,5,FALSE)))</f>
        <v>0</v>
      </c>
      <c r="AG282" s="20" t="e">
        <f>VLOOKUP(O282,'Weight table'!$A$2:$C$10000,3,FALSE)+IF(ISNUMBER(S282),S282*VLOOKUP(T282,'Weight table'!$A$2:$C$10000,3,FALSE),0)+IF(ISNUMBER(U282),U282*VLOOKUP(V282,'Weight table'!$A$2:$C$10000,3,FALSE),0)+IF(ISNUMBER(W282),W282*VLOOKUP(X282,'Weight table'!$A$2:$C$10000,3,FALSE),0)</f>
        <v>#N/A</v>
      </c>
      <c r="AI282" s="73"/>
      <c r="AN282">
        <f t="shared" si="35"/>
        <v>0</v>
      </c>
      <c r="AO282" t="e">
        <f t="shared" si="36"/>
        <v>#N/A</v>
      </c>
    </row>
    <row r="283" spans="2:41">
      <c r="B283" s="73"/>
      <c r="C283" s="73"/>
      <c r="D283" s="73"/>
      <c r="E283" s="73"/>
      <c r="F283" s="73"/>
      <c r="G283" s="82"/>
      <c r="H283" s="81"/>
      <c r="I283" s="97"/>
      <c r="J283" s="73"/>
      <c r="K283" s="73"/>
      <c r="L283" s="73"/>
      <c r="M283" s="81"/>
      <c r="O283" s="71"/>
      <c r="P283" s="20" t="e">
        <f>VLOOKUP('Frese Valve Selection'!$O283,'Partnumber data valves'!$B$4:$M$1001,12,FALSE)</f>
        <v>#N/A</v>
      </c>
      <c r="Q283" s="20" t="e">
        <f>VLOOKUP('Frese Valve Selection'!$O283,'Partnumber data valves'!$B$4:$L$1001,11,FALSE)</f>
        <v>#N/A</v>
      </c>
      <c r="R283" s="94" t="e">
        <f t="shared" si="34"/>
        <v>#DIV/0!</v>
      </c>
      <c r="S283" s="71"/>
      <c r="T283" s="71"/>
      <c r="U283" s="71"/>
      <c r="V283" s="71"/>
      <c r="W283" s="71"/>
      <c r="X283" s="71"/>
      <c r="Y283" s="19" t="e">
        <f>VLOOKUP('Frese Valve Selection'!$O283,'Partnumber data valves'!$B$4:$K$1001,2,FALSE)</f>
        <v>#N/A</v>
      </c>
      <c r="Z283" s="20" t="e">
        <f>VLOOKUP('Frese Valve Selection'!$O283,'Partnumber data valves'!$B$4:$K$1001,3,FALSE)</f>
        <v>#N/A</v>
      </c>
      <c r="AA283" s="20" t="e">
        <f>VLOOKUP('Frese Valve Selection'!$O283,'Partnumber data valves'!$B$4:$K$1001,7,FALSE)</f>
        <v>#N/A</v>
      </c>
      <c r="AB283" s="20" t="e">
        <f>VLOOKUP('Frese Valve Selection'!$O283,'Partnumber data valves'!$B$4:$K$1001,8,FALSE)</f>
        <v>#N/A</v>
      </c>
      <c r="AC283" s="20" t="e">
        <f>VLOOKUP('Frese Valve Selection'!$O283,'Partnumber data valves'!$B$4:$K$1001,9,FALSE)</f>
        <v>#N/A</v>
      </c>
      <c r="AD283" s="20" t="e">
        <f>VLOOKUP('Frese Valve Selection'!$O283,'Partnumber data valves'!$B$4:$K$1001,10,FALSE)</f>
        <v>#N/A</v>
      </c>
      <c r="AE283" s="93">
        <f>IF(ISNUMBER(S283),S283*VLOOKUP('Frese Valve Selection'!$T283,'Partnumber data cartridges'!$A$4:$G$1001,7,FALSE),0)+
IF(ISNUMBER(U283),U283*VLOOKUP('Frese Valve Selection'!V283,'Partnumber data cartridges'!$A$4:$G$1001,7,FALSE),0)+
IF(ISNUMBER(W283),W283*VLOOKUP('Frese Valve Selection'!X283,'Partnumber data cartridges'!$A$4:$G$1001,7,FALSE),0)</f>
        <v>0</v>
      </c>
      <c r="AF283" s="1">
        <f>MAX(IF(ISBLANK(T283),0,VLOOKUP('Frese Valve Selection'!$T283,'Partnumber data cartridges'!$A$4:$G$1001,5,FALSE)),
IF(ISBLANK(V283),0,VLOOKUP('Frese Valve Selection'!V283,'Partnumber data cartridges'!$A$4:$G$1001,5,FALSE)),
IF(ISBLANK(X283),0,VLOOKUP('Frese Valve Selection'!X283,'Partnumber data cartridges'!$A$4:$G$1001,5,FALSE)))</f>
        <v>0</v>
      </c>
      <c r="AG283" s="20" t="e">
        <f>VLOOKUP(O283,'Weight table'!$A$2:$C$10000,3,FALSE)+IF(ISNUMBER(S283),S283*VLOOKUP(T283,'Weight table'!$A$2:$C$10000,3,FALSE),0)+IF(ISNUMBER(U283),U283*VLOOKUP(V283,'Weight table'!$A$2:$C$10000,3,FALSE),0)+IF(ISNUMBER(W283),W283*VLOOKUP(X283,'Weight table'!$A$2:$C$10000,3,FALSE),0)</f>
        <v>#N/A</v>
      </c>
      <c r="AI283" s="73"/>
      <c r="AN283">
        <f t="shared" si="35"/>
        <v>0</v>
      </c>
      <c r="AO283" t="e">
        <f t="shared" si="36"/>
        <v>#N/A</v>
      </c>
    </row>
    <row r="284" spans="2:41">
      <c r="B284" s="73"/>
      <c r="C284" s="73"/>
      <c r="D284" s="73"/>
      <c r="E284" s="73"/>
      <c r="F284" s="73"/>
      <c r="G284" s="81"/>
      <c r="H284" s="81"/>
      <c r="I284" s="97"/>
      <c r="J284" s="73"/>
      <c r="K284" s="73"/>
      <c r="L284" s="73"/>
      <c r="M284" s="81"/>
      <c r="O284" s="71"/>
      <c r="P284" s="20" t="e">
        <f>VLOOKUP('Frese Valve Selection'!$O284,'Partnumber data valves'!$B$4:$M$1001,12,FALSE)</f>
        <v>#N/A</v>
      </c>
      <c r="Q284" s="20" t="e">
        <f>VLOOKUP('Frese Valve Selection'!$O284,'Partnumber data valves'!$B$4:$L$1001,11,FALSE)</f>
        <v>#N/A</v>
      </c>
      <c r="R284" s="94" t="e">
        <f t="shared" si="34"/>
        <v>#DIV/0!</v>
      </c>
      <c r="S284" s="71"/>
      <c r="T284" s="71"/>
      <c r="U284" s="71"/>
      <c r="V284" s="71"/>
      <c r="W284" s="71"/>
      <c r="X284" s="71"/>
      <c r="Y284" s="19" t="e">
        <f>VLOOKUP('Frese Valve Selection'!$O284,'Partnumber data valves'!$B$4:$K$1001,2,FALSE)</f>
        <v>#N/A</v>
      </c>
      <c r="Z284" s="20" t="e">
        <f>VLOOKUP('Frese Valve Selection'!$O284,'Partnumber data valves'!$B$4:$K$1001,3,FALSE)</f>
        <v>#N/A</v>
      </c>
      <c r="AA284" s="20" t="e">
        <f>VLOOKUP('Frese Valve Selection'!$O284,'Partnumber data valves'!$B$4:$K$1001,7,FALSE)</f>
        <v>#N/A</v>
      </c>
      <c r="AB284" s="20" t="e">
        <f>VLOOKUP('Frese Valve Selection'!$O284,'Partnumber data valves'!$B$4:$K$1001,8,FALSE)</f>
        <v>#N/A</v>
      </c>
      <c r="AC284" s="20" t="e">
        <f>VLOOKUP('Frese Valve Selection'!$O284,'Partnumber data valves'!$B$4:$K$1001,9,FALSE)</f>
        <v>#N/A</v>
      </c>
      <c r="AD284" s="20" t="e">
        <f>VLOOKUP('Frese Valve Selection'!$O284,'Partnumber data valves'!$B$4:$K$1001,10,FALSE)</f>
        <v>#N/A</v>
      </c>
      <c r="AE284" s="93">
        <f>IF(ISNUMBER(S284),S284*VLOOKUP('Frese Valve Selection'!$T284,'Partnumber data cartridges'!$A$4:$G$1001,7,FALSE),0)+
IF(ISNUMBER(U284),U284*VLOOKUP('Frese Valve Selection'!V284,'Partnumber data cartridges'!$A$4:$G$1001,7,FALSE),0)+
IF(ISNUMBER(W284),W284*VLOOKUP('Frese Valve Selection'!X284,'Partnumber data cartridges'!$A$4:$G$1001,7,FALSE),0)</f>
        <v>0</v>
      </c>
      <c r="AF284" s="1">
        <f>MAX(IF(ISBLANK(T284),0,VLOOKUP('Frese Valve Selection'!$T284,'Partnumber data cartridges'!$A$4:$G$1001,5,FALSE)),
IF(ISBLANK(V284),0,VLOOKUP('Frese Valve Selection'!V284,'Partnumber data cartridges'!$A$4:$G$1001,5,FALSE)),
IF(ISBLANK(X284),0,VLOOKUP('Frese Valve Selection'!X284,'Partnumber data cartridges'!$A$4:$G$1001,5,FALSE)))</f>
        <v>0</v>
      </c>
      <c r="AG284" s="20" t="e">
        <f>VLOOKUP(O284,'Weight table'!$A$2:$C$10000,3,FALSE)+IF(ISNUMBER(S284),S284*VLOOKUP(T284,'Weight table'!$A$2:$C$10000,3,FALSE),0)+IF(ISNUMBER(U284),U284*VLOOKUP(V284,'Weight table'!$A$2:$C$10000,3,FALSE),0)+IF(ISNUMBER(W284),W284*VLOOKUP(X284,'Weight table'!$A$2:$C$10000,3,FALSE),0)</f>
        <v>#N/A</v>
      </c>
      <c r="AI284" s="73"/>
      <c r="AN284">
        <f t="shared" si="35"/>
        <v>0</v>
      </c>
      <c r="AO284" t="e">
        <f t="shared" si="36"/>
        <v>#N/A</v>
      </c>
    </row>
    <row r="285" spans="2:41">
      <c r="B285" s="73"/>
      <c r="C285" s="73"/>
      <c r="D285" s="73"/>
      <c r="E285" s="73"/>
      <c r="F285" s="73"/>
      <c r="G285" s="82"/>
      <c r="H285" s="81"/>
      <c r="I285" s="97"/>
      <c r="J285" s="73"/>
      <c r="K285" s="73"/>
      <c r="L285" s="73"/>
      <c r="M285" s="81"/>
      <c r="O285" s="71"/>
      <c r="P285" s="20" t="e">
        <f>VLOOKUP('Frese Valve Selection'!$O285,'Partnumber data valves'!$B$4:$M$1001,12,FALSE)</f>
        <v>#N/A</v>
      </c>
      <c r="Q285" s="20" t="e">
        <f>VLOOKUP('Frese Valve Selection'!$O285,'Partnumber data valves'!$B$4:$L$1001,11,FALSE)</f>
        <v>#N/A</v>
      </c>
      <c r="R285" s="94" t="e">
        <f t="shared" si="34"/>
        <v>#DIV/0!</v>
      </c>
      <c r="S285" s="71"/>
      <c r="T285" s="71"/>
      <c r="U285" s="71"/>
      <c r="V285" s="71"/>
      <c r="W285" s="71"/>
      <c r="X285" s="71"/>
      <c r="Y285" s="19" t="e">
        <f>VLOOKUP('Frese Valve Selection'!$O285,'Partnumber data valves'!$B$4:$K$1001,2,FALSE)</f>
        <v>#N/A</v>
      </c>
      <c r="Z285" s="20" t="e">
        <f>VLOOKUP('Frese Valve Selection'!$O285,'Partnumber data valves'!$B$4:$K$1001,3,FALSE)</f>
        <v>#N/A</v>
      </c>
      <c r="AA285" s="20" t="e">
        <f>VLOOKUP('Frese Valve Selection'!$O285,'Partnumber data valves'!$B$4:$K$1001,7,FALSE)</f>
        <v>#N/A</v>
      </c>
      <c r="AB285" s="20" t="e">
        <f>VLOOKUP('Frese Valve Selection'!$O285,'Partnumber data valves'!$B$4:$K$1001,8,FALSE)</f>
        <v>#N/A</v>
      </c>
      <c r="AC285" s="20" t="e">
        <f>VLOOKUP('Frese Valve Selection'!$O285,'Partnumber data valves'!$B$4:$K$1001,9,FALSE)</f>
        <v>#N/A</v>
      </c>
      <c r="AD285" s="20" t="e">
        <f>VLOOKUP('Frese Valve Selection'!$O285,'Partnumber data valves'!$B$4:$K$1001,10,FALSE)</f>
        <v>#N/A</v>
      </c>
      <c r="AE285" s="93">
        <f>IF(ISNUMBER(S285),S285*VLOOKUP('Frese Valve Selection'!$T285,'Partnumber data cartridges'!$A$4:$G$1001,7,FALSE),0)+
IF(ISNUMBER(U285),U285*VLOOKUP('Frese Valve Selection'!V285,'Partnumber data cartridges'!$A$4:$G$1001,7,FALSE),0)+
IF(ISNUMBER(W285),W285*VLOOKUP('Frese Valve Selection'!X285,'Partnumber data cartridges'!$A$4:$G$1001,7,FALSE),0)</f>
        <v>0</v>
      </c>
      <c r="AF285" s="1">
        <f>MAX(IF(ISBLANK(T285),0,VLOOKUP('Frese Valve Selection'!$T285,'Partnumber data cartridges'!$A$4:$G$1001,5,FALSE)),
IF(ISBLANK(V285),0,VLOOKUP('Frese Valve Selection'!V285,'Partnumber data cartridges'!$A$4:$G$1001,5,FALSE)),
IF(ISBLANK(X285),0,VLOOKUP('Frese Valve Selection'!X285,'Partnumber data cartridges'!$A$4:$G$1001,5,FALSE)))</f>
        <v>0</v>
      </c>
      <c r="AG285" s="20" t="e">
        <f>VLOOKUP(O285,'Weight table'!$A$2:$C$10000,3,FALSE)+IF(ISNUMBER(S285),S285*VLOOKUP(T285,'Weight table'!$A$2:$C$10000,3,FALSE),0)+IF(ISNUMBER(U285),U285*VLOOKUP(V285,'Weight table'!$A$2:$C$10000,3,FALSE),0)+IF(ISNUMBER(W285),W285*VLOOKUP(X285,'Weight table'!$A$2:$C$10000,3,FALSE),0)</f>
        <v>#N/A</v>
      </c>
      <c r="AI285" s="73"/>
      <c r="AN285">
        <f t="shared" si="35"/>
        <v>0</v>
      </c>
      <c r="AO285" t="e">
        <f t="shared" si="36"/>
        <v>#N/A</v>
      </c>
    </row>
    <row r="286" spans="2:41">
      <c r="B286" s="73"/>
      <c r="C286" s="73"/>
      <c r="D286" s="73"/>
      <c r="E286" s="73"/>
      <c r="F286" s="73"/>
      <c r="G286" s="81"/>
      <c r="H286" s="81"/>
      <c r="I286" s="97"/>
      <c r="J286" s="73"/>
      <c r="K286" s="73"/>
      <c r="L286" s="73"/>
      <c r="M286" s="81"/>
      <c r="O286" s="71"/>
      <c r="P286" s="20" t="e">
        <f>VLOOKUP('Frese Valve Selection'!$O286,'Partnumber data valves'!$B$4:$M$1001,12,FALSE)</f>
        <v>#N/A</v>
      </c>
      <c r="Q286" s="20" t="e">
        <f>VLOOKUP('Frese Valve Selection'!$O286,'Partnumber data valves'!$B$4:$L$1001,11,FALSE)</f>
        <v>#N/A</v>
      </c>
      <c r="R286" s="94" t="e">
        <f t="shared" si="34"/>
        <v>#DIV/0!</v>
      </c>
      <c r="S286" s="71"/>
      <c r="T286" s="71"/>
      <c r="U286" s="71"/>
      <c r="V286" s="71"/>
      <c r="W286" s="71"/>
      <c r="X286" s="71"/>
      <c r="Y286" s="19" t="e">
        <f>VLOOKUP('Frese Valve Selection'!$O286,'Partnumber data valves'!$B$4:$K$1001,2,FALSE)</f>
        <v>#N/A</v>
      </c>
      <c r="Z286" s="20" t="e">
        <f>VLOOKUP('Frese Valve Selection'!$O286,'Partnumber data valves'!$B$4:$K$1001,3,FALSE)</f>
        <v>#N/A</v>
      </c>
      <c r="AA286" s="20" t="e">
        <f>VLOOKUP('Frese Valve Selection'!$O286,'Partnumber data valves'!$B$4:$K$1001,7,FALSE)</f>
        <v>#N/A</v>
      </c>
      <c r="AB286" s="20" t="e">
        <f>VLOOKUP('Frese Valve Selection'!$O286,'Partnumber data valves'!$B$4:$K$1001,8,FALSE)</f>
        <v>#N/A</v>
      </c>
      <c r="AC286" s="20" t="e">
        <f>VLOOKUP('Frese Valve Selection'!$O286,'Partnumber data valves'!$B$4:$K$1001,9,FALSE)</f>
        <v>#N/A</v>
      </c>
      <c r="AD286" s="20" t="e">
        <f>VLOOKUP('Frese Valve Selection'!$O286,'Partnumber data valves'!$B$4:$K$1001,10,FALSE)</f>
        <v>#N/A</v>
      </c>
      <c r="AE286" s="93">
        <f>IF(ISNUMBER(S286),S286*VLOOKUP('Frese Valve Selection'!$T286,'Partnumber data cartridges'!$A$4:$G$1001,7,FALSE),0)+
IF(ISNUMBER(U286),U286*VLOOKUP('Frese Valve Selection'!V286,'Partnumber data cartridges'!$A$4:$G$1001,7,FALSE),0)+
IF(ISNUMBER(W286),W286*VLOOKUP('Frese Valve Selection'!X286,'Partnumber data cartridges'!$A$4:$G$1001,7,FALSE),0)</f>
        <v>0</v>
      </c>
      <c r="AF286" s="1">
        <f>MAX(IF(ISBLANK(T286),0,VLOOKUP('Frese Valve Selection'!$T286,'Partnumber data cartridges'!$A$4:$G$1001,5,FALSE)),
IF(ISBLANK(V286),0,VLOOKUP('Frese Valve Selection'!V286,'Partnumber data cartridges'!$A$4:$G$1001,5,FALSE)),
IF(ISBLANK(X286),0,VLOOKUP('Frese Valve Selection'!X286,'Partnumber data cartridges'!$A$4:$G$1001,5,FALSE)))</f>
        <v>0</v>
      </c>
      <c r="AG286" s="20" t="e">
        <f>VLOOKUP(O286,'Weight table'!$A$2:$C$10000,3,FALSE)+IF(ISNUMBER(S286),S286*VLOOKUP(T286,'Weight table'!$A$2:$C$10000,3,FALSE),0)+IF(ISNUMBER(U286),U286*VLOOKUP(V286,'Weight table'!$A$2:$C$10000,3,FALSE),0)+IF(ISNUMBER(W286),W286*VLOOKUP(X286,'Weight table'!$A$2:$C$10000,3,FALSE),0)</f>
        <v>#N/A</v>
      </c>
      <c r="AI286" s="73"/>
      <c r="AN286">
        <f t="shared" si="35"/>
        <v>0</v>
      </c>
      <c r="AO286" t="e">
        <f t="shared" si="36"/>
        <v>#N/A</v>
      </c>
    </row>
    <row r="287" spans="2:41">
      <c r="B287" s="73"/>
      <c r="C287" s="73"/>
      <c r="D287" s="73"/>
      <c r="E287" s="73"/>
      <c r="F287" s="73"/>
      <c r="G287" s="82"/>
      <c r="H287" s="81"/>
      <c r="I287" s="97"/>
      <c r="J287" s="73"/>
      <c r="K287" s="73"/>
      <c r="L287" s="73"/>
      <c r="M287" s="81"/>
      <c r="O287" s="71"/>
      <c r="P287" s="20" t="e">
        <f>VLOOKUP('Frese Valve Selection'!$O287,'Partnumber data valves'!$B$4:$M$1001,12,FALSE)</f>
        <v>#N/A</v>
      </c>
      <c r="Q287" s="20" t="e">
        <f>VLOOKUP('Frese Valve Selection'!$O287,'Partnumber data valves'!$B$4:$L$1001,11,FALSE)</f>
        <v>#N/A</v>
      </c>
      <c r="R287" s="94" t="e">
        <f t="shared" si="34"/>
        <v>#DIV/0!</v>
      </c>
      <c r="S287" s="71"/>
      <c r="T287" s="71"/>
      <c r="U287" s="71"/>
      <c r="V287" s="71"/>
      <c r="W287" s="71"/>
      <c r="X287" s="71"/>
      <c r="Y287" s="19" t="e">
        <f>VLOOKUP('Frese Valve Selection'!$O287,'Partnumber data valves'!$B$4:$K$1001,2,FALSE)</f>
        <v>#N/A</v>
      </c>
      <c r="Z287" s="20" t="e">
        <f>VLOOKUP('Frese Valve Selection'!$O287,'Partnumber data valves'!$B$4:$K$1001,3,FALSE)</f>
        <v>#N/A</v>
      </c>
      <c r="AA287" s="20" t="e">
        <f>VLOOKUP('Frese Valve Selection'!$O287,'Partnumber data valves'!$B$4:$K$1001,7,FALSE)</f>
        <v>#N/A</v>
      </c>
      <c r="AB287" s="20" t="e">
        <f>VLOOKUP('Frese Valve Selection'!$O287,'Partnumber data valves'!$B$4:$K$1001,8,FALSE)</f>
        <v>#N/A</v>
      </c>
      <c r="AC287" s="20" t="e">
        <f>VLOOKUP('Frese Valve Selection'!$O287,'Partnumber data valves'!$B$4:$K$1001,9,FALSE)</f>
        <v>#N/A</v>
      </c>
      <c r="AD287" s="20" t="e">
        <f>VLOOKUP('Frese Valve Selection'!$O287,'Partnumber data valves'!$B$4:$K$1001,10,FALSE)</f>
        <v>#N/A</v>
      </c>
      <c r="AE287" s="93">
        <f>IF(ISNUMBER(S287),S287*VLOOKUP('Frese Valve Selection'!$T287,'Partnumber data cartridges'!$A$4:$G$1001,7,FALSE),0)+
IF(ISNUMBER(U287),U287*VLOOKUP('Frese Valve Selection'!V287,'Partnumber data cartridges'!$A$4:$G$1001,7,FALSE),0)+
IF(ISNUMBER(W287),W287*VLOOKUP('Frese Valve Selection'!X287,'Partnumber data cartridges'!$A$4:$G$1001,7,FALSE),0)</f>
        <v>0</v>
      </c>
      <c r="AF287" s="1">
        <f>MAX(IF(ISBLANK(T287),0,VLOOKUP('Frese Valve Selection'!$T287,'Partnumber data cartridges'!$A$4:$G$1001,5,FALSE)),
IF(ISBLANK(V287),0,VLOOKUP('Frese Valve Selection'!V287,'Partnumber data cartridges'!$A$4:$G$1001,5,FALSE)),
IF(ISBLANK(X287),0,VLOOKUP('Frese Valve Selection'!X287,'Partnumber data cartridges'!$A$4:$G$1001,5,FALSE)))</f>
        <v>0</v>
      </c>
      <c r="AG287" s="20" t="e">
        <f>VLOOKUP(O287,'Weight table'!$A$2:$C$10000,3,FALSE)+IF(ISNUMBER(S287),S287*VLOOKUP(T287,'Weight table'!$A$2:$C$10000,3,FALSE),0)+IF(ISNUMBER(U287),U287*VLOOKUP(V287,'Weight table'!$A$2:$C$10000,3,FALSE),0)+IF(ISNUMBER(W287),W287*VLOOKUP(X287,'Weight table'!$A$2:$C$10000,3,FALSE),0)</f>
        <v>#N/A</v>
      </c>
      <c r="AI287" s="73"/>
      <c r="AN287">
        <f t="shared" si="35"/>
        <v>0</v>
      </c>
      <c r="AO287" t="e">
        <f t="shared" si="36"/>
        <v>#N/A</v>
      </c>
    </row>
    <row r="288" spans="2:41">
      <c r="B288" s="73"/>
      <c r="C288" s="73"/>
      <c r="D288" s="73"/>
      <c r="E288" s="73"/>
      <c r="F288" s="73"/>
      <c r="G288" s="81"/>
      <c r="H288" s="81"/>
      <c r="I288" s="97"/>
      <c r="J288" s="73"/>
      <c r="K288" s="73"/>
      <c r="L288" s="73"/>
      <c r="M288" s="81"/>
      <c r="O288" s="71"/>
      <c r="P288" s="20" t="e">
        <f>VLOOKUP('Frese Valve Selection'!$O288,'Partnumber data valves'!$B$4:$M$1001,12,FALSE)</f>
        <v>#N/A</v>
      </c>
      <c r="Q288" s="20" t="e">
        <f>VLOOKUP('Frese Valve Selection'!$O288,'Partnumber data valves'!$B$4:$L$1001,11,FALSE)</f>
        <v>#N/A</v>
      </c>
      <c r="R288" s="94" t="e">
        <f t="shared" si="34"/>
        <v>#DIV/0!</v>
      </c>
      <c r="S288" s="71"/>
      <c r="T288" s="71"/>
      <c r="U288" s="71"/>
      <c r="V288" s="71"/>
      <c r="W288" s="71"/>
      <c r="X288" s="71"/>
      <c r="Y288" s="19" t="e">
        <f>VLOOKUP('Frese Valve Selection'!$O288,'Partnumber data valves'!$B$4:$K$1001,2,FALSE)</f>
        <v>#N/A</v>
      </c>
      <c r="Z288" s="20" t="e">
        <f>VLOOKUP('Frese Valve Selection'!$O288,'Partnumber data valves'!$B$4:$K$1001,3,FALSE)</f>
        <v>#N/A</v>
      </c>
      <c r="AA288" s="20" t="e">
        <f>VLOOKUP('Frese Valve Selection'!$O288,'Partnumber data valves'!$B$4:$K$1001,7,FALSE)</f>
        <v>#N/A</v>
      </c>
      <c r="AB288" s="20" t="e">
        <f>VLOOKUP('Frese Valve Selection'!$O288,'Partnumber data valves'!$B$4:$K$1001,8,FALSE)</f>
        <v>#N/A</v>
      </c>
      <c r="AC288" s="20" t="e">
        <f>VLOOKUP('Frese Valve Selection'!$O288,'Partnumber data valves'!$B$4:$K$1001,9,FALSE)</f>
        <v>#N/A</v>
      </c>
      <c r="AD288" s="20" t="e">
        <f>VLOOKUP('Frese Valve Selection'!$O288,'Partnumber data valves'!$B$4:$K$1001,10,FALSE)</f>
        <v>#N/A</v>
      </c>
      <c r="AE288" s="93">
        <f>IF(ISNUMBER(S288),S288*VLOOKUP('Frese Valve Selection'!$T288,'Partnumber data cartridges'!$A$4:$G$1001,7,FALSE),0)+
IF(ISNUMBER(U288),U288*VLOOKUP('Frese Valve Selection'!V288,'Partnumber data cartridges'!$A$4:$G$1001,7,FALSE),0)+
IF(ISNUMBER(W288),W288*VLOOKUP('Frese Valve Selection'!X288,'Partnumber data cartridges'!$A$4:$G$1001,7,FALSE),0)</f>
        <v>0</v>
      </c>
      <c r="AF288" s="1">
        <f>MAX(IF(ISBLANK(T288),0,VLOOKUP('Frese Valve Selection'!$T288,'Partnumber data cartridges'!$A$4:$G$1001,5,FALSE)),
IF(ISBLANK(V288),0,VLOOKUP('Frese Valve Selection'!V288,'Partnumber data cartridges'!$A$4:$G$1001,5,FALSE)),
IF(ISBLANK(X288),0,VLOOKUP('Frese Valve Selection'!X288,'Partnumber data cartridges'!$A$4:$G$1001,5,FALSE)))</f>
        <v>0</v>
      </c>
      <c r="AG288" s="20" t="e">
        <f>VLOOKUP(O288,'Weight table'!$A$2:$C$10000,3,FALSE)+IF(ISNUMBER(S288),S288*VLOOKUP(T288,'Weight table'!$A$2:$C$10000,3,FALSE),0)+IF(ISNUMBER(U288),U288*VLOOKUP(V288,'Weight table'!$A$2:$C$10000,3,FALSE),0)+IF(ISNUMBER(W288),W288*VLOOKUP(X288,'Weight table'!$A$2:$C$10000,3,FALSE),0)</f>
        <v>#N/A</v>
      </c>
      <c r="AI288" s="73"/>
      <c r="AN288">
        <f t="shared" si="35"/>
        <v>0</v>
      </c>
      <c r="AO288" t="e">
        <f t="shared" si="36"/>
        <v>#N/A</v>
      </c>
    </row>
    <row r="289" spans="2:41">
      <c r="B289" s="73"/>
      <c r="C289" s="73"/>
      <c r="D289" s="73"/>
      <c r="E289" s="73"/>
      <c r="F289" s="73"/>
      <c r="G289" s="82"/>
      <c r="H289" s="81"/>
      <c r="I289" s="97"/>
      <c r="J289" s="73"/>
      <c r="K289" s="73"/>
      <c r="L289" s="73"/>
      <c r="M289" s="81"/>
      <c r="O289" s="71"/>
      <c r="P289" s="20" t="e">
        <f>VLOOKUP('Frese Valve Selection'!$O289,'Partnumber data valves'!$B$4:$M$1001,12,FALSE)</f>
        <v>#N/A</v>
      </c>
      <c r="Q289" s="20" t="e">
        <f>VLOOKUP('Frese Valve Selection'!$O289,'Partnumber data valves'!$B$4:$L$1001,11,FALSE)</f>
        <v>#N/A</v>
      </c>
      <c r="R289" s="94" t="e">
        <f t="shared" si="34"/>
        <v>#DIV/0!</v>
      </c>
      <c r="S289" s="71"/>
      <c r="T289" s="71"/>
      <c r="U289" s="71"/>
      <c r="V289" s="71"/>
      <c r="W289" s="71"/>
      <c r="X289" s="71"/>
      <c r="Y289" s="19" t="e">
        <f>VLOOKUP('Frese Valve Selection'!$O289,'Partnumber data valves'!$B$4:$K$1001,2,FALSE)</f>
        <v>#N/A</v>
      </c>
      <c r="Z289" s="20" t="e">
        <f>VLOOKUP('Frese Valve Selection'!$O289,'Partnumber data valves'!$B$4:$K$1001,3,FALSE)</f>
        <v>#N/A</v>
      </c>
      <c r="AA289" s="20" t="e">
        <f>VLOOKUP('Frese Valve Selection'!$O289,'Partnumber data valves'!$B$4:$K$1001,7,FALSE)</f>
        <v>#N/A</v>
      </c>
      <c r="AB289" s="20" t="e">
        <f>VLOOKUP('Frese Valve Selection'!$O289,'Partnumber data valves'!$B$4:$K$1001,8,FALSE)</f>
        <v>#N/A</v>
      </c>
      <c r="AC289" s="20" t="e">
        <f>VLOOKUP('Frese Valve Selection'!$O289,'Partnumber data valves'!$B$4:$K$1001,9,FALSE)</f>
        <v>#N/A</v>
      </c>
      <c r="AD289" s="20" t="e">
        <f>VLOOKUP('Frese Valve Selection'!$O289,'Partnumber data valves'!$B$4:$K$1001,10,FALSE)</f>
        <v>#N/A</v>
      </c>
      <c r="AE289" s="93">
        <f>IF(ISNUMBER(S289),S289*VLOOKUP('Frese Valve Selection'!$T289,'Partnumber data cartridges'!$A$4:$G$1001,7,FALSE),0)+
IF(ISNUMBER(U289),U289*VLOOKUP('Frese Valve Selection'!V289,'Partnumber data cartridges'!$A$4:$G$1001,7,FALSE),0)+
IF(ISNUMBER(W289),W289*VLOOKUP('Frese Valve Selection'!X289,'Partnumber data cartridges'!$A$4:$G$1001,7,FALSE),0)</f>
        <v>0</v>
      </c>
      <c r="AF289" s="1">
        <f>MAX(IF(ISBLANK(T289),0,VLOOKUP('Frese Valve Selection'!$T289,'Partnumber data cartridges'!$A$4:$G$1001,5,FALSE)),
IF(ISBLANK(V289),0,VLOOKUP('Frese Valve Selection'!V289,'Partnumber data cartridges'!$A$4:$G$1001,5,FALSE)),
IF(ISBLANK(X289),0,VLOOKUP('Frese Valve Selection'!X289,'Partnumber data cartridges'!$A$4:$G$1001,5,FALSE)))</f>
        <v>0</v>
      </c>
      <c r="AG289" s="20" t="e">
        <f>VLOOKUP(O289,'Weight table'!$A$2:$C$10000,3,FALSE)+IF(ISNUMBER(S289),S289*VLOOKUP(T289,'Weight table'!$A$2:$C$10000,3,FALSE),0)+IF(ISNUMBER(U289),U289*VLOOKUP(V289,'Weight table'!$A$2:$C$10000,3,FALSE),0)+IF(ISNUMBER(W289),W289*VLOOKUP(X289,'Weight table'!$A$2:$C$10000,3,FALSE),0)</f>
        <v>#N/A</v>
      </c>
      <c r="AI289" s="73"/>
      <c r="AN289">
        <f t="shared" si="35"/>
        <v>0</v>
      </c>
      <c r="AO289" t="e">
        <f t="shared" si="36"/>
        <v>#N/A</v>
      </c>
    </row>
    <row r="290" spans="2:41">
      <c r="B290" s="73"/>
      <c r="C290" s="73"/>
      <c r="D290" s="73"/>
      <c r="E290" s="73"/>
      <c r="F290" s="73"/>
      <c r="G290" s="81"/>
      <c r="H290" s="81"/>
      <c r="I290" s="97"/>
      <c r="J290" s="73"/>
      <c r="K290" s="73"/>
      <c r="L290" s="73"/>
      <c r="M290" s="81"/>
      <c r="O290" s="71"/>
      <c r="P290" s="20" t="e">
        <f>VLOOKUP('Frese Valve Selection'!$O290,'Partnumber data valves'!$B$4:$M$1001,12,FALSE)</f>
        <v>#N/A</v>
      </c>
      <c r="Q290" s="20" t="e">
        <f>VLOOKUP('Frese Valve Selection'!$O290,'Partnumber data valves'!$B$4:$L$1001,11,FALSE)</f>
        <v>#N/A</v>
      </c>
      <c r="R290" s="94" t="e">
        <f t="shared" si="34"/>
        <v>#DIV/0!</v>
      </c>
      <c r="S290" s="71"/>
      <c r="T290" s="71"/>
      <c r="U290" s="71"/>
      <c r="V290" s="71"/>
      <c r="W290" s="71"/>
      <c r="X290" s="71"/>
      <c r="Y290" s="19" t="e">
        <f>VLOOKUP('Frese Valve Selection'!$O290,'Partnumber data valves'!$B$4:$K$1001,2,FALSE)</f>
        <v>#N/A</v>
      </c>
      <c r="Z290" s="20" t="e">
        <f>VLOOKUP('Frese Valve Selection'!$O290,'Partnumber data valves'!$B$4:$K$1001,3,FALSE)</f>
        <v>#N/A</v>
      </c>
      <c r="AA290" s="20" t="e">
        <f>VLOOKUP('Frese Valve Selection'!$O290,'Partnumber data valves'!$B$4:$K$1001,7,FALSE)</f>
        <v>#N/A</v>
      </c>
      <c r="AB290" s="20" t="e">
        <f>VLOOKUP('Frese Valve Selection'!$O290,'Partnumber data valves'!$B$4:$K$1001,8,FALSE)</f>
        <v>#N/A</v>
      </c>
      <c r="AC290" s="20" t="e">
        <f>VLOOKUP('Frese Valve Selection'!$O290,'Partnumber data valves'!$B$4:$K$1001,9,FALSE)</f>
        <v>#N/A</v>
      </c>
      <c r="AD290" s="20" t="e">
        <f>VLOOKUP('Frese Valve Selection'!$O290,'Partnumber data valves'!$B$4:$K$1001,10,FALSE)</f>
        <v>#N/A</v>
      </c>
      <c r="AE290" s="93">
        <f>IF(ISNUMBER(S290),S290*VLOOKUP('Frese Valve Selection'!$T290,'Partnumber data cartridges'!$A$4:$G$1001,7,FALSE),0)+
IF(ISNUMBER(U290),U290*VLOOKUP('Frese Valve Selection'!V290,'Partnumber data cartridges'!$A$4:$G$1001,7,FALSE),0)+
IF(ISNUMBER(W290),W290*VLOOKUP('Frese Valve Selection'!X290,'Partnumber data cartridges'!$A$4:$G$1001,7,FALSE),0)</f>
        <v>0</v>
      </c>
      <c r="AF290" s="1">
        <f>MAX(IF(ISBLANK(T290),0,VLOOKUP('Frese Valve Selection'!$T290,'Partnumber data cartridges'!$A$4:$G$1001,5,FALSE)),
IF(ISBLANK(V290),0,VLOOKUP('Frese Valve Selection'!V290,'Partnumber data cartridges'!$A$4:$G$1001,5,FALSE)),
IF(ISBLANK(X290),0,VLOOKUP('Frese Valve Selection'!X290,'Partnumber data cartridges'!$A$4:$G$1001,5,FALSE)))</f>
        <v>0</v>
      </c>
      <c r="AG290" s="20" t="e">
        <f>VLOOKUP(O290,'Weight table'!$A$2:$C$10000,3,FALSE)+IF(ISNUMBER(S290),S290*VLOOKUP(T290,'Weight table'!$A$2:$C$10000,3,FALSE),0)+IF(ISNUMBER(U290),U290*VLOOKUP(V290,'Weight table'!$A$2:$C$10000,3,FALSE),0)+IF(ISNUMBER(W290),W290*VLOOKUP(X290,'Weight table'!$A$2:$C$10000,3,FALSE),0)</f>
        <v>#N/A</v>
      </c>
      <c r="AI290" s="73"/>
      <c r="AN290">
        <f t="shared" si="35"/>
        <v>0</v>
      </c>
      <c r="AO290" t="e">
        <f t="shared" si="36"/>
        <v>#N/A</v>
      </c>
    </row>
    <row r="291" spans="2:41">
      <c r="B291" s="73"/>
      <c r="C291" s="73"/>
      <c r="D291" s="73"/>
      <c r="E291" s="73"/>
      <c r="F291" s="73"/>
      <c r="G291" s="82"/>
      <c r="H291" s="81"/>
      <c r="I291" s="97"/>
      <c r="J291" s="73"/>
      <c r="K291" s="73"/>
      <c r="L291" s="73"/>
      <c r="M291" s="81"/>
      <c r="O291" s="71"/>
      <c r="P291" s="20" t="e">
        <f>VLOOKUP('Frese Valve Selection'!$O291,'Partnumber data valves'!$B$4:$M$1001,12,FALSE)</f>
        <v>#N/A</v>
      </c>
      <c r="Q291" s="20" t="e">
        <f>VLOOKUP('Frese Valve Selection'!$O291,'Partnumber data valves'!$B$4:$L$1001,11,FALSE)</f>
        <v>#N/A</v>
      </c>
      <c r="R291" s="94" t="e">
        <f t="shared" si="34"/>
        <v>#DIV/0!</v>
      </c>
      <c r="S291" s="71"/>
      <c r="T291" s="71"/>
      <c r="U291" s="71"/>
      <c r="V291" s="71"/>
      <c r="W291" s="71"/>
      <c r="X291" s="71"/>
      <c r="Y291" s="19" t="e">
        <f>VLOOKUP('Frese Valve Selection'!$O291,'Partnumber data valves'!$B$4:$K$1001,2,FALSE)</f>
        <v>#N/A</v>
      </c>
      <c r="Z291" s="20" t="e">
        <f>VLOOKUP('Frese Valve Selection'!$O291,'Partnumber data valves'!$B$4:$K$1001,3,FALSE)</f>
        <v>#N/A</v>
      </c>
      <c r="AA291" s="20" t="e">
        <f>VLOOKUP('Frese Valve Selection'!$O291,'Partnumber data valves'!$B$4:$K$1001,7,FALSE)</f>
        <v>#N/A</v>
      </c>
      <c r="AB291" s="20" t="e">
        <f>VLOOKUP('Frese Valve Selection'!$O291,'Partnumber data valves'!$B$4:$K$1001,8,FALSE)</f>
        <v>#N/A</v>
      </c>
      <c r="AC291" s="20" t="e">
        <f>VLOOKUP('Frese Valve Selection'!$O291,'Partnumber data valves'!$B$4:$K$1001,9,FALSE)</f>
        <v>#N/A</v>
      </c>
      <c r="AD291" s="20" t="e">
        <f>VLOOKUP('Frese Valve Selection'!$O291,'Partnumber data valves'!$B$4:$K$1001,10,FALSE)</f>
        <v>#N/A</v>
      </c>
      <c r="AE291" s="93">
        <f>IF(ISNUMBER(S291),S291*VLOOKUP('Frese Valve Selection'!$T291,'Partnumber data cartridges'!$A$4:$G$1001,7,FALSE),0)+
IF(ISNUMBER(U291),U291*VLOOKUP('Frese Valve Selection'!V291,'Partnumber data cartridges'!$A$4:$G$1001,7,FALSE),0)+
IF(ISNUMBER(W291),W291*VLOOKUP('Frese Valve Selection'!X291,'Partnumber data cartridges'!$A$4:$G$1001,7,FALSE),0)</f>
        <v>0</v>
      </c>
      <c r="AF291" s="1">
        <f>MAX(IF(ISBLANK(T291),0,VLOOKUP('Frese Valve Selection'!$T291,'Partnumber data cartridges'!$A$4:$G$1001,5,FALSE)),
IF(ISBLANK(V291),0,VLOOKUP('Frese Valve Selection'!V291,'Partnumber data cartridges'!$A$4:$G$1001,5,FALSE)),
IF(ISBLANK(X291),0,VLOOKUP('Frese Valve Selection'!X291,'Partnumber data cartridges'!$A$4:$G$1001,5,FALSE)))</f>
        <v>0</v>
      </c>
      <c r="AG291" s="20" t="e">
        <f>VLOOKUP(O291,'Weight table'!$A$2:$C$10000,3,FALSE)+IF(ISNUMBER(S291),S291*VLOOKUP(T291,'Weight table'!$A$2:$C$10000,3,FALSE),0)+IF(ISNUMBER(U291),U291*VLOOKUP(V291,'Weight table'!$A$2:$C$10000,3,FALSE),0)+IF(ISNUMBER(W291),W291*VLOOKUP(X291,'Weight table'!$A$2:$C$10000,3,FALSE),0)</f>
        <v>#N/A</v>
      </c>
      <c r="AI291" s="73"/>
      <c r="AN291">
        <f t="shared" si="35"/>
        <v>0</v>
      </c>
      <c r="AO291" t="e">
        <f t="shared" si="36"/>
        <v>#N/A</v>
      </c>
    </row>
    <row r="292" spans="2:41">
      <c r="B292" s="73"/>
      <c r="C292" s="73"/>
      <c r="D292" s="73"/>
      <c r="E292" s="73"/>
      <c r="F292" s="73"/>
      <c r="G292" s="81"/>
      <c r="H292" s="81"/>
      <c r="I292" s="97"/>
      <c r="J292" s="73"/>
      <c r="K292" s="73"/>
      <c r="L292" s="73"/>
      <c r="M292" s="81"/>
      <c r="O292" s="71"/>
      <c r="P292" s="20" t="e">
        <f>VLOOKUP('Frese Valve Selection'!$O292,'Partnumber data valves'!$B$4:$M$1001,12,FALSE)</f>
        <v>#N/A</v>
      </c>
      <c r="Q292" s="20" t="e">
        <f>VLOOKUP('Frese Valve Selection'!$O292,'Partnumber data valves'!$B$4:$L$1001,11,FALSE)</f>
        <v>#N/A</v>
      </c>
      <c r="R292" s="94" t="e">
        <f t="shared" si="34"/>
        <v>#DIV/0!</v>
      </c>
      <c r="S292" s="71"/>
      <c r="T292" s="71"/>
      <c r="U292" s="71"/>
      <c r="V292" s="71"/>
      <c r="W292" s="71"/>
      <c r="X292" s="71"/>
      <c r="Y292" s="19" t="e">
        <f>VLOOKUP('Frese Valve Selection'!$O292,'Partnumber data valves'!$B$4:$K$1001,2,FALSE)</f>
        <v>#N/A</v>
      </c>
      <c r="Z292" s="20" t="e">
        <f>VLOOKUP('Frese Valve Selection'!$O292,'Partnumber data valves'!$B$4:$K$1001,3,FALSE)</f>
        <v>#N/A</v>
      </c>
      <c r="AA292" s="20" t="e">
        <f>VLOOKUP('Frese Valve Selection'!$O292,'Partnumber data valves'!$B$4:$K$1001,7,FALSE)</f>
        <v>#N/A</v>
      </c>
      <c r="AB292" s="20" t="e">
        <f>VLOOKUP('Frese Valve Selection'!$O292,'Partnumber data valves'!$B$4:$K$1001,8,FALSE)</f>
        <v>#N/A</v>
      </c>
      <c r="AC292" s="20" t="e">
        <f>VLOOKUP('Frese Valve Selection'!$O292,'Partnumber data valves'!$B$4:$K$1001,9,FALSE)</f>
        <v>#N/A</v>
      </c>
      <c r="AD292" s="20" t="e">
        <f>VLOOKUP('Frese Valve Selection'!$O292,'Partnumber data valves'!$B$4:$K$1001,10,FALSE)</f>
        <v>#N/A</v>
      </c>
      <c r="AE292" s="93">
        <f>IF(ISNUMBER(S292),S292*VLOOKUP('Frese Valve Selection'!$T292,'Partnumber data cartridges'!$A$4:$G$1001,7,FALSE),0)+
IF(ISNUMBER(U292),U292*VLOOKUP('Frese Valve Selection'!V292,'Partnumber data cartridges'!$A$4:$G$1001,7,FALSE),0)+
IF(ISNUMBER(W292),W292*VLOOKUP('Frese Valve Selection'!X292,'Partnumber data cartridges'!$A$4:$G$1001,7,FALSE),0)</f>
        <v>0</v>
      </c>
      <c r="AF292" s="1">
        <f>MAX(IF(ISBLANK(T292),0,VLOOKUP('Frese Valve Selection'!$T292,'Partnumber data cartridges'!$A$4:$G$1001,5,FALSE)),
IF(ISBLANK(V292),0,VLOOKUP('Frese Valve Selection'!V292,'Partnumber data cartridges'!$A$4:$G$1001,5,FALSE)),
IF(ISBLANK(X292),0,VLOOKUP('Frese Valve Selection'!X292,'Partnumber data cartridges'!$A$4:$G$1001,5,FALSE)))</f>
        <v>0</v>
      </c>
      <c r="AG292" s="20" t="e">
        <f>VLOOKUP(O292,'Weight table'!$A$2:$C$10000,3,FALSE)+IF(ISNUMBER(S292),S292*VLOOKUP(T292,'Weight table'!$A$2:$C$10000,3,FALSE),0)+IF(ISNUMBER(U292),U292*VLOOKUP(V292,'Weight table'!$A$2:$C$10000,3,FALSE),0)+IF(ISNUMBER(W292),W292*VLOOKUP(X292,'Weight table'!$A$2:$C$10000,3,FALSE),0)</f>
        <v>#N/A</v>
      </c>
      <c r="AI292" s="73"/>
      <c r="AN292">
        <f t="shared" si="35"/>
        <v>0</v>
      </c>
      <c r="AO292" t="e">
        <f t="shared" si="36"/>
        <v>#N/A</v>
      </c>
    </row>
    <row r="293" spans="2:41">
      <c r="B293" s="73"/>
      <c r="C293" s="73"/>
      <c r="D293" s="73"/>
      <c r="E293" s="73"/>
      <c r="F293" s="73"/>
      <c r="G293" s="82"/>
      <c r="H293" s="81"/>
      <c r="I293" s="97"/>
      <c r="J293" s="73"/>
      <c r="K293" s="73"/>
      <c r="L293" s="73"/>
      <c r="M293" s="81"/>
      <c r="O293" s="71"/>
      <c r="P293" s="20" t="e">
        <f>VLOOKUP('Frese Valve Selection'!$O293,'Partnumber data valves'!$B$4:$M$1001,12,FALSE)</f>
        <v>#N/A</v>
      </c>
      <c r="Q293" s="20" t="e">
        <f>VLOOKUP('Frese Valve Selection'!$O293,'Partnumber data valves'!$B$4:$L$1001,11,FALSE)</f>
        <v>#N/A</v>
      </c>
      <c r="R293" s="94" t="e">
        <f t="shared" si="34"/>
        <v>#DIV/0!</v>
      </c>
      <c r="S293" s="71"/>
      <c r="T293" s="71"/>
      <c r="U293" s="71"/>
      <c r="V293" s="71"/>
      <c r="W293" s="71"/>
      <c r="X293" s="71"/>
      <c r="Y293" s="19" t="e">
        <f>VLOOKUP('Frese Valve Selection'!$O293,'Partnumber data valves'!$B$4:$K$1001,2,FALSE)</f>
        <v>#N/A</v>
      </c>
      <c r="Z293" s="20" t="e">
        <f>VLOOKUP('Frese Valve Selection'!$O293,'Partnumber data valves'!$B$4:$K$1001,3,FALSE)</f>
        <v>#N/A</v>
      </c>
      <c r="AA293" s="20" t="e">
        <f>VLOOKUP('Frese Valve Selection'!$O293,'Partnumber data valves'!$B$4:$K$1001,7,FALSE)</f>
        <v>#N/A</v>
      </c>
      <c r="AB293" s="20" t="e">
        <f>VLOOKUP('Frese Valve Selection'!$O293,'Partnumber data valves'!$B$4:$K$1001,8,FALSE)</f>
        <v>#N/A</v>
      </c>
      <c r="AC293" s="20" t="e">
        <f>VLOOKUP('Frese Valve Selection'!$O293,'Partnumber data valves'!$B$4:$K$1001,9,FALSE)</f>
        <v>#N/A</v>
      </c>
      <c r="AD293" s="20" t="e">
        <f>VLOOKUP('Frese Valve Selection'!$O293,'Partnumber data valves'!$B$4:$K$1001,10,FALSE)</f>
        <v>#N/A</v>
      </c>
      <c r="AE293" s="93">
        <f>IF(ISNUMBER(S293),S293*VLOOKUP('Frese Valve Selection'!$T293,'Partnumber data cartridges'!$A$4:$G$1001,7,FALSE),0)+
IF(ISNUMBER(U293),U293*VLOOKUP('Frese Valve Selection'!V293,'Partnumber data cartridges'!$A$4:$G$1001,7,FALSE),0)+
IF(ISNUMBER(W293),W293*VLOOKUP('Frese Valve Selection'!X293,'Partnumber data cartridges'!$A$4:$G$1001,7,FALSE),0)</f>
        <v>0</v>
      </c>
      <c r="AF293" s="1">
        <f>MAX(IF(ISBLANK(T293),0,VLOOKUP('Frese Valve Selection'!$T293,'Partnumber data cartridges'!$A$4:$G$1001,5,FALSE)),
IF(ISBLANK(V293),0,VLOOKUP('Frese Valve Selection'!V293,'Partnumber data cartridges'!$A$4:$G$1001,5,FALSE)),
IF(ISBLANK(X293),0,VLOOKUP('Frese Valve Selection'!X293,'Partnumber data cartridges'!$A$4:$G$1001,5,FALSE)))</f>
        <v>0</v>
      </c>
      <c r="AG293" s="20" t="e">
        <f>VLOOKUP(O293,'Weight table'!$A$2:$C$10000,3,FALSE)+IF(ISNUMBER(S293),S293*VLOOKUP(T293,'Weight table'!$A$2:$C$10000,3,FALSE),0)+IF(ISNUMBER(U293),U293*VLOOKUP(V293,'Weight table'!$A$2:$C$10000,3,FALSE),0)+IF(ISNUMBER(W293),W293*VLOOKUP(X293,'Weight table'!$A$2:$C$10000,3,FALSE),0)</f>
        <v>#N/A</v>
      </c>
      <c r="AI293" s="73"/>
      <c r="AN293">
        <f t="shared" si="35"/>
        <v>0</v>
      </c>
      <c r="AO293" t="e">
        <f t="shared" si="36"/>
        <v>#N/A</v>
      </c>
    </row>
    <row r="294" spans="2:41">
      <c r="B294" s="73"/>
      <c r="C294" s="73"/>
      <c r="D294" s="73"/>
      <c r="E294" s="73"/>
      <c r="F294" s="73"/>
      <c r="G294" s="81"/>
      <c r="H294" s="81"/>
      <c r="I294" s="97"/>
      <c r="J294" s="73"/>
      <c r="K294" s="73"/>
      <c r="L294" s="73"/>
      <c r="M294" s="81"/>
      <c r="O294" s="71"/>
      <c r="P294" s="20" t="e">
        <f>VLOOKUP('Frese Valve Selection'!$O294,'Partnumber data valves'!$B$4:$M$1001,12,FALSE)</f>
        <v>#N/A</v>
      </c>
      <c r="Q294" s="20" t="e">
        <f>VLOOKUP('Frese Valve Selection'!$O294,'Partnumber data valves'!$B$4:$L$1001,11,FALSE)</f>
        <v>#N/A</v>
      </c>
      <c r="R294" s="94" t="e">
        <f t="shared" si="34"/>
        <v>#DIV/0!</v>
      </c>
      <c r="S294" s="71"/>
      <c r="T294" s="71"/>
      <c r="U294" s="71"/>
      <c r="V294" s="71"/>
      <c r="W294" s="71"/>
      <c r="X294" s="71"/>
      <c r="Y294" s="19" t="e">
        <f>VLOOKUP('Frese Valve Selection'!$O294,'Partnumber data valves'!$B$4:$K$1001,2,FALSE)</f>
        <v>#N/A</v>
      </c>
      <c r="Z294" s="20" t="e">
        <f>VLOOKUP('Frese Valve Selection'!$O294,'Partnumber data valves'!$B$4:$K$1001,3,FALSE)</f>
        <v>#N/A</v>
      </c>
      <c r="AA294" s="20" t="e">
        <f>VLOOKUP('Frese Valve Selection'!$O294,'Partnumber data valves'!$B$4:$K$1001,7,FALSE)</f>
        <v>#N/A</v>
      </c>
      <c r="AB294" s="20" t="e">
        <f>VLOOKUP('Frese Valve Selection'!$O294,'Partnumber data valves'!$B$4:$K$1001,8,FALSE)</f>
        <v>#N/A</v>
      </c>
      <c r="AC294" s="20" t="e">
        <f>VLOOKUP('Frese Valve Selection'!$O294,'Partnumber data valves'!$B$4:$K$1001,9,FALSE)</f>
        <v>#N/A</v>
      </c>
      <c r="AD294" s="20" t="e">
        <f>VLOOKUP('Frese Valve Selection'!$O294,'Partnumber data valves'!$B$4:$K$1001,10,FALSE)</f>
        <v>#N/A</v>
      </c>
      <c r="AE294" s="93">
        <f>IF(ISNUMBER(S294),S294*VLOOKUP('Frese Valve Selection'!$T294,'Partnumber data cartridges'!$A$4:$G$1001,7,FALSE),0)+
IF(ISNUMBER(U294),U294*VLOOKUP('Frese Valve Selection'!V294,'Partnumber data cartridges'!$A$4:$G$1001,7,FALSE),0)+
IF(ISNUMBER(W294),W294*VLOOKUP('Frese Valve Selection'!X294,'Partnumber data cartridges'!$A$4:$G$1001,7,FALSE),0)</f>
        <v>0</v>
      </c>
      <c r="AF294" s="1">
        <f>MAX(IF(ISBLANK(T294),0,VLOOKUP('Frese Valve Selection'!$T294,'Partnumber data cartridges'!$A$4:$G$1001,5,FALSE)),
IF(ISBLANK(V294),0,VLOOKUP('Frese Valve Selection'!V294,'Partnumber data cartridges'!$A$4:$G$1001,5,FALSE)),
IF(ISBLANK(X294),0,VLOOKUP('Frese Valve Selection'!X294,'Partnumber data cartridges'!$A$4:$G$1001,5,FALSE)))</f>
        <v>0</v>
      </c>
      <c r="AG294" s="20" t="e">
        <f>VLOOKUP(O294,'Weight table'!$A$2:$C$10000,3,FALSE)+IF(ISNUMBER(S294),S294*VLOOKUP(T294,'Weight table'!$A$2:$C$10000,3,FALSE),0)+IF(ISNUMBER(U294),U294*VLOOKUP(V294,'Weight table'!$A$2:$C$10000,3,FALSE),0)+IF(ISNUMBER(W294),W294*VLOOKUP(X294,'Weight table'!$A$2:$C$10000,3,FALSE),0)</f>
        <v>#N/A</v>
      </c>
      <c r="AI294" s="73"/>
      <c r="AN294">
        <f t="shared" si="35"/>
        <v>0</v>
      </c>
      <c r="AO294" t="e">
        <f t="shared" si="36"/>
        <v>#N/A</v>
      </c>
    </row>
    <row r="295" spans="2:41">
      <c r="B295" s="73"/>
      <c r="C295" s="73"/>
      <c r="D295" s="73"/>
      <c r="E295" s="73"/>
      <c r="F295" s="73"/>
      <c r="G295" s="82"/>
      <c r="H295" s="81"/>
      <c r="I295" s="97"/>
      <c r="J295" s="73"/>
      <c r="K295" s="73"/>
      <c r="L295" s="73"/>
      <c r="M295" s="81"/>
      <c r="O295" s="71"/>
      <c r="P295" s="20" t="e">
        <f>VLOOKUP('Frese Valve Selection'!$O295,'Partnumber data valves'!$B$4:$M$1001,12,FALSE)</f>
        <v>#N/A</v>
      </c>
      <c r="Q295" s="20" t="e">
        <f>VLOOKUP('Frese Valve Selection'!$O295,'Partnumber data valves'!$B$4:$L$1001,11,FALSE)</f>
        <v>#N/A</v>
      </c>
      <c r="R295" s="94" t="e">
        <f t="shared" si="34"/>
        <v>#DIV/0!</v>
      </c>
      <c r="S295" s="71"/>
      <c r="T295" s="71"/>
      <c r="U295" s="71"/>
      <c r="V295" s="71"/>
      <c r="W295" s="71"/>
      <c r="X295" s="71"/>
      <c r="Y295" s="19" t="e">
        <f>VLOOKUP('Frese Valve Selection'!$O295,'Partnumber data valves'!$B$4:$K$1001,2,FALSE)</f>
        <v>#N/A</v>
      </c>
      <c r="Z295" s="20" t="e">
        <f>VLOOKUP('Frese Valve Selection'!$O295,'Partnumber data valves'!$B$4:$K$1001,3,FALSE)</f>
        <v>#N/A</v>
      </c>
      <c r="AA295" s="20" t="e">
        <f>VLOOKUP('Frese Valve Selection'!$O295,'Partnumber data valves'!$B$4:$K$1001,7,FALSE)</f>
        <v>#N/A</v>
      </c>
      <c r="AB295" s="20" t="e">
        <f>VLOOKUP('Frese Valve Selection'!$O295,'Partnumber data valves'!$B$4:$K$1001,8,FALSE)</f>
        <v>#N/A</v>
      </c>
      <c r="AC295" s="20" t="e">
        <f>VLOOKUP('Frese Valve Selection'!$O295,'Partnumber data valves'!$B$4:$K$1001,9,FALSE)</f>
        <v>#N/A</v>
      </c>
      <c r="AD295" s="20" t="e">
        <f>VLOOKUP('Frese Valve Selection'!$O295,'Partnumber data valves'!$B$4:$K$1001,10,FALSE)</f>
        <v>#N/A</v>
      </c>
      <c r="AE295" s="93">
        <f>IF(ISNUMBER(S295),S295*VLOOKUP('Frese Valve Selection'!$T295,'Partnumber data cartridges'!$A$4:$G$1001,7,FALSE),0)+
IF(ISNUMBER(U295),U295*VLOOKUP('Frese Valve Selection'!V295,'Partnumber data cartridges'!$A$4:$G$1001,7,FALSE),0)+
IF(ISNUMBER(W295),W295*VLOOKUP('Frese Valve Selection'!X295,'Partnumber data cartridges'!$A$4:$G$1001,7,FALSE),0)</f>
        <v>0</v>
      </c>
      <c r="AF295" s="1">
        <f>MAX(IF(ISBLANK(T295),0,VLOOKUP('Frese Valve Selection'!$T295,'Partnumber data cartridges'!$A$4:$G$1001,5,FALSE)),
IF(ISBLANK(V295),0,VLOOKUP('Frese Valve Selection'!V295,'Partnumber data cartridges'!$A$4:$G$1001,5,FALSE)),
IF(ISBLANK(X295),0,VLOOKUP('Frese Valve Selection'!X295,'Partnumber data cartridges'!$A$4:$G$1001,5,FALSE)))</f>
        <v>0</v>
      </c>
      <c r="AG295" s="20" t="e">
        <f>VLOOKUP(O295,'Weight table'!$A$2:$C$10000,3,FALSE)+IF(ISNUMBER(S295),S295*VLOOKUP(T295,'Weight table'!$A$2:$C$10000,3,FALSE),0)+IF(ISNUMBER(U295),U295*VLOOKUP(V295,'Weight table'!$A$2:$C$10000,3,FALSE),0)+IF(ISNUMBER(W295),W295*VLOOKUP(X295,'Weight table'!$A$2:$C$10000,3,FALSE),0)</f>
        <v>#N/A</v>
      </c>
      <c r="AI295" s="73"/>
      <c r="AN295">
        <f t="shared" si="35"/>
        <v>0</v>
      </c>
      <c r="AO295" t="e">
        <f t="shared" si="36"/>
        <v>#N/A</v>
      </c>
    </row>
    <row r="296" spans="2:41">
      <c r="B296" s="73"/>
      <c r="C296" s="73"/>
      <c r="D296" s="73"/>
      <c r="E296" s="73"/>
      <c r="F296" s="73"/>
      <c r="G296" s="81"/>
      <c r="H296" s="81"/>
      <c r="I296" s="97"/>
      <c r="J296" s="73"/>
      <c r="K296" s="73"/>
      <c r="L296" s="73"/>
      <c r="M296" s="81"/>
      <c r="O296" s="71"/>
      <c r="P296" s="20" t="e">
        <f>VLOOKUP('Frese Valve Selection'!$O296,'Partnumber data valves'!$B$4:$M$1001,12,FALSE)</f>
        <v>#N/A</v>
      </c>
      <c r="Q296" s="20" t="e">
        <f>VLOOKUP('Frese Valve Selection'!$O296,'Partnumber data valves'!$B$4:$L$1001,11,FALSE)</f>
        <v>#N/A</v>
      </c>
      <c r="R296" s="94" t="e">
        <f t="shared" si="34"/>
        <v>#DIV/0!</v>
      </c>
      <c r="S296" s="71"/>
      <c r="T296" s="71"/>
      <c r="U296" s="71"/>
      <c r="V296" s="71"/>
      <c r="W296" s="71"/>
      <c r="X296" s="71"/>
      <c r="Y296" s="19" t="e">
        <f>VLOOKUP('Frese Valve Selection'!$O296,'Partnumber data valves'!$B$4:$K$1001,2,FALSE)</f>
        <v>#N/A</v>
      </c>
      <c r="Z296" s="20" t="e">
        <f>VLOOKUP('Frese Valve Selection'!$O296,'Partnumber data valves'!$B$4:$K$1001,3,FALSE)</f>
        <v>#N/A</v>
      </c>
      <c r="AA296" s="20" t="e">
        <f>VLOOKUP('Frese Valve Selection'!$O296,'Partnumber data valves'!$B$4:$K$1001,7,FALSE)</f>
        <v>#N/A</v>
      </c>
      <c r="AB296" s="20" t="e">
        <f>VLOOKUP('Frese Valve Selection'!$O296,'Partnumber data valves'!$B$4:$K$1001,8,FALSE)</f>
        <v>#N/A</v>
      </c>
      <c r="AC296" s="20" t="e">
        <f>VLOOKUP('Frese Valve Selection'!$O296,'Partnumber data valves'!$B$4:$K$1001,9,FALSE)</f>
        <v>#N/A</v>
      </c>
      <c r="AD296" s="20" t="e">
        <f>VLOOKUP('Frese Valve Selection'!$O296,'Partnumber data valves'!$B$4:$K$1001,10,FALSE)</f>
        <v>#N/A</v>
      </c>
      <c r="AE296" s="93">
        <f>IF(ISNUMBER(S296),S296*VLOOKUP('Frese Valve Selection'!$T296,'Partnumber data cartridges'!$A$4:$G$1001,7,FALSE),0)+
IF(ISNUMBER(U296),U296*VLOOKUP('Frese Valve Selection'!V296,'Partnumber data cartridges'!$A$4:$G$1001,7,FALSE),0)+
IF(ISNUMBER(W296),W296*VLOOKUP('Frese Valve Selection'!X296,'Partnumber data cartridges'!$A$4:$G$1001,7,FALSE),0)</f>
        <v>0</v>
      </c>
      <c r="AF296" s="1">
        <f>MAX(IF(ISBLANK(T296),0,VLOOKUP('Frese Valve Selection'!$T296,'Partnumber data cartridges'!$A$4:$G$1001,5,FALSE)),
IF(ISBLANK(V296),0,VLOOKUP('Frese Valve Selection'!V296,'Partnumber data cartridges'!$A$4:$G$1001,5,FALSE)),
IF(ISBLANK(X296),0,VLOOKUP('Frese Valve Selection'!X296,'Partnumber data cartridges'!$A$4:$G$1001,5,FALSE)))</f>
        <v>0</v>
      </c>
      <c r="AG296" s="20" t="e">
        <f>VLOOKUP(O296,'Weight table'!$A$2:$C$10000,3,FALSE)+IF(ISNUMBER(S296),S296*VLOOKUP(T296,'Weight table'!$A$2:$C$10000,3,FALSE),0)+IF(ISNUMBER(U296),U296*VLOOKUP(V296,'Weight table'!$A$2:$C$10000,3,FALSE),0)+IF(ISNUMBER(W296),W296*VLOOKUP(X296,'Weight table'!$A$2:$C$10000,3,FALSE),0)</f>
        <v>#N/A</v>
      </c>
      <c r="AI296" s="73"/>
      <c r="AN296">
        <f t="shared" si="35"/>
        <v>0</v>
      </c>
      <c r="AO296" t="e">
        <f t="shared" si="36"/>
        <v>#N/A</v>
      </c>
    </row>
    <row r="297" spans="2:41">
      <c r="B297" s="73"/>
      <c r="C297" s="73"/>
      <c r="D297" s="73"/>
      <c r="E297" s="73"/>
      <c r="F297" s="73"/>
      <c r="G297" s="82"/>
      <c r="H297" s="81"/>
      <c r="I297" s="97"/>
      <c r="J297" s="73"/>
      <c r="K297" s="73"/>
      <c r="L297" s="73"/>
      <c r="M297" s="81"/>
      <c r="O297" s="71"/>
      <c r="P297" s="20" t="e">
        <f>VLOOKUP('Frese Valve Selection'!$O297,'Partnumber data valves'!$B$4:$M$1001,12,FALSE)</f>
        <v>#N/A</v>
      </c>
      <c r="Q297" s="20" t="e">
        <f>VLOOKUP('Frese Valve Selection'!$O297,'Partnumber data valves'!$B$4:$L$1001,11,FALSE)</f>
        <v>#N/A</v>
      </c>
      <c r="R297" s="94" t="e">
        <f t="shared" si="34"/>
        <v>#DIV/0!</v>
      </c>
      <c r="S297" s="71"/>
      <c r="T297" s="71"/>
      <c r="U297" s="71"/>
      <c r="V297" s="71"/>
      <c r="W297" s="71"/>
      <c r="X297" s="71"/>
      <c r="Y297" s="19" t="e">
        <f>VLOOKUP('Frese Valve Selection'!$O297,'Partnumber data valves'!$B$4:$K$1001,2,FALSE)</f>
        <v>#N/A</v>
      </c>
      <c r="Z297" s="20" t="e">
        <f>VLOOKUP('Frese Valve Selection'!$O297,'Partnumber data valves'!$B$4:$K$1001,3,FALSE)</f>
        <v>#N/A</v>
      </c>
      <c r="AA297" s="20" t="e">
        <f>VLOOKUP('Frese Valve Selection'!$O297,'Partnumber data valves'!$B$4:$K$1001,7,FALSE)</f>
        <v>#N/A</v>
      </c>
      <c r="AB297" s="20" t="e">
        <f>VLOOKUP('Frese Valve Selection'!$O297,'Partnumber data valves'!$B$4:$K$1001,8,FALSE)</f>
        <v>#N/A</v>
      </c>
      <c r="AC297" s="20" t="e">
        <f>VLOOKUP('Frese Valve Selection'!$O297,'Partnumber data valves'!$B$4:$K$1001,9,FALSE)</f>
        <v>#N/A</v>
      </c>
      <c r="AD297" s="20" t="e">
        <f>VLOOKUP('Frese Valve Selection'!$O297,'Partnumber data valves'!$B$4:$K$1001,10,FALSE)</f>
        <v>#N/A</v>
      </c>
      <c r="AE297" s="93">
        <f>IF(ISNUMBER(S297),S297*VLOOKUP('Frese Valve Selection'!$T297,'Partnumber data cartridges'!$A$4:$G$1001,7,FALSE),0)+
IF(ISNUMBER(U297),U297*VLOOKUP('Frese Valve Selection'!V297,'Partnumber data cartridges'!$A$4:$G$1001,7,FALSE),0)+
IF(ISNUMBER(W297),W297*VLOOKUP('Frese Valve Selection'!X297,'Partnumber data cartridges'!$A$4:$G$1001,7,FALSE),0)</f>
        <v>0</v>
      </c>
      <c r="AF297" s="1">
        <f>MAX(IF(ISBLANK(T297),0,VLOOKUP('Frese Valve Selection'!$T297,'Partnumber data cartridges'!$A$4:$G$1001,5,FALSE)),
IF(ISBLANK(V297),0,VLOOKUP('Frese Valve Selection'!V297,'Partnumber data cartridges'!$A$4:$G$1001,5,FALSE)),
IF(ISBLANK(X297),0,VLOOKUP('Frese Valve Selection'!X297,'Partnumber data cartridges'!$A$4:$G$1001,5,FALSE)))</f>
        <v>0</v>
      </c>
      <c r="AG297" s="20" t="e">
        <f>VLOOKUP(O297,'Weight table'!$A$2:$C$10000,3,FALSE)+IF(ISNUMBER(S297),S297*VLOOKUP(T297,'Weight table'!$A$2:$C$10000,3,FALSE),0)+IF(ISNUMBER(U297),U297*VLOOKUP(V297,'Weight table'!$A$2:$C$10000,3,FALSE),0)+IF(ISNUMBER(W297),W297*VLOOKUP(X297,'Weight table'!$A$2:$C$10000,3,FALSE),0)</f>
        <v>#N/A</v>
      </c>
      <c r="AI297" s="73"/>
      <c r="AN297">
        <f t="shared" si="35"/>
        <v>0</v>
      </c>
      <c r="AO297" t="e">
        <f t="shared" si="36"/>
        <v>#N/A</v>
      </c>
    </row>
    <row r="298" spans="2:41">
      <c r="B298" s="73"/>
      <c r="C298" s="73"/>
      <c r="D298" s="73"/>
      <c r="E298" s="73"/>
      <c r="F298" s="73"/>
      <c r="G298" s="81"/>
      <c r="H298" s="81"/>
      <c r="I298" s="97"/>
      <c r="J298" s="73"/>
      <c r="K298" s="73"/>
      <c r="L298" s="73"/>
      <c r="M298" s="81"/>
      <c r="O298" s="71"/>
      <c r="P298" s="20" t="e">
        <f>VLOOKUP('Frese Valve Selection'!$O298,'Partnumber data valves'!$B$4:$M$1001,12,FALSE)</f>
        <v>#N/A</v>
      </c>
      <c r="Q298" s="20" t="e">
        <f>VLOOKUP('Frese Valve Selection'!$O298,'Partnumber data valves'!$B$4:$L$1001,11,FALSE)</f>
        <v>#N/A</v>
      </c>
      <c r="R298" s="94" t="e">
        <f t="shared" si="34"/>
        <v>#DIV/0!</v>
      </c>
      <c r="S298" s="71"/>
      <c r="T298" s="71"/>
      <c r="U298" s="71"/>
      <c r="V298" s="71"/>
      <c r="W298" s="71"/>
      <c r="X298" s="71"/>
      <c r="Y298" s="19" t="e">
        <f>VLOOKUP('Frese Valve Selection'!$O298,'Partnumber data valves'!$B$4:$K$1001,2,FALSE)</f>
        <v>#N/A</v>
      </c>
      <c r="Z298" s="20" t="e">
        <f>VLOOKUP('Frese Valve Selection'!$O298,'Partnumber data valves'!$B$4:$K$1001,3,FALSE)</f>
        <v>#N/A</v>
      </c>
      <c r="AA298" s="20" t="e">
        <f>VLOOKUP('Frese Valve Selection'!$O298,'Partnumber data valves'!$B$4:$K$1001,7,FALSE)</f>
        <v>#N/A</v>
      </c>
      <c r="AB298" s="20" t="e">
        <f>VLOOKUP('Frese Valve Selection'!$O298,'Partnumber data valves'!$B$4:$K$1001,8,FALSE)</f>
        <v>#N/A</v>
      </c>
      <c r="AC298" s="20" t="e">
        <f>VLOOKUP('Frese Valve Selection'!$O298,'Partnumber data valves'!$B$4:$K$1001,9,FALSE)</f>
        <v>#N/A</v>
      </c>
      <c r="AD298" s="20" t="e">
        <f>VLOOKUP('Frese Valve Selection'!$O298,'Partnumber data valves'!$B$4:$K$1001,10,FALSE)</f>
        <v>#N/A</v>
      </c>
      <c r="AE298" s="93">
        <f>IF(ISNUMBER(S298),S298*VLOOKUP('Frese Valve Selection'!$T298,'Partnumber data cartridges'!$A$4:$G$1001,7,FALSE),0)+
IF(ISNUMBER(U298),U298*VLOOKUP('Frese Valve Selection'!V298,'Partnumber data cartridges'!$A$4:$G$1001,7,FALSE),0)+
IF(ISNUMBER(W298),W298*VLOOKUP('Frese Valve Selection'!X298,'Partnumber data cartridges'!$A$4:$G$1001,7,FALSE),0)</f>
        <v>0</v>
      </c>
      <c r="AF298" s="1">
        <f>MAX(IF(ISBLANK(T298),0,VLOOKUP('Frese Valve Selection'!$T298,'Partnumber data cartridges'!$A$4:$G$1001,5,FALSE)),
IF(ISBLANK(V298),0,VLOOKUP('Frese Valve Selection'!V298,'Partnumber data cartridges'!$A$4:$G$1001,5,FALSE)),
IF(ISBLANK(X298),0,VLOOKUP('Frese Valve Selection'!X298,'Partnumber data cartridges'!$A$4:$G$1001,5,FALSE)))</f>
        <v>0</v>
      </c>
      <c r="AG298" s="20" t="e">
        <f>VLOOKUP(O298,'Weight table'!$A$2:$C$10000,3,FALSE)+IF(ISNUMBER(S298),S298*VLOOKUP(T298,'Weight table'!$A$2:$C$10000,3,FALSE),0)+IF(ISNUMBER(U298),U298*VLOOKUP(V298,'Weight table'!$A$2:$C$10000,3,FALSE),0)+IF(ISNUMBER(W298),W298*VLOOKUP(X298,'Weight table'!$A$2:$C$10000,3,FALSE),0)</f>
        <v>#N/A</v>
      </c>
      <c r="AI298" s="73"/>
      <c r="AN298">
        <f t="shared" si="35"/>
        <v>0</v>
      </c>
      <c r="AO298" t="e">
        <f t="shared" si="36"/>
        <v>#N/A</v>
      </c>
    </row>
    <row r="299" spans="2:41">
      <c r="B299" s="73"/>
      <c r="C299" s="73"/>
      <c r="D299" s="73"/>
      <c r="E299" s="73"/>
      <c r="F299" s="73"/>
      <c r="G299" s="82"/>
      <c r="H299" s="81"/>
      <c r="I299" s="97"/>
      <c r="J299" s="73"/>
      <c r="K299" s="73"/>
      <c r="L299" s="73"/>
      <c r="M299" s="81"/>
      <c r="O299" s="71"/>
      <c r="P299" s="20" t="e">
        <f>VLOOKUP('Frese Valve Selection'!$O299,'Partnumber data valves'!$B$4:$M$1001,12,FALSE)</f>
        <v>#N/A</v>
      </c>
      <c r="Q299" s="20" t="e">
        <f>VLOOKUP('Frese Valve Selection'!$O299,'Partnumber data valves'!$B$4:$L$1001,11,FALSE)</f>
        <v>#N/A</v>
      </c>
      <c r="R299" s="94" t="e">
        <f t="shared" si="34"/>
        <v>#DIV/0!</v>
      </c>
      <c r="S299" s="71"/>
      <c r="T299" s="71"/>
      <c r="U299" s="71"/>
      <c r="V299" s="71"/>
      <c r="W299" s="71"/>
      <c r="X299" s="71"/>
      <c r="Y299" s="19" t="e">
        <f>VLOOKUP('Frese Valve Selection'!$O299,'Partnumber data valves'!$B$4:$K$1001,2,FALSE)</f>
        <v>#N/A</v>
      </c>
      <c r="Z299" s="20" t="e">
        <f>VLOOKUP('Frese Valve Selection'!$O299,'Partnumber data valves'!$B$4:$K$1001,3,FALSE)</f>
        <v>#N/A</v>
      </c>
      <c r="AA299" s="20" t="e">
        <f>VLOOKUP('Frese Valve Selection'!$O299,'Partnumber data valves'!$B$4:$K$1001,7,FALSE)</f>
        <v>#N/A</v>
      </c>
      <c r="AB299" s="20" t="e">
        <f>VLOOKUP('Frese Valve Selection'!$O299,'Partnumber data valves'!$B$4:$K$1001,8,FALSE)</f>
        <v>#N/A</v>
      </c>
      <c r="AC299" s="20" t="e">
        <f>VLOOKUP('Frese Valve Selection'!$O299,'Partnumber data valves'!$B$4:$K$1001,9,FALSE)</f>
        <v>#N/A</v>
      </c>
      <c r="AD299" s="20" t="e">
        <f>VLOOKUP('Frese Valve Selection'!$O299,'Partnumber data valves'!$B$4:$K$1001,10,FALSE)</f>
        <v>#N/A</v>
      </c>
      <c r="AE299" s="93">
        <f>IF(ISNUMBER(S299),S299*VLOOKUP('Frese Valve Selection'!$T299,'Partnumber data cartridges'!$A$4:$G$1001,7,FALSE),0)+
IF(ISNUMBER(U299),U299*VLOOKUP('Frese Valve Selection'!V299,'Partnumber data cartridges'!$A$4:$G$1001,7,FALSE),0)+
IF(ISNUMBER(W299),W299*VLOOKUP('Frese Valve Selection'!X299,'Partnumber data cartridges'!$A$4:$G$1001,7,FALSE),0)</f>
        <v>0</v>
      </c>
      <c r="AF299" s="1">
        <f>MAX(IF(ISBLANK(T299),0,VLOOKUP('Frese Valve Selection'!$T299,'Partnumber data cartridges'!$A$4:$G$1001,5,FALSE)),
IF(ISBLANK(V299),0,VLOOKUP('Frese Valve Selection'!V299,'Partnumber data cartridges'!$A$4:$G$1001,5,FALSE)),
IF(ISBLANK(X299),0,VLOOKUP('Frese Valve Selection'!X299,'Partnumber data cartridges'!$A$4:$G$1001,5,FALSE)))</f>
        <v>0</v>
      </c>
      <c r="AG299" s="20" t="e">
        <f>VLOOKUP(O299,'Weight table'!$A$2:$C$10000,3,FALSE)+IF(ISNUMBER(S299),S299*VLOOKUP(T299,'Weight table'!$A$2:$C$10000,3,FALSE),0)+IF(ISNUMBER(U299),U299*VLOOKUP(V299,'Weight table'!$A$2:$C$10000,3,FALSE),0)+IF(ISNUMBER(W299),W299*VLOOKUP(X299,'Weight table'!$A$2:$C$10000,3,FALSE),0)</f>
        <v>#N/A</v>
      </c>
      <c r="AI299" s="73"/>
      <c r="AN299">
        <f t="shared" si="35"/>
        <v>0</v>
      </c>
      <c r="AO299" t="e">
        <f t="shared" si="36"/>
        <v>#N/A</v>
      </c>
    </row>
    <row r="300" spans="2:41">
      <c r="B300" s="73"/>
      <c r="C300" s="73"/>
      <c r="D300" s="73"/>
      <c r="E300" s="73"/>
      <c r="F300" s="73"/>
      <c r="G300" s="81"/>
      <c r="H300" s="81"/>
      <c r="I300" s="97"/>
      <c r="J300" s="73"/>
      <c r="K300" s="73"/>
      <c r="L300" s="73"/>
      <c r="M300" s="81"/>
      <c r="O300" s="71"/>
      <c r="P300" s="20" t="e">
        <f>VLOOKUP('Frese Valve Selection'!$O300,'Partnumber data valves'!$B$4:$M$1001,12,FALSE)</f>
        <v>#N/A</v>
      </c>
      <c r="Q300" s="20" t="e">
        <f>VLOOKUP('Frese Valve Selection'!$O300,'Partnumber data valves'!$B$4:$L$1001,11,FALSE)</f>
        <v>#N/A</v>
      </c>
      <c r="R300" s="94" t="e">
        <f t="shared" si="34"/>
        <v>#DIV/0!</v>
      </c>
      <c r="S300" s="71"/>
      <c r="T300" s="71"/>
      <c r="U300" s="71"/>
      <c r="V300" s="71"/>
      <c r="W300" s="71"/>
      <c r="X300" s="71"/>
      <c r="Y300" s="19" t="e">
        <f>VLOOKUP('Frese Valve Selection'!$O300,'Partnumber data valves'!$B$4:$K$1001,2,FALSE)</f>
        <v>#N/A</v>
      </c>
      <c r="Z300" s="20" t="e">
        <f>VLOOKUP('Frese Valve Selection'!$O300,'Partnumber data valves'!$B$4:$K$1001,3,FALSE)</f>
        <v>#N/A</v>
      </c>
      <c r="AA300" s="20" t="e">
        <f>VLOOKUP('Frese Valve Selection'!$O300,'Partnumber data valves'!$B$4:$K$1001,7,FALSE)</f>
        <v>#N/A</v>
      </c>
      <c r="AB300" s="20" t="e">
        <f>VLOOKUP('Frese Valve Selection'!$O300,'Partnumber data valves'!$B$4:$K$1001,8,FALSE)</f>
        <v>#N/A</v>
      </c>
      <c r="AC300" s="20" t="e">
        <f>VLOOKUP('Frese Valve Selection'!$O300,'Partnumber data valves'!$B$4:$K$1001,9,FALSE)</f>
        <v>#N/A</v>
      </c>
      <c r="AD300" s="20" t="e">
        <f>VLOOKUP('Frese Valve Selection'!$O300,'Partnumber data valves'!$B$4:$K$1001,10,FALSE)</f>
        <v>#N/A</v>
      </c>
      <c r="AE300" s="93">
        <f>IF(ISNUMBER(S300),S300*VLOOKUP('Frese Valve Selection'!$T300,'Partnumber data cartridges'!$A$4:$G$1001,7,FALSE),0)+
IF(ISNUMBER(U300),U300*VLOOKUP('Frese Valve Selection'!V300,'Partnumber data cartridges'!$A$4:$G$1001,7,FALSE),0)+
IF(ISNUMBER(W300),W300*VLOOKUP('Frese Valve Selection'!X300,'Partnumber data cartridges'!$A$4:$G$1001,7,FALSE),0)</f>
        <v>0</v>
      </c>
      <c r="AF300" s="1">
        <f>MAX(IF(ISBLANK(T300),0,VLOOKUP('Frese Valve Selection'!$T300,'Partnumber data cartridges'!$A$4:$G$1001,5,FALSE)),
IF(ISBLANK(V300),0,VLOOKUP('Frese Valve Selection'!V300,'Partnumber data cartridges'!$A$4:$G$1001,5,FALSE)),
IF(ISBLANK(X300),0,VLOOKUP('Frese Valve Selection'!X300,'Partnumber data cartridges'!$A$4:$G$1001,5,FALSE)))</f>
        <v>0</v>
      </c>
      <c r="AG300" s="20" t="e">
        <f>VLOOKUP(O300,'Weight table'!$A$2:$C$10000,3,FALSE)+IF(ISNUMBER(S300),S300*VLOOKUP(T300,'Weight table'!$A$2:$C$10000,3,FALSE),0)+IF(ISNUMBER(U300),U300*VLOOKUP(V300,'Weight table'!$A$2:$C$10000,3,FALSE),0)+IF(ISNUMBER(W300),W300*VLOOKUP(X300,'Weight table'!$A$2:$C$10000,3,FALSE),0)</f>
        <v>#N/A</v>
      </c>
      <c r="AI300" s="73"/>
      <c r="AN300">
        <f t="shared" si="35"/>
        <v>0</v>
      </c>
      <c r="AO300" t="e">
        <f t="shared" si="36"/>
        <v>#N/A</v>
      </c>
    </row>
    <row r="301" spans="2:41">
      <c r="B301" s="73"/>
      <c r="C301" s="73"/>
      <c r="D301" s="73"/>
      <c r="E301" s="73"/>
      <c r="F301" s="73"/>
      <c r="G301" s="82"/>
      <c r="H301" s="81"/>
      <c r="I301" s="97"/>
      <c r="J301" s="73"/>
      <c r="K301" s="73"/>
      <c r="L301" s="73"/>
      <c r="M301" s="81"/>
      <c r="O301" s="71"/>
      <c r="P301" s="20" t="e">
        <f>VLOOKUP('Frese Valve Selection'!$O301,'Partnumber data valves'!$B$4:$M$1001,12,FALSE)</f>
        <v>#N/A</v>
      </c>
      <c r="Q301" s="20" t="e">
        <f>VLOOKUP('Frese Valve Selection'!$O301,'Partnumber data valves'!$B$4:$L$1001,11,FALSE)</f>
        <v>#N/A</v>
      </c>
      <c r="R301" s="94" t="e">
        <f t="shared" si="34"/>
        <v>#DIV/0!</v>
      </c>
      <c r="S301" s="71"/>
      <c r="T301" s="71"/>
      <c r="U301" s="71"/>
      <c r="V301" s="71"/>
      <c r="W301" s="71"/>
      <c r="X301" s="71"/>
      <c r="Y301" s="19" t="e">
        <f>VLOOKUP('Frese Valve Selection'!$O301,'Partnumber data valves'!$B$4:$K$1001,2,FALSE)</f>
        <v>#N/A</v>
      </c>
      <c r="Z301" s="20" t="e">
        <f>VLOOKUP('Frese Valve Selection'!$O301,'Partnumber data valves'!$B$4:$K$1001,3,FALSE)</f>
        <v>#N/A</v>
      </c>
      <c r="AA301" s="20" t="e">
        <f>VLOOKUP('Frese Valve Selection'!$O301,'Partnumber data valves'!$B$4:$K$1001,7,FALSE)</f>
        <v>#N/A</v>
      </c>
      <c r="AB301" s="20" t="e">
        <f>VLOOKUP('Frese Valve Selection'!$O301,'Partnumber data valves'!$B$4:$K$1001,8,FALSE)</f>
        <v>#N/A</v>
      </c>
      <c r="AC301" s="20" t="e">
        <f>VLOOKUP('Frese Valve Selection'!$O301,'Partnumber data valves'!$B$4:$K$1001,9,FALSE)</f>
        <v>#N/A</v>
      </c>
      <c r="AD301" s="20" t="e">
        <f>VLOOKUP('Frese Valve Selection'!$O301,'Partnumber data valves'!$B$4:$K$1001,10,FALSE)</f>
        <v>#N/A</v>
      </c>
      <c r="AE301" s="93">
        <f>IF(ISNUMBER(S301),S301*VLOOKUP('Frese Valve Selection'!$T301,'Partnumber data cartridges'!$A$4:$G$1001,7,FALSE),0)+
IF(ISNUMBER(U301),U301*VLOOKUP('Frese Valve Selection'!V301,'Partnumber data cartridges'!$A$4:$G$1001,7,FALSE),0)+
IF(ISNUMBER(W301),W301*VLOOKUP('Frese Valve Selection'!X301,'Partnumber data cartridges'!$A$4:$G$1001,7,FALSE),0)</f>
        <v>0</v>
      </c>
      <c r="AF301" s="1">
        <f>MAX(IF(ISBLANK(T301),0,VLOOKUP('Frese Valve Selection'!$T301,'Partnumber data cartridges'!$A$4:$G$1001,5,FALSE)),
IF(ISBLANK(V301),0,VLOOKUP('Frese Valve Selection'!V301,'Partnumber data cartridges'!$A$4:$G$1001,5,FALSE)),
IF(ISBLANK(X301),0,VLOOKUP('Frese Valve Selection'!X301,'Partnumber data cartridges'!$A$4:$G$1001,5,FALSE)))</f>
        <v>0</v>
      </c>
      <c r="AG301" s="20" t="e">
        <f>VLOOKUP(O301,'Weight table'!$A$2:$C$10000,3,FALSE)+IF(ISNUMBER(S301),S301*VLOOKUP(T301,'Weight table'!$A$2:$C$10000,3,FALSE),0)+IF(ISNUMBER(U301),U301*VLOOKUP(V301,'Weight table'!$A$2:$C$10000,3,FALSE),0)+IF(ISNUMBER(W301),W301*VLOOKUP(X301,'Weight table'!$A$2:$C$10000,3,FALSE),0)</f>
        <v>#N/A</v>
      </c>
      <c r="AI301" s="73"/>
      <c r="AN301">
        <f t="shared" si="35"/>
        <v>0</v>
      </c>
      <c r="AO301" t="e">
        <f t="shared" si="36"/>
        <v>#N/A</v>
      </c>
    </row>
    <row r="302" spans="2:41">
      <c r="B302" s="73"/>
      <c r="C302" s="73"/>
      <c r="D302" s="73"/>
      <c r="E302" s="73"/>
      <c r="F302" s="73"/>
      <c r="G302" s="81"/>
      <c r="H302" s="81"/>
      <c r="I302" s="97"/>
      <c r="J302" s="73"/>
      <c r="K302" s="73"/>
      <c r="L302" s="73"/>
      <c r="M302" s="81"/>
      <c r="O302" s="71"/>
      <c r="P302" s="20" t="e">
        <f>VLOOKUP('Frese Valve Selection'!$O302,'Partnumber data valves'!$B$4:$M$1001,12,FALSE)</f>
        <v>#N/A</v>
      </c>
      <c r="Q302" s="20" t="e">
        <f>VLOOKUP('Frese Valve Selection'!$O302,'Partnumber data valves'!$B$4:$L$1001,11,FALSE)</f>
        <v>#N/A</v>
      </c>
      <c r="R302" s="94" t="e">
        <f t="shared" si="34"/>
        <v>#DIV/0!</v>
      </c>
      <c r="S302" s="71"/>
      <c r="T302" s="71"/>
      <c r="U302" s="71"/>
      <c r="V302" s="71"/>
      <c r="W302" s="71"/>
      <c r="X302" s="71"/>
      <c r="Y302" s="19" t="e">
        <f>VLOOKUP('Frese Valve Selection'!$O302,'Partnumber data valves'!$B$4:$K$1001,2,FALSE)</f>
        <v>#N/A</v>
      </c>
      <c r="Z302" s="20" t="e">
        <f>VLOOKUP('Frese Valve Selection'!$O302,'Partnumber data valves'!$B$4:$K$1001,3,FALSE)</f>
        <v>#N/A</v>
      </c>
      <c r="AA302" s="20" t="e">
        <f>VLOOKUP('Frese Valve Selection'!$O302,'Partnumber data valves'!$B$4:$K$1001,7,FALSE)</f>
        <v>#N/A</v>
      </c>
      <c r="AB302" s="20" t="e">
        <f>VLOOKUP('Frese Valve Selection'!$O302,'Partnumber data valves'!$B$4:$K$1001,8,FALSE)</f>
        <v>#N/A</v>
      </c>
      <c r="AC302" s="20" t="e">
        <f>VLOOKUP('Frese Valve Selection'!$O302,'Partnumber data valves'!$B$4:$K$1001,9,FALSE)</f>
        <v>#N/A</v>
      </c>
      <c r="AD302" s="20" t="e">
        <f>VLOOKUP('Frese Valve Selection'!$O302,'Partnumber data valves'!$B$4:$K$1001,10,FALSE)</f>
        <v>#N/A</v>
      </c>
      <c r="AE302" s="93">
        <f>IF(ISNUMBER(S302),S302*VLOOKUP('Frese Valve Selection'!$T302,'Partnumber data cartridges'!$A$4:$G$1001,7,FALSE),0)+
IF(ISNUMBER(U302),U302*VLOOKUP('Frese Valve Selection'!V302,'Partnumber data cartridges'!$A$4:$G$1001,7,FALSE),0)+
IF(ISNUMBER(W302),W302*VLOOKUP('Frese Valve Selection'!X302,'Partnumber data cartridges'!$A$4:$G$1001,7,FALSE),0)</f>
        <v>0</v>
      </c>
      <c r="AF302" s="1">
        <f>MAX(IF(ISBLANK(T302),0,VLOOKUP('Frese Valve Selection'!$T302,'Partnumber data cartridges'!$A$4:$G$1001,5,FALSE)),
IF(ISBLANK(V302),0,VLOOKUP('Frese Valve Selection'!V302,'Partnumber data cartridges'!$A$4:$G$1001,5,FALSE)),
IF(ISBLANK(X302),0,VLOOKUP('Frese Valve Selection'!X302,'Partnumber data cartridges'!$A$4:$G$1001,5,FALSE)))</f>
        <v>0</v>
      </c>
      <c r="AG302" s="20" t="e">
        <f>VLOOKUP(O302,'Weight table'!$A$2:$C$10000,3,FALSE)+IF(ISNUMBER(S302),S302*VLOOKUP(T302,'Weight table'!$A$2:$C$10000,3,FALSE),0)+IF(ISNUMBER(U302),U302*VLOOKUP(V302,'Weight table'!$A$2:$C$10000,3,FALSE),0)+IF(ISNUMBER(W302),W302*VLOOKUP(X302,'Weight table'!$A$2:$C$10000,3,FALSE),0)</f>
        <v>#N/A</v>
      </c>
      <c r="AI302" s="73"/>
      <c r="AN302">
        <f t="shared" si="35"/>
        <v>0</v>
      </c>
      <c r="AO302" t="e">
        <f t="shared" si="36"/>
        <v>#N/A</v>
      </c>
    </row>
    <row r="303" spans="2:41">
      <c r="B303" s="73"/>
      <c r="C303" s="73"/>
      <c r="D303" s="73"/>
      <c r="E303" s="73"/>
      <c r="F303" s="73"/>
      <c r="G303" s="82"/>
      <c r="H303" s="81"/>
      <c r="I303" s="97"/>
      <c r="J303" s="73"/>
      <c r="K303" s="73"/>
      <c r="L303" s="73"/>
      <c r="M303" s="81"/>
      <c r="O303" s="71"/>
      <c r="P303" s="20" t="e">
        <f>VLOOKUP('Frese Valve Selection'!$O303,'Partnumber data valves'!$B$4:$M$1001,12,FALSE)</f>
        <v>#N/A</v>
      </c>
      <c r="Q303" s="20" t="e">
        <f>VLOOKUP('Frese Valve Selection'!$O303,'Partnumber data valves'!$B$4:$L$1001,11,FALSE)</f>
        <v>#N/A</v>
      </c>
      <c r="R303" s="94" t="e">
        <f t="shared" si="34"/>
        <v>#DIV/0!</v>
      </c>
      <c r="S303" s="71"/>
      <c r="T303" s="71"/>
      <c r="U303" s="71"/>
      <c r="V303" s="71"/>
      <c r="W303" s="71"/>
      <c r="X303" s="71"/>
      <c r="Y303" s="19" t="e">
        <f>VLOOKUP('Frese Valve Selection'!$O303,'Partnumber data valves'!$B$4:$K$1001,2,FALSE)</f>
        <v>#N/A</v>
      </c>
      <c r="Z303" s="20" t="e">
        <f>VLOOKUP('Frese Valve Selection'!$O303,'Partnumber data valves'!$B$4:$K$1001,3,FALSE)</f>
        <v>#N/A</v>
      </c>
      <c r="AA303" s="20" t="e">
        <f>VLOOKUP('Frese Valve Selection'!$O303,'Partnumber data valves'!$B$4:$K$1001,7,FALSE)</f>
        <v>#N/A</v>
      </c>
      <c r="AB303" s="20" t="e">
        <f>VLOOKUP('Frese Valve Selection'!$O303,'Partnumber data valves'!$B$4:$K$1001,8,FALSE)</f>
        <v>#N/A</v>
      </c>
      <c r="AC303" s="20" t="e">
        <f>VLOOKUP('Frese Valve Selection'!$O303,'Partnumber data valves'!$B$4:$K$1001,9,FALSE)</f>
        <v>#N/A</v>
      </c>
      <c r="AD303" s="20" t="e">
        <f>VLOOKUP('Frese Valve Selection'!$O303,'Partnumber data valves'!$B$4:$K$1001,10,FALSE)</f>
        <v>#N/A</v>
      </c>
      <c r="AE303" s="93">
        <f>IF(ISNUMBER(S303),S303*VLOOKUP('Frese Valve Selection'!$T303,'Partnumber data cartridges'!$A$4:$G$1001,7,FALSE),0)+
IF(ISNUMBER(U303),U303*VLOOKUP('Frese Valve Selection'!V303,'Partnumber data cartridges'!$A$4:$G$1001,7,FALSE),0)+
IF(ISNUMBER(W303),W303*VLOOKUP('Frese Valve Selection'!X303,'Partnumber data cartridges'!$A$4:$G$1001,7,FALSE),0)</f>
        <v>0</v>
      </c>
      <c r="AF303" s="1">
        <f>MAX(IF(ISBLANK(T303),0,VLOOKUP('Frese Valve Selection'!$T303,'Partnumber data cartridges'!$A$4:$G$1001,5,FALSE)),
IF(ISBLANK(V303),0,VLOOKUP('Frese Valve Selection'!V303,'Partnumber data cartridges'!$A$4:$G$1001,5,FALSE)),
IF(ISBLANK(X303),0,VLOOKUP('Frese Valve Selection'!X303,'Partnumber data cartridges'!$A$4:$G$1001,5,FALSE)))</f>
        <v>0</v>
      </c>
      <c r="AG303" s="20" t="e">
        <f>VLOOKUP(O303,'Weight table'!$A$2:$C$10000,3,FALSE)+IF(ISNUMBER(S303),S303*VLOOKUP(T303,'Weight table'!$A$2:$C$10000,3,FALSE),0)+IF(ISNUMBER(U303),U303*VLOOKUP(V303,'Weight table'!$A$2:$C$10000,3,FALSE),0)+IF(ISNUMBER(W303),W303*VLOOKUP(X303,'Weight table'!$A$2:$C$10000,3,FALSE),0)</f>
        <v>#N/A</v>
      </c>
      <c r="AI303" s="73"/>
      <c r="AN303">
        <f t="shared" si="35"/>
        <v>0</v>
      </c>
      <c r="AO303" t="e">
        <f t="shared" si="36"/>
        <v>#N/A</v>
      </c>
    </row>
    <row r="304" spans="2:41">
      <c r="B304" s="73"/>
      <c r="C304" s="73"/>
      <c r="D304" s="73"/>
      <c r="E304" s="73"/>
      <c r="F304" s="73"/>
      <c r="G304" s="81"/>
      <c r="H304" s="81"/>
      <c r="I304" s="97"/>
      <c r="J304" s="73"/>
      <c r="K304" s="73"/>
      <c r="L304" s="73"/>
      <c r="M304" s="81"/>
      <c r="O304" s="71"/>
      <c r="P304" s="20" t="e">
        <f>VLOOKUP('Frese Valve Selection'!$O304,'Partnumber data valves'!$B$4:$M$1001,12,FALSE)</f>
        <v>#N/A</v>
      </c>
      <c r="Q304" s="20" t="e">
        <f>VLOOKUP('Frese Valve Selection'!$O304,'Partnumber data valves'!$B$4:$L$1001,11,FALSE)</f>
        <v>#N/A</v>
      </c>
      <c r="R304" s="94" t="e">
        <f t="shared" si="34"/>
        <v>#DIV/0!</v>
      </c>
      <c r="S304" s="71"/>
      <c r="T304" s="71"/>
      <c r="U304" s="71"/>
      <c r="V304" s="71"/>
      <c r="W304" s="71"/>
      <c r="X304" s="71"/>
      <c r="Y304" s="19" t="e">
        <f>VLOOKUP('Frese Valve Selection'!$O304,'Partnumber data valves'!$B$4:$K$1001,2,FALSE)</f>
        <v>#N/A</v>
      </c>
      <c r="Z304" s="20" t="e">
        <f>VLOOKUP('Frese Valve Selection'!$O304,'Partnumber data valves'!$B$4:$K$1001,3,FALSE)</f>
        <v>#N/A</v>
      </c>
      <c r="AA304" s="20" t="e">
        <f>VLOOKUP('Frese Valve Selection'!$O304,'Partnumber data valves'!$B$4:$K$1001,7,FALSE)</f>
        <v>#N/A</v>
      </c>
      <c r="AB304" s="20" t="e">
        <f>VLOOKUP('Frese Valve Selection'!$O304,'Partnumber data valves'!$B$4:$K$1001,8,FALSE)</f>
        <v>#N/A</v>
      </c>
      <c r="AC304" s="20" t="e">
        <f>VLOOKUP('Frese Valve Selection'!$O304,'Partnumber data valves'!$B$4:$K$1001,9,FALSE)</f>
        <v>#N/A</v>
      </c>
      <c r="AD304" s="20" t="e">
        <f>VLOOKUP('Frese Valve Selection'!$O304,'Partnumber data valves'!$B$4:$K$1001,10,FALSE)</f>
        <v>#N/A</v>
      </c>
      <c r="AE304" s="93">
        <f>IF(ISNUMBER(S304),S304*VLOOKUP('Frese Valve Selection'!$T304,'Partnumber data cartridges'!$A$4:$G$1001,7,FALSE),0)+
IF(ISNUMBER(U304),U304*VLOOKUP('Frese Valve Selection'!V304,'Partnumber data cartridges'!$A$4:$G$1001,7,FALSE),0)+
IF(ISNUMBER(W304),W304*VLOOKUP('Frese Valve Selection'!X304,'Partnumber data cartridges'!$A$4:$G$1001,7,FALSE),0)</f>
        <v>0</v>
      </c>
      <c r="AF304" s="1">
        <f>MAX(IF(ISBLANK(T304),0,VLOOKUP('Frese Valve Selection'!$T304,'Partnumber data cartridges'!$A$4:$G$1001,5,FALSE)),
IF(ISBLANK(V304),0,VLOOKUP('Frese Valve Selection'!V304,'Partnumber data cartridges'!$A$4:$G$1001,5,FALSE)),
IF(ISBLANK(X304),0,VLOOKUP('Frese Valve Selection'!X304,'Partnumber data cartridges'!$A$4:$G$1001,5,FALSE)))</f>
        <v>0</v>
      </c>
      <c r="AG304" s="20" t="e">
        <f>VLOOKUP(O304,'Weight table'!$A$2:$C$10000,3,FALSE)+IF(ISNUMBER(S304),S304*VLOOKUP(T304,'Weight table'!$A$2:$C$10000,3,FALSE),0)+IF(ISNUMBER(U304),U304*VLOOKUP(V304,'Weight table'!$A$2:$C$10000,3,FALSE),0)+IF(ISNUMBER(W304),W304*VLOOKUP(X304,'Weight table'!$A$2:$C$10000,3,FALSE),0)</f>
        <v>#N/A</v>
      </c>
      <c r="AI304" s="73"/>
      <c r="AN304">
        <f t="shared" si="35"/>
        <v>0</v>
      </c>
      <c r="AO304" t="e">
        <f t="shared" si="36"/>
        <v>#N/A</v>
      </c>
    </row>
    <row r="305" spans="2:41">
      <c r="B305" s="73"/>
      <c r="C305" s="73"/>
      <c r="D305" s="73"/>
      <c r="E305" s="73"/>
      <c r="F305" s="73"/>
      <c r="G305" s="82"/>
      <c r="H305" s="81"/>
      <c r="I305" s="97"/>
      <c r="J305" s="73"/>
      <c r="K305" s="73"/>
      <c r="L305" s="73"/>
      <c r="M305" s="81"/>
      <c r="O305" s="71"/>
      <c r="P305" s="20" t="e">
        <f>VLOOKUP('Frese Valve Selection'!$O305,'Partnumber data valves'!$B$4:$M$1001,12,FALSE)</f>
        <v>#N/A</v>
      </c>
      <c r="Q305" s="20" t="e">
        <f>VLOOKUP('Frese Valve Selection'!$O305,'Partnumber data valves'!$B$4:$L$1001,11,FALSE)</f>
        <v>#N/A</v>
      </c>
      <c r="R305" s="94" t="e">
        <f t="shared" si="34"/>
        <v>#DIV/0!</v>
      </c>
      <c r="S305" s="71"/>
      <c r="T305" s="71"/>
      <c r="U305" s="71"/>
      <c r="V305" s="71"/>
      <c r="W305" s="71"/>
      <c r="X305" s="71"/>
      <c r="Y305" s="19" t="e">
        <f>VLOOKUP('Frese Valve Selection'!$O305,'Partnumber data valves'!$B$4:$K$1001,2,FALSE)</f>
        <v>#N/A</v>
      </c>
      <c r="Z305" s="20" t="e">
        <f>VLOOKUP('Frese Valve Selection'!$O305,'Partnumber data valves'!$B$4:$K$1001,3,FALSE)</f>
        <v>#N/A</v>
      </c>
      <c r="AA305" s="20" t="e">
        <f>VLOOKUP('Frese Valve Selection'!$O305,'Partnumber data valves'!$B$4:$K$1001,7,FALSE)</f>
        <v>#N/A</v>
      </c>
      <c r="AB305" s="20" t="e">
        <f>VLOOKUP('Frese Valve Selection'!$O305,'Partnumber data valves'!$B$4:$K$1001,8,FALSE)</f>
        <v>#N/A</v>
      </c>
      <c r="AC305" s="20" t="e">
        <f>VLOOKUP('Frese Valve Selection'!$O305,'Partnumber data valves'!$B$4:$K$1001,9,FALSE)</f>
        <v>#N/A</v>
      </c>
      <c r="AD305" s="20" t="e">
        <f>VLOOKUP('Frese Valve Selection'!$O305,'Partnumber data valves'!$B$4:$K$1001,10,FALSE)</f>
        <v>#N/A</v>
      </c>
      <c r="AE305" s="93">
        <f>IF(ISNUMBER(S305),S305*VLOOKUP('Frese Valve Selection'!$T305,'Partnumber data cartridges'!$A$4:$G$1001,7,FALSE),0)+
IF(ISNUMBER(U305),U305*VLOOKUP('Frese Valve Selection'!V305,'Partnumber data cartridges'!$A$4:$G$1001,7,FALSE),0)+
IF(ISNUMBER(W305),W305*VLOOKUP('Frese Valve Selection'!X305,'Partnumber data cartridges'!$A$4:$G$1001,7,FALSE),0)</f>
        <v>0</v>
      </c>
      <c r="AF305" s="1">
        <f>MAX(IF(ISBLANK(T305),0,VLOOKUP('Frese Valve Selection'!$T305,'Partnumber data cartridges'!$A$4:$G$1001,5,FALSE)),
IF(ISBLANK(V305),0,VLOOKUP('Frese Valve Selection'!V305,'Partnumber data cartridges'!$A$4:$G$1001,5,FALSE)),
IF(ISBLANK(X305),0,VLOOKUP('Frese Valve Selection'!X305,'Partnumber data cartridges'!$A$4:$G$1001,5,FALSE)))</f>
        <v>0</v>
      </c>
      <c r="AG305" s="20" t="e">
        <f>VLOOKUP(O305,'Weight table'!$A$2:$C$10000,3,FALSE)+IF(ISNUMBER(S305),S305*VLOOKUP(T305,'Weight table'!$A$2:$C$10000,3,FALSE),0)+IF(ISNUMBER(U305),U305*VLOOKUP(V305,'Weight table'!$A$2:$C$10000,3,FALSE),0)+IF(ISNUMBER(W305),W305*VLOOKUP(X305,'Weight table'!$A$2:$C$10000,3,FALSE),0)</f>
        <v>#N/A</v>
      </c>
      <c r="AI305" s="73"/>
      <c r="AN305">
        <f t="shared" si="35"/>
        <v>0</v>
      </c>
      <c r="AO305" t="e">
        <f t="shared" si="36"/>
        <v>#N/A</v>
      </c>
    </row>
    <row r="306" spans="2:41">
      <c r="B306" s="73"/>
      <c r="C306" s="73"/>
      <c r="D306" s="73"/>
      <c r="E306" s="73"/>
      <c r="F306" s="73"/>
      <c r="G306" s="81"/>
      <c r="H306" s="81"/>
      <c r="I306" s="97"/>
      <c r="J306" s="73"/>
      <c r="K306" s="73"/>
      <c r="L306" s="73"/>
      <c r="M306" s="81"/>
      <c r="O306" s="71"/>
      <c r="P306" s="20" t="e">
        <f>VLOOKUP('Frese Valve Selection'!$O306,'Partnumber data valves'!$B$4:$M$1001,12,FALSE)</f>
        <v>#N/A</v>
      </c>
      <c r="Q306" s="20" t="e">
        <f>VLOOKUP('Frese Valve Selection'!$O306,'Partnumber data valves'!$B$4:$L$1001,11,FALSE)</f>
        <v>#N/A</v>
      </c>
      <c r="R306" s="94" t="e">
        <f t="shared" si="34"/>
        <v>#DIV/0!</v>
      </c>
      <c r="S306" s="71"/>
      <c r="T306" s="71"/>
      <c r="U306" s="71"/>
      <c r="V306" s="71"/>
      <c r="W306" s="71"/>
      <c r="X306" s="71"/>
      <c r="Y306" s="19" t="e">
        <f>VLOOKUP('Frese Valve Selection'!$O306,'Partnumber data valves'!$B$4:$K$1001,2,FALSE)</f>
        <v>#N/A</v>
      </c>
      <c r="Z306" s="20" t="e">
        <f>VLOOKUP('Frese Valve Selection'!$O306,'Partnumber data valves'!$B$4:$K$1001,3,FALSE)</f>
        <v>#N/A</v>
      </c>
      <c r="AA306" s="20" t="e">
        <f>VLOOKUP('Frese Valve Selection'!$O306,'Partnumber data valves'!$B$4:$K$1001,7,FALSE)</f>
        <v>#N/A</v>
      </c>
      <c r="AB306" s="20" t="e">
        <f>VLOOKUP('Frese Valve Selection'!$O306,'Partnumber data valves'!$B$4:$K$1001,8,FALSE)</f>
        <v>#N/A</v>
      </c>
      <c r="AC306" s="20" t="e">
        <f>VLOOKUP('Frese Valve Selection'!$O306,'Partnumber data valves'!$B$4:$K$1001,9,FALSE)</f>
        <v>#N/A</v>
      </c>
      <c r="AD306" s="20" t="e">
        <f>VLOOKUP('Frese Valve Selection'!$O306,'Partnumber data valves'!$B$4:$K$1001,10,FALSE)</f>
        <v>#N/A</v>
      </c>
      <c r="AE306" s="93">
        <f>IF(ISNUMBER(S306),S306*VLOOKUP('Frese Valve Selection'!$T306,'Partnumber data cartridges'!$A$4:$G$1001,7,FALSE),0)+
IF(ISNUMBER(U306),U306*VLOOKUP('Frese Valve Selection'!V306,'Partnumber data cartridges'!$A$4:$G$1001,7,FALSE),0)+
IF(ISNUMBER(W306),W306*VLOOKUP('Frese Valve Selection'!X306,'Partnumber data cartridges'!$A$4:$G$1001,7,FALSE),0)</f>
        <v>0</v>
      </c>
      <c r="AF306" s="1">
        <f>MAX(IF(ISBLANK(T306),0,VLOOKUP('Frese Valve Selection'!$T306,'Partnumber data cartridges'!$A$4:$G$1001,5,FALSE)),
IF(ISBLANK(V306),0,VLOOKUP('Frese Valve Selection'!V306,'Partnumber data cartridges'!$A$4:$G$1001,5,FALSE)),
IF(ISBLANK(X306),0,VLOOKUP('Frese Valve Selection'!X306,'Partnumber data cartridges'!$A$4:$G$1001,5,FALSE)))</f>
        <v>0</v>
      </c>
      <c r="AG306" s="20" t="e">
        <f>VLOOKUP(O306,'Weight table'!$A$2:$C$10000,3,FALSE)+IF(ISNUMBER(S306),S306*VLOOKUP(T306,'Weight table'!$A$2:$C$10000,3,FALSE),0)+IF(ISNUMBER(U306),U306*VLOOKUP(V306,'Weight table'!$A$2:$C$10000,3,FALSE),0)+IF(ISNUMBER(W306),W306*VLOOKUP(X306,'Weight table'!$A$2:$C$10000,3,FALSE),0)</f>
        <v>#N/A</v>
      </c>
      <c r="AI306" s="73"/>
      <c r="AN306">
        <f t="shared" si="35"/>
        <v>0</v>
      </c>
      <c r="AO306" t="e">
        <f t="shared" si="36"/>
        <v>#N/A</v>
      </c>
    </row>
    <row r="307" spans="2:41">
      <c r="B307" s="73"/>
      <c r="C307" s="73"/>
      <c r="D307" s="73"/>
      <c r="E307" s="73"/>
      <c r="F307" s="73"/>
      <c r="G307" s="82"/>
      <c r="H307" s="81"/>
      <c r="I307" s="97"/>
      <c r="J307" s="73"/>
      <c r="K307" s="73"/>
      <c r="L307" s="73"/>
      <c r="M307" s="81"/>
      <c r="O307" s="71"/>
      <c r="P307" s="20" t="e">
        <f>VLOOKUP('Frese Valve Selection'!$O307,'Partnumber data valves'!$B$4:$M$1001,12,FALSE)</f>
        <v>#N/A</v>
      </c>
      <c r="Q307" s="20" t="e">
        <f>VLOOKUP('Frese Valve Selection'!$O307,'Partnumber data valves'!$B$4:$L$1001,11,FALSE)</f>
        <v>#N/A</v>
      </c>
      <c r="R307" s="94" t="e">
        <f t="shared" si="34"/>
        <v>#DIV/0!</v>
      </c>
      <c r="S307" s="71"/>
      <c r="T307" s="71"/>
      <c r="U307" s="71"/>
      <c r="V307" s="71"/>
      <c r="W307" s="71"/>
      <c r="X307" s="71"/>
      <c r="Y307" s="19" t="e">
        <f>VLOOKUP('Frese Valve Selection'!$O307,'Partnumber data valves'!$B$4:$K$1001,2,FALSE)</f>
        <v>#N/A</v>
      </c>
      <c r="Z307" s="20" t="e">
        <f>VLOOKUP('Frese Valve Selection'!$O307,'Partnumber data valves'!$B$4:$K$1001,3,FALSE)</f>
        <v>#N/A</v>
      </c>
      <c r="AA307" s="20" t="e">
        <f>VLOOKUP('Frese Valve Selection'!$O307,'Partnumber data valves'!$B$4:$K$1001,7,FALSE)</f>
        <v>#N/A</v>
      </c>
      <c r="AB307" s="20" t="e">
        <f>VLOOKUP('Frese Valve Selection'!$O307,'Partnumber data valves'!$B$4:$K$1001,8,FALSE)</f>
        <v>#N/A</v>
      </c>
      <c r="AC307" s="20" t="e">
        <f>VLOOKUP('Frese Valve Selection'!$O307,'Partnumber data valves'!$B$4:$K$1001,9,FALSE)</f>
        <v>#N/A</v>
      </c>
      <c r="AD307" s="20" t="e">
        <f>VLOOKUP('Frese Valve Selection'!$O307,'Partnumber data valves'!$B$4:$K$1001,10,FALSE)</f>
        <v>#N/A</v>
      </c>
      <c r="AE307" s="93">
        <f>IF(ISNUMBER(S307),S307*VLOOKUP('Frese Valve Selection'!$T307,'Partnumber data cartridges'!$A$4:$G$1001,7,FALSE),0)+
IF(ISNUMBER(U307),U307*VLOOKUP('Frese Valve Selection'!V307,'Partnumber data cartridges'!$A$4:$G$1001,7,FALSE),0)+
IF(ISNUMBER(W307),W307*VLOOKUP('Frese Valve Selection'!X307,'Partnumber data cartridges'!$A$4:$G$1001,7,FALSE),0)</f>
        <v>0</v>
      </c>
      <c r="AF307" s="1">
        <f>MAX(IF(ISBLANK(T307),0,VLOOKUP('Frese Valve Selection'!$T307,'Partnumber data cartridges'!$A$4:$G$1001,5,FALSE)),
IF(ISBLANK(V307),0,VLOOKUP('Frese Valve Selection'!V307,'Partnumber data cartridges'!$A$4:$G$1001,5,FALSE)),
IF(ISBLANK(X307),0,VLOOKUP('Frese Valve Selection'!X307,'Partnumber data cartridges'!$A$4:$G$1001,5,FALSE)))</f>
        <v>0</v>
      </c>
      <c r="AG307" s="20" t="e">
        <f>VLOOKUP(O307,'Weight table'!$A$2:$C$10000,3,FALSE)+IF(ISNUMBER(S307),S307*VLOOKUP(T307,'Weight table'!$A$2:$C$10000,3,FALSE),0)+IF(ISNUMBER(U307),U307*VLOOKUP(V307,'Weight table'!$A$2:$C$10000,3,FALSE),0)+IF(ISNUMBER(W307),W307*VLOOKUP(X307,'Weight table'!$A$2:$C$10000,3,FALSE),0)</f>
        <v>#N/A</v>
      </c>
      <c r="AI307" s="73"/>
      <c r="AN307">
        <f t="shared" si="35"/>
        <v>0</v>
      </c>
      <c r="AO307" t="e">
        <f t="shared" si="36"/>
        <v>#N/A</v>
      </c>
    </row>
    <row r="308" spans="2:41">
      <c r="B308" s="73"/>
      <c r="C308" s="73"/>
      <c r="D308" s="73"/>
      <c r="E308" s="73"/>
      <c r="F308" s="73"/>
      <c r="G308" s="81"/>
      <c r="H308" s="81"/>
      <c r="I308" s="97"/>
      <c r="J308" s="73"/>
      <c r="K308" s="73"/>
      <c r="L308" s="73"/>
      <c r="M308" s="81"/>
      <c r="O308" s="71"/>
      <c r="P308" s="20" t="e">
        <f>VLOOKUP('Frese Valve Selection'!$O308,'Partnumber data valves'!$B$4:$M$1001,12,FALSE)</f>
        <v>#N/A</v>
      </c>
      <c r="Q308" s="20" t="e">
        <f>VLOOKUP('Frese Valve Selection'!$O308,'Partnumber data valves'!$B$4:$L$1001,11,FALSE)</f>
        <v>#N/A</v>
      </c>
      <c r="R308" s="94" t="e">
        <f t="shared" si="34"/>
        <v>#DIV/0!</v>
      </c>
      <c r="S308" s="71"/>
      <c r="T308" s="71"/>
      <c r="U308" s="71"/>
      <c r="V308" s="71"/>
      <c r="W308" s="71"/>
      <c r="X308" s="71"/>
      <c r="Y308" s="19" t="e">
        <f>VLOOKUP('Frese Valve Selection'!$O308,'Partnumber data valves'!$B$4:$K$1001,2,FALSE)</f>
        <v>#N/A</v>
      </c>
      <c r="Z308" s="20" t="e">
        <f>VLOOKUP('Frese Valve Selection'!$O308,'Partnumber data valves'!$B$4:$K$1001,3,FALSE)</f>
        <v>#N/A</v>
      </c>
      <c r="AA308" s="20" t="e">
        <f>VLOOKUP('Frese Valve Selection'!$O308,'Partnumber data valves'!$B$4:$K$1001,7,FALSE)</f>
        <v>#N/A</v>
      </c>
      <c r="AB308" s="20" t="e">
        <f>VLOOKUP('Frese Valve Selection'!$O308,'Partnumber data valves'!$B$4:$K$1001,8,FALSE)</f>
        <v>#N/A</v>
      </c>
      <c r="AC308" s="20" t="e">
        <f>VLOOKUP('Frese Valve Selection'!$O308,'Partnumber data valves'!$B$4:$K$1001,9,FALSE)</f>
        <v>#N/A</v>
      </c>
      <c r="AD308" s="20" t="e">
        <f>VLOOKUP('Frese Valve Selection'!$O308,'Partnumber data valves'!$B$4:$K$1001,10,FALSE)</f>
        <v>#N/A</v>
      </c>
      <c r="AE308" s="93">
        <f>IF(ISNUMBER(S308),S308*VLOOKUP('Frese Valve Selection'!$T308,'Partnumber data cartridges'!$A$4:$G$1001,7,FALSE),0)+
IF(ISNUMBER(U308),U308*VLOOKUP('Frese Valve Selection'!V308,'Partnumber data cartridges'!$A$4:$G$1001,7,FALSE),0)+
IF(ISNUMBER(W308),W308*VLOOKUP('Frese Valve Selection'!X308,'Partnumber data cartridges'!$A$4:$G$1001,7,FALSE),0)</f>
        <v>0</v>
      </c>
      <c r="AF308" s="1">
        <f>MAX(IF(ISBLANK(T308),0,VLOOKUP('Frese Valve Selection'!$T308,'Partnumber data cartridges'!$A$4:$G$1001,5,FALSE)),
IF(ISBLANK(V308),0,VLOOKUP('Frese Valve Selection'!V308,'Partnumber data cartridges'!$A$4:$G$1001,5,FALSE)),
IF(ISBLANK(X308),0,VLOOKUP('Frese Valve Selection'!X308,'Partnumber data cartridges'!$A$4:$G$1001,5,FALSE)))</f>
        <v>0</v>
      </c>
      <c r="AG308" s="20" t="e">
        <f>VLOOKUP(O308,'Weight table'!$A$2:$C$10000,3,FALSE)+IF(ISNUMBER(S308),S308*VLOOKUP(T308,'Weight table'!$A$2:$C$10000,3,FALSE),0)+IF(ISNUMBER(U308),U308*VLOOKUP(V308,'Weight table'!$A$2:$C$10000,3,FALSE),0)+IF(ISNUMBER(W308),W308*VLOOKUP(X308,'Weight table'!$A$2:$C$10000,3,FALSE),0)</f>
        <v>#N/A</v>
      </c>
      <c r="AI308" s="73"/>
      <c r="AN308">
        <f t="shared" si="35"/>
        <v>0</v>
      </c>
      <c r="AO308" t="e">
        <f t="shared" si="36"/>
        <v>#N/A</v>
      </c>
    </row>
    <row r="309" spans="2:41">
      <c r="B309" s="73"/>
      <c r="C309" s="73"/>
      <c r="D309" s="73"/>
      <c r="E309" s="73"/>
      <c r="F309" s="73"/>
      <c r="G309" s="82"/>
      <c r="H309" s="81"/>
      <c r="I309" s="97"/>
      <c r="J309" s="73"/>
      <c r="K309" s="73"/>
      <c r="L309" s="73"/>
      <c r="M309" s="81"/>
      <c r="O309" s="71"/>
      <c r="P309" s="20" t="e">
        <f>VLOOKUP('Frese Valve Selection'!$O309,'Partnumber data valves'!$B$4:$M$1001,12,FALSE)</f>
        <v>#N/A</v>
      </c>
      <c r="Q309" s="20" t="e">
        <f>VLOOKUP('Frese Valve Selection'!$O309,'Partnumber data valves'!$B$4:$L$1001,11,FALSE)</f>
        <v>#N/A</v>
      </c>
      <c r="R309" s="94" t="e">
        <f t="shared" si="34"/>
        <v>#DIV/0!</v>
      </c>
      <c r="S309" s="71"/>
      <c r="T309" s="71"/>
      <c r="U309" s="71"/>
      <c r="V309" s="71"/>
      <c r="W309" s="71"/>
      <c r="X309" s="71"/>
      <c r="Y309" s="19" t="e">
        <f>VLOOKUP('Frese Valve Selection'!$O309,'Partnumber data valves'!$B$4:$K$1001,2,FALSE)</f>
        <v>#N/A</v>
      </c>
      <c r="Z309" s="20" t="e">
        <f>VLOOKUP('Frese Valve Selection'!$O309,'Partnumber data valves'!$B$4:$K$1001,3,FALSE)</f>
        <v>#N/A</v>
      </c>
      <c r="AA309" s="20" t="e">
        <f>VLOOKUP('Frese Valve Selection'!$O309,'Partnumber data valves'!$B$4:$K$1001,7,FALSE)</f>
        <v>#N/A</v>
      </c>
      <c r="AB309" s="20" t="e">
        <f>VLOOKUP('Frese Valve Selection'!$O309,'Partnumber data valves'!$B$4:$K$1001,8,FALSE)</f>
        <v>#N/A</v>
      </c>
      <c r="AC309" s="20" t="e">
        <f>VLOOKUP('Frese Valve Selection'!$O309,'Partnumber data valves'!$B$4:$K$1001,9,FALSE)</f>
        <v>#N/A</v>
      </c>
      <c r="AD309" s="20" t="e">
        <f>VLOOKUP('Frese Valve Selection'!$O309,'Partnumber data valves'!$B$4:$K$1001,10,FALSE)</f>
        <v>#N/A</v>
      </c>
      <c r="AE309" s="93">
        <f>IF(ISNUMBER(S309),S309*VLOOKUP('Frese Valve Selection'!$T309,'Partnumber data cartridges'!$A$4:$G$1001,7,FALSE),0)+
IF(ISNUMBER(U309),U309*VLOOKUP('Frese Valve Selection'!V309,'Partnumber data cartridges'!$A$4:$G$1001,7,FALSE),0)+
IF(ISNUMBER(W309),W309*VLOOKUP('Frese Valve Selection'!X309,'Partnumber data cartridges'!$A$4:$G$1001,7,FALSE),0)</f>
        <v>0</v>
      </c>
      <c r="AF309" s="1">
        <f>MAX(IF(ISBLANK(T309),0,VLOOKUP('Frese Valve Selection'!$T309,'Partnumber data cartridges'!$A$4:$G$1001,5,FALSE)),
IF(ISBLANK(V309),0,VLOOKUP('Frese Valve Selection'!V309,'Partnumber data cartridges'!$A$4:$G$1001,5,FALSE)),
IF(ISBLANK(X309),0,VLOOKUP('Frese Valve Selection'!X309,'Partnumber data cartridges'!$A$4:$G$1001,5,FALSE)))</f>
        <v>0</v>
      </c>
      <c r="AG309" s="20" t="e">
        <f>VLOOKUP(O309,'Weight table'!$A$2:$C$10000,3,FALSE)+IF(ISNUMBER(S309),S309*VLOOKUP(T309,'Weight table'!$A$2:$C$10000,3,FALSE),0)+IF(ISNUMBER(U309),U309*VLOOKUP(V309,'Weight table'!$A$2:$C$10000,3,FALSE),0)+IF(ISNUMBER(W309),W309*VLOOKUP(X309,'Weight table'!$A$2:$C$10000,3,FALSE),0)</f>
        <v>#N/A</v>
      </c>
      <c r="AI309" s="73"/>
      <c r="AN309">
        <f t="shared" si="35"/>
        <v>0</v>
      </c>
      <c r="AO309" t="e">
        <f t="shared" si="36"/>
        <v>#N/A</v>
      </c>
    </row>
    <row r="310" spans="2:41">
      <c r="B310" s="73"/>
      <c r="C310" s="73"/>
      <c r="D310" s="73"/>
      <c r="E310" s="73"/>
      <c r="F310" s="73"/>
      <c r="G310" s="81"/>
      <c r="H310" s="81"/>
      <c r="I310" s="97"/>
      <c r="J310" s="73"/>
      <c r="K310" s="73"/>
      <c r="L310" s="73"/>
      <c r="M310" s="81"/>
      <c r="O310" s="71"/>
      <c r="P310" s="20" t="e">
        <f>VLOOKUP('Frese Valve Selection'!$O310,'Partnumber data valves'!$B$4:$M$1001,12,FALSE)</f>
        <v>#N/A</v>
      </c>
      <c r="Q310" s="20" t="e">
        <f>VLOOKUP('Frese Valve Selection'!$O310,'Partnumber data valves'!$B$4:$L$1001,11,FALSE)</f>
        <v>#N/A</v>
      </c>
      <c r="R310" s="94" t="e">
        <f t="shared" si="34"/>
        <v>#DIV/0!</v>
      </c>
      <c r="S310" s="71"/>
      <c r="T310" s="71"/>
      <c r="U310" s="71"/>
      <c r="V310" s="71"/>
      <c r="W310" s="71"/>
      <c r="X310" s="71"/>
      <c r="Y310" s="19" t="e">
        <f>VLOOKUP('Frese Valve Selection'!$O310,'Partnumber data valves'!$B$4:$K$1001,2,FALSE)</f>
        <v>#N/A</v>
      </c>
      <c r="Z310" s="20" t="e">
        <f>VLOOKUP('Frese Valve Selection'!$O310,'Partnumber data valves'!$B$4:$K$1001,3,FALSE)</f>
        <v>#N/A</v>
      </c>
      <c r="AA310" s="20" t="e">
        <f>VLOOKUP('Frese Valve Selection'!$O310,'Partnumber data valves'!$B$4:$K$1001,7,FALSE)</f>
        <v>#N/A</v>
      </c>
      <c r="AB310" s="20" t="e">
        <f>VLOOKUP('Frese Valve Selection'!$O310,'Partnumber data valves'!$B$4:$K$1001,8,FALSE)</f>
        <v>#N/A</v>
      </c>
      <c r="AC310" s="20" t="e">
        <f>VLOOKUP('Frese Valve Selection'!$O310,'Partnumber data valves'!$B$4:$K$1001,9,FALSE)</f>
        <v>#N/A</v>
      </c>
      <c r="AD310" s="20" t="e">
        <f>VLOOKUP('Frese Valve Selection'!$O310,'Partnumber data valves'!$B$4:$K$1001,10,FALSE)</f>
        <v>#N/A</v>
      </c>
      <c r="AE310" s="93">
        <f>IF(ISNUMBER(S310),S310*VLOOKUP('Frese Valve Selection'!$T310,'Partnumber data cartridges'!$A$4:$G$1001,7,FALSE),0)+
IF(ISNUMBER(U310),U310*VLOOKUP('Frese Valve Selection'!V310,'Partnumber data cartridges'!$A$4:$G$1001,7,FALSE),0)+
IF(ISNUMBER(W310),W310*VLOOKUP('Frese Valve Selection'!X310,'Partnumber data cartridges'!$A$4:$G$1001,7,FALSE),0)</f>
        <v>0</v>
      </c>
      <c r="AF310" s="1">
        <f>MAX(IF(ISBLANK(T310),0,VLOOKUP('Frese Valve Selection'!$T310,'Partnumber data cartridges'!$A$4:$G$1001,5,FALSE)),
IF(ISBLANK(V310),0,VLOOKUP('Frese Valve Selection'!V310,'Partnumber data cartridges'!$A$4:$G$1001,5,FALSE)),
IF(ISBLANK(X310),0,VLOOKUP('Frese Valve Selection'!X310,'Partnumber data cartridges'!$A$4:$G$1001,5,FALSE)))</f>
        <v>0</v>
      </c>
      <c r="AG310" s="20" t="e">
        <f>VLOOKUP(O310,'Weight table'!$A$2:$C$10000,3,FALSE)+IF(ISNUMBER(S310),S310*VLOOKUP(T310,'Weight table'!$A$2:$C$10000,3,FALSE),0)+IF(ISNUMBER(U310),U310*VLOOKUP(V310,'Weight table'!$A$2:$C$10000,3,FALSE),0)+IF(ISNUMBER(W310),W310*VLOOKUP(X310,'Weight table'!$A$2:$C$10000,3,FALSE),0)</f>
        <v>#N/A</v>
      </c>
      <c r="AI310" s="73"/>
      <c r="AN310">
        <f t="shared" si="35"/>
        <v>0</v>
      </c>
      <c r="AO310" t="e">
        <f t="shared" si="36"/>
        <v>#N/A</v>
      </c>
    </row>
    <row r="311" spans="2:41">
      <c r="B311" s="73"/>
      <c r="C311" s="73"/>
      <c r="D311" s="73"/>
      <c r="E311" s="73"/>
      <c r="F311" s="73"/>
      <c r="G311" s="82"/>
      <c r="H311" s="81"/>
      <c r="I311" s="97"/>
      <c r="J311" s="73"/>
      <c r="K311" s="73"/>
      <c r="L311" s="73"/>
      <c r="M311" s="81"/>
      <c r="O311" s="71"/>
      <c r="P311" s="20" t="e">
        <f>VLOOKUP('Frese Valve Selection'!$O311,'Partnumber data valves'!$B$4:$M$1001,12,FALSE)</f>
        <v>#N/A</v>
      </c>
      <c r="Q311" s="20" t="e">
        <f>VLOOKUP('Frese Valve Selection'!$O311,'Partnumber data valves'!$B$4:$L$1001,11,FALSE)</f>
        <v>#N/A</v>
      </c>
      <c r="R311" s="94" t="e">
        <f t="shared" si="34"/>
        <v>#DIV/0!</v>
      </c>
      <c r="S311" s="71"/>
      <c r="T311" s="71"/>
      <c r="U311" s="71"/>
      <c r="V311" s="71"/>
      <c r="W311" s="71"/>
      <c r="X311" s="71"/>
      <c r="Y311" s="19" t="e">
        <f>VLOOKUP('Frese Valve Selection'!$O311,'Partnumber data valves'!$B$4:$K$1001,2,FALSE)</f>
        <v>#N/A</v>
      </c>
      <c r="Z311" s="20" t="e">
        <f>VLOOKUP('Frese Valve Selection'!$O311,'Partnumber data valves'!$B$4:$K$1001,3,FALSE)</f>
        <v>#N/A</v>
      </c>
      <c r="AA311" s="20" t="e">
        <f>VLOOKUP('Frese Valve Selection'!$O311,'Partnumber data valves'!$B$4:$K$1001,7,FALSE)</f>
        <v>#N/A</v>
      </c>
      <c r="AB311" s="20" t="e">
        <f>VLOOKUP('Frese Valve Selection'!$O311,'Partnumber data valves'!$B$4:$K$1001,8,FALSE)</f>
        <v>#N/A</v>
      </c>
      <c r="AC311" s="20" t="e">
        <f>VLOOKUP('Frese Valve Selection'!$O311,'Partnumber data valves'!$B$4:$K$1001,9,FALSE)</f>
        <v>#N/A</v>
      </c>
      <c r="AD311" s="20" t="e">
        <f>VLOOKUP('Frese Valve Selection'!$O311,'Partnumber data valves'!$B$4:$K$1001,10,FALSE)</f>
        <v>#N/A</v>
      </c>
      <c r="AE311" s="93">
        <f>IF(ISNUMBER(S311),S311*VLOOKUP('Frese Valve Selection'!$T311,'Partnumber data cartridges'!$A$4:$G$1001,7,FALSE),0)+
IF(ISNUMBER(U311),U311*VLOOKUP('Frese Valve Selection'!V311,'Partnumber data cartridges'!$A$4:$G$1001,7,FALSE),0)+
IF(ISNUMBER(W311),W311*VLOOKUP('Frese Valve Selection'!X311,'Partnumber data cartridges'!$A$4:$G$1001,7,FALSE),0)</f>
        <v>0</v>
      </c>
      <c r="AF311" s="1">
        <f>MAX(IF(ISBLANK(T311),0,VLOOKUP('Frese Valve Selection'!$T311,'Partnumber data cartridges'!$A$4:$G$1001,5,FALSE)),
IF(ISBLANK(V311),0,VLOOKUP('Frese Valve Selection'!V311,'Partnumber data cartridges'!$A$4:$G$1001,5,FALSE)),
IF(ISBLANK(X311),0,VLOOKUP('Frese Valve Selection'!X311,'Partnumber data cartridges'!$A$4:$G$1001,5,FALSE)))</f>
        <v>0</v>
      </c>
      <c r="AG311" s="20" t="e">
        <f>VLOOKUP(O311,'Weight table'!$A$2:$C$10000,3,FALSE)+IF(ISNUMBER(S311),S311*VLOOKUP(T311,'Weight table'!$A$2:$C$10000,3,FALSE),0)+IF(ISNUMBER(U311),U311*VLOOKUP(V311,'Weight table'!$A$2:$C$10000,3,FALSE),0)+IF(ISNUMBER(W311),W311*VLOOKUP(X311,'Weight table'!$A$2:$C$10000,3,FALSE),0)</f>
        <v>#N/A</v>
      </c>
      <c r="AI311" s="73"/>
      <c r="AN311">
        <f t="shared" si="35"/>
        <v>0</v>
      </c>
      <c r="AO311" t="e">
        <f t="shared" si="36"/>
        <v>#N/A</v>
      </c>
    </row>
    <row r="312" spans="2:41">
      <c r="B312" s="73"/>
      <c r="C312" s="73"/>
      <c r="D312" s="73"/>
      <c r="E312" s="73"/>
      <c r="F312" s="73"/>
      <c r="G312" s="81"/>
      <c r="H312" s="81"/>
      <c r="I312" s="97"/>
      <c r="J312" s="73"/>
      <c r="K312" s="73"/>
      <c r="L312" s="73"/>
      <c r="M312" s="81"/>
      <c r="O312" s="71"/>
      <c r="P312" s="20" t="e">
        <f>VLOOKUP('Frese Valve Selection'!$O312,'Partnumber data valves'!$B$4:$M$1001,12,FALSE)</f>
        <v>#N/A</v>
      </c>
      <c r="Q312" s="20" t="e">
        <f>VLOOKUP('Frese Valve Selection'!$O312,'Partnumber data valves'!$B$4:$L$1001,11,FALSE)</f>
        <v>#N/A</v>
      </c>
      <c r="R312" s="94" t="e">
        <f t="shared" si="34"/>
        <v>#DIV/0!</v>
      </c>
      <c r="S312" s="71"/>
      <c r="T312" s="71"/>
      <c r="U312" s="71"/>
      <c r="V312" s="71"/>
      <c r="W312" s="71"/>
      <c r="X312" s="71"/>
      <c r="Y312" s="19" t="e">
        <f>VLOOKUP('Frese Valve Selection'!$O312,'Partnumber data valves'!$B$4:$K$1001,2,FALSE)</f>
        <v>#N/A</v>
      </c>
      <c r="Z312" s="20" t="e">
        <f>VLOOKUP('Frese Valve Selection'!$O312,'Partnumber data valves'!$B$4:$K$1001,3,FALSE)</f>
        <v>#N/A</v>
      </c>
      <c r="AA312" s="20" t="e">
        <f>VLOOKUP('Frese Valve Selection'!$O312,'Partnumber data valves'!$B$4:$K$1001,7,FALSE)</f>
        <v>#N/A</v>
      </c>
      <c r="AB312" s="20" t="e">
        <f>VLOOKUP('Frese Valve Selection'!$O312,'Partnumber data valves'!$B$4:$K$1001,8,FALSE)</f>
        <v>#N/A</v>
      </c>
      <c r="AC312" s="20" t="e">
        <f>VLOOKUP('Frese Valve Selection'!$O312,'Partnumber data valves'!$B$4:$K$1001,9,FALSE)</f>
        <v>#N/A</v>
      </c>
      <c r="AD312" s="20" t="e">
        <f>VLOOKUP('Frese Valve Selection'!$O312,'Partnumber data valves'!$B$4:$K$1001,10,FALSE)</f>
        <v>#N/A</v>
      </c>
      <c r="AE312" s="93">
        <f>IF(ISNUMBER(S312),S312*VLOOKUP('Frese Valve Selection'!$T312,'Partnumber data cartridges'!$A$4:$G$1001,7,FALSE),0)+
IF(ISNUMBER(U312),U312*VLOOKUP('Frese Valve Selection'!V312,'Partnumber data cartridges'!$A$4:$G$1001,7,FALSE),0)+
IF(ISNUMBER(W312),W312*VLOOKUP('Frese Valve Selection'!X312,'Partnumber data cartridges'!$A$4:$G$1001,7,FALSE),0)</f>
        <v>0</v>
      </c>
      <c r="AF312" s="1">
        <f>MAX(IF(ISBLANK(T312),0,VLOOKUP('Frese Valve Selection'!$T312,'Partnumber data cartridges'!$A$4:$G$1001,5,FALSE)),
IF(ISBLANK(V312),0,VLOOKUP('Frese Valve Selection'!V312,'Partnumber data cartridges'!$A$4:$G$1001,5,FALSE)),
IF(ISBLANK(X312),0,VLOOKUP('Frese Valve Selection'!X312,'Partnumber data cartridges'!$A$4:$G$1001,5,FALSE)))</f>
        <v>0</v>
      </c>
      <c r="AG312" s="20" t="e">
        <f>VLOOKUP(O312,'Weight table'!$A$2:$C$10000,3,FALSE)+IF(ISNUMBER(S312),S312*VLOOKUP(T312,'Weight table'!$A$2:$C$10000,3,FALSE),0)+IF(ISNUMBER(U312),U312*VLOOKUP(V312,'Weight table'!$A$2:$C$10000,3,FALSE),0)+IF(ISNUMBER(W312),W312*VLOOKUP(X312,'Weight table'!$A$2:$C$10000,3,FALSE),0)</f>
        <v>#N/A</v>
      </c>
      <c r="AI312" s="73"/>
      <c r="AN312">
        <f t="shared" si="35"/>
        <v>0</v>
      </c>
      <c r="AO312" t="e">
        <f t="shared" si="36"/>
        <v>#N/A</v>
      </c>
    </row>
    <row r="313" spans="2:41">
      <c r="B313" s="73"/>
      <c r="C313" s="73"/>
      <c r="D313" s="73"/>
      <c r="E313" s="73"/>
      <c r="F313" s="73"/>
      <c r="G313" s="82"/>
      <c r="H313" s="81"/>
      <c r="I313" s="97"/>
      <c r="J313" s="73"/>
      <c r="K313" s="73"/>
      <c r="L313" s="73"/>
      <c r="M313" s="81"/>
      <c r="O313" s="71"/>
      <c r="P313" s="20" t="e">
        <f>VLOOKUP('Frese Valve Selection'!$O313,'Partnumber data valves'!$B$4:$M$1001,12,FALSE)</f>
        <v>#N/A</v>
      </c>
      <c r="Q313" s="20" t="e">
        <f>VLOOKUP('Frese Valve Selection'!$O313,'Partnumber data valves'!$B$4:$L$1001,11,FALSE)</f>
        <v>#N/A</v>
      </c>
      <c r="R313" s="94" t="e">
        <f t="shared" si="34"/>
        <v>#DIV/0!</v>
      </c>
      <c r="S313" s="71"/>
      <c r="T313" s="71"/>
      <c r="U313" s="71"/>
      <c r="V313" s="71"/>
      <c r="W313" s="71"/>
      <c r="X313" s="71"/>
      <c r="Y313" s="19" t="e">
        <f>VLOOKUP('Frese Valve Selection'!$O313,'Partnumber data valves'!$B$4:$K$1001,2,FALSE)</f>
        <v>#N/A</v>
      </c>
      <c r="Z313" s="20" t="e">
        <f>VLOOKUP('Frese Valve Selection'!$O313,'Partnumber data valves'!$B$4:$K$1001,3,FALSE)</f>
        <v>#N/A</v>
      </c>
      <c r="AA313" s="20" t="e">
        <f>VLOOKUP('Frese Valve Selection'!$O313,'Partnumber data valves'!$B$4:$K$1001,7,FALSE)</f>
        <v>#N/A</v>
      </c>
      <c r="AB313" s="20" t="e">
        <f>VLOOKUP('Frese Valve Selection'!$O313,'Partnumber data valves'!$B$4:$K$1001,8,FALSE)</f>
        <v>#N/A</v>
      </c>
      <c r="AC313" s="20" t="e">
        <f>VLOOKUP('Frese Valve Selection'!$O313,'Partnumber data valves'!$B$4:$K$1001,9,FALSE)</f>
        <v>#N/A</v>
      </c>
      <c r="AD313" s="20" t="e">
        <f>VLOOKUP('Frese Valve Selection'!$O313,'Partnumber data valves'!$B$4:$K$1001,10,FALSE)</f>
        <v>#N/A</v>
      </c>
      <c r="AE313" s="93">
        <f>IF(ISNUMBER(S313),S313*VLOOKUP('Frese Valve Selection'!$T313,'Partnumber data cartridges'!$A$4:$G$1001,7,FALSE),0)+
IF(ISNUMBER(U313),U313*VLOOKUP('Frese Valve Selection'!V313,'Partnumber data cartridges'!$A$4:$G$1001,7,FALSE),0)+
IF(ISNUMBER(W313),W313*VLOOKUP('Frese Valve Selection'!X313,'Partnumber data cartridges'!$A$4:$G$1001,7,FALSE),0)</f>
        <v>0</v>
      </c>
      <c r="AF313" s="1">
        <f>MAX(IF(ISBLANK(T313),0,VLOOKUP('Frese Valve Selection'!$T313,'Partnumber data cartridges'!$A$4:$G$1001,5,FALSE)),
IF(ISBLANK(V313),0,VLOOKUP('Frese Valve Selection'!V313,'Partnumber data cartridges'!$A$4:$G$1001,5,FALSE)),
IF(ISBLANK(X313),0,VLOOKUP('Frese Valve Selection'!X313,'Partnumber data cartridges'!$A$4:$G$1001,5,FALSE)))</f>
        <v>0</v>
      </c>
      <c r="AG313" s="20" t="e">
        <f>VLOOKUP(O313,'Weight table'!$A$2:$C$10000,3,FALSE)+IF(ISNUMBER(S313),S313*VLOOKUP(T313,'Weight table'!$A$2:$C$10000,3,FALSE),0)+IF(ISNUMBER(U313),U313*VLOOKUP(V313,'Weight table'!$A$2:$C$10000,3,FALSE),0)+IF(ISNUMBER(W313),W313*VLOOKUP(X313,'Weight table'!$A$2:$C$10000,3,FALSE),0)</f>
        <v>#N/A</v>
      </c>
      <c r="AI313" s="73"/>
      <c r="AN313">
        <f t="shared" si="35"/>
        <v>0</v>
      </c>
      <c r="AO313" t="e">
        <f t="shared" si="36"/>
        <v>#N/A</v>
      </c>
    </row>
    <row r="314" spans="2:41">
      <c r="B314" s="73"/>
      <c r="C314" s="73"/>
      <c r="D314" s="73"/>
      <c r="E314" s="73"/>
      <c r="F314" s="73"/>
      <c r="G314" s="81"/>
      <c r="H314" s="81"/>
      <c r="I314" s="97"/>
      <c r="J314" s="73"/>
      <c r="K314" s="73"/>
      <c r="L314" s="73"/>
      <c r="M314" s="81"/>
      <c r="O314" s="71"/>
      <c r="P314" s="20" t="e">
        <f>VLOOKUP('Frese Valve Selection'!$O314,'Partnumber data valves'!$B$4:$M$1001,12,FALSE)</f>
        <v>#N/A</v>
      </c>
      <c r="Q314" s="20" t="e">
        <f>VLOOKUP('Frese Valve Selection'!$O314,'Partnumber data valves'!$B$4:$L$1001,11,FALSE)</f>
        <v>#N/A</v>
      </c>
      <c r="R314" s="94" t="e">
        <f t="shared" si="34"/>
        <v>#DIV/0!</v>
      </c>
      <c r="S314" s="71"/>
      <c r="T314" s="71"/>
      <c r="U314" s="71"/>
      <c r="V314" s="71"/>
      <c r="W314" s="71"/>
      <c r="X314" s="71"/>
      <c r="Y314" s="19" t="e">
        <f>VLOOKUP('Frese Valve Selection'!$O314,'Partnumber data valves'!$B$4:$K$1001,2,FALSE)</f>
        <v>#N/A</v>
      </c>
      <c r="Z314" s="20" t="e">
        <f>VLOOKUP('Frese Valve Selection'!$O314,'Partnumber data valves'!$B$4:$K$1001,3,FALSE)</f>
        <v>#N/A</v>
      </c>
      <c r="AA314" s="20" t="e">
        <f>VLOOKUP('Frese Valve Selection'!$O314,'Partnumber data valves'!$B$4:$K$1001,7,FALSE)</f>
        <v>#N/A</v>
      </c>
      <c r="AB314" s="20" t="e">
        <f>VLOOKUP('Frese Valve Selection'!$O314,'Partnumber data valves'!$B$4:$K$1001,8,FALSE)</f>
        <v>#N/A</v>
      </c>
      <c r="AC314" s="20" t="e">
        <f>VLOOKUP('Frese Valve Selection'!$O314,'Partnumber data valves'!$B$4:$K$1001,9,FALSE)</f>
        <v>#N/A</v>
      </c>
      <c r="AD314" s="20" t="e">
        <f>VLOOKUP('Frese Valve Selection'!$O314,'Partnumber data valves'!$B$4:$K$1001,10,FALSE)</f>
        <v>#N/A</v>
      </c>
      <c r="AE314" s="93">
        <f>IF(ISNUMBER(S314),S314*VLOOKUP('Frese Valve Selection'!$T314,'Partnumber data cartridges'!$A$4:$G$1001,7,FALSE),0)+
IF(ISNUMBER(U314),U314*VLOOKUP('Frese Valve Selection'!V314,'Partnumber data cartridges'!$A$4:$G$1001,7,FALSE),0)+
IF(ISNUMBER(W314),W314*VLOOKUP('Frese Valve Selection'!X314,'Partnumber data cartridges'!$A$4:$G$1001,7,FALSE),0)</f>
        <v>0</v>
      </c>
      <c r="AF314" s="1">
        <f>MAX(IF(ISBLANK(T314),0,VLOOKUP('Frese Valve Selection'!$T314,'Partnumber data cartridges'!$A$4:$G$1001,5,FALSE)),
IF(ISBLANK(V314),0,VLOOKUP('Frese Valve Selection'!V314,'Partnumber data cartridges'!$A$4:$G$1001,5,FALSE)),
IF(ISBLANK(X314),0,VLOOKUP('Frese Valve Selection'!X314,'Partnumber data cartridges'!$A$4:$G$1001,5,FALSE)))</f>
        <v>0</v>
      </c>
      <c r="AG314" s="20" t="e">
        <f>VLOOKUP(O314,'Weight table'!$A$2:$C$10000,3,FALSE)+IF(ISNUMBER(S314),S314*VLOOKUP(T314,'Weight table'!$A$2:$C$10000,3,FALSE),0)+IF(ISNUMBER(U314),U314*VLOOKUP(V314,'Weight table'!$A$2:$C$10000,3,FALSE),0)+IF(ISNUMBER(W314),W314*VLOOKUP(X314,'Weight table'!$A$2:$C$10000,3,FALSE),0)</f>
        <v>#N/A</v>
      </c>
      <c r="AI314" s="73"/>
      <c r="AN314">
        <f t="shared" si="35"/>
        <v>0</v>
      </c>
      <c r="AO314" t="e">
        <f t="shared" si="36"/>
        <v>#N/A</v>
      </c>
    </row>
    <row r="315" spans="2:41">
      <c r="B315" s="73"/>
      <c r="C315" s="73"/>
      <c r="D315" s="73"/>
      <c r="E315" s="73"/>
      <c r="F315" s="73"/>
      <c r="G315" s="82"/>
      <c r="H315" s="81"/>
      <c r="I315" s="97"/>
      <c r="J315" s="73"/>
      <c r="K315" s="73"/>
      <c r="L315" s="73"/>
      <c r="M315" s="81"/>
      <c r="O315" s="71"/>
      <c r="P315" s="20" t="e">
        <f>VLOOKUP('Frese Valve Selection'!$O315,'Partnumber data valves'!$B$4:$M$1001,12,FALSE)</f>
        <v>#N/A</v>
      </c>
      <c r="Q315" s="20" t="e">
        <f>VLOOKUP('Frese Valve Selection'!$O315,'Partnumber data valves'!$B$4:$L$1001,11,FALSE)</f>
        <v>#N/A</v>
      </c>
      <c r="R315" s="94" t="e">
        <f t="shared" si="34"/>
        <v>#DIV/0!</v>
      </c>
      <c r="S315" s="71"/>
      <c r="T315" s="71"/>
      <c r="U315" s="71"/>
      <c r="V315" s="71"/>
      <c r="W315" s="71"/>
      <c r="X315" s="71"/>
      <c r="Y315" s="19" t="e">
        <f>VLOOKUP('Frese Valve Selection'!$O315,'Partnumber data valves'!$B$4:$K$1001,2,FALSE)</f>
        <v>#N/A</v>
      </c>
      <c r="Z315" s="20" t="e">
        <f>VLOOKUP('Frese Valve Selection'!$O315,'Partnumber data valves'!$B$4:$K$1001,3,FALSE)</f>
        <v>#N/A</v>
      </c>
      <c r="AA315" s="20" t="e">
        <f>VLOOKUP('Frese Valve Selection'!$O315,'Partnumber data valves'!$B$4:$K$1001,7,FALSE)</f>
        <v>#N/A</v>
      </c>
      <c r="AB315" s="20" t="e">
        <f>VLOOKUP('Frese Valve Selection'!$O315,'Partnumber data valves'!$B$4:$K$1001,8,FALSE)</f>
        <v>#N/A</v>
      </c>
      <c r="AC315" s="20" t="e">
        <f>VLOOKUP('Frese Valve Selection'!$O315,'Partnumber data valves'!$B$4:$K$1001,9,FALSE)</f>
        <v>#N/A</v>
      </c>
      <c r="AD315" s="20" t="e">
        <f>VLOOKUP('Frese Valve Selection'!$O315,'Partnumber data valves'!$B$4:$K$1001,10,FALSE)</f>
        <v>#N/A</v>
      </c>
      <c r="AE315" s="93">
        <f>IF(ISNUMBER(S315),S315*VLOOKUP('Frese Valve Selection'!$T315,'Partnumber data cartridges'!$A$4:$G$1001,7,FALSE),0)+
IF(ISNUMBER(U315),U315*VLOOKUP('Frese Valve Selection'!V315,'Partnumber data cartridges'!$A$4:$G$1001,7,FALSE),0)+
IF(ISNUMBER(W315),W315*VLOOKUP('Frese Valve Selection'!X315,'Partnumber data cartridges'!$A$4:$G$1001,7,FALSE),0)</f>
        <v>0</v>
      </c>
      <c r="AF315" s="1">
        <f>MAX(IF(ISBLANK(T315),0,VLOOKUP('Frese Valve Selection'!$T315,'Partnumber data cartridges'!$A$4:$G$1001,5,FALSE)),
IF(ISBLANK(V315),0,VLOOKUP('Frese Valve Selection'!V315,'Partnumber data cartridges'!$A$4:$G$1001,5,FALSE)),
IF(ISBLANK(X315),0,VLOOKUP('Frese Valve Selection'!X315,'Partnumber data cartridges'!$A$4:$G$1001,5,FALSE)))</f>
        <v>0</v>
      </c>
      <c r="AG315" s="20" t="e">
        <f>VLOOKUP(O315,'Weight table'!$A$2:$C$10000,3,FALSE)+IF(ISNUMBER(S315),S315*VLOOKUP(T315,'Weight table'!$A$2:$C$10000,3,FALSE),0)+IF(ISNUMBER(U315),U315*VLOOKUP(V315,'Weight table'!$A$2:$C$10000,3,FALSE),0)+IF(ISNUMBER(W315),W315*VLOOKUP(X315,'Weight table'!$A$2:$C$10000,3,FALSE),0)</f>
        <v>#N/A</v>
      </c>
      <c r="AI315" s="73"/>
      <c r="AN315">
        <f t="shared" si="35"/>
        <v>0</v>
      </c>
      <c r="AO315" t="e">
        <f t="shared" si="36"/>
        <v>#N/A</v>
      </c>
    </row>
    <row r="316" spans="2:41">
      <c r="B316" s="73"/>
      <c r="C316" s="73"/>
      <c r="D316" s="73"/>
      <c r="E316" s="73"/>
      <c r="F316" s="73"/>
      <c r="G316" s="81"/>
      <c r="H316" s="81"/>
      <c r="I316" s="97"/>
      <c r="J316" s="73"/>
      <c r="K316" s="73"/>
      <c r="L316" s="73"/>
      <c r="M316" s="81"/>
      <c r="O316" s="71"/>
      <c r="P316" s="20" t="e">
        <f>VLOOKUP('Frese Valve Selection'!$O316,'Partnumber data valves'!$B$4:$M$1001,12,FALSE)</f>
        <v>#N/A</v>
      </c>
      <c r="Q316" s="20" t="e">
        <f>VLOOKUP('Frese Valve Selection'!$O316,'Partnumber data valves'!$B$4:$L$1001,11,FALSE)</f>
        <v>#N/A</v>
      </c>
      <c r="R316" s="94" t="e">
        <f t="shared" si="34"/>
        <v>#DIV/0!</v>
      </c>
      <c r="S316" s="71"/>
      <c r="T316" s="71"/>
      <c r="U316" s="71"/>
      <c r="V316" s="71"/>
      <c r="W316" s="71"/>
      <c r="X316" s="71"/>
      <c r="Y316" s="19" t="e">
        <f>VLOOKUP('Frese Valve Selection'!$O316,'Partnumber data valves'!$B$4:$K$1001,2,FALSE)</f>
        <v>#N/A</v>
      </c>
      <c r="Z316" s="20" t="e">
        <f>VLOOKUP('Frese Valve Selection'!$O316,'Partnumber data valves'!$B$4:$K$1001,3,FALSE)</f>
        <v>#N/A</v>
      </c>
      <c r="AA316" s="20" t="e">
        <f>VLOOKUP('Frese Valve Selection'!$O316,'Partnumber data valves'!$B$4:$K$1001,7,FALSE)</f>
        <v>#N/A</v>
      </c>
      <c r="AB316" s="20" t="e">
        <f>VLOOKUP('Frese Valve Selection'!$O316,'Partnumber data valves'!$B$4:$K$1001,8,FALSE)</f>
        <v>#N/A</v>
      </c>
      <c r="AC316" s="20" t="e">
        <f>VLOOKUP('Frese Valve Selection'!$O316,'Partnumber data valves'!$B$4:$K$1001,9,FALSE)</f>
        <v>#N/A</v>
      </c>
      <c r="AD316" s="20" t="e">
        <f>VLOOKUP('Frese Valve Selection'!$O316,'Partnumber data valves'!$B$4:$K$1001,10,FALSE)</f>
        <v>#N/A</v>
      </c>
      <c r="AE316" s="93">
        <f>IF(ISNUMBER(S316),S316*VLOOKUP('Frese Valve Selection'!$T316,'Partnumber data cartridges'!$A$4:$G$1001,7,FALSE),0)+
IF(ISNUMBER(U316),U316*VLOOKUP('Frese Valve Selection'!V316,'Partnumber data cartridges'!$A$4:$G$1001,7,FALSE),0)+
IF(ISNUMBER(W316),W316*VLOOKUP('Frese Valve Selection'!X316,'Partnumber data cartridges'!$A$4:$G$1001,7,FALSE),0)</f>
        <v>0</v>
      </c>
      <c r="AF316" s="1">
        <f>MAX(IF(ISBLANK(T316),0,VLOOKUP('Frese Valve Selection'!$T316,'Partnumber data cartridges'!$A$4:$G$1001,5,FALSE)),
IF(ISBLANK(V316),0,VLOOKUP('Frese Valve Selection'!V316,'Partnumber data cartridges'!$A$4:$G$1001,5,FALSE)),
IF(ISBLANK(X316),0,VLOOKUP('Frese Valve Selection'!X316,'Partnumber data cartridges'!$A$4:$G$1001,5,FALSE)))</f>
        <v>0</v>
      </c>
      <c r="AG316" s="20" t="e">
        <f>VLOOKUP(O316,'Weight table'!$A$2:$C$10000,3,FALSE)+IF(ISNUMBER(S316),S316*VLOOKUP(T316,'Weight table'!$A$2:$C$10000,3,FALSE),0)+IF(ISNUMBER(U316),U316*VLOOKUP(V316,'Weight table'!$A$2:$C$10000,3,FALSE),0)+IF(ISNUMBER(W316),W316*VLOOKUP(X316,'Weight table'!$A$2:$C$10000,3,FALSE),0)</f>
        <v>#N/A</v>
      </c>
      <c r="AI316" s="73"/>
      <c r="AN316">
        <f t="shared" si="35"/>
        <v>0</v>
      </c>
      <c r="AO316" t="e">
        <f t="shared" si="36"/>
        <v>#N/A</v>
      </c>
    </row>
    <row r="317" spans="2:41">
      <c r="B317" s="73"/>
      <c r="C317" s="73"/>
      <c r="D317" s="73"/>
      <c r="E317" s="73"/>
      <c r="F317" s="73"/>
      <c r="G317" s="82"/>
      <c r="H317" s="81"/>
      <c r="I317" s="97"/>
      <c r="J317" s="73"/>
      <c r="K317" s="73"/>
      <c r="L317" s="73"/>
      <c r="M317" s="81"/>
      <c r="O317" s="71"/>
      <c r="P317" s="20" t="e">
        <f>VLOOKUP('Frese Valve Selection'!$O317,'Partnumber data valves'!$B$4:$M$1001,12,FALSE)</f>
        <v>#N/A</v>
      </c>
      <c r="Q317" s="20" t="e">
        <f>VLOOKUP('Frese Valve Selection'!$O317,'Partnumber data valves'!$B$4:$L$1001,11,FALSE)</f>
        <v>#N/A</v>
      </c>
      <c r="R317" s="94" t="e">
        <f t="shared" si="34"/>
        <v>#DIV/0!</v>
      </c>
      <c r="S317" s="71"/>
      <c r="T317" s="71"/>
      <c r="U317" s="71"/>
      <c r="V317" s="71"/>
      <c r="W317" s="71"/>
      <c r="X317" s="71"/>
      <c r="Y317" s="19" t="e">
        <f>VLOOKUP('Frese Valve Selection'!$O317,'Partnumber data valves'!$B$4:$K$1001,2,FALSE)</f>
        <v>#N/A</v>
      </c>
      <c r="Z317" s="20" t="e">
        <f>VLOOKUP('Frese Valve Selection'!$O317,'Partnumber data valves'!$B$4:$K$1001,3,FALSE)</f>
        <v>#N/A</v>
      </c>
      <c r="AA317" s="20" t="e">
        <f>VLOOKUP('Frese Valve Selection'!$O317,'Partnumber data valves'!$B$4:$K$1001,7,FALSE)</f>
        <v>#N/A</v>
      </c>
      <c r="AB317" s="20" t="e">
        <f>VLOOKUP('Frese Valve Selection'!$O317,'Partnumber data valves'!$B$4:$K$1001,8,FALSE)</f>
        <v>#N/A</v>
      </c>
      <c r="AC317" s="20" t="e">
        <f>VLOOKUP('Frese Valve Selection'!$O317,'Partnumber data valves'!$B$4:$K$1001,9,FALSE)</f>
        <v>#N/A</v>
      </c>
      <c r="AD317" s="20" t="e">
        <f>VLOOKUP('Frese Valve Selection'!$O317,'Partnumber data valves'!$B$4:$K$1001,10,FALSE)</f>
        <v>#N/A</v>
      </c>
      <c r="AE317" s="93">
        <f>IF(ISNUMBER(S317),S317*VLOOKUP('Frese Valve Selection'!$T317,'Partnumber data cartridges'!$A$4:$G$1001,7,FALSE),0)+
IF(ISNUMBER(U317),U317*VLOOKUP('Frese Valve Selection'!V317,'Partnumber data cartridges'!$A$4:$G$1001,7,FALSE),0)+
IF(ISNUMBER(W317),W317*VLOOKUP('Frese Valve Selection'!X317,'Partnumber data cartridges'!$A$4:$G$1001,7,FALSE),0)</f>
        <v>0</v>
      </c>
      <c r="AF317" s="1">
        <f>MAX(IF(ISBLANK(T317),0,VLOOKUP('Frese Valve Selection'!$T317,'Partnumber data cartridges'!$A$4:$G$1001,5,FALSE)),
IF(ISBLANK(V317),0,VLOOKUP('Frese Valve Selection'!V317,'Partnumber data cartridges'!$A$4:$G$1001,5,FALSE)),
IF(ISBLANK(X317),0,VLOOKUP('Frese Valve Selection'!X317,'Partnumber data cartridges'!$A$4:$G$1001,5,FALSE)))</f>
        <v>0</v>
      </c>
      <c r="AG317" s="20" t="e">
        <f>VLOOKUP(O317,'Weight table'!$A$2:$C$10000,3,FALSE)+IF(ISNUMBER(S317),S317*VLOOKUP(T317,'Weight table'!$A$2:$C$10000,3,FALSE),0)+IF(ISNUMBER(U317),U317*VLOOKUP(V317,'Weight table'!$A$2:$C$10000,3,FALSE),0)+IF(ISNUMBER(W317),W317*VLOOKUP(X317,'Weight table'!$A$2:$C$10000,3,FALSE),0)</f>
        <v>#N/A</v>
      </c>
      <c r="AI317" s="73"/>
      <c r="AN317">
        <f t="shared" si="35"/>
        <v>0</v>
      </c>
      <c r="AO317" t="e">
        <f t="shared" si="36"/>
        <v>#N/A</v>
      </c>
    </row>
    <row r="318" spans="2:41">
      <c r="B318" s="73"/>
      <c r="C318" s="73"/>
      <c r="D318" s="73"/>
      <c r="E318" s="73"/>
      <c r="F318" s="73"/>
      <c r="G318" s="81"/>
      <c r="H318" s="81"/>
      <c r="I318" s="97"/>
      <c r="J318" s="73"/>
      <c r="K318" s="73"/>
      <c r="L318" s="73"/>
      <c r="M318" s="81"/>
      <c r="O318" s="71"/>
      <c r="P318" s="20" t="e">
        <f>VLOOKUP('Frese Valve Selection'!$O318,'Partnumber data valves'!$B$4:$M$1001,12,FALSE)</f>
        <v>#N/A</v>
      </c>
      <c r="Q318" s="20" t="e">
        <f>VLOOKUP('Frese Valve Selection'!$O318,'Partnumber data valves'!$B$4:$L$1001,11,FALSE)</f>
        <v>#N/A</v>
      </c>
      <c r="R318" s="94" t="e">
        <f t="shared" si="34"/>
        <v>#DIV/0!</v>
      </c>
      <c r="S318" s="71"/>
      <c r="T318" s="71"/>
      <c r="U318" s="71"/>
      <c r="V318" s="71"/>
      <c r="W318" s="71"/>
      <c r="X318" s="71"/>
      <c r="Y318" s="19" t="e">
        <f>VLOOKUP('Frese Valve Selection'!$O318,'Partnumber data valves'!$B$4:$K$1001,2,FALSE)</f>
        <v>#N/A</v>
      </c>
      <c r="Z318" s="20" t="e">
        <f>VLOOKUP('Frese Valve Selection'!$O318,'Partnumber data valves'!$B$4:$K$1001,3,FALSE)</f>
        <v>#N/A</v>
      </c>
      <c r="AA318" s="20" t="e">
        <f>VLOOKUP('Frese Valve Selection'!$O318,'Partnumber data valves'!$B$4:$K$1001,7,FALSE)</f>
        <v>#N/A</v>
      </c>
      <c r="AB318" s="20" t="e">
        <f>VLOOKUP('Frese Valve Selection'!$O318,'Partnumber data valves'!$B$4:$K$1001,8,FALSE)</f>
        <v>#N/A</v>
      </c>
      <c r="AC318" s="20" t="e">
        <f>VLOOKUP('Frese Valve Selection'!$O318,'Partnumber data valves'!$B$4:$K$1001,9,FALSE)</f>
        <v>#N/A</v>
      </c>
      <c r="AD318" s="20" t="e">
        <f>VLOOKUP('Frese Valve Selection'!$O318,'Partnumber data valves'!$B$4:$K$1001,10,FALSE)</f>
        <v>#N/A</v>
      </c>
      <c r="AE318" s="93">
        <f>IF(ISNUMBER(S318),S318*VLOOKUP('Frese Valve Selection'!$T318,'Partnumber data cartridges'!$A$4:$G$1001,7,FALSE),0)+
IF(ISNUMBER(U318),U318*VLOOKUP('Frese Valve Selection'!V318,'Partnumber data cartridges'!$A$4:$G$1001,7,FALSE),0)+
IF(ISNUMBER(W318),W318*VLOOKUP('Frese Valve Selection'!X318,'Partnumber data cartridges'!$A$4:$G$1001,7,FALSE),0)</f>
        <v>0</v>
      </c>
      <c r="AF318" s="1">
        <f>MAX(IF(ISBLANK(T318),0,VLOOKUP('Frese Valve Selection'!$T318,'Partnumber data cartridges'!$A$4:$G$1001,5,FALSE)),
IF(ISBLANK(V318),0,VLOOKUP('Frese Valve Selection'!V318,'Partnumber data cartridges'!$A$4:$G$1001,5,FALSE)),
IF(ISBLANK(X318),0,VLOOKUP('Frese Valve Selection'!X318,'Partnumber data cartridges'!$A$4:$G$1001,5,FALSE)))</f>
        <v>0</v>
      </c>
      <c r="AG318" s="20" t="e">
        <f>VLOOKUP(O318,'Weight table'!$A$2:$C$10000,3,FALSE)+IF(ISNUMBER(S318),S318*VLOOKUP(T318,'Weight table'!$A$2:$C$10000,3,FALSE),0)+IF(ISNUMBER(U318),U318*VLOOKUP(V318,'Weight table'!$A$2:$C$10000,3,FALSE),0)+IF(ISNUMBER(W318),W318*VLOOKUP(X318,'Weight table'!$A$2:$C$10000,3,FALSE),0)</f>
        <v>#N/A</v>
      </c>
      <c r="AI318" s="73"/>
      <c r="AN318">
        <f t="shared" si="35"/>
        <v>0</v>
      </c>
      <c r="AO318" t="e">
        <f t="shared" si="36"/>
        <v>#N/A</v>
      </c>
    </row>
    <row r="319" spans="2:41">
      <c r="B319" s="73"/>
      <c r="C319" s="73"/>
      <c r="D319" s="73"/>
      <c r="E319" s="73"/>
      <c r="F319" s="73"/>
      <c r="G319" s="82"/>
      <c r="H319" s="81"/>
      <c r="I319" s="97"/>
      <c r="J319" s="73"/>
      <c r="K319" s="73"/>
      <c r="L319" s="73"/>
      <c r="M319" s="81"/>
      <c r="O319" s="71"/>
      <c r="P319" s="20" t="e">
        <f>VLOOKUP('Frese Valve Selection'!$O319,'Partnumber data valves'!$B$4:$M$1001,12,FALSE)</f>
        <v>#N/A</v>
      </c>
      <c r="Q319" s="20" t="e">
        <f>VLOOKUP('Frese Valve Selection'!$O319,'Partnumber data valves'!$B$4:$L$1001,11,FALSE)</f>
        <v>#N/A</v>
      </c>
      <c r="R319" s="94" t="e">
        <f t="shared" si="34"/>
        <v>#DIV/0!</v>
      </c>
      <c r="S319" s="71"/>
      <c r="T319" s="71"/>
      <c r="U319" s="71"/>
      <c r="V319" s="71"/>
      <c r="W319" s="71"/>
      <c r="X319" s="71"/>
      <c r="Y319" s="19" t="e">
        <f>VLOOKUP('Frese Valve Selection'!$O319,'Partnumber data valves'!$B$4:$K$1001,2,FALSE)</f>
        <v>#N/A</v>
      </c>
      <c r="Z319" s="20" t="e">
        <f>VLOOKUP('Frese Valve Selection'!$O319,'Partnumber data valves'!$B$4:$K$1001,3,FALSE)</f>
        <v>#N/A</v>
      </c>
      <c r="AA319" s="20" t="e">
        <f>VLOOKUP('Frese Valve Selection'!$O319,'Partnumber data valves'!$B$4:$K$1001,7,FALSE)</f>
        <v>#N/A</v>
      </c>
      <c r="AB319" s="20" t="e">
        <f>VLOOKUP('Frese Valve Selection'!$O319,'Partnumber data valves'!$B$4:$K$1001,8,FALSE)</f>
        <v>#N/A</v>
      </c>
      <c r="AC319" s="20" t="e">
        <f>VLOOKUP('Frese Valve Selection'!$O319,'Partnumber data valves'!$B$4:$K$1001,9,FALSE)</f>
        <v>#N/A</v>
      </c>
      <c r="AD319" s="20" t="e">
        <f>VLOOKUP('Frese Valve Selection'!$O319,'Partnumber data valves'!$B$4:$K$1001,10,FALSE)</f>
        <v>#N/A</v>
      </c>
      <c r="AE319" s="93">
        <f>IF(ISNUMBER(S319),S319*VLOOKUP('Frese Valve Selection'!$T319,'Partnumber data cartridges'!$A$4:$G$1001,7,FALSE),0)+
IF(ISNUMBER(U319),U319*VLOOKUP('Frese Valve Selection'!V319,'Partnumber data cartridges'!$A$4:$G$1001,7,FALSE),0)+
IF(ISNUMBER(W319),W319*VLOOKUP('Frese Valve Selection'!X319,'Partnumber data cartridges'!$A$4:$G$1001,7,FALSE),0)</f>
        <v>0</v>
      </c>
      <c r="AF319" s="1">
        <f>MAX(IF(ISBLANK(T319),0,VLOOKUP('Frese Valve Selection'!$T319,'Partnumber data cartridges'!$A$4:$G$1001,5,FALSE)),
IF(ISBLANK(V319),0,VLOOKUP('Frese Valve Selection'!V319,'Partnumber data cartridges'!$A$4:$G$1001,5,FALSE)),
IF(ISBLANK(X319),0,VLOOKUP('Frese Valve Selection'!X319,'Partnumber data cartridges'!$A$4:$G$1001,5,FALSE)))</f>
        <v>0</v>
      </c>
      <c r="AG319" s="20" t="e">
        <f>VLOOKUP(O319,'Weight table'!$A$2:$C$10000,3,FALSE)+IF(ISNUMBER(S319),S319*VLOOKUP(T319,'Weight table'!$A$2:$C$10000,3,FALSE),0)+IF(ISNUMBER(U319),U319*VLOOKUP(V319,'Weight table'!$A$2:$C$10000,3,FALSE),0)+IF(ISNUMBER(W319),W319*VLOOKUP(X319,'Weight table'!$A$2:$C$10000,3,FALSE),0)</f>
        <v>#N/A</v>
      </c>
      <c r="AI319" s="73"/>
      <c r="AN319">
        <f t="shared" si="35"/>
        <v>0</v>
      </c>
      <c r="AO319" t="e">
        <f t="shared" si="36"/>
        <v>#N/A</v>
      </c>
    </row>
    <row r="320" spans="2:41">
      <c r="B320" s="73"/>
      <c r="C320" s="73"/>
      <c r="D320" s="73"/>
      <c r="E320" s="73"/>
      <c r="F320" s="73"/>
      <c r="G320" s="81"/>
      <c r="H320" s="81"/>
      <c r="I320" s="97"/>
      <c r="J320" s="73"/>
      <c r="K320" s="73"/>
      <c r="L320" s="73"/>
      <c r="M320" s="81"/>
      <c r="O320" s="71"/>
      <c r="P320" s="20" t="e">
        <f>VLOOKUP('Frese Valve Selection'!$O320,'Partnumber data valves'!$B$4:$M$1001,12,FALSE)</f>
        <v>#N/A</v>
      </c>
      <c r="Q320" s="20" t="e">
        <f>VLOOKUP('Frese Valve Selection'!$O320,'Partnumber data valves'!$B$4:$L$1001,11,FALSE)</f>
        <v>#N/A</v>
      </c>
      <c r="R320" s="94" t="e">
        <f t="shared" si="34"/>
        <v>#DIV/0!</v>
      </c>
      <c r="S320" s="71"/>
      <c r="T320" s="71"/>
      <c r="U320" s="71"/>
      <c r="V320" s="71"/>
      <c r="W320" s="71"/>
      <c r="X320" s="71"/>
      <c r="Y320" s="19" t="e">
        <f>VLOOKUP('Frese Valve Selection'!$O320,'Partnumber data valves'!$B$4:$K$1001,2,FALSE)</f>
        <v>#N/A</v>
      </c>
      <c r="Z320" s="20" t="e">
        <f>VLOOKUP('Frese Valve Selection'!$O320,'Partnumber data valves'!$B$4:$K$1001,3,FALSE)</f>
        <v>#N/A</v>
      </c>
      <c r="AA320" s="20" t="e">
        <f>VLOOKUP('Frese Valve Selection'!$O320,'Partnumber data valves'!$B$4:$K$1001,7,FALSE)</f>
        <v>#N/A</v>
      </c>
      <c r="AB320" s="20" t="e">
        <f>VLOOKUP('Frese Valve Selection'!$O320,'Partnumber data valves'!$B$4:$K$1001,8,FALSE)</f>
        <v>#N/A</v>
      </c>
      <c r="AC320" s="20" t="e">
        <f>VLOOKUP('Frese Valve Selection'!$O320,'Partnumber data valves'!$B$4:$K$1001,9,FALSE)</f>
        <v>#N/A</v>
      </c>
      <c r="AD320" s="20" t="e">
        <f>VLOOKUP('Frese Valve Selection'!$O320,'Partnumber data valves'!$B$4:$K$1001,10,FALSE)</f>
        <v>#N/A</v>
      </c>
      <c r="AE320" s="93">
        <f>IF(ISNUMBER(S320),S320*VLOOKUP('Frese Valve Selection'!$T320,'Partnumber data cartridges'!$A$4:$G$1001,7,FALSE),0)+
IF(ISNUMBER(U320),U320*VLOOKUP('Frese Valve Selection'!V320,'Partnumber data cartridges'!$A$4:$G$1001,7,FALSE),0)+
IF(ISNUMBER(W320),W320*VLOOKUP('Frese Valve Selection'!X320,'Partnumber data cartridges'!$A$4:$G$1001,7,FALSE),0)</f>
        <v>0</v>
      </c>
      <c r="AF320" s="1">
        <f>MAX(IF(ISBLANK(T320),0,VLOOKUP('Frese Valve Selection'!$T320,'Partnumber data cartridges'!$A$4:$G$1001,5,FALSE)),
IF(ISBLANK(V320),0,VLOOKUP('Frese Valve Selection'!V320,'Partnumber data cartridges'!$A$4:$G$1001,5,FALSE)),
IF(ISBLANK(X320),0,VLOOKUP('Frese Valve Selection'!X320,'Partnumber data cartridges'!$A$4:$G$1001,5,FALSE)))</f>
        <v>0</v>
      </c>
      <c r="AG320" s="20" t="e">
        <f>VLOOKUP(O320,'Weight table'!$A$2:$C$10000,3,FALSE)+IF(ISNUMBER(S320),S320*VLOOKUP(T320,'Weight table'!$A$2:$C$10000,3,FALSE),0)+IF(ISNUMBER(U320),U320*VLOOKUP(V320,'Weight table'!$A$2:$C$10000,3,FALSE),0)+IF(ISNUMBER(W320),W320*VLOOKUP(X320,'Weight table'!$A$2:$C$10000,3,FALSE),0)</f>
        <v>#N/A</v>
      </c>
      <c r="AI320" s="73"/>
      <c r="AN320">
        <f t="shared" si="35"/>
        <v>0</v>
      </c>
      <c r="AO320" t="e">
        <f t="shared" si="36"/>
        <v>#N/A</v>
      </c>
    </row>
    <row r="321" spans="2:41">
      <c r="B321" s="73"/>
      <c r="C321" s="73"/>
      <c r="D321" s="73"/>
      <c r="E321" s="73"/>
      <c r="F321" s="73"/>
      <c r="G321" s="82"/>
      <c r="H321" s="81"/>
      <c r="I321" s="97"/>
      <c r="J321" s="73"/>
      <c r="K321" s="73"/>
      <c r="L321" s="73"/>
      <c r="M321" s="81"/>
      <c r="O321" s="71"/>
      <c r="P321" s="20" t="e">
        <f>VLOOKUP('Frese Valve Selection'!$O321,'Partnumber data valves'!$B$4:$M$1001,12,FALSE)</f>
        <v>#N/A</v>
      </c>
      <c r="Q321" s="20" t="e">
        <f>VLOOKUP('Frese Valve Selection'!$O321,'Partnumber data valves'!$B$4:$L$1001,11,FALSE)</f>
        <v>#N/A</v>
      </c>
      <c r="R321" s="94" t="e">
        <f t="shared" si="34"/>
        <v>#DIV/0!</v>
      </c>
      <c r="S321" s="71"/>
      <c r="T321" s="71"/>
      <c r="U321" s="71"/>
      <c r="V321" s="71"/>
      <c r="W321" s="71"/>
      <c r="X321" s="71"/>
      <c r="Y321" s="19" t="e">
        <f>VLOOKUP('Frese Valve Selection'!$O321,'Partnumber data valves'!$B$4:$K$1001,2,FALSE)</f>
        <v>#N/A</v>
      </c>
      <c r="Z321" s="20" t="e">
        <f>VLOOKUP('Frese Valve Selection'!$O321,'Partnumber data valves'!$B$4:$K$1001,3,FALSE)</f>
        <v>#N/A</v>
      </c>
      <c r="AA321" s="20" t="e">
        <f>VLOOKUP('Frese Valve Selection'!$O321,'Partnumber data valves'!$B$4:$K$1001,7,FALSE)</f>
        <v>#N/A</v>
      </c>
      <c r="AB321" s="20" t="e">
        <f>VLOOKUP('Frese Valve Selection'!$O321,'Partnumber data valves'!$B$4:$K$1001,8,FALSE)</f>
        <v>#N/A</v>
      </c>
      <c r="AC321" s="20" t="e">
        <f>VLOOKUP('Frese Valve Selection'!$O321,'Partnumber data valves'!$B$4:$K$1001,9,FALSE)</f>
        <v>#N/A</v>
      </c>
      <c r="AD321" s="20" t="e">
        <f>VLOOKUP('Frese Valve Selection'!$O321,'Partnumber data valves'!$B$4:$K$1001,10,FALSE)</f>
        <v>#N/A</v>
      </c>
      <c r="AE321" s="93">
        <f>IF(ISNUMBER(S321),S321*VLOOKUP('Frese Valve Selection'!$T321,'Partnumber data cartridges'!$A$4:$G$1001,7,FALSE),0)+
IF(ISNUMBER(U321),U321*VLOOKUP('Frese Valve Selection'!V321,'Partnumber data cartridges'!$A$4:$G$1001,7,FALSE),0)+
IF(ISNUMBER(W321),W321*VLOOKUP('Frese Valve Selection'!X321,'Partnumber data cartridges'!$A$4:$G$1001,7,FALSE),0)</f>
        <v>0</v>
      </c>
      <c r="AF321" s="1">
        <f>MAX(IF(ISBLANK(T321),0,VLOOKUP('Frese Valve Selection'!$T321,'Partnumber data cartridges'!$A$4:$G$1001,5,FALSE)),
IF(ISBLANK(V321),0,VLOOKUP('Frese Valve Selection'!V321,'Partnumber data cartridges'!$A$4:$G$1001,5,FALSE)),
IF(ISBLANK(X321),0,VLOOKUP('Frese Valve Selection'!X321,'Partnumber data cartridges'!$A$4:$G$1001,5,FALSE)))</f>
        <v>0</v>
      </c>
      <c r="AG321" s="20" t="e">
        <f>VLOOKUP(O321,'Weight table'!$A$2:$C$10000,3,FALSE)+IF(ISNUMBER(S321),S321*VLOOKUP(T321,'Weight table'!$A$2:$C$10000,3,FALSE),0)+IF(ISNUMBER(U321),U321*VLOOKUP(V321,'Weight table'!$A$2:$C$10000,3,FALSE),0)+IF(ISNUMBER(W321),W321*VLOOKUP(X321,'Weight table'!$A$2:$C$10000,3,FALSE),0)</f>
        <v>#N/A</v>
      </c>
      <c r="AI321" s="73"/>
      <c r="AN321">
        <f t="shared" si="35"/>
        <v>0</v>
      </c>
      <c r="AO321" t="e">
        <f t="shared" si="36"/>
        <v>#N/A</v>
      </c>
    </row>
    <row r="322" spans="2:41">
      <c r="B322" s="73"/>
      <c r="C322" s="73"/>
      <c r="D322" s="73"/>
      <c r="E322" s="73"/>
      <c r="F322" s="73"/>
      <c r="G322" s="81"/>
      <c r="H322" s="81"/>
      <c r="I322" s="97"/>
      <c r="J322" s="73"/>
      <c r="K322" s="73"/>
      <c r="L322" s="73"/>
      <c r="M322" s="81"/>
      <c r="O322" s="71"/>
      <c r="P322" s="20" t="e">
        <f>VLOOKUP('Frese Valve Selection'!$O322,'Partnumber data valves'!$B$4:$M$1001,12,FALSE)</f>
        <v>#N/A</v>
      </c>
      <c r="Q322" s="20" t="e">
        <f>VLOOKUP('Frese Valve Selection'!$O322,'Partnumber data valves'!$B$4:$L$1001,11,FALSE)</f>
        <v>#N/A</v>
      </c>
      <c r="R322" s="94" t="e">
        <f t="shared" si="34"/>
        <v>#DIV/0!</v>
      </c>
      <c r="S322" s="71"/>
      <c r="T322" s="71"/>
      <c r="U322" s="71"/>
      <c r="V322" s="71"/>
      <c r="W322" s="71"/>
      <c r="X322" s="71"/>
      <c r="Y322" s="19" t="e">
        <f>VLOOKUP('Frese Valve Selection'!$O322,'Partnumber data valves'!$B$4:$K$1001,2,FALSE)</f>
        <v>#N/A</v>
      </c>
      <c r="Z322" s="20" t="e">
        <f>VLOOKUP('Frese Valve Selection'!$O322,'Partnumber data valves'!$B$4:$K$1001,3,FALSE)</f>
        <v>#N/A</v>
      </c>
      <c r="AA322" s="20" t="e">
        <f>VLOOKUP('Frese Valve Selection'!$O322,'Partnumber data valves'!$B$4:$K$1001,7,FALSE)</f>
        <v>#N/A</v>
      </c>
      <c r="AB322" s="20" t="e">
        <f>VLOOKUP('Frese Valve Selection'!$O322,'Partnumber data valves'!$B$4:$K$1001,8,FALSE)</f>
        <v>#N/A</v>
      </c>
      <c r="AC322" s="20" t="e">
        <f>VLOOKUP('Frese Valve Selection'!$O322,'Partnumber data valves'!$B$4:$K$1001,9,FALSE)</f>
        <v>#N/A</v>
      </c>
      <c r="AD322" s="20" t="e">
        <f>VLOOKUP('Frese Valve Selection'!$O322,'Partnumber data valves'!$B$4:$K$1001,10,FALSE)</f>
        <v>#N/A</v>
      </c>
      <c r="AE322" s="93">
        <f>IF(ISNUMBER(S322),S322*VLOOKUP('Frese Valve Selection'!$T322,'Partnumber data cartridges'!$A$4:$G$1001,7,FALSE),0)+
IF(ISNUMBER(U322),U322*VLOOKUP('Frese Valve Selection'!V322,'Partnumber data cartridges'!$A$4:$G$1001,7,FALSE),0)+
IF(ISNUMBER(W322),W322*VLOOKUP('Frese Valve Selection'!X322,'Partnumber data cartridges'!$A$4:$G$1001,7,FALSE),0)</f>
        <v>0</v>
      </c>
      <c r="AF322" s="1">
        <f>MAX(IF(ISBLANK(T322),0,VLOOKUP('Frese Valve Selection'!$T322,'Partnumber data cartridges'!$A$4:$G$1001,5,FALSE)),
IF(ISBLANK(V322),0,VLOOKUP('Frese Valve Selection'!V322,'Partnumber data cartridges'!$A$4:$G$1001,5,FALSE)),
IF(ISBLANK(X322),0,VLOOKUP('Frese Valve Selection'!X322,'Partnumber data cartridges'!$A$4:$G$1001,5,FALSE)))</f>
        <v>0</v>
      </c>
      <c r="AG322" s="20" t="e">
        <f>VLOOKUP(O322,'Weight table'!$A$2:$C$10000,3,FALSE)+IF(ISNUMBER(S322),S322*VLOOKUP(T322,'Weight table'!$A$2:$C$10000,3,FALSE),0)+IF(ISNUMBER(U322),U322*VLOOKUP(V322,'Weight table'!$A$2:$C$10000,3,FALSE),0)+IF(ISNUMBER(W322),W322*VLOOKUP(X322,'Weight table'!$A$2:$C$10000,3,FALSE),0)</f>
        <v>#N/A</v>
      </c>
      <c r="AI322" s="73"/>
      <c r="AN322">
        <f t="shared" si="35"/>
        <v>0</v>
      </c>
      <c r="AO322" t="e">
        <f t="shared" si="36"/>
        <v>#N/A</v>
      </c>
    </row>
    <row r="323" spans="2:41">
      <c r="B323" s="73"/>
      <c r="C323" s="73"/>
      <c r="D323" s="73"/>
      <c r="E323" s="73"/>
      <c r="F323" s="73"/>
      <c r="G323" s="82"/>
      <c r="H323" s="81"/>
      <c r="I323" s="97"/>
      <c r="J323" s="73"/>
      <c r="K323" s="73"/>
      <c r="L323" s="73"/>
      <c r="M323" s="81"/>
      <c r="O323" s="71"/>
      <c r="P323" s="20" t="e">
        <f>VLOOKUP('Frese Valve Selection'!$O323,'Partnumber data valves'!$B$4:$M$1001,12,FALSE)</f>
        <v>#N/A</v>
      </c>
      <c r="Q323" s="20" t="e">
        <f>VLOOKUP('Frese Valve Selection'!$O323,'Partnumber data valves'!$B$4:$L$1001,11,FALSE)</f>
        <v>#N/A</v>
      </c>
      <c r="R323" s="94" t="e">
        <f t="shared" si="34"/>
        <v>#DIV/0!</v>
      </c>
      <c r="S323" s="71"/>
      <c r="T323" s="71"/>
      <c r="U323" s="71"/>
      <c r="V323" s="71"/>
      <c r="W323" s="71"/>
      <c r="X323" s="71"/>
      <c r="Y323" s="19" t="e">
        <f>VLOOKUP('Frese Valve Selection'!$O323,'Partnumber data valves'!$B$4:$K$1001,2,FALSE)</f>
        <v>#N/A</v>
      </c>
      <c r="Z323" s="20" t="e">
        <f>VLOOKUP('Frese Valve Selection'!$O323,'Partnumber data valves'!$B$4:$K$1001,3,FALSE)</f>
        <v>#N/A</v>
      </c>
      <c r="AA323" s="20" t="e">
        <f>VLOOKUP('Frese Valve Selection'!$O323,'Partnumber data valves'!$B$4:$K$1001,7,FALSE)</f>
        <v>#N/A</v>
      </c>
      <c r="AB323" s="20" t="e">
        <f>VLOOKUP('Frese Valve Selection'!$O323,'Partnumber data valves'!$B$4:$K$1001,8,FALSE)</f>
        <v>#N/A</v>
      </c>
      <c r="AC323" s="20" t="e">
        <f>VLOOKUP('Frese Valve Selection'!$O323,'Partnumber data valves'!$B$4:$K$1001,9,FALSE)</f>
        <v>#N/A</v>
      </c>
      <c r="AD323" s="20" t="e">
        <f>VLOOKUP('Frese Valve Selection'!$O323,'Partnumber data valves'!$B$4:$K$1001,10,FALSE)</f>
        <v>#N/A</v>
      </c>
      <c r="AE323" s="93">
        <f>IF(ISNUMBER(S323),S323*VLOOKUP('Frese Valve Selection'!$T323,'Partnumber data cartridges'!$A$4:$G$1001,7,FALSE),0)+
IF(ISNUMBER(U323),U323*VLOOKUP('Frese Valve Selection'!V323,'Partnumber data cartridges'!$A$4:$G$1001,7,FALSE),0)+
IF(ISNUMBER(W323),W323*VLOOKUP('Frese Valve Selection'!X323,'Partnumber data cartridges'!$A$4:$G$1001,7,FALSE),0)</f>
        <v>0</v>
      </c>
      <c r="AF323" s="1">
        <f>MAX(IF(ISBLANK(T323),0,VLOOKUP('Frese Valve Selection'!$T323,'Partnumber data cartridges'!$A$4:$G$1001,5,FALSE)),
IF(ISBLANK(V323),0,VLOOKUP('Frese Valve Selection'!V323,'Partnumber data cartridges'!$A$4:$G$1001,5,FALSE)),
IF(ISBLANK(X323),0,VLOOKUP('Frese Valve Selection'!X323,'Partnumber data cartridges'!$A$4:$G$1001,5,FALSE)))</f>
        <v>0</v>
      </c>
      <c r="AG323" s="20" t="e">
        <f>VLOOKUP(O323,'Weight table'!$A$2:$C$10000,3,FALSE)+IF(ISNUMBER(S323),S323*VLOOKUP(T323,'Weight table'!$A$2:$C$10000,3,FALSE),0)+IF(ISNUMBER(U323),U323*VLOOKUP(V323,'Weight table'!$A$2:$C$10000,3,FALSE),0)+IF(ISNUMBER(W323),W323*VLOOKUP(X323,'Weight table'!$A$2:$C$10000,3,FALSE),0)</f>
        <v>#N/A</v>
      </c>
      <c r="AI323" s="73"/>
      <c r="AN323">
        <f t="shared" si="35"/>
        <v>0</v>
      </c>
      <c r="AO323" t="e">
        <f t="shared" si="36"/>
        <v>#N/A</v>
      </c>
    </row>
    <row r="324" spans="2:41">
      <c r="B324" s="73"/>
      <c r="C324" s="73"/>
      <c r="D324" s="73"/>
      <c r="E324" s="73"/>
      <c r="F324" s="73"/>
      <c r="G324" s="81"/>
      <c r="H324" s="81"/>
      <c r="I324" s="97"/>
      <c r="J324" s="73"/>
      <c r="K324" s="73"/>
      <c r="L324" s="73"/>
      <c r="M324" s="81"/>
      <c r="O324" s="71"/>
      <c r="P324" s="20" t="e">
        <f>VLOOKUP('Frese Valve Selection'!$O324,'Partnumber data valves'!$B$4:$M$1001,12,FALSE)</f>
        <v>#N/A</v>
      </c>
      <c r="Q324" s="20" t="e">
        <f>VLOOKUP('Frese Valve Selection'!$O324,'Partnumber data valves'!$B$4:$L$1001,11,FALSE)</f>
        <v>#N/A</v>
      </c>
      <c r="R324" s="94" t="e">
        <f t="shared" si="34"/>
        <v>#DIV/0!</v>
      </c>
      <c r="S324" s="71"/>
      <c r="T324" s="71"/>
      <c r="U324" s="71"/>
      <c r="V324" s="71"/>
      <c r="W324" s="71"/>
      <c r="X324" s="71"/>
      <c r="Y324" s="19" t="e">
        <f>VLOOKUP('Frese Valve Selection'!$O324,'Partnumber data valves'!$B$4:$K$1001,2,FALSE)</f>
        <v>#N/A</v>
      </c>
      <c r="Z324" s="20" t="e">
        <f>VLOOKUP('Frese Valve Selection'!$O324,'Partnumber data valves'!$B$4:$K$1001,3,FALSE)</f>
        <v>#N/A</v>
      </c>
      <c r="AA324" s="20" t="e">
        <f>VLOOKUP('Frese Valve Selection'!$O324,'Partnumber data valves'!$B$4:$K$1001,7,FALSE)</f>
        <v>#N/A</v>
      </c>
      <c r="AB324" s="20" t="e">
        <f>VLOOKUP('Frese Valve Selection'!$O324,'Partnumber data valves'!$B$4:$K$1001,8,FALSE)</f>
        <v>#N/A</v>
      </c>
      <c r="AC324" s="20" t="e">
        <f>VLOOKUP('Frese Valve Selection'!$O324,'Partnumber data valves'!$B$4:$K$1001,9,FALSE)</f>
        <v>#N/A</v>
      </c>
      <c r="AD324" s="20" t="e">
        <f>VLOOKUP('Frese Valve Selection'!$O324,'Partnumber data valves'!$B$4:$K$1001,10,FALSE)</f>
        <v>#N/A</v>
      </c>
      <c r="AE324" s="93">
        <f>IF(ISNUMBER(S324),S324*VLOOKUP('Frese Valve Selection'!$T324,'Partnumber data cartridges'!$A$4:$G$1001,7,FALSE),0)+
IF(ISNUMBER(U324),U324*VLOOKUP('Frese Valve Selection'!V324,'Partnumber data cartridges'!$A$4:$G$1001,7,FALSE),0)+
IF(ISNUMBER(W324),W324*VLOOKUP('Frese Valve Selection'!X324,'Partnumber data cartridges'!$A$4:$G$1001,7,FALSE),0)</f>
        <v>0</v>
      </c>
      <c r="AF324" s="1">
        <f>MAX(IF(ISBLANK(T324),0,VLOOKUP('Frese Valve Selection'!$T324,'Partnumber data cartridges'!$A$4:$G$1001,5,FALSE)),
IF(ISBLANK(V324),0,VLOOKUP('Frese Valve Selection'!V324,'Partnumber data cartridges'!$A$4:$G$1001,5,FALSE)),
IF(ISBLANK(X324),0,VLOOKUP('Frese Valve Selection'!X324,'Partnumber data cartridges'!$A$4:$G$1001,5,FALSE)))</f>
        <v>0</v>
      </c>
      <c r="AG324" s="20" t="e">
        <f>VLOOKUP(O324,'Weight table'!$A$2:$C$10000,3,FALSE)+IF(ISNUMBER(S324),S324*VLOOKUP(T324,'Weight table'!$A$2:$C$10000,3,FALSE),0)+IF(ISNUMBER(U324),U324*VLOOKUP(V324,'Weight table'!$A$2:$C$10000,3,FALSE),0)+IF(ISNUMBER(W324),W324*VLOOKUP(X324,'Weight table'!$A$2:$C$10000,3,FALSE),0)</f>
        <v>#N/A</v>
      </c>
      <c r="AI324" s="73"/>
      <c r="AN324">
        <f t="shared" si="35"/>
        <v>0</v>
      </c>
      <c r="AO324" t="e">
        <f t="shared" si="36"/>
        <v>#N/A</v>
      </c>
    </row>
    <row r="325" spans="2:41">
      <c r="B325" s="73"/>
      <c r="C325" s="73"/>
      <c r="D325" s="73"/>
      <c r="E325" s="73"/>
      <c r="F325" s="73"/>
      <c r="G325" s="82"/>
      <c r="H325" s="81"/>
      <c r="I325" s="97"/>
      <c r="J325" s="73"/>
      <c r="K325" s="73"/>
      <c r="L325" s="73"/>
      <c r="M325" s="81"/>
      <c r="O325" s="71"/>
      <c r="P325" s="20" t="e">
        <f>VLOOKUP('Frese Valve Selection'!$O325,'Partnumber data valves'!$B$4:$M$1001,12,FALSE)</f>
        <v>#N/A</v>
      </c>
      <c r="Q325" s="20" t="e">
        <f>VLOOKUP('Frese Valve Selection'!$O325,'Partnumber data valves'!$B$4:$L$1001,11,FALSE)</f>
        <v>#N/A</v>
      </c>
      <c r="R325" s="94" t="e">
        <f t="shared" si="34"/>
        <v>#DIV/0!</v>
      </c>
      <c r="S325" s="71"/>
      <c r="T325" s="71"/>
      <c r="U325" s="71"/>
      <c r="V325" s="71"/>
      <c r="W325" s="71"/>
      <c r="X325" s="71"/>
      <c r="Y325" s="19" t="e">
        <f>VLOOKUP('Frese Valve Selection'!$O325,'Partnumber data valves'!$B$4:$K$1001,2,FALSE)</f>
        <v>#N/A</v>
      </c>
      <c r="Z325" s="20" t="e">
        <f>VLOOKUP('Frese Valve Selection'!$O325,'Partnumber data valves'!$B$4:$K$1001,3,FALSE)</f>
        <v>#N/A</v>
      </c>
      <c r="AA325" s="20" t="e">
        <f>VLOOKUP('Frese Valve Selection'!$O325,'Partnumber data valves'!$B$4:$K$1001,7,FALSE)</f>
        <v>#N/A</v>
      </c>
      <c r="AB325" s="20" t="e">
        <f>VLOOKUP('Frese Valve Selection'!$O325,'Partnumber data valves'!$B$4:$K$1001,8,FALSE)</f>
        <v>#N/A</v>
      </c>
      <c r="AC325" s="20" t="e">
        <f>VLOOKUP('Frese Valve Selection'!$O325,'Partnumber data valves'!$B$4:$K$1001,9,FALSE)</f>
        <v>#N/A</v>
      </c>
      <c r="AD325" s="20" t="e">
        <f>VLOOKUP('Frese Valve Selection'!$O325,'Partnumber data valves'!$B$4:$K$1001,10,FALSE)</f>
        <v>#N/A</v>
      </c>
      <c r="AE325" s="93">
        <f>IF(ISNUMBER(S325),S325*VLOOKUP('Frese Valve Selection'!$T325,'Partnumber data cartridges'!$A$4:$G$1001,7,FALSE),0)+
IF(ISNUMBER(U325),U325*VLOOKUP('Frese Valve Selection'!V325,'Partnumber data cartridges'!$A$4:$G$1001,7,FALSE),0)+
IF(ISNUMBER(W325),W325*VLOOKUP('Frese Valve Selection'!X325,'Partnumber data cartridges'!$A$4:$G$1001,7,FALSE),0)</f>
        <v>0</v>
      </c>
      <c r="AF325" s="1">
        <f>MAX(IF(ISBLANK(T325),0,VLOOKUP('Frese Valve Selection'!$T325,'Partnumber data cartridges'!$A$4:$G$1001,5,FALSE)),
IF(ISBLANK(V325),0,VLOOKUP('Frese Valve Selection'!V325,'Partnumber data cartridges'!$A$4:$G$1001,5,FALSE)),
IF(ISBLANK(X325),0,VLOOKUP('Frese Valve Selection'!X325,'Partnumber data cartridges'!$A$4:$G$1001,5,FALSE)))</f>
        <v>0</v>
      </c>
      <c r="AG325" s="20" t="e">
        <f>VLOOKUP(O325,'Weight table'!$A$2:$C$10000,3,FALSE)+IF(ISNUMBER(S325),S325*VLOOKUP(T325,'Weight table'!$A$2:$C$10000,3,FALSE),0)+IF(ISNUMBER(U325),U325*VLOOKUP(V325,'Weight table'!$A$2:$C$10000,3,FALSE),0)+IF(ISNUMBER(W325),W325*VLOOKUP(X325,'Weight table'!$A$2:$C$10000,3,FALSE),0)</f>
        <v>#N/A</v>
      </c>
      <c r="AI325" s="73"/>
      <c r="AN325">
        <f t="shared" si="35"/>
        <v>0</v>
      </c>
      <c r="AO325" t="e">
        <f t="shared" si="36"/>
        <v>#N/A</v>
      </c>
    </row>
    <row r="326" spans="2:41">
      <c r="B326" s="73"/>
      <c r="C326" s="73"/>
      <c r="D326" s="73"/>
      <c r="E326" s="73"/>
      <c r="F326" s="73"/>
      <c r="G326" s="81"/>
      <c r="H326" s="81"/>
      <c r="I326" s="97"/>
      <c r="J326" s="73"/>
      <c r="K326" s="73"/>
      <c r="L326" s="73"/>
      <c r="M326" s="81"/>
      <c r="O326" s="71"/>
      <c r="P326" s="20" t="e">
        <f>VLOOKUP('Frese Valve Selection'!$O326,'Partnumber data valves'!$B$4:$M$1001,12,FALSE)</f>
        <v>#N/A</v>
      </c>
      <c r="Q326" s="20" t="e">
        <f>VLOOKUP('Frese Valve Selection'!$O326,'Partnumber data valves'!$B$4:$L$1001,11,FALSE)</f>
        <v>#N/A</v>
      </c>
      <c r="R326" s="94" t="e">
        <f t="shared" si="34"/>
        <v>#DIV/0!</v>
      </c>
      <c r="S326" s="71"/>
      <c r="T326" s="71"/>
      <c r="U326" s="71"/>
      <c r="V326" s="71"/>
      <c r="W326" s="71"/>
      <c r="X326" s="71"/>
      <c r="Y326" s="19" t="e">
        <f>VLOOKUP('Frese Valve Selection'!$O326,'Partnumber data valves'!$B$4:$K$1001,2,FALSE)</f>
        <v>#N/A</v>
      </c>
      <c r="Z326" s="20" t="e">
        <f>VLOOKUP('Frese Valve Selection'!$O326,'Partnumber data valves'!$B$4:$K$1001,3,FALSE)</f>
        <v>#N/A</v>
      </c>
      <c r="AA326" s="20" t="e">
        <f>VLOOKUP('Frese Valve Selection'!$O326,'Partnumber data valves'!$B$4:$K$1001,7,FALSE)</f>
        <v>#N/A</v>
      </c>
      <c r="AB326" s="20" t="e">
        <f>VLOOKUP('Frese Valve Selection'!$O326,'Partnumber data valves'!$B$4:$K$1001,8,FALSE)</f>
        <v>#N/A</v>
      </c>
      <c r="AC326" s="20" t="e">
        <f>VLOOKUP('Frese Valve Selection'!$O326,'Partnumber data valves'!$B$4:$K$1001,9,FALSE)</f>
        <v>#N/A</v>
      </c>
      <c r="AD326" s="20" t="e">
        <f>VLOOKUP('Frese Valve Selection'!$O326,'Partnumber data valves'!$B$4:$K$1001,10,FALSE)</f>
        <v>#N/A</v>
      </c>
      <c r="AE326" s="93">
        <f>IF(ISNUMBER(S326),S326*VLOOKUP('Frese Valve Selection'!$T326,'Partnumber data cartridges'!$A$4:$G$1001,7,FALSE),0)+
IF(ISNUMBER(U326),U326*VLOOKUP('Frese Valve Selection'!V326,'Partnumber data cartridges'!$A$4:$G$1001,7,FALSE),0)+
IF(ISNUMBER(W326),W326*VLOOKUP('Frese Valve Selection'!X326,'Partnumber data cartridges'!$A$4:$G$1001,7,FALSE),0)</f>
        <v>0</v>
      </c>
      <c r="AF326" s="1">
        <f>MAX(IF(ISBLANK(T326),0,VLOOKUP('Frese Valve Selection'!$T326,'Partnumber data cartridges'!$A$4:$G$1001,5,FALSE)),
IF(ISBLANK(V326),0,VLOOKUP('Frese Valve Selection'!V326,'Partnumber data cartridges'!$A$4:$G$1001,5,FALSE)),
IF(ISBLANK(X326),0,VLOOKUP('Frese Valve Selection'!X326,'Partnumber data cartridges'!$A$4:$G$1001,5,FALSE)))</f>
        <v>0</v>
      </c>
      <c r="AG326" s="20" t="e">
        <f>VLOOKUP(O326,'Weight table'!$A$2:$C$10000,3,FALSE)+IF(ISNUMBER(S326),S326*VLOOKUP(T326,'Weight table'!$A$2:$C$10000,3,FALSE),0)+IF(ISNUMBER(U326),U326*VLOOKUP(V326,'Weight table'!$A$2:$C$10000,3,FALSE),0)+IF(ISNUMBER(W326),W326*VLOOKUP(X326,'Weight table'!$A$2:$C$10000,3,FALSE),0)</f>
        <v>#N/A</v>
      </c>
      <c r="AI326" s="73"/>
      <c r="AN326">
        <f t="shared" si="35"/>
        <v>0</v>
      </c>
      <c r="AO326" t="e">
        <f t="shared" si="36"/>
        <v>#N/A</v>
      </c>
    </row>
    <row r="327" spans="2:41">
      <c r="B327" s="73"/>
      <c r="C327" s="73"/>
      <c r="D327" s="73"/>
      <c r="E327" s="73"/>
      <c r="F327" s="73"/>
      <c r="G327" s="82"/>
      <c r="H327" s="81"/>
      <c r="I327" s="97"/>
      <c r="J327" s="73"/>
      <c r="K327" s="73"/>
      <c r="L327" s="73"/>
      <c r="M327" s="81"/>
      <c r="O327" s="71"/>
      <c r="P327" s="20" t="e">
        <f>VLOOKUP('Frese Valve Selection'!$O327,'Partnumber data valves'!$B$4:$M$1001,12,FALSE)</f>
        <v>#N/A</v>
      </c>
      <c r="Q327" s="20" t="e">
        <f>VLOOKUP('Frese Valve Selection'!$O327,'Partnumber data valves'!$B$4:$L$1001,11,FALSE)</f>
        <v>#N/A</v>
      </c>
      <c r="R327" s="94" t="e">
        <f t="shared" ref="R327:R390" si="37">AE327/I327-1</f>
        <v>#DIV/0!</v>
      </c>
      <c r="S327" s="71"/>
      <c r="T327" s="71"/>
      <c r="U327" s="71"/>
      <c r="V327" s="71"/>
      <c r="W327" s="71"/>
      <c r="X327" s="71"/>
      <c r="Y327" s="19" t="e">
        <f>VLOOKUP('Frese Valve Selection'!$O327,'Partnumber data valves'!$B$4:$K$1001,2,FALSE)</f>
        <v>#N/A</v>
      </c>
      <c r="Z327" s="20" t="e">
        <f>VLOOKUP('Frese Valve Selection'!$O327,'Partnumber data valves'!$B$4:$K$1001,3,FALSE)</f>
        <v>#N/A</v>
      </c>
      <c r="AA327" s="20" t="e">
        <f>VLOOKUP('Frese Valve Selection'!$O327,'Partnumber data valves'!$B$4:$K$1001,7,FALSE)</f>
        <v>#N/A</v>
      </c>
      <c r="AB327" s="20" t="e">
        <f>VLOOKUP('Frese Valve Selection'!$O327,'Partnumber data valves'!$B$4:$K$1001,8,FALSE)</f>
        <v>#N/A</v>
      </c>
      <c r="AC327" s="20" t="e">
        <f>VLOOKUP('Frese Valve Selection'!$O327,'Partnumber data valves'!$B$4:$K$1001,9,FALSE)</f>
        <v>#N/A</v>
      </c>
      <c r="AD327" s="20" t="e">
        <f>VLOOKUP('Frese Valve Selection'!$O327,'Partnumber data valves'!$B$4:$K$1001,10,FALSE)</f>
        <v>#N/A</v>
      </c>
      <c r="AE327" s="93">
        <f>IF(ISNUMBER(S327),S327*VLOOKUP('Frese Valve Selection'!$T327,'Partnumber data cartridges'!$A$4:$G$1001,7,FALSE),0)+
IF(ISNUMBER(U327),U327*VLOOKUP('Frese Valve Selection'!V327,'Partnumber data cartridges'!$A$4:$G$1001,7,FALSE),0)+
IF(ISNUMBER(W327),W327*VLOOKUP('Frese Valve Selection'!X327,'Partnumber data cartridges'!$A$4:$G$1001,7,FALSE),0)</f>
        <v>0</v>
      </c>
      <c r="AF327" s="1">
        <f>MAX(IF(ISBLANK(T327),0,VLOOKUP('Frese Valve Selection'!$T327,'Partnumber data cartridges'!$A$4:$G$1001,5,FALSE)),
IF(ISBLANK(V327),0,VLOOKUP('Frese Valve Selection'!V327,'Partnumber data cartridges'!$A$4:$G$1001,5,FALSE)),
IF(ISBLANK(X327),0,VLOOKUP('Frese Valve Selection'!X327,'Partnumber data cartridges'!$A$4:$G$1001,5,FALSE)))</f>
        <v>0</v>
      </c>
      <c r="AG327" s="20" t="e">
        <f>VLOOKUP(O327,'Weight table'!$A$2:$C$10000,3,FALSE)+IF(ISNUMBER(S327),S327*VLOOKUP(T327,'Weight table'!$A$2:$C$10000,3,FALSE),0)+IF(ISNUMBER(U327),U327*VLOOKUP(V327,'Weight table'!$A$2:$C$10000,3,FALSE),0)+IF(ISNUMBER(W327),W327*VLOOKUP(X327,'Weight table'!$A$2:$C$10000,3,FALSE),0)</f>
        <v>#N/A</v>
      </c>
      <c r="AI327" s="73"/>
      <c r="AN327">
        <f t="shared" si="35"/>
        <v>0</v>
      </c>
      <c r="AO327" t="e">
        <f t="shared" si="36"/>
        <v>#N/A</v>
      </c>
    </row>
    <row r="328" spans="2:41">
      <c r="B328" s="73"/>
      <c r="C328" s="73"/>
      <c r="D328" s="73"/>
      <c r="E328" s="73"/>
      <c r="F328" s="73"/>
      <c r="G328" s="81"/>
      <c r="H328" s="81"/>
      <c r="I328" s="97"/>
      <c r="J328" s="73"/>
      <c r="K328" s="73"/>
      <c r="L328" s="73"/>
      <c r="M328" s="81"/>
      <c r="O328" s="71"/>
      <c r="P328" s="20" t="e">
        <f>VLOOKUP('Frese Valve Selection'!$O328,'Partnumber data valves'!$B$4:$M$1001,12,FALSE)</f>
        <v>#N/A</v>
      </c>
      <c r="Q328" s="20" t="e">
        <f>VLOOKUP('Frese Valve Selection'!$O328,'Partnumber data valves'!$B$4:$L$1001,11,FALSE)</f>
        <v>#N/A</v>
      </c>
      <c r="R328" s="94" t="e">
        <f t="shared" si="37"/>
        <v>#DIV/0!</v>
      </c>
      <c r="S328" s="71"/>
      <c r="T328" s="71"/>
      <c r="U328" s="71"/>
      <c r="V328" s="71"/>
      <c r="W328" s="71"/>
      <c r="X328" s="71"/>
      <c r="Y328" s="19" t="e">
        <f>VLOOKUP('Frese Valve Selection'!$O328,'Partnumber data valves'!$B$4:$K$1001,2,FALSE)</f>
        <v>#N/A</v>
      </c>
      <c r="Z328" s="20" t="e">
        <f>VLOOKUP('Frese Valve Selection'!$O328,'Partnumber data valves'!$B$4:$K$1001,3,FALSE)</f>
        <v>#N/A</v>
      </c>
      <c r="AA328" s="20" t="e">
        <f>VLOOKUP('Frese Valve Selection'!$O328,'Partnumber data valves'!$B$4:$K$1001,7,FALSE)</f>
        <v>#N/A</v>
      </c>
      <c r="AB328" s="20" t="e">
        <f>VLOOKUP('Frese Valve Selection'!$O328,'Partnumber data valves'!$B$4:$K$1001,8,FALSE)</f>
        <v>#N/A</v>
      </c>
      <c r="AC328" s="20" t="e">
        <f>VLOOKUP('Frese Valve Selection'!$O328,'Partnumber data valves'!$B$4:$K$1001,9,FALSE)</f>
        <v>#N/A</v>
      </c>
      <c r="AD328" s="20" t="e">
        <f>VLOOKUP('Frese Valve Selection'!$O328,'Partnumber data valves'!$B$4:$K$1001,10,FALSE)</f>
        <v>#N/A</v>
      </c>
      <c r="AE328" s="93">
        <f>IF(ISNUMBER(S328),S328*VLOOKUP('Frese Valve Selection'!$T328,'Partnumber data cartridges'!$A$4:$G$1001,7,FALSE),0)+
IF(ISNUMBER(U328),U328*VLOOKUP('Frese Valve Selection'!V328,'Partnumber data cartridges'!$A$4:$G$1001,7,FALSE),0)+
IF(ISNUMBER(W328),W328*VLOOKUP('Frese Valve Selection'!X328,'Partnumber data cartridges'!$A$4:$G$1001,7,FALSE),0)</f>
        <v>0</v>
      </c>
      <c r="AF328" s="1">
        <f>MAX(IF(ISBLANK(T328),0,VLOOKUP('Frese Valve Selection'!$T328,'Partnumber data cartridges'!$A$4:$G$1001,5,FALSE)),
IF(ISBLANK(V328),0,VLOOKUP('Frese Valve Selection'!V328,'Partnumber data cartridges'!$A$4:$G$1001,5,FALSE)),
IF(ISBLANK(X328),0,VLOOKUP('Frese Valve Selection'!X328,'Partnumber data cartridges'!$A$4:$G$1001,5,FALSE)))</f>
        <v>0</v>
      </c>
      <c r="AG328" s="20" t="e">
        <f>VLOOKUP(O328,'Weight table'!$A$2:$C$10000,3,FALSE)+IF(ISNUMBER(S328),S328*VLOOKUP(T328,'Weight table'!$A$2:$C$10000,3,FALSE),0)+IF(ISNUMBER(U328),U328*VLOOKUP(V328,'Weight table'!$A$2:$C$10000,3,FALSE),0)+IF(ISNUMBER(W328),W328*VLOOKUP(X328,'Weight table'!$A$2:$C$10000,3,FALSE),0)</f>
        <v>#N/A</v>
      </c>
      <c r="AI328" s="73"/>
      <c r="AN328">
        <f t="shared" si="35"/>
        <v>0</v>
      </c>
      <c r="AO328" t="e">
        <f t="shared" si="36"/>
        <v>#N/A</v>
      </c>
    </row>
    <row r="329" spans="2:41">
      <c r="B329" s="73"/>
      <c r="C329" s="73"/>
      <c r="D329" s="73"/>
      <c r="E329" s="73"/>
      <c r="F329" s="73"/>
      <c r="G329" s="82"/>
      <c r="H329" s="81"/>
      <c r="I329" s="97"/>
      <c r="J329" s="73"/>
      <c r="K329" s="73"/>
      <c r="L329" s="73"/>
      <c r="M329" s="81"/>
      <c r="O329" s="71"/>
      <c r="P329" s="20" t="e">
        <f>VLOOKUP('Frese Valve Selection'!$O329,'Partnumber data valves'!$B$4:$M$1001,12,FALSE)</f>
        <v>#N/A</v>
      </c>
      <c r="Q329" s="20" t="e">
        <f>VLOOKUP('Frese Valve Selection'!$O329,'Partnumber data valves'!$B$4:$L$1001,11,FALSE)</f>
        <v>#N/A</v>
      </c>
      <c r="R329" s="94" t="e">
        <f t="shared" si="37"/>
        <v>#DIV/0!</v>
      </c>
      <c r="S329" s="71"/>
      <c r="T329" s="71"/>
      <c r="U329" s="71"/>
      <c r="V329" s="71"/>
      <c r="W329" s="71"/>
      <c r="X329" s="71"/>
      <c r="Y329" s="19" t="e">
        <f>VLOOKUP('Frese Valve Selection'!$O329,'Partnumber data valves'!$B$4:$K$1001,2,FALSE)</f>
        <v>#N/A</v>
      </c>
      <c r="Z329" s="20" t="e">
        <f>VLOOKUP('Frese Valve Selection'!$O329,'Partnumber data valves'!$B$4:$K$1001,3,FALSE)</f>
        <v>#N/A</v>
      </c>
      <c r="AA329" s="20" t="e">
        <f>VLOOKUP('Frese Valve Selection'!$O329,'Partnumber data valves'!$B$4:$K$1001,7,FALSE)</f>
        <v>#N/A</v>
      </c>
      <c r="AB329" s="20" t="e">
        <f>VLOOKUP('Frese Valve Selection'!$O329,'Partnumber data valves'!$B$4:$K$1001,8,FALSE)</f>
        <v>#N/A</v>
      </c>
      <c r="AC329" s="20" t="e">
        <f>VLOOKUP('Frese Valve Selection'!$O329,'Partnumber data valves'!$B$4:$K$1001,9,FALSE)</f>
        <v>#N/A</v>
      </c>
      <c r="AD329" s="20" t="e">
        <f>VLOOKUP('Frese Valve Selection'!$O329,'Partnumber data valves'!$B$4:$K$1001,10,FALSE)</f>
        <v>#N/A</v>
      </c>
      <c r="AE329" s="93">
        <f>IF(ISNUMBER(S329),S329*VLOOKUP('Frese Valve Selection'!$T329,'Partnumber data cartridges'!$A$4:$G$1001,7,FALSE),0)+
IF(ISNUMBER(U329),U329*VLOOKUP('Frese Valve Selection'!V329,'Partnumber data cartridges'!$A$4:$G$1001,7,FALSE),0)+
IF(ISNUMBER(W329),W329*VLOOKUP('Frese Valve Selection'!X329,'Partnumber data cartridges'!$A$4:$G$1001,7,FALSE),0)</f>
        <v>0</v>
      </c>
      <c r="AF329" s="1">
        <f>MAX(IF(ISBLANK(T329),0,VLOOKUP('Frese Valve Selection'!$T329,'Partnumber data cartridges'!$A$4:$G$1001,5,FALSE)),
IF(ISBLANK(V329),0,VLOOKUP('Frese Valve Selection'!V329,'Partnumber data cartridges'!$A$4:$G$1001,5,FALSE)),
IF(ISBLANK(X329),0,VLOOKUP('Frese Valve Selection'!X329,'Partnumber data cartridges'!$A$4:$G$1001,5,FALSE)))</f>
        <v>0</v>
      </c>
      <c r="AG329" s="20" t="e">
        <f>VLOOKUP(O329,'Weight table'!$A$2:$C$10000,3,FALSE)+IF(ISNUMBER(S329),S329*VLOOKUP(T329,'Weight table'!$A$2:$C$10000,3,FALSE),0)+IF(ISNUMBER(U329),U329*VLOOKUP(V329,'Weight table'!$A$2:$C$10000,3,FALSE),0)+IF(ISNUMBER(W329),W329*VLOOKUP(X329,'Weight table'!$A$2:$C$10000,3,FALSE),0)</f>
        <v>#N/A</v>
      </c>
      <c r="AI329" s="73"/>
      <c r="AN329">
        <f t="shared" si="35"/>
        <v>0</v>
      </c>
      <c r="AO329" t="e">
        <f t="shared" si="36"/>
        <v>#N/A</v>
      </c>
    </row>
    <row r="330" spans="2:41">
      <c r="B330" s="73"/>
      <c r="C330" s="73"/>
      <c r="D330" s="73"/>
      <c r="E330" s="73"/>
      <c r="F330" s="73"/>
      <c r="G330" s="81"/>
      <c r="H330" s="81"/>
      <c r="I330" s="97"/>
      <c r="J330" s="73"/>
      <c r="K330" s="73"/>
      <c r="L330" s="73"/>
      <c r="M330" s="81"/>
      <c r="O330" s="71"/>
      <c r="P330" s="20" t="e">
        <f>VLOOKUP('Frese Valve Selection'!$O330,'Partnumber data valves'!$B$4:$M$1001,12,FALSE)</f>
        <v>#N/A</v>
      </c>
      <c r="Q330" s="20" t="e">
        <f>VLOOKUP('Frese Valve Selection'!$O330,'Partnumber data valves'!$B$4:$L$1001,11,FALSE)</f>
        <v>#N/A</v>
      </c>
      <c r="R330" s="94" t="e">
        <f t="shared" si="37"/>
        <v>#DIV/0!</v>
      </c>
      <c r="S330" s="71"/>
      <c r="T330" s="71"/>
      <c r="U330" s="71"/>
      <c r="V330" s="71"/>
      <c r="W330" s="71"/>
      <c r="X330" s="71"/>
      <c r="Y330" s="19" t="e">
        <f>VLOOKUP('Frese Valve Selection'!$O330,'Partnumber data valves'!$B$4:$K$1001,2,FALSE)</f>
        <v>#N/A</v>
      </c>
      <c r="Z330" s="20" t="e">
        <f>VLOOKUP('Frese Valve Selection'!$O330,'Partnumber data valves'!$B$4:$K$1001,3,FALSE)</f>
        <v>#N/A</v>
      </c>
      <c r="AA330" s="20" t="e">
        <f>VLOOKUP('Frese Valve Selection'!$O330,'Partnumber data valves'!$B$4:$K$1001,7,FALSE)</f>
        <v>#N/A</v>
      </c>
      <c r="AB330" s="20" t="e">
        <f>VLOOKUP('Frese Valve Selection'!$O330,'Partnumber data valves'!$B$4:$K$1001,8,FALSE)</f>
        <v>#N/A</v>
      </c>
      <c r="AC330" s="20" t="e">
        <f>VLOOKUP('Frese Valve Selection'!$O330,'Partnumber data valves'!$B$4:$K$1001,9,FALSE)</f>
        <v>#N/A</v>
      </c>
      <c r="AD330" s="20" t="e">
        <f>VLOOKUP('Frese Valve Selection'!$O330,'Partnumber data valves'!$B$4:$K$1001,10,FALSE)</f>
        <v>#N/A</v>
      </c>
      <c r="AE330" s="93">
        <f>IF(ISNUMBER(S330),S330*VLOOKUP('Frese Valve Selection'!$T330,'Partnumber data cartridges'!$A$4:$G$1001,7,FALSE),0)+
IF(ISNUMBER(U330),U330*VLOOKUP('Frese Valve Selection'!V330,'Partnumber data cartridges'!$A$4:$G$1001,7,FALSE),0)+
IF(ISNUMBER(W330),W330*VLOOKUP('Frese Valve Selection'!X330,'Partnumber data cartridges'!$A$4:$G$1001,7,FALSE),0)</f>
        <v>0</v>
      </c>
      <c r="AF330" s="1">
        <f>MAX(IF(ISBLANK(T330),0,VLOOKUP('Frese Valve Selection'!$T330,'Partnumber data cartridges'!$A$4:$G$1001,5,FALSE)),
IF(ISBLANK(V330),0,VLOOKUP('Frese Valve Selection'!V330,'Partnumber data cartridges'!$A$4:$G$1001,5,FALSE)),
IF(ISBLANK(X330),0,VLOOKUP('Frese Valve Selection'!X330,'Partnumber data cartridges'!$A$4:$G$1001,5,FALSE)))</f>
        <v>0</v>
      </c>
      <c r="AG330" s="20" t="e">
        <f>VLOOKUP(O330,'Weight table'!$A$2:$C$10000,3,FALSE)+IF(ISNUMBER(S330),S330*VLOOKUP(T330,'Weight table'!$A$2:$C$10000,3,FALSE),0)+IF(ISNUMBER(U330),U330*VLOOKUP(V330,'Weight table'!$A$2:$C$10000,3,FALSE),0)+IF(ISNUMBER(W330),W330*VLOOKUP(X330,'Weight table'!$A$2:$C$10000,3,FALSE),0)</f>
        <v>#N/A</v>
      </c>
      <c r="AI330" s="73"/>
      <c r="AN330">
        <f t="shared" si="35"/>
        <v>0</v>
      </c>
      <c r="AO330" t="e">
        <f t="shared" si="36"/>
        <v>#N/A</v>
      </c>
    </row>
    <row r="331" spans="2:41">
      <c r="B331" s="73"/>
      <c r="C331" s="73"/>
      <c r="D331" s="73"/>
      <c r="E331" s="73"/>
      <c r="F331" s="73"/>
      <c r="G331" s="82"/>
      <c r="H331" s="81"/>
      <c r="I331" s="97"/>
      <c r="J331" s="73"/>
      <c r="K331" s="73"/>
      <c r="L331" s="73"/>
      <c r="M331" s="81"/>
      <c r="O331" s="71"/>
      <c r="P331" s="20" t="e">
        <f>VLOOKUP('Frese Valve Selection'!$O331,'Partnumber data valves'!$B$4:$M$1001,12,FALSE)</f>
        <v>#N/A</v>
      </c>
      <c r="Q331" s="20" t="e">
        <f>VLOOKUP('Frese Valve Selection'!$O331,'Partnumber data valves'!$B$4:$L$1001,11,FALSE)</f>
        <v>#N/A</v>
      </c>
      <c r="R331" s="94" t="e">
        <f t="shared" si="37"/>
        <v>#DIV/0!</v>
      </c>
      <c r="S331" s="71"/>
      <c r="T331" s="71"/>
      <c r="U331" s="71"/>
      <c r="V331" s="71"/>
      <c r="W331" s="71"/>
      <c r="X331" s="71"/>
      <c r="Y331" s="19" t="e">
        <f>VLOOKUP('Frese Valve Selection'!$O331,'Partnumber data valves'!$B$4:$K$1001,2,FALSE)</f>
        <v>#N/A</v>
      </c>
      <c r="Z331" s="20" t="e">
        <f>VLOOKUP('Frese Valve Selection'!$O331,'Partnumber data valves'!$B$4:$K$1001,3,FALSE)</f>
        <v>#N/A</v>
      </c>
      <c r="AA331" s="20" t="e">
        <f>VLOOKUP('Frese Valve Selection'!$O331,'Partnumber data valves'!$B$4:$K$1001,7,FALSE)</f>
        <v>#N/A</v>
      </c>
      <c r="AB331" s="20" t="e">
        <f>VLOOKUP('Frese Valve Selection'!$O331,'Partnumber data valves'!$B$4:$K$1001,8,FALSE)</f>
        <v>#N/A</v>
      </c>
      <c r="AC331" s="20" t="e">
        <f>VLOOKUP('Frese Valve Selection'!$O331,'Partnumber data valves'!$B$4:$K$1001,9,FALSE)</f>
        <v>#N/A</v>
      </c>
      <c r="AD331" s="20" t="e">
        <f>VLOOKUP('Frese Valve Selection'!$O331,'Partnumber data valves'!$B$4:$K$1001,10,FALSE)</f>
        <v>#N/A</v>
      </c>
      <c r="AE331" s="93">
        <f>IF(ISNUMBER(S331),S331*VLOOKUP('Frese Valve Selection'!$T331,'Partnumber data cartridges'!$A$4:$G$1001,7,FALSE),0)+
IF(ISNUMBER(U331),U331*VLOOKUP('Frese Valve Selection'!V331,'Partnumber data cartridges'!$A$4:$G$1001,7,FALSE),0)+
IF(ISNUMBER(W331),W331*VLOOKUP('Frese Valve Selection'!X331,'Partnumber data cartridges'!$A$4:$G$1001,7,FALSE),0)</f>
        <v>0</v>
      </c>
      <c r="AF331" s="1">
        <f>MAX(IF(ISBLANK(T331),0,VLOOKUP('Frese Valve Selection'!$T331,'Partnumber data cartridges'!$A$4:$G$1001,5,FALSE)),
IF(ISBLANK(V331),0,VLOOKUP('Frese Valve Selection'!V331,'Partnumber data cartridges'!$A$4:$G$1001,5,FALSE)),
IF(ISBLANK(X331),0,VLOOKUP('Frese Valve Selection'!X331,'Partnumber data cartridges'!$A$4:$G$1001,5,FALSE)))</f>
        <v>0</v>
      </c>
      <c r="AG331" s="20" t="e">
        <f>VLOOKUP(O331,'Weight table'!$A$2:$C$10000,3,FALSE)+IF(ISNUMBER(S331),S331*VLOOKUP(T331,'Weight table'!$A$2:$C$10000,3,FALSE),0)+IF(ISNUMBER(U331),U331*VLOOKUP(V331,'Weight table'!$A$2:$C$10000,3,FALSE),0)+IF(ISNUMBER(W331),W331*VLOOKUP(X331,'Weight table'!$A$2:$C$10000,3,FALSE),0)</f>
        <v>#N/A</v>
      </c>
      <c r="AI331" s="73"/>
      <c r="AN331">
        <f t="shared" si="35"/>
        <v>0</v>
      </c>
      <c r="AO331" t="e">
        <f t="shared" si="36"/>
        <v>#N/A</v>
      </c>
    </row>
    <row r="332" spans="2:41">
      <c r="B332" s="73"/>
      <c r="C332" s="73"/>
      <c r="D332" s="73"/>
      <c r="E332" s="73"/>
      <c r="F332" s="73"/>
      <c r="G332" s="81"/>
      <c r="H332" s="81"/>
      <c r="I332" s="97"/>
      <c r="J332" s="73"/>
      <c r="K332" s="73"/>
      <c r="L332" s="73"/>
      <c r="M332" s="81"/>
      <c r="O332" s="71"/>
      <c r="P332" s="20" t="e">
        <f>VLOOKUP('Frese Valve Selection'!$O332,'Partnumber data valves'!$B$4:$M$1001,12,FALSE)</f>
        <v>#N/A</v>
      </c>
      <c r="Q332" s="20" t="e">
        <f>VLOOKUP('Frese Valve Selection'!$O332,'Partnumber data valves'!$B$4:$L$1001,11,FALSE)</f>
        <v>#N/A</v>
      </c>
      <c r="R332" s="94" t="e">
        <f t="shared" si="37"/>
        <v>#DIV/0!</v>
      </c>
      <c r="S332" s="71"/>
      <c r="T332" s="71"/>
      <c r="U332" s="71"/>
      <c r="V332" s="71"/>
      <c r="W332" s="71"/>
      <c r="X332" s="71"/>
      <c r="Y332" s="19" t="e">
        <f>VLOOKUP('Frese Valve Selection'!$O332,'Partnumber data valves'!$B$4:$K$1001,2,FALSE)</f>
        <v>#N/A</v>
      </c>
      <c r="Z332" s="20" t="e">
        <f>VLOOKUP('Frese Valve Selection'!$O332,'Partnumber data valves'!$B$4:$K$1001,3,FALSE)</f>
        <v>#N/A</v>
      </c>
      <c r="AA332" s="20" t="e">
        <f>VLOOKUP('Frese Valve Selection'!$O332,'Partnumber data valves'!$B$4:$K$1001,7,FALSE)</f>
        <v>#N/A</v>
      </c>
      <c r="AB332" s="20" t="e">
        <f>VLOOKUP('Frese Valve Selection'!$O332,'Partnumber data valves'!$B$4:$K$1001,8,FALSE)</f>
        <v>#N/A</v>
      </c>
      <c r="AC332" s="20" t="e">
        <f>VLOOKUP('Frese Valve Selection'!$O332,'Partnumber data valves'!$B$4:$K$1001,9,FALSE)</f>
        <v>#N/A</v>
      </c>
      <c r="AD332" s="20" t="e">
        <f>VLOOKUP('Frese Valve Selection'!$O332,'Partnumber data valves'!$B$4:$K$1001,10,FALSE)</f>
        <v>#N/A</v>
      </c>
      <c r="AE332" s="93">
        <f>IF(ISNUMBER(S332),S332*VLOOKUP('Frese Valve Selection'!$T332,'Partnumber data cartridges'!$A$4:$G$1001,7,FALSE),0)+
IF(ISNUMBER(U332),U332*VLOOKUP('Frese Valve Selection'!V332,'Partnumber data cartridges'!$A$4:$G$1001,7,FALSE),0)+
IF(ISNUMBER(W332),W332*VLOOKUP('Frese Valve Selection'!X332,'Partnumber data cartridges'!$A$4:$G$1001,7,FALSE),0)</f>
        <v>0</v>
      </c>
      <c r="AF332" s="1">
        <f>MAX(IF(ISBLANK(T332),0,VLOOKUP('Frese Valve Selection'!$T332,'Partnumber data cartridges'!$A$4:$G$1001,5,FALSE)),
IF(ISBLANK(V332),0,VLOOKUP('Frese Valve Selection'!V332,'Partnumber data cartridges'!$A$4:$G$1001,5,FALSE)),
IF(ISBLANK(X332),0,VLOOKUP('Frese Valve Selection'!X332,'Partnumber data cartridges'!$A$4:$G$1001,5,FALSE)))</f>
        <v>0</v>
      </c>
      <c r="AG332" s="20" t="e">
        <f>VLOOKUP(O332,'Weight table'!$A$2:$C$10000,3,FALSE)+IF(ISNUMBER(S332),S332*VLOOKUP(T332,'Weight table'!$A$2:$C$10000,3,FALSE),0)+IF(ISNUMBER(U332),U332*VLOOKUP(V332,'Weight table'!$A$2:$C$10000,3,FALSE),0)+IF(ISNUMBER(W332),W332*VLOOKUP(X332,'Weight table'!$A$2:$C$10000,3,FALSE),0)</f>
        <v>#N/A</v>
      </c>
      <c r="AI332" s="73"/>
      <c r="AN332">
        <f t="shared" ref="AN332:AN395" si="38">S332+U332+W332</f>
        <v>0</v>
      </c>
      <c r="AO332" t="e">
        <f t="shared" ref="AO332:AO395" si="39">Q332-AN332</f>
        <v>#N/A</v>
      </c>
    </row>
    <row r="333" spans="2:41">
      <c r="B333" s="73"/>
      <c r="C333" s="73"/>
      <c r="D333" s="73"/>
      <c r="E333" s="73"/>
      <c r="F333" s="73"/>
      <c r="G333" s="82"/>
      <c r="H333" s="81"/>
      <c r="I333" s="97"/>
      <c r="J333" s="73"/>
      <c r="K333" s="73"/>
      <c r="L333" s="73"/>
      <c r="M333" s="81"/>
      <c r="O333" s="71"/>
      <c r="P333" s="20" t="e">
        <f>VLOOKUP('Frese Valve Selection'!$O333,'Partnumber data valves'!$B$4:$M$1001,12,FALSE)</f>
        <v>#N/A</v>
      </c>
      <c r="Q333" s="20" t="e">
        <f>VLOOKUP('Frese Valve Selection'!$O333,'Partnumber data valves'!$B$4:$L$1001,11,FALSE)</f>
        <v>#N/A</v>
      </c>
      <c r="R333" s="94" t="e">
        <f t="shared" si="37"/>
        <v>#DIV/0!</v>
      </c>
      <c r="S333" s="71"/>
      <c r="T333" s="71"/>
      <c r="U333" s="71"/>
      <c r="V333" s="71"/>
      <c r="W333" s="71"/>
      <c r="X333" s="71"/>
      <c r="Y333" s="19" t="e">
        <f>VLOOKUP('Frese Valve Selection'!$O333,'Partnumber data valves'!$B$4:$K$1001,2,FALSE)</f>
        <v>#N/A</v>
      </c>
      <c r="Z333" s="20" t="e">
        <f>VLOOKUP('Frese Valve Selection'!$O333,'Partnumber data valves'!$B$4:$K$1001,3,FALSE)</f>
        <v>#N/A</v>
      </c>
      <c r="AA333" s="20" t="e">
        <f>VLOOKUP('Frese Valve Selection'!$O333,'Partnumber data valves'!$B$4:$K$1001,7,FALSE)</f>
        <v>#N/A</v>
      </c>
      <c r="AB333" s="20" t="e">
        <f>VLOOKUP('Frese Valve Selection'!$O333,'Partnumber data valves'!$B$4:$K$1001,8,FALSE)</f>
        <v>#N/A</v>
      </c>
      <c r="AC333" s="20" t="e">
        <f>VLOOKUP('Frese Valve Selection'!$O333,'Partnumber data valves'!$B$4:$K$1001,9,FALSE)</f>
        <v>#N/A</v>
      </c>
      <c r="AD333" s="20" t="e">
        <f>VLOOKUP('Frese Valve Selection'!$O333,'Partnumber data valves'!$B$4:$K$1001,10,FALSE)</f>
        <v>#N/A</v>
      </c>
      <c r="AE333" s="93">
        <f>IF(ISNUMBER(S333),S333*VLOOKUP('Frese Valve Selection'!$T333,'Partnumber data cartridges'!$A$4:$G$1001,7,FALSE),0)+
IF(ISNUMBER(U333),U333*VLOOKUP('Frese Valve Selection'!V333,'Partnumber data cartridges'!$A$4:$G$1001,7,FALSE),0)+
IF(ISNUMBER(W333),W333*VLOOKUP('Frese Valve Selection'!X333,'Partnumber data cartridges'!$A$4:$G$1001,7,FALSE),0)</f>
        <v>0</v>
      </c>
      <c r="AF333" s="1">
        <f>MAX(IF(ISBLANK(T333),0,VLOOKUP('Frese Valve Selection'!$T333,'Partnumber data cartridges'!$A$4:$G$1001,5,FALSE)),
IF(ISBLANK(V333),0,VLOOKUP('Frese Valve Selection'!V333,'Partnumber data cartridges'!$A$4:$G$1001,5,FALSE)),
IF(ISBLANK(X333),0,VLOOKUP('Frese Valve Selection'!X333,'Partnumber data cartridges'!$A$4:$G$1001,5,FALSE)))</f>
        <v>0</v>
      </c>
      <c r="AG333" s="20" t="e">
        <f>VLOOKUP(O333,'Weight table'!$A$2:$C$10000,3,FALSE)+IF(ISNUMBER(S333),S333*VLOOKUP(T333,'Weight table'!$A$2:$C$10000,3,FALSE),0)+IF(ISNUMBER(U333),U333*VLOOKUP(V333,'Weight table'!$A$2:$C$10000,3,FALSE),0)+IF(ISNUMBER(W333),W333*VLOOKUP(X333,'Weight table'!$A$2:$C$10000,3,FALSE),0)</f>
        <v>#N/A</v>
      </c>
      <c r="AI333" s="73"/>
      <c r="AN333">
        <f t="shared" si="38"/>
        <v>0</v>
      </c>
      <c r="AO333" t="e">
        <f t="shared" si="39"/>
        <v>#N/A</v>
      </c>
    </row>
    <row r="334" spans="2:41">
      <c r="B334" s="73"/>
      <c r="C334" s="73"/>
      <c r="D334" s="73"/>
      <c r="E334" s="73"/>
      <c r="F334" s="73"/>
      <c r="G334" s="81"/>
      <c r="H334" s="81"/>
      <c r="I334" s="97"/>
      <c r="J334" s="73"/>
      <c r="K334" s="73"/>
      <c r="L334" s="73"/>
      <c r="M334" s="81"/>
      <c r="O334" s="71"/>
      <c r="P334" s="20" t="e">
        <f>VLOOKUP('Frese Valve Selection'!$O334,'Partnumber data valves'!$B$4:$M$1001,12,FALSE)</f>
        <v>#N/A</v>
      </c>
      <c r="Q334" s="20" t="e">
        <f>VLOOKUP('Frese Valve Selection'!$O334,'Partnumber data valves'!$B$4:$L$1001,11,FALSE)</f>
        <v>#N/A</v>
      </c>
      <c r="R334" s="94" t="e">
        <f t="shared" si="37"/>
        <v>#DIV/0!</v>
      </c>
      <c r="S334" s="71"/>
      <c r="T334" s="71"/>
      <c r="U334" s="71"/>
      <c r="V334" s="71"/>
      <c r="W334" s="71"/>
      <c r="X334" s="71"/>
      <c r="Y334" s="19" t="e">
        <f>VLOOKUP('Frese Valve Selection'!$O334,'Partnumber data valves'!$B$4:$K$1001,2,FALSE)</f>
        <v>#N/A</v>
      </c>
      <c r="Z334" s="20" t="e">
        <f>VLOOKUP('Frese Valve Selection'!$O334,'Partnumber data valves'!$B$4:$K$1001,3,FALSE)</f>
        <v>#N/A</v>
      </c>
      <c r="AA334" s="20" t="e">
        <f>VLOOKUP('Frese Valve Selection'!$O334,'Partnumber data valves'!$B$4:$K$1001,7,FALSE)</f>
        <v>#N/A</v>
      </c>
      <c r="AB334" s="20" t="e">
        <f>VLOOKUP('Frese Valve Selection'!$O334,'Partnumber data valves'!$B$4:$K$1001,8,FALSE)</f>
        <v>#N/A</v>
      </c>
      <c r="AC334" s="20" t="e">
        <f>VLOOKUP('Frese Valve Selection'!$O334,'Partnumber data valves'!$B$4:$K$1001,9,FALSE)</f>
        <v>#N/A</v>
      </c>
      <c r="AD334" s="20" t="e">
        <f>VLOOKUP('Frese Valve Selection'!$O334,'Partnumber data valves'!$B$4:$K$1001,10,FALSE)</f>
        <v>#N/A</v>
      </c>
      <c r="AE334" s="93">
        <f>IF(ISNUMBER(S334),S334*VLOOKUP('Frese Valve Selection'!$T334,'Partnumber data cartridges'!$A$4:$G$1001,7,FALSE),0)+
IF(ISNUMBER(U334),U334*VLOOKUP('Frese Valve Selection'!V334,'Partnumber data cartridges'!$A$4:$G$1001,7,FALSE),0)+
IF(ISNUMBER(W334),W334*VLOOKUP('Frese Valve Selection'!X334,'Partnumber data cartridges'!$A$4:$G$1001,7,FALSE),0)</f>
        <v>0</v>
      </c>
      <c r="AF334" s="1">
        <f>MAX(IF(ISBLANK(T334),0,VLOOKUP('Frese Valve Selection'!$T334,'Partnumber data cartridges'!$A$4:$G$1001,5,FALSE)),
IF(ISBLANK(V334),0,VLOOKUP('Frese Valve Selection'!V334,'Partnumber data cartridges'!$A$4:$G$1001,5,FALSE)),
IF(ISBLANK(X334),0,VLOOKUP('Frese Valve Selection'!X334,'Partnumber data cartridges'!$A$4:$G$1001,5,FALSE)))</f>
        <v>0</v>
      </c>
      <c r="AG334" s="20" t="e">
        <f>VLOOKUP(O334,'Weight table'!$A$2:$C$10000,3,FALSE)+IF(ISNUMBER(S334),S334*VLOOKUP(T334,'Weight table'!$A$2:$C$10000,3,FALSE),0)+IF(ISNUMBER(U334),U334*VLOOKUP(V334,'Weight table'!$A$2:$C$10000,3,FALSE),0)+IF(ISNUMBER(W334),W334*VLOOKUP(X334,'Weight table'!$A$2:$C$10000,3,FALSE),0)</f>
        <v>#N/A</v>
      </c>
      <c r="AI334" s="73"/>
      <c r="AN334">
        <f t="shared" si="38"/>
        <v>0</v>
      </c>
      <c r="AO334" t="e">
        <f t="shared" si="39"/>
        <v>#N/A</v>
      </c>
    </row>
    <row r="335" spans="2:41">
      <c r="B335" s="73"/>
      <c r="C335" s="73"/>
      <c r="D335" s="73"/>
      <c r="E335" s="73"/>
      <c r="F335" s="73"/>
      <c r="G335" s="82"/>
      <c r="H335" s="82"/>
      <c r="I335" s="97"/>
      <c r="J335" s="73"/>
      <c r="K335" s="73"/>
      <c r="L335" s="73"/>
      <c r="M335" s="81"/>
      <c r="O335" s="71"/>
      <c r="P335" s="20" t="e">
        <f>VLOOKUP('Frese Valve Selection'!$O335,'Partnumber data valves'!$B$4:$M$1001,12,FALSE)</f>
        <v>#N/A</v>
      </c>
      <c r="Q335" s="20" t="e">
        <f>VLOOKUP('Frese Valve Selection'!$O335,'Partnumber data valves'!$B$4:$L$1001,11,FALSE)</f>
        <v>#N/A</v>
      </c>
      <c r="R335" s="94" t="e">
        <f t="shared" si="37"/>
        <v>#DIV/0!</v>
      </c>
      <c r="S335" s="71"/>
      <c r="T335" s="71"/>
      <c r="U335" s="71"/>
      <c r="V335" s="71"/>
      <c r="W335" s="71"/>
      <c r="X335" s="71"/>
      <c r="Y335" s="19" t="e">
        <f>VLOOKUP('Frese Valve Selection'!$O335,'Partnumber data valves'!$B$4:$K$1001,2,FALSE)</f>
        <v>#N/A</v>
      </c>
      <c r="Z335" s="20" t="e">
        <f>VLOOKUP('Frese Valve Selection'!$O335,'Partnumber data valves'!$B$4:$K$1001,3,FALSE)</f>
        <v>#N/A</v>
      </c>
      <c r="AA335" s="20" t="e">
        <f>VLOOKUP('Frese Valve Selection'!$O335,'Partnumber data valves'!$B$4:$K$1001,7,FALSE)</f>
        <v>#N/A</v>
      </c>
      <c r="AB335" s="20" t="e">
        <f>VLOOKUP('Frese Valve Selection'!$O335,'Partnumber data valves'!$B$4:$K$1001,8,FALSE)</f>
        <v>#N/A</v>
      </c>
      <c r="AC335" s="20" t="e">
        <f>VLOOKUP('Frese Valve Selection'!$O335,'Partnumber data valves'!$B$4:$K$1001,9,FALSE)</f>
        <v>#N/A</v>
      </c>
      <c r="AD335" s="20" t="e">
        <f>VLOOKUP('Frese Valve Selection'!$O335,'Partnumber data valves'!$B$4:$K$1001,10,FALSE)</f>
        <v>#N/A</v>
      </c>
      <c r="AE335" s="93">
        <f>IF(ISNUMBER(S335),S335*VLOOKUP('Frese Valve Selection'!$T335,'Partnumber data cartridges'!$A$4:$G$1001,7,FALSE),0)+
IF(ISNUMBER(U335),U335*VLOOKUP('Frese Valve Selection'!V335,'Partnumber data cartridges'!$A$4:$G$1001,7,FALSE),0)+
IF(ISNUMBER(W335),W335*VLOOKUP('Frese Valve Selection'!X335,'Partnumber data cartridges'!$A$4:$G$1001,7,FALSE),0)</f>
        <v>0</v>
      </c>
      <c r="AF335" s="1">
        <f>MAX(IF(ISBLANK(T335),0,VLOOKUP('Frese Valve Selection'!$T335,'Partnumber data cartridges'!$A$4:$G$1001,5,FALSE)),
IF(ISBLANK(V335),0,VLOOKUP('Frese Valve Selection'!V335,'Partnumber data cartridges'!$A$4:$G$1001,5,FALSE)),
IF(ISBLANK(X335),0,VLOOKUP('Frese Valve Selection'!X335,'Partnumber data cartridges'!$A$4:$G$1001,5,FALSE)))</f>
        <v>0</v>
      </c>
      <c r="AG335" s="20" t="e">
        <f>VLOOKUP(O335,'Weight table'!$A$2:$C$10000,3,FALSE)+IF(ISNUMBER(S335),S335*VLOOKUP(T335,'Weight table'!$A$2:$C$10000,3,FALSE),0)+IF(ISNUMBER(U335),U335*VLOOKUP(V335,'Weight table'!$A$2:$C$10000,3,FALSE),0)+IF(ISNUMBER(W335),W335*VLOOKUP(X335,'Weight table'!$A$2:$C$10000,3,FALSE),0)</f>
        <v>#N/A</v>
      </c>
      <c r="AI335" s="73"/>
      <c r="AN335">
        <f t="shared" si="38"/>
        <v>0</v>
      </c>
      <c r="AO335" t="e">
        <f t="shared" si="39"/>
        <v>#N/A</v>
      </c>
    </row>
    <row r="336" spans="2:41">
      <c r="B336" s="73"/>
      <c r="C336" s="73"/>
      <c r="D336" s="73"/>
      <c r="E336" s="73"/>
      <c r="F336" s="73"/>
      <c r="G336" s="82"/>
      <c r="H336" s="82"/>
      <c r="I336" s="97"/>
      <c r="J336" s="73"/>
      <c r="K336" s="73"/>
      <c r="L336" s="73"/>
      <c r="M336" s="81"/>
      <c r="O336" s="71"/>
      <c r="P336" s="20" t="e">
        <f>VLOOKUP('Frese Valve Selection'!$O336,'Partnumber data valves'!$B$4:$M$1001,12,FALSE)</f>
        <v>#N/A</v>
      </c>
      <c r="Q336" s="20" t="e">
        <f>VLOOKUP('Frese Valve Selection'!$O336,'Partnumber data valves'!$B$4:$L$1001,11,FALSE)</f>
        <v>#N/A</v>
      </c>
      <c r="R336" s="94" t="e">
        <f t="shared" si="37"/>
        <v>#DIV/0!</v>
      </c>
      <c r="S336" s="71"/>
      <c r="T336" s="71"/>
      <c r="U336" s="71"/>
      <c r="V336" s="71"/>
      <c r="W336" s="71"/>
      <c r="X336" s="71"/>
      <c r="Y336" s="19" t="e">
        <f>VLOOKUP('Frese Valve Selection'!$O336,'Partnumber data valves'!$B$4:$K$1001,2,FALSE)</f>
        <v>#N/A</v>
      </c>
      <c r="Z336" s="20" t="e">
        <f>VLOOKUP('Frese Valve Selection'!$O336,'Partnumber data valves'!$B$4:$K$1001,3,FALSE)</f>
        <v>#N/A</v>
      </c>
      <c r="AA336" s="20" t="e">
        <f>VLOOKUP('Frese Valve Selection'!$O336,'Partnumber data valves'!$B$4:$K$1001,7,FALSE)</f>
        <v>#N/A</v>
      </c>
      <c r="AB336" s="20" t="e">
        <f>VLOOKUP('Frese Valve Selection'!$O336,'Partnumber data valves'!$B$4:$K$1001,8,FALSE)</f>
        <v>#N/A</v>
      </c>
      <c r="AC336" s="20" t="e">
        <f>VLOOKUP('Frese Valve Selection'!$O336,'Partnumber data valves'!$B$4:$K$1001,9,FALSE)</f>
        <v>#N/A</v>
      </c>
      <c r="AD336" s="20" t="e">
        <f>VLOOKUP('Frese Valve Selection'!$O336,'Partnumber data valves'!$B$4:$K$1001,10,FALSE)</f>
        <v>#N/A</v>
      </c>
      <c r="AE336" s="93">
        <f>IF(ISNUMBER(S336),S336*VLOOKUP('Frese Valve Selection'!$T336,'Partnumber data cartridges'!$A$4:$G$1001,7,FALSE),0)+
IF(ISNUMBER(U336),U336*VLOOKUP('Frese Valve Selection'!V336,'Partnumber data cartridges'!$A$4:$G$1001,7,FALSE),0)+
IF(ISNUMBER(W336),W336*VLOOKUP('Frese Valve Selection'!X336,'Partnumber data cartridges'!$A$4:$G$1001,7,FALSE),0)</f>
        <v>0</v>
      </c>
      <c r="AF336" s="1">
        <f>MAX(IF(ISBLANK(T336),0,VLOOKUP('Frese Valve Selection'!$T336,'Partnumber data cartridges'!$A$4:$G$1001,5,FALSE)),
IF(ISBLANK(V336),0,VLOOKUP('Frese Valve Selection'!V336,'Partnumber data cartridges'!$A$4:$G$1001,5,FALSE)),
IF(ISBLANK(X336),0,VLOOKUP('Frese Valve Selection'!X336,'Partnumber data cartridges'!$A$4:$G$1001,5,FALSE)))</f>
        <v>0</v>
      </c>
      <c r="AG336" s="20" t="e">
        <f>VLOOKUP(O336,'Weight table'!$A$2:$C$10000,3,FALSE)+IF(ISNUMBER(S336),S336*VLOOKUP(T336,'Weight table'!$A$2:$C$10000,3,FALSE),0)+IF(ISNUMBER(U336),U336*VLOOKUP(V336,'Weight table'!$A$2:$C$10000,3,FALSE),0)+IF(ISNUMBER(W336),W336*VLOOKUP(X336,'Weight table'!$A$2:$C$10000,3,FALSE),0)</f>
        <v>#N/A</v>
      </c>
      <c r="AI336" s="73"/>
      <c r="AN336">
        <f t="shared" si="38"/>
        <v>0</v>
      </c>
      <c r="AO336" t="e">
        <f t="shared" si="39"/>
        <v>#N/A</v>
      </c>
    </row>
    <row r="337" spans="2:41">
      <c r="B337" s="73"/>
      <c r="C337" s="73"/>
      <c r="D337" s="73"/>
      <c r="E337" s="73"/>
      <c r="F337" s="73"/>
      <c r="G337" s="81"/>
      <c r="H337" s="81"/>
      <c r="I337" s="97"/>
      <c r="J337" s="73"/>
      <c r="K337" s="73"/>
      <c r="L337" s="73"/>
      <c r="M337" s="81"/>
      <c r="O337" s="71"/>
      <c r="P337" s="20" t="e">
        <f>VLOOKUP('Frese Valve Selection'!$O337,'Partnumber data valves'!$B$4:$M$1001,12,FALSE)</f>
        <v>#N/A</v>
      </c>
      <c r="Q337" s="20" t="e">
        <f>VLOOKUP('Frese Valve Selection'!$O337,'Partnumber data valves'!$B$4:$L$1001,11,FALSE)</f>
        <v>#N/A</v>
      </c>
      <c r="R337" s="94" t="e">
        <f t="shared" si="37"/>
        <v>#DIV/0!</v>
      </c>
      <c r="S337" s="71"/>
      <c r="T337" s="71"/>
      <c r="U337" s="71"/>
      <c r="V337" s="71"/>
      <c r="W337" s="71"/>
      <c r="X337" s="71"/>
      <c r="Y337" s="19" t="e">
        <f>VLOOKUP('Frese Valve Selection'!$O337,'Partnumber data valves'!$B$4:$K$1001,2,FALSE)</f>
        <v>#N/A</v>
      </c>
      <c r="Z337" s="20" t="e">
        <f>VLOOKUP('Frese Valve Selection'!$O337,'Partnumber data valves'!$B$4:$K$1001,3,FALSE)</f>
        <v>#N/A</v>
      </c>
      <c r="AA337" s="20" t="e">
        <f>VLOOKUP('Frese Valve Selection'!$O337,'Partnumber data valves'!$B$4:$K$1001,7,FALSE)</f>
        <v>#N/A</v>
      </c>
      <c r="AB337" s="20" t="e">
        <f>VLOOKUP('Frese Valve Selection'!$O337,'Partnumber data valves'!$B$4:$K$1001,8,FALSE)</f>
        <v>#N/A</v>
      </c>
      <c r="AC337" s="20" t="e">
        <f>VLOOKUP('Frese Valve Selection'!$O337,'Partnumber data valves'!$B$4:$K$1001,9,FALSE)</f>
        <v>#N/A</v>
      </c>
      <c r="AD337" s="20" t="e">
        <f>VLOOKUP('Frese Valve Selection'!$O337,'Partnumber data valves'!$B$4:$K$1001,10,FALSE)</f>
        <v>#N/A</v>
      </c>
      <c r="AE337" s="93">
        <f>IF(ISNUMBER(S337),S337*VLOOKUP('Frese Valve Selection'!$T337,'Partnumber data cartridges'!$A$4:$G$1001,7,FALSE),0)+
IF(ISNUMBER(U337),U337*VLOOKUP('Frese Valve Selection'!V337,'Partnumber data cartridges'!$A$4:$G$1001,7,FALSE),0)+
IF(ISNUMBER(W337),W337*VLOOKUP('Frese Valve Selection'!X337,'Partnumber data cartridges'!$A$4:$G$1001,7,FALSE),0)</f>
        <v>0</v>
      </c>
      <c r="AF337" s="1">
        <f>MAX(IF(ISBLANK(T337),0,VLOOKUP('Frese Valve Selection'!$T337,'Partnumber data cartridges'!$A$4:$G$1001,5,FALSE)),
IF(ISBLANK(V337),0,VLOOKUP('Frese Valve Selection'!V337,'Partnumber data cartridges'!$A$4:$G$1001,5,FALSE)),
IF(ISBLANK(X337),0,VLOOKUP('Frese Valve Selection'!X337,'Partnumber data cartridges'!$A$4:$G$1001,5,FALSE)))</f>
        <v>0</v>
      </c>
      <c r="AG337" s="20" t="e">
        <f>VLOOKUP(O337,'Weight table'!$A$2:$C$10000,3,FALSE)+IF(ISNUMBER(S337),S337*VLOOKUP(T337,'Weight table'!$A$2:$C$10000,3,FALSE),0)+IF(ISNUMBER(U337),U337*VLOOKUP(V337,'Weight table'!$A$2:$C$10000,3,FALSE),0)+IF(ISNUMBER(W337),W337*VLOOKUP(X337,'Weight table'!$A$2:$C$10000,3,FALSE),0)</f>
        <v>#N/A</v>
      </c>
      <c r="AI337" s="73"/>
      <c r="AN337">
        <f t="shared" si="38"/>
        <v>0</v>
      </c>
      <c r="AO337" t="e">
        <f t="shared" si="39"/>
        <v>#N/A</v>
      </c>
    </row>
    <row r="338" spans="2:41">
      <c r="B338" s="73"/>
      <c r="C338" s="73"/>
      <c r="D338" s="73"/>
      <c r="E338" s="73"/>
      <c r="F338" s="73"/>
      <c r="G338" s="82"/>
      <c r="H338" s="81"/>
      <c r="I338" s="97"/>
      <c r="J338" s="73"/>
      <c r="K338" s="73"/>
      <c r="L338" s="73"/>
      <c r="M338" s="81"/>
      <c r="O338" s="71"/>
      <c r="P338" s="20" t="e">
        <f>VLOOKUP('Frese Valve Selection'!$O338,'Partnumber data valves'!$B$4:$M$1001,12,FALSE)</f>
        <v>#N/A</v>
      </c>
      <c r="Q338" s="20" t="e">
        <f>VLOOKUP('Frese Valve Selection'!$O338,'Partnumber data valves'!$B$4:$L$1001,11,FALSE)</f>
        <v>#N/A</v>
      </c>
      <c r="R338" s="94" t="e">
        <f t="shared" si="37"/>
        <v>#DIV/0!</v>
      </c>
      <c r="S338" s="71"/>
      <c r="T338" s="71"/>
      <c r="U338" s="71"/>
      <c r="V338" s="71"/>
      <c r="W338" s="71"/>
      <c r="X338" s="71"/>
      <c r="Y338" s="19" t="e">
        <f>VLOOKUP('Frese Valve Selection'!$O338,'Partnumber data valves'!$B$4:$K$1001,2,FALSE)</f>
        <v>#N/A</v>
      </c>
      <c r="Z338" s="20" t="e">
        <f>VLOOKUP('Frese Valve Selection'!$O338,'Partnumber data valves'!$B$4:$K$1001,3,FALSE)</f>
        <v>#N/A</v>
      </c>
      <c r="AA338" s="20" t="e">
        <f>VLOOKUP('Frese Valve Selection'!$O338,'Partnumber data valves'!$B$4:$K$1001,7,FALSE)</f>
        <v>#N/A</v>
      </c>
      <c r="AB338" s="20" t="e">
        <f>VLOOKUP('Frese Valve Selection'!$O338,'Partnumber data valves'!$B$4:$K$1001,8,FALSE)</f>
        <v>#N/A</v>
      </c>
      <c r="AC338" s="20" t="e">
        <f>VLOOKUP('Frese Valve Selection'!$O338,'Partnumber data valves'!$B$4:$K$1001,9,FALSE)</f>
        <v>#N/A</v>
      </c>
      <c r="AD338" s="20" t="e">
        <f>VLOOKUP('Frese Valve Selection'!$O338,'Partnumber data valves'!$B$4:$K$1001,10,FALSE)</f>
        <v>#N/A</v>
      </c>
      <c r="AE338" s="93">
        <f>IF(ISNUMBER(S338),S338*VLOOKUP('Frese Valve Selection'!$T338,'Partnumber data cartridges'!$A$4:$G$1001,7,FALSE),0)+
IF(ISNUMBER(U338),U338*VLOOKUP('Frese Valve Selection'!V338,'Partnumber data cartridges'!$A$4:$G$1001,7,FALSE),0)+
IF(ISNUMBER(W338),W338*VLOOKUP('Frese Valve Selection'!X338,'Partnumber data cartridges'!$A$4:$G$1001,7,FALSE),0)</f>
        <v>0</v>
      </c>
      <c r="AF338" s="1">
        <f>MAX(IF(ISBLANK(T338),0,VLOOKUP('Frese Valve Selection'!$T338,'Partnumber data cartridges'!$A$4:$G$1001,5,FALSE)),
IF(ISBLANK(V338),0,VLOOKUP('Frese Valve Selection'!V338,'Partnumber data cartridges'!$A$4:$G$1001,5,FALSE)),
IF(ISBLANK(X338),0,VLOOKUP('Frese Valve Selection'!X338,'Partnumber data cartridges'!$A$4:$G$1001,5,FALSE)))</f>
        <v>0</v>
      </c>
      <c r="AG338" s="20" t="e">
        <f>VLOOKUP(O338,'Weight table'!$A$2:$C$10000,3,FALSE)+IF(ISNUMBER(S338),S338*VLOOKUP(T338,'Weight table'!$A$2:$C$10000,3,FALSE),0)+IF(ISNUMBER(U338),U338*VLOOKUP(V338,'Weight table'!$A$2:$C$10000,3,FALSE),0)+IF(ISNUMBER(W338),W338*VLOOKUP(X338,'Weight table'!$A$2:$C$10000,3,FALSE),0)</f>
        <v>#N/A</v>
      </c>
      <c r="AI338" s="73"/>
      <c r="AN338">
        <f t="shared" si="38"/>
        <v>0</v>
      </c>
      <c r="AO338" t="e">
        <f t="shared" si="39"/>
        <v>#N/A</v>
      </c>
    </row>
    <row r="339" spans="2:41">
      <c r="B339" s="73"/>
      <c r="C339" s="73"/>
      <c r="D339" s="73"/>
      <c r="E339" s="73"/>
      <c r="F339" s="73"/>
      <c r="G339" s="81"/>
      <c r="H339" s="81"/>
      <c r="I339" s="97"/>
      <c r="J339" s="73"/>
      <c r="K339" s="73"/>
      <c r="L339" s="73"/>
      <c r="M339" s="81"/>
      <c r="O339" s="71"/>
      <c r="P339" s="20" t="e">
        <f>VLOOKUP('Frese Valve Selection'!$O339,'Partnumber data valves'!$B$4:$M$1001,12,FALSE)</f>
        <v>#N/A</v>
      </c>
      <c r="Q339" s="20" t="e">
        <f>VLOOKUP('Frese Valve Selection'!$O339,'Partnumber data valves'!$B$4:$L$1001,11,FALSE)</f>
        <v>#N/A</v>
      </c>
      <c r="R339" s="94" t="e">
        <f t="shared" si="37"/>
        <v>#DIV/0!</v>
      </c>
      <c r="S339" s="71"/>
      <c r="T339" s="71"/>
      <c r="U339" s="71"/>
      <c r="V339" s="71"/>
      <c r="W339" s="71"/>
      <c r="X339" s="71"/>
      <c r="Y339" s="19" t="e">
        <f>VLOOKUP('Frese Valve Selection'!$O339,'Partnumber data valves'!$B$4:$K$1001,2,FALSE)</f>
        <v>#N/A</v>
      </c>
      <c r="Z339" s="20" t="e">
        <f>VLOOKUP('Frese Valve Selection'!$O339,'Partnumber data valves'!$B$4:$K$1001,3,FALSE)</f>
        <v>#N/A</v>
      </c>
      <c r="AA339" s="20" t="e">
        <f>VLOOKUP('Frese Valve Selection'!$O339,'Partnumber data valves'!$B$4:$K$1001,7,FALSE)</f>
        <v>#N/A</v>
      </c>
      <c r="AB339" s="20" t="e">
        <f>VLOOKUP('Frese Valve Selection'!$O339,'Partnumber data valves'!$B$4:$K$1001,8,FALSE)</f>
        <v>#N/A</v>
      </c>
      <c r="AC339" s="20" t="e">
        <f>VLOOKUP('Frese Valve Selection'!$O339,'Partnumber data valves'!$B$4:$K$1001,9,FALSE)</f>
        <v>#N/A</v>
      </c>
      <c r="AD339" s="20" t="e">
        <f>VLOOKUP('Frese Valve Selection'!$O339,'Partnumber data valves'!$B$4:$K$1001,10,FALSE)</f>
        <v>#N/A</v>
      </c>
      <c r="AE339" s="93">
        <f>IF(ISNUMBER(S339),S339*VLOOKUP('Frese Valve Selection'!$T339,'Partnumber data cartridges'!$A$4:$G$1001,7,FALSE),0)+
IF(ISNUMBER(U339),U339*VLOOKUP('Frese Valve Selection'!V339,'Partnumber data cartridges'!$A$4:$G$1001,7,FALSE),0)+
IF(ISNUMBER(W339),W339*VLOOKUP('Frese Valve Selection'!X339,'Partnumber data cartridges'!$A$4:$G$1001,7,FALSE),0)</f>
        <v>0</v>
      </c>
      <c r="AF339" s="1">
        <f>MAX(IF(ISBLANK(T339),0,VLOOKUP('Frese Valve Selection'!$T339,'Partnumber data cartridges'!$A$4:$G$1001,5,FALSE)),
IF(ISBLANK(V339),0,VLOOKUP('Frese Valve Selection'!V339,'Partnumber data cartridges'!$A$4:$G$1001,5,FALSE)),
IF(ISBLANK(X339),0,VLOOKUP('Frese Valve Selection'!X339,'Partnumber data cartridges'!$A$4:$G$1001,5,FALSE)))</f>
        <v>0</v>
      </c>
      <c r="AG339" s="20" t="e">
        <f>VLOOKUP(O339,'Weight table'!$A$2:$C$10000,3,FALSE)+IF(ISNUMBER(S339),S339*VLOOKUP(T339,'Weight table'!$A$2:$C$10000,3,FALSE),0)+IF(ISNUMBER(U339),U339*VLOOKUP(V339,'Weight table'!$A$2:$C$10000,3,FALSE),0)+IF(ISNUMBER(W339),W339*VLOOKUP(X339,'Weight table'!$A$2:$C$10000,3,FALSE),0)</f>
        <v>#N/A</v>
      </c>
      <c r="AI339" s="73"/>
      <c r="AN339">
        <f t="shared" si="38"/>
        <v>0</v>
      </c>
      <c r="AO339" t="e">
        <f t="shared" si="39"/>
        <v>#N/A</v>
      </c>
    </row>
    <row r="340" spans="2:41">
      <c r="B340" s="73"/>
      <c r="C340" s="73"/>
      <c r="D340" s="73"/>
      <c r="E340" s="73"/>
      <c r="F340" s="73"/>
      <c r="G340" s="82"/>
      <c r="H340" s="81"/>
      <c r="I340" s="97"/>
      <c r="J340" s="73"/>
      <c r="K340" s="73"/>
      <c r="L340" s="73"/>
      <c r="M340" s="81"/>
      <c r="O340" s="71"/>
      <c r="P340" s="20" t="e">
        <f>VLOOKUP('Frese Valve Selection'!$O340,'Partnumber data valves'!$B$4:$M$1001,12,FALSE)</f>
        <v>#N/A</v>
      </c>
      <c r="Q340" s="20" t="e">
        <f>VLOOKUP('Frese Valve Selection'!$O340,'Partnumber data valves'!$B$4:$L$1001,11,FALSE)</f>
        <v>#N/A</v>
      </c>
      <c r="R340" s="94" t="e">
        <f t="shared" si="37"/>
        <v>#DIV/0!</v>
      </c>
      <c r="S340" s="71"/>
      <c r="T340" s="71"/>
      <c r="U340" s="71"/>
      <c r="V340" s="71"/>
      <c r="W340" s="71"/>
      <c r="X340" s="71"/>
      <c r="Y340" s="19" t="e">
        <f>VLOOKUP('Frese Valve Selection'!$O340,'Partnumber data valves'!$B$4:$K$1001,2,FALSE)</f>
        <v>#N/A</v>
      </c>
      <c r="Z340" s="20" t="e">
        <f>VLOOKUP('Frese Valve Selection'!$O340,'Partnumber data valves'!$B$4:$K$1001,3,FALSE)</f>
        <v>#N/A</v>
      </c>
      <c r="AA340" s="20" t="e">
        <f>VLOOKUP('Frese Valve Selection'!$O340,'Partnumber data valves'!$B$4:$K$1001,7,FALSE)</f>
        <v>#N/A</v>
      </c>
      <c r="AB340" s="20" t="e">
        <f>VLOOKUP('Frese Valve Selection'!$O340,'Partnumber data valves'!$B$4:$K$1001,8,FALSE)</f>
        <v>#N/A</v>
      </c>
      <c r="AC340" s="20" t="e">
        <f>VLOOKUP('Frese Valve Selection'!$O340,'Partnumber data valves'!$B$4:$K$1001,9,FALSE)</f>
        <v>#N/A</v>
      </c>
      <c r="AD340" s="20" t="e">
        <f>VLOOKUP('Frese Valve Selection'!$O340,'Partnumber data valves'!$B$4:$K$1001,10,FALSE)</f>
        <v>#N/A</v>
      </c>
      <c r="AE340" s="93">
        <f>IF(ISNUMBER(S340),S340*VLOOKUP('Frese Valve Selection'!$T340,'Partnumber data cartridges'!$A$4:$G$1001,7,FALSE),0)+
IF(ISNUMBER(U340),U340*VLOOKUP('Frese Valve Selection'!V340,'Partnumber data cartridges'!$A$4:$G$1001,7,FALSE),0)+
IF(ISNUMBER(W340),W340*VLOOKUP('Frese Valve Selection'!X340,'Partnumber data cartridges'!$A$4:$G$1001,7,FALSE),0)</f>
        <v>0</v>
      </c>
      <c r="AF340" s="1">
        <f>MAX(IF(ISBLANK(T340),0,VLOOKUP('Frese Valve Selection'!$T340,'Partnumber data cartridges'!$A$4:$G$1001,5,FALSE)),
IF(ISBLANK(V340),0,VLOOKUP('Frese Valve Selection'!V340,'Partnumber data cartridges'!$A$4:$G$1001,5,FALSE)),
IF(ISBLANK(X340),0,VLOOKUP('Frese Valve Selection'!X340,'Partnumber data cartridges'!$A$4:$G$1001,5,FALSE)))</f>
        <v>0</v>
      </c>
      <c r="AG340" s="20" t="e">
        <f>VLOOKUP(O340,'Weight table'!$A$2:$C$10000,3,FALSE)+IF(ISNUMBER(S340),S340*VLOOKUP(T340,'Weight table'!$A$2:$C$10000,3,FALSE),0)+IF(ISNUMBER(U340),U340*VLOOKUP(V340,'Weight table'!$A$2:$C$10000,3,FALSE),0)+IF(ISNUMBER(W340),W340*VLOOKUP(X340,'Weight table'!$A$2:$C$10000,3,FALSE),0)</f>
        <v>#N/A</v>
      </c>
      <c r="AI340" s="73"/>
      <c r="AN340">
        <f t="shared" si="38"/>
        <v>0</v>
      </c>
      <c r="AO340" t="e">
        <f t="shared" si="39"/>
        <v>#N/A</v>
      </c>
    </row>
    <row r="341" spans="2:41">
      <c r="B341" s="73"/>
      <c r="C341" s="73"/>
      <c r="D341" s="73"/>
      <c r="E341" s="73"/>
      <c r="F341" s="73"/>
      <c r="G341" s="81"/>
      <c r="H341" s="81"/>
      <c r="I341" s="97"/>
      <c r="J341" s="73"/>
      <c r="K341" s="73"/>
      <c r="L341" s="73"/>
      <c r="M341" s="81"/>
      <c r="O341" s="71"/>
      <c r="P341" s="20" t="e">
        <f>VLOOKUP('Frese Valve Selection'!$O341,'Partnumber data valves'!$B$4:$M$1001,12,FALSE)</f>
        <v>#N/A</v>
      </c>
      <c r="Q341" s="20" t="e">
        <f>VLOOKUP('Frese Valve Selection'!$O341,'Partnumber data valves'!$B$4:$L$1001,11,FALSE)</f>
        <v>#N/A</v>
      </c>
      <c r="R341" s="94" t="e">
        <f t="shared" si="37"/>
        <v>#DIV/0!</v>
      </c>
      <c r="S341" s="71"/>
      <c r="T341" s="71"/>
      <c r="U341" s="71"/>
      <c r="V341" s="71"/>
      <c r="W341" s="71"/>
      <c r="X341" s="71"/>
      <c r="Y341" s="19" t="e">
        <f>VLOOKUP('Frese Valve Selection'!$O341,'Partnumber data valves'!$B$4:$K$1001,2,FALSE)</f>
        <v>#N/A</v>
      </c>
      <c r="Z341" s="20" t="e">
        <f>VLOOKUP('Frese Valve Selection'!$O341,'Partnumber data valves'!$B$4:$K$1001,3,FALSE)</f>
        <v>#N/A</v>
      </c>
      <c r="AA341" s="20" t="e">
        <f>VLOOKUP('Frese Valve Selection'!$O341,'Partnumber data valves'!$B$4:$K$1001,7,FALSE)</f>
        <v>#N/A</v>
      </c>
      <c r="AB341" s="20" t="e">
        <f>VLOOKUP('Frese Valve Selection'!$O341,'Partnumber data valves'!$B$4:$K$1001,8,FALSE)</f>
        <v>#N/A</v>
      </c>
      <c r="AC341" s="20" t="e">
        <f>VLOOKUP('Frese Valve Selection'!$O341,'Partnumber data valves'!$B$4:$K$1001,9,FALSE)</f>
        <v>#N/A</v>
      </c>
      <c r="AD341" s="20" t="e">
        <f>VLOOKUP('Frese Valve Selection'!$O341,'Partnumber data valves'!$B$4:$K$1001,10,FALSE)</f>
        <v>#N/A</v>
      </c>
      <c r="AE341" s="93">
        <f>IF(ISNUMBER(S341),S341*VLOOKUP('Frese Valve Selection'!$T341,'Partnumber data cartridges'!$A$4:$G$1001,7,FALSE),0)+
IF(ISNUMBER(U341),U341*VLOOKUP('Frese Valve Selection'!V341,'Partnumber data cartridges'!$A$4:$G$1001,7,FALSE),0)+
IF(ISNUMBER(W341),W341*VLOOKUP('Frese Valve Selection'!X341,'Partnumber data cartridges'!$A$4:$G$1001,7,FALSE),0)</f>
        <v>0</v>
      </c>
      <c r="AF341" s="1">
        <f>MAX(IF(ISBLANK(T341),0,VLOOKUP('Frese Valve Selection'!$T341,'Partnumber data cartridges'!$A$4:$G$1001,5,FALSE)),
IF(ISBLANK(V341),0,VLOOKUP('Frese Valve Selection'!V341,'Partnumber data cartridges'!$A$4:$G$1001,5,FALSE)),
IF(ISBLANK(X341),0,VLOOKUP('Frese Valve Selection'!X341,'Partnumber data cartridges'!$A$4:$G$1001,5,FALSE)))</f>
        <v>0</v>
      </c>
      <c r="AG341" s="20" t="e">
        <f>VLOOKUP(O341,'Weight table'!$A$2:$C$10000,3,FALSE)+IF(ISNUMBER(S341),S341*VLOOKUP(T341,'Weight table'!$A$2:$C$10000,3,FALSE),0)+IF(ISNUMBER(U341),U341*VLOOKUP(V341,'Weight table'!$A$2:$C$10000,3,FALSE),0)+IF(ISNUMBER(W341),W341*VLOOKUP(X341,'Weight table'!$A$2:$C$10000,3,FALSE),0)</f>
        <v>#N/A</v>
      </c>
      <c r="AI341" s="73"/>
      <c r="AN341">
        <f t="shared" si="38"/>
        <v>0</v>
      </c>
      <c r="AO341" t="e">
        <f t="shared" si="39"/>
        <v>#N/A</v>
      </c>
    </row>
    <row r="342" spans="2:41">
      <c r="B342" s="73"/>
      <c r="C342" s="73"/>
      <c r="D342" s="73"/>
      <c r="E342" s="73"/>
      <c r="F342" s="73"/>
      <c r="G342" s="82"/>
      <c r="H342" s="82"/>
      <c r="I342" s="97"/>
      <c r="J342" s="73"/>
      <c r="K342" s="73"/>
      <c r="L342" s="73"/>
      <c r="M342" s="81"/>
      <c r="O342" s="71"/>
      <c r="P342" s="20" t="e">
        <f>VLOOKUP('Frese Valve Selection'!$O342,'Partnumber data valves'!$B$4:$M$1001,12,FALSE)</f>
        <v>#N/A</v>
      </c>
      <c r="Q342" s="20" t="e">
        <f>VLOOKUP('Frese Valve Selection'!$O342,'Partnumber data valves'!$B$4:$L$1001,11,FALSE)</f>
        <v>#N/A</v>
      </c>
      <c r="R342" s="94" t="e">
        <f t="shared" si="37"/>
        <v>#DIV/0!</v>
      </c>
      <c r="S342" s="71"/>
      <c r="T342" s="71"/>
      <c r="U342" s="71"/>
      <c r="V342" s="71"/>
      <c r="W342" s="71"/>
      <c r="X342" s="71"/>
      <c r="Y342" s="19" t="e">
        <f>VLOOKUP('Frese Valve Selection'!$O342,'Partnumber data valves'!$B$4:$K$1001,2,FALSE)</f>
        <v>#N/A</v>
      </c>
      <c r="Z342" s="20" t="e">
        <f>VLOOKUP('Frese Valve Selection'!$O342,'Partnumber data valves'!$B$4:$K$1001,3,FALSE)</f>
        <v>#N/A</v>
      </c>
      <c r="AA342" s="20" t="e">
        <f>VLOOKUP('Frese Valve Selection'!$O342,'Partnumber data valves'!$B$4:$K$1001,7,FALSE)</f>
        <v>#N/A</v>
      </c>
      <c r="AB342" s="20" t="e">
        <f>VLOOKUP('Frese Valve Selection'!$O342,'Partnumber data valves'!$B$4:$K$1001,8,FALSE)</f>
        <v>#N/A</v>
      </c>
      <c r="AC342" s="20" t="e">
        <f>VLOOKUP('Frese Valve Selection'!$O342,'Partnumber data valves'!$B$4:$K$1001,9,FALSE)</f>
        <v>#N/A</v>
      </c>
      <c r="AD342" s="20" t="e">
        <f>VLOOKUP('Frese Valve Selection'!$O342,'Partnumber data valves'!$B$4:$K$1001,10,FALSE)</f>
        <v>#N/A</v>
      </c>
      <c r="AE342" s="93">
        <f>IF(ISNUMBER(S342),S342*VLOOKUP('Frese Valve Selection'!$T342,'Partnumber data cartridges'!$A$4:$G$1001,7,FALSE),0)+
IF(ISNUMBER(U342),U342*VLOOKUP('Frese Valve Selection'!V342,'Partnumber data cartridges'!$A$4:$G$1001,7,FALSE),0)+
IF(ISNUMBER(W342),W342*VLOOKUP('Frese Valve Selection'!X342,'Partnumber data cartridges'!$A$4:$G$1001,7,FALSE),0)</f>
        <v>0</v>
      </c>
      <c r="AF342" s="1">
        <f>MAX(IF(ISBLANK(T342),0,VLOOKUP('Frese Valve Selection'!$T342,'Partnumber data cartridges'!$A$4:$G$1001,5,FALSE)),
IF(ISBLANK(V342),0,VLOOKUP('Frese Valve Selection'!V342,'Partnumber data cartridges'!$A$4:$G$1001,5,FALSE)),
IF(ISBLANK(X342),0,VLOOKUP('Frese Valve Selection'!X342,'Partnumber data cartridges'!$A$4:$G$1001,5,FALSE)))</f>
        <v>0</v>
      </c>
      <c r="AG342" s="20" t="e">
        <f>VLOOKUP(O342,'Weight table'!$A$2:$C$10000,3,FALSE)+IF(ISNUMBER(S342),S342*VLOOKUP(T342,'Weight table'!$A$2:$C$10000,3,FALSE),0)+IF(ISNUMBER(U342),U342*VLOOKUP(V342,'Weight table'!$A$2:$C$10000,3,FALSE),0)+IF(ISNUMBER(W342),W342*VLOOKUP(X342,'Weight table'!$A$2:$C$10000,3,FALSE),0)</f>
        <v>#N/A</v>
      </c>
      <c r="AI342" s="73"/>
      <c r="AN342">
        <f t="shared" si="38"/>
        <v>0</v>
      </c>
      <c r="AO342" t="e">
        <f t="shared" si="39"/>
        <v>#N/A</v>
      </c>
    </row>
    <row r="343" spans="2:41">
      <c r="B343" s="73"/>
      <c r="C343" s="73"/>
      <c r="D343" s="73"/>
      <c r="E343" s="73"/>
      <c r="F343" s="73"/>
      <c r="G343" s="81"/>
      <c r="H343" s="81"/>
      <c r="I343" s="97"/>
      <c r="J343" s="73"/>
      <c r="K343" s="73"/>
      <c r="L343" s="73"/>
      <c r="M343" s="81"/>
      <c r="O343" s="71"/>
      <c r="P343" s="20" t="e">
        <f>VLOOKUP('Frese Valve Selection'!$O343,'Partnumber data valves'!$B$4:$M$1001,12,FALSE)</f>
        <v>#N/A</v>
      </c>
      <c r="Q343" s="20" t="e">
        <f>VLOOKUP('Frese Valve Selection'!$O343,'Partnumber data valves'!$B$4:$L$1001,11,FALSE)</f>
        <v>#N/A</v>
      </c>
      <c r="R343" s="94" t="e">
        <f t="shared" si="37"/>
        <v>#DIV/0!</v>
      </c>
      <c r="S343" s="71"/>
      <c r="T343" s="71"/>
      <c r="U343" s="71"/>
      <c r="V343" s="71"/>
      <c r="W343" s="71"/>
      <c r="X343" s="71"/>
      <c r="Y343" s="19" t="e">
        <f>VLOOKUP('Frese Valve Selection'!$O343,'Partnumber data valves'!$B$4:$K$1001,2,FALSE)</f>
        <v>#N/A</v>
      </c>
      <c r="Z343" s="20" t="e">
        <f>VLOOKUP('Frese Valve Selection'!$O343,'Partnumber data valves'!$B$4:$K$1001,3,FALSE)</f>
        <v>#N/A</v>
      </c>
      <c r="AA343" s="20" t="e">
        <f>VLOOKUP('Frese Valve Selection'!$O343,'Partnumber data valves'!$B$4:$K$1001,7,FALSE)</f>
        <v>#N/A</v>
      </c>
      <c r="AB343" s="20" t="e">
        <f>VLOOKUP('Frese Valve Selection'!$O343,'Partnumber data valves'!$B$4:$K$1001,8,FALSE)</f>
        <v>#N/A</v>
      </c>
      <c r="AC343" s="20" t="e">
        <f>VLOOKUP('Frese Valve Selection'!$O343,'Partnumber data valves'!$B$4:$K$1001,9,FALSE)</f>
        <v>#N/A</v>
      </c>
      <c r="AD343" s="20" t="e">
        <f>VLOOKUP('Frese Valve Selection'!$O343,'Partnumber data valves'!$B$4:$K$1001,10,FALSE)</f>
        <v>#N/A</v>
      </c>
      <c r="AE343" s="93">
        <f>IF(ISNUMBER(S343),S343*VLOOKUP('Frese Valve Selection'!$T343,'Partnumber data cartridges'!$A$4:$G$1001,7,FALSE),0)+
IF(ISNUMBER(U343),U343*VLOOKUP('Frese Valve Selection'!V343,'Partnumber data cartridges'!$A$4:$G$1001,7,FALSE),0)+
IF(ISNUMBER(W343),W343*VLOOKUP('Frese Valve Selection'!X343,'Partnumber data cartridges'!$A$4:$G$1001,7,FALSE),0)</f>
        <v>0</v>
      </c>
      <c r="AF343" s="1">
        <f>MAX(IF(ISBLANK(T343),0,VLOOKUP('Frese Valve Selection'!$T343,'Partnumber data cartridges'!$A$4:$G$1001,5,FALSE)),
IF(ISBLANK(V343),0,VLOOKUP('Frese Valve Selection'!V343,'Partnumber data cartridges'!$A$4:$G$1001,5,FALSE)),
IF(ISBLANK(X343),0,VLOOKUP('Frese Valve Selection'!X343,'Partnumber data cartridges'!$A$4:$G$1001,5,FALSE)))</f>
        <v>0</v>
      </c>
      <c r="AG343" s="20" t="e">
        <f>VLOOKUP(O343,'Weight table'!$A$2:$C$10000,3,FALSE)+IF(ISNUMBER(S343),S343*VLOOKUP(T343,'Weight table'!$A$2:$C$10000,3,FALSE),0)+IF(ISNUMBER(U343),U343*VLOOKUP(V343,'Weight table'!$A$2:$C$10000,3,FALSE),0)+IF(ISNUMBER(W343),W343*VLOOKUP(X343,'Weight table'!$A$2:$C$10000,3,FALSE),0)</f>
        <v>#N/A</v>
      </c>
      <c r="AI343" s="73"/>
      <c r="AN343">
        <f t="shared" si="38"/>
        <v>0</v>
      </c>
      <c r="AO343" t="e">
        <f t="shared" si="39"/>
        <v>#N/A</v>
      </c>
    </row>
    <row r="344" spans="2:41">
      <c r="B344" s="73"/>
      <c r="C344" s="73"/>
      <c r="D344" s="73"/>
      <c r="E344" s="73"/>
      <c r="F344" s="73"/>
      <c r="G344" s="82"/>
      <c r="H344" s="82"/>
      <c r="I344" s="97"/>
      <c r="J344" s="73"/>
      <c r="K344" s="73"/>
      <c r="L344" s="73"/>
      <c r="M344" s="81"/>
      <c r="O344" s="71"/>
      <c r="P344" s="20" t="e">
        <f>VLOOKUP('Frese Valve Selection'!$O344,'Partnumber data valves'!$B$4:$M$1001,12,FALSE)</f>
        <v>#N/A</v>
      </c>
      <c r="Q344" s="20" t="e">
        <f>VLOOKUP('Frese Valve Selection'!$O344,'Partnumber data valves'!$B$4:$L$1001,11,FALSE)</f>
        <v>#N/A</v>
      </c>
      <c r="R344" s="94" t="e">
        <f t="shared" si="37"/>
        <v>#DIV/0!</v>
      </c>
      <c r="S344" s="71"/>
      <c r="T344" s="71"/>
      <c r="U344" s="71"/>
      <c r="V344" s="71"/>
      <c r="W344" s="71"/>
      <c r="X344" s="71"/>
      <c r="Y344" s="19" t="e">
        <f>VLOOKUP('Frese Valve Selection'!$O344,'Partnumber data valves'!$B$4:$K$1001,2,FALSE)</f>
        <v>#N/A</v>
      </c>
      <c r="Z344" s="20" t="e">
        <f>VLOOKUP('Frese Valve Selection'!$O344,'Partnumber data valves'!$B$4:$K$1001,3,FALSE)</f>
        <v>#N/A</v>
      </c>
      <c r="AA344" s="20" t="e">
        <f>VLOOKUP('Frese Valve Selection'!$O344,'Partnumber data valves'!$B$4:$K$1001,7,FALSE)</f>
        <v>#N/A</v>
      </c>
      <c r="AB344" s="20" t="e">
        <f>VLOOKUP('Frese Valve Selection'!$O344,'Partnumber data valves'!$B$4:$K$1001,8,FALSE)</f>
        <v>#N/A</v>
      </c>
      <c r="AC344" s="20" t="e">
        <f>VLOOKUP('Frese Valve Selection'!$O344,'Partnumber data valves'!$B$4:$K$1001,9,FALSE)</f>
        <v>#N/A</v>
      </c>
      <c r="AD344" s="20" t="e">
        <f>VLOOKUP('Frese Valve Selection'!$O344,'Partnumber data valves'!$B$4:$K$1001,10,FALSE)</f>
        <v>#N/A</v>
      </c>
      <c r="AE344" s="93">
        <f>IF(ISNUMBER(S344),S344*VLOOKUP('Frese Valve Selection'!$T344,'Partnumber data cartridges'!$A$4:$G$1001,7,FALSE),0)+
IF(ISNUMBER(U344),U344*VLOOKUP('Frese Valve Selection'!V344,'Partnumber data cartridges'!$A$4:$G$1001,7,FALSE),0)+
IF(ISNUMBER(W344),W344*VLOOKUP('Frese Valve Selection'!X344,'Partnumber data cartridges'!$A$4:$G$1001,7,FALSE),0)</f>
        <v>0</v>
      </c>
      <c r="AF344" s="1">
        <f>MAX(IF(ISBLANK(T344),0,VLOOKUP('Frese Valve Selection'!$T344,'Partnumber data cartridges'!$A$4:$G$1001,5,FALSE)),
IF(ISBLANK(V344),0,VLOOKUP('Frese Valve Selection'!V344,'Partnumber data cartridges'!$A$4:$G$1001,5,FALSE)),
IF(ISBLANK(X344),0,VLOOKUP('Frese Valve Selection'!X344,'Partnumber data cartridges'!$A$4:$G$1001,5,FALSE)))</f>
        <v>0</v>
      </c>
      <c r="AG344" s="20" t="e">
        <f>VLOOKUP(O344,'Weight table'!$A$2:$C$10000,3,FALSE)+IF(ISNUMBER(S344),S344*VLOOKUP(T344,'Weight table'!$A$2:$C$10000,3,FALSE),0)+IF(ISNUMBER(U344),U344*VLOOKUP(V344,'Weight table'!$A$2:$C$10000,3,FALSE),0)+IF(ISNUMBER(W344),W344*VLOOKUP(X344,'Weight table'!$A$2:$C$10000,3,FALSE),0)</f>
        <v>#N/A</v>
      </c>
      <c r="AI344" s="73"/>
      <c r="AN344">
        <f t="shared" si="38"/>
        <v>0</v>
      </c>
      <c r="AO344" t="e">
        <f t="shared" si="39"/>
        <v>#N/A</v>
      </c>
    </row>
    <row r="345" spans="2:41">
      <c r="B345" s="73"/>
      <c r="C345" s="73"/>
      <c r="D345" s="73"/>
      <c r="E345" s="73"/>
      <c r="F345" s="73"/>
      <c r="G345" s="81"/>
      <c r="H345" s="81"/>
      <c r="I345" s="97"/>
      <c r="J345" s="73"/>
      <c r="K345" s="73"/>
      <c r="L345" s="73"/>
      <c r="M345" s="81"/>
      <c r="O345" s="71"/>
      <c r="P345" s="20" t="e">
        <f>VLOOKUP('Frese Valve Selection'!$O345,'Partnumber data valves'!$B$4:$M$1001,12,FALSE)</f>
        <v>#N/A</v>
      </c>
      <c r="Q345" s="20" t="e">
        <f>VLOOKUP('Frese Valve Selection'!$O345,'Partnumber data valves'!$B$4:$L$1001,11,FALSE)</f>
        <v>#N/A</v>
      </c>
      <c r="R345" s="94" t="e">
        <f t="shared" si="37"/>
        <v>#DIV/0!</v>
      </c>
      <c r="S345" s="71"/>
      <c r="T345" s="71"/>
      <c r="U345" s="71"/>
      <c r="V345" s="71"/>
      <c r="W345" s="71"/>
      <c r="X345" s="71"/>
      <c r="Y345" s="19" t="e">
        <f>VLOOKUP('Frese Valve Selection'!$O345,'Partnumber data valves'!$B$4:$K$1001,2,FALSE)</f>
        <v>#N/A</v>
      </c>
      <c r="Z345" s="20" t="e">
        <f>VLOOKUP('Frese Valve Selection'!$O345,'Partnumber data valves'!$B$4:$K$1001,3,FALSE)</f>
        <v>#N/A</v>
      </c>
      <c r="AA345" s="20" t="e">
        <f>VLOOKUP('Frese Valve Selection'!$O345,'Partnumber data valves'!$B$4:$K$1001,7,FALSE)</f>
        <v>#N/A</v>
      </c>
      <c r="AB345" s="20" t="e">
        <f>VLOOKUP('Frese Valve Selection'!$O345,'Partnumber data valves'!$B$4:$K$1001,8,FALSE)</f>
        <v>#N/A</v>
      </c>
      <c r="AC345" s="20" t="e">
        <f>VLOOKUP('Frese Valve Selection'!$O345,'Partnumber data valves'!$B$4:$K$1001,9,FALSE)</f>
        <v>#N/A</v>
      </c>
      <c r="AD345" s="20" t="e">
        <f>VLOOKUP('Frese Valve Selection'!$O345,'Partnumber data valves'!$B$4:$K$1001,10,FALSE)</f>
        <v>#N/A</v>
      </c>
      <c r="AE345" s="93">
        <f>IF(ISNUMBER(S345),S345*VLOOKUP('Frese Valve Selection'!$T345,'Partnumber data cartridges'!$A$4:$G$1001,7,FALSE),0)+
IF(ISNUMBER(U345),U345*VLOOKUP('Frese Valve Selection'!V345,'Partnumber data cartridges'!$A$4:$G$1001,7,FALSE),0)+
IF(ISNUMBER(W345),W345*VLOOKUP('Frese Valve Selection'!X345,'Partnumber data cartridges'!$A$4:$G$1001,7,FALSE),0)</f>
        <v>0</v>
      </c>
      <c r="AF345" s="1">
        <f>MAX(IF(ISBLANK(T345),0,VLOOKUP('Frese Valve Selection'!$T345,'Partnumber data cartridges'!$A$4:$G$1001,5,FALSE)),
IF(ISBLANK(V345),0,VLOOKUP('Frese Valve Selection'!V345,'Partnumber data cartridges'!$A$4:$G$1001,5,FALSE)),
IF(ISBLANK(X345),0,VLOOKUP('Frese Valve Selection'!X345,'Partnumber data cartridges'!$A$4:$G$1001,5,FALSE)))</f>
        <v>0</v>
      </c>
      <c r="AG345" s="20" t="e">
        <f>VLOOKUP(O345,'Weight table'!$A$2:$C$10000,3,FALSE)+IF(ISNUMBER(S345),S345*VLOOKUP(T345,'Weight table'!$A$2:$C$10000,3,FALSE),0)+IF(ISNUMBER(U345),U345*VLOOKUP(V345,'Weight table'!$A$2:$C$10000,3,FALSE),0)+IF(ISNUMBER(W345),W345*VLOOKUP(X345,'Weight table'!$A$2:$C$10000,3,FALSE),0)</f>
        <v>#N/A</v>
      </c>
      <c r="AI345" s="73"/>
      <c r="AN345">
        <f t="shared" si="38"/>
        <v>0</v>
      </c>
      <c r="AO345" t="e">
        <f t="shared" si="39"/>
        <v>#N/A</v>
      </c>
    </row>
    <row r="346" spans="2:41">
      <c r="B346" s="73"/>
      <c r="C346" s="73"/>
      <c r="D346" s="73"/>
      <c r="E346" s="73"/>
      <c r="F346" s="73"/>
      <c r="G346" s="82"/>
      <c r="H346" s="82"/>
      <c r="I346" s="97"/>
      <c r="J346" s="73"/>
      <c r="K346" s="73"/>
      <c r="L346" s="73"/>
      <c r="M346" s="81"/>
      <c r="O346" s="71"/>
      <c r="P346" s="20" t="e">
        <f>VLOOKUP('Frese Valve Selection'!$O346,'Partnumber data valves'!$B$4:$M$1001,12,FALSE)</f>
        <v>#N/A</v>
      </c>
      <c r="Q346" s="20" t="e">
        <f>VLOOKUP('Frese Valve Selection'!$O346,'Partnumber data valves'!$B$4:$L$1001,11,FALSE)</f>
        <v>#N/A</v>
      </c>
      <c r="R346" s="94" t="e">
        <f t="shared" si="37"/>
        <v>#DIV/0!</v>
      </c>
      <c r="S346" s="71"/>
      <c r="T346" s="71"/>
      <c r="U346" s="71"/>
      <c r="V346" s="71"/>
      <c r="W346" s="71"/>
      <c r="X346" s="71"/>
      <c r="Y346" s="19" t="e">
        <f>VLOOKUP('Frese Valve Selection'!$O346,'Partnumber data valves'!$B$4:$K$1001,2,FALSE)</f>
        <v>#N/A</v>
      </c>
      <c r="Z346" s="20" t="e">
        <f>VLOOKUP('Frese Valve Selection'!$O346,'Partnumber data valves'!$B$4:$K$1001,3,FALSE)</f>
        <v>#N/A</v>
      </c>
      <c r="AA346" s="20" t="e">
        <f>VLOOKUP('Frese Valve Selection'!$O346,'Partnumber data valves'!$B$4:$K$1001,7,FALSE)</f>
        <v>#N/A</v>
      </c>
      <c r="AB346" s="20" t="e">
        <f>VLOOKUP('Frese Valve Selection'!$O346,'Partnumber data valves'!$B$4:$K$1001,8,FALSE)</f>
        <v>#N/A</v>
      </c>
      <c r="AC346" s="20" t="e">
        <f>VLOOKUP('Frese Valve Selection'!$O346,'Partnumber data valves'!$B$4:$K$1001,9,FALSE)</f>
        <v>#N/A</v>
      </c>
      <c r="AD346" s="20" t="e">
        <f>VLOOKUP('Frese Valve Selection'!$O346,'Partnumber data valves'!$B$4:$K$1001,10,FALSE)</f>
        <v>#N/A</v>
      </c>
      <c r="AE346" s="93">
        <f>IF(ISNUMBER(S346),S346*VLOOKUP('Frese Valve Selection'!$T346,'Partnumber data cartridges'!$A$4:$G$1001,7,FALSE),0)+
IF(ISNUMBER(U346),U346*VLOOKUP('Frese Valve Selection'!V346,'Partnumber data cartridges'!$A$4:$G$1001,7,FALSE),0)+
IF(ISNUMBER(W346),W346*VLOOKUP('Frese Valve Selection'!X346,'Partnumber data cartridges'!$A$4:$G$1001,7,FALSE),0)</f>
        <v>0</v>
      </c>
      <c r="AF346" s="1">
        <f>MAX(IF(ISBLANK(T346),0,VLOOKUP('Frese Valve Selection'!$T346,'Partnumber data cartridges'!$A$4:$G$1001,5,FALSE)),
IF(ISBLANK(V346),0,VLOOKUP('Frese Valve Selection'!V346,'Partnumber data cartridges'!$A$4:$G$1001,5,FALSE)),
IF(ISBLANK(X346),0,VLOOKUP('Frese Valve Selection'!X346,'Partnumber data cartridges'!$A$4:$G$1001,5,FALSE)))</f>
        <v>0</v>
      </c>
      <c r="AG346" s="20" t="e">
        <f>VLOOKUP(O346,'Weight table'!$A$2:$C$10000,3,FALSE)+IF(ISNUMBER(S346),S346*VLOOKUP(T346,'Weight table'!$A$2:$C$10000,3,FALSE),0)+IF(ISNUMBER(U346),U346*VLOOKUP(V346,'Weight table'!$A$2:$C$10000,3,FALSE),0)+IF(ISNUMBER(W346),W346*VLOOKUP(X346,'Weight table'!$A$2:$C$10000,3,FALSE),0)</f>
        <v>#N/A</v>
      </c>
      <c r="AI346" s="73"/>
      <c r="AN346">
        <f t="shared" si="38"/>
        <v>0</v>
      </c>
      <c r="AO346" t="e">
        <f t="shared" si="39"/>
        <v>#N/A</v>
      </c>
    </row>
    <row r="347" spans="2:41">
      <c r="B347" s="73"/>
      <c r="C347" s="73"/>
      <c r="D347" s="73"/>
      <c r="E347" s="73"/>
      <c r="F347" s="73"/>
      <c r="G347" s="81"/>
      <c r="H347" s="81"/>
      <c r="I347" s="97"/>
      <c r="J347" s="73"/>
      <c r="K347" s="73"/>
      <c r="L347" s="73"/>
      <c r="M347" s="81"/>
      <c r="O347" s="71"/>
      <c r="P347" s="20" t="e">
        <f>VLOOKUP('Frese Valve Selection'!$O347,'Partnumber data valves'!$B$4:$M$1001,12,FALSE)</f>
        <v>#N/A</v>
      </c>
      <c r="Q347" s="20" t="e">
        <f>VLOOKUP('Frese Valve Selection'!$O347,'Partnumber data valves'!$B$4:$L$1001,11,FALSE)</f>
        <v>#N/A</v>
      </c>
      <c r="R347" s="94" t="e">
        <f t="shared" si="37"/>
        <v>#DIV/0!</v>
      </c>
      <c r="S347" s="71"/>
      <c r="T347" s="71"/>
      <c r="U347" s="71"/>
      <c r="V347" s="71"/>
      <c r="W347" s="71"/>
      <c r="X347" s="71"/>
      <c r="Y347" s="19" t="e">
        <f>VLOOKUP('Frese Valve Selection'!$O347,'Partnumber data valves'!$B$4:$K$1001,2,FALSE)</f>
        <v>#N/A</v>
      </c>
      <c r="Z347" s="20" t="e">
        <f>VLOOKUP('Frese Valve Selection'!$O347,'Partnumber data valves'!$B$4:$K$1001,3,FALSE)</f>
        <v>#N/A</v>
      </c>
      <c r="AA347" s="20" t="e">
        <f>VLOOKUP('Frese Valve Selection'!$O347,'Partnumber data valves'!$B$4:$K$1001,7,FALSE)</f>
        <v>#N/A</v>
      </c>
      <c r="AB347" s="20" t="e">
        <f>VLOOKUP('Frese Valve Selection'!$O347,'Partnumber data valves'!$B$4:$K$1001,8,FALSE)</f>
        <v>#N/A</v>
      </c>
      <c r="AC347" s="20" t="e">
        <f>VLOOKUP('Frese Valve Selection'!$O347,'Partnumber data valves'!$B$4:$K$1001,9,FALSE)</f>
        <v>#N/A</v>
      </c>
      <c r="AD347" s="20" t="e">
        <f>VLOOKUP('Frese Valve Selection'!$O347,'Partnumber data valves'!$B$4:$K$1001,10,FALSE)</f>
        <v>#N/A</v>
      </c>
      <c r="AE347" s="93">
        <f>IF(ISNUMBER(S347),S347*VLOOKUP('Frese Valve Selection'!$T347,'Partnumber data cartridges'!$A$4:$G$1001,7,FALSE),0)+
IF(ISNUMBER(U347),U347*VLOOKUP('Frese Valve Selection'!V347,'Partnumber data cartridges'!$A$4:$G$1001,7,FALSE),0)+
IF(ISNUMBER(W347),W347*VLOOKUP('Frese Valve Selection'!X347,'Partnumber data cartridges'!$A$4:$G$1001,7,FALSE),0)</f>
        <v>0</v>
      </c>
      <c r="AF347" s="1">
        <f>MAX(IF(ISBLANK(T347),0,VLOOKUP('Frese Valve Selection'!$T347,'Partnumber data cartridges'!$A$4:$G$1001,5,FALSE)),
IF(ISBLANK(V347),0,VLOOKUP('Frese Valve Selection'!V347,'Partnumber data cartridges'!$A$4:$G$1001,5,FALSE)),
IF(ISBLANK(X347),0,VLOOKUP('Frese Valve Selection'!X347,'Partnumber data cartridges'!$A$4:$G$1001,5,FALSE)))</f>
        <v>0</v>
      </c>
      <c r="AG347" s="20" t="e">
        <f>VLOOKUP(O347,'Weight table'!$A$2:$C$10000,3,FALSE)+IF(ISNUMBER(S347),S347*VLOOKUP(T347,'Weight table'!$A$2:$C$10000,3,FALSE),0)+IF(ISNUMBER(U347),U347*VLOOKUP(V347,'Weight table'!$A$2:$C$10000,3,FALSE),0)+IF(ISNUMBER(W347),W347*VLOOKUP(X347,'Weight table'!$A$2:$C$10000,3,FALSE),0)</f>
        <v>#N/A</v>
      </c>
      <c r="AI347" s="73"/>
      <c r="AN347">
        <f t="shared" si="38"/>
        <v>0</v>
      </c>
      <c r="AO347" t="e">
        <f t="shared" si="39"/>
        <v>#N/A</v>
      </c>
    </row>
    <row r="348" spans="2:41">
      <c r="B348" s="73"/>
      <c r="C348" s="73"/>
      <c r="D348" s="73"/>
      <c r="E348" s="73"/>
      <c r="F348" s="73"/>
      <c r="G348" s="82"/>
      <c r="H348" s="82"/>
      <c r="I348" s="97"/>
      <c r="J348" s="73"/>
      <c r="K348" s="73"/>
      <c r="L348" s="73"/>
      <c r="M348" s="81"/>
      <c r="O348" s="71"/>
      <c r="P348" s="20" t="e">
        <f>VLOOKUP('Frese Valve Selection'!$O348,'Partnumber data valves'!$B$4:$M$1001,12,FALSE)</f>
        <v>#N/A</v>
      </c>
      <c r="Q348" s="20" t="e">
        <f>VLOOKUP('Frese Valve Selection'!$O348,'Partnumber data valves'!$B$4:$L$1001,11,FALSE)</f>
        <v>#N/A</v>
      </c>
      <c r="R348" s="94" t="e">
        <f t="shared" si="37"/>
        <v>#DIV/0!</v>
      </c>
      <c r="S348" s="71"/>
      <c r="T348" s="71"/>
      <c r="U348" s="71"/>
      <c r="V348" s="71"/>
      <c r="W348" s="71"/>
      <c r="X348" s="71"/>
      <c r="Y348" s="19" t="e">
        <f>VLOOKUP('Frese Valve Selection'!$O348,'Partnumber data valves'!$B$4:$K$1001,2,FALSE)</f>
        <v>#N/A</v>
      </c>
      <c r="Z348" s="20" t="e">
        <f>VLOOKUP('Frese Valve Selection'!$O348,'Partnumber data valves'!$B$4:$K$1001,3,FALSE)</f>
        <v>#N/A</v>
      </c>
      <c r="AA348" s="20" t="e">
        <f>VLOOKUP('Frese Valve Selection'!$O348,'Partnumber data valves'!$B$4:$K$1001,7,FALSE)</f>
        <v>#N/A</v>
      </c>
      <c r="AB348" s="20" t="e">
        <f>VLOOKUP('Frese Valve Selection'!$O348,'Partnumber data valves'!$B$4:$K$1001,8,FALSE)</f>
        <v>#N/A</v>
      </c>
      <c r="AC348" s="20" t="e">
        <f>VLOOKUP('Frese Valve Selection'!$O348,'Partnumber data valves'!$B$4:$K$1001,9,FALSE)</f>
        <v>#N/A</v>
      </c>
      <c r="AD348" s="20" t="e">
        <f>VLOOKUP('Frese Valve Selection'!$O348,'Partnumber data valves'!$B$4:$K$1001,10,FALSE)</f>
        <v>#N/A</v>
      </c>
      <c r="AE348" s="93">
        <f>IF(ISNUMBER(S348),S348*VLOOKUP('Frese Valve Selection'!$T348,'Partnumber data cartridges'!$A$4:$G$1001,7,FALSE),0)+
IF(ISNUMBER(U348),U348*VLOOKUP('Frese Valve Selection'!V348,'Partnumber data cartridges'!$A$4:$G$1001,7,FALSE),0)+
IF(ISNUMBER(W348),W348*VLOOKUP('Frese Valve Selection'!X348,'Partnumber data cartridges'!$A$4:$G$1001,7,FALSE),0)</f>
        <v>0</v>
      </c>
      <c r="AF348" s="1">
        <f>MAX(IF(ISBLANK(T348),0,VLOOKUP('Frese Valve Selection'!$T348,'Partnumber data cartridges'!$A$4:$G$1001,5,FALSE)),
IF(ISBLANK(V348),0,VLOOKUP('Frese Valve Selection'!V348,'Partnumber data cartridges'!$A$4:$G$1001,5,FALSE)),
IF(ISBLANK(X348),0,VLOOKUP('Frese Valve Selection'!X348,'Partnumber data cartridges'!$A$4:$G$1001,5,FALSE)))</f>
        <v>0</v>
      </c>
      <c r="AG348" s="20" t="e">
        <f>VLOOKUP(O348,'Weight table'!$A$2:$C$10000,3,FALSE)+IF(ISNUMBER(S348),S348*VLOOKUP(T348,'Weight table'!$A$2:$C$10000,3,FALSE),0)+IF(ISNUMBER(U348),U348*VLOOKUP(V348,'Weight table'!$A$2:$C$10000,3,FALSE),0)+IF(ISNUMBER(W348),W348*VLOOKUP(X348,'Weight table'!$A$2:$C$10000,3,FALSE),0)</f>
        <v>#N/A</v>
      </c>
      <c r="AI348" s="73"/>
      <c r="AN348">
        <f t="shared" si="38"/>
        <v>0</v>
      </c>
      <c r="AO348" t="e">
        <f t="shared" si="39"/>
        <v>#N/A</v>
      </c>
    </row>
    <row r="349" spans="2:41">
      <c r="B349" s="73"/>
      <c r="C349" s="73"/>
      <c r="D349" s="73"/>
      <c r="E349" s="73"/>
      <c r="F349" s="73"/>
      <c r="G349" s="81"/>
      <c r="H349" s="81"/>
      <c r="I349" s="97"/>
      <c r="J349" s="73"/>
      <c r="K349" s="73"/>
      <c r="L349" s="73"/>
      <c r="M349" s="81"/>
      <c r="O349" s="71"/>
      <c r="P349" s="20" t="e">
        <f>VLOOKUP('Frese Valve Selection'!$O349,'Partnumber data valves'!$B$4:$M$1001,12,FALSE)</f>
        <v>#N/A</v>
      </c>
      <c r="Q349" s="20" t="e">
        <f>VLOOKUP('Frese Valve Selection'!$O349,'Partnumber data valves'!$B$4:$L$1001,11,FALSE)</f>
        <v>#N/A</v>
      </c>
      <c r="R349" s="94" t="e">
        <f t="shared" si="37"/>
        <v>#DIV/0!</v>
      </c>
      <c r="S349" s="71"/>
      <c r="T349" s="71"/>
      <c r="U349" s="71"/>
      <c r="V349" s="71"/>
      <c r="W349" s="71"/>
      <c r="X349" s="71"/>
      <c r="Y349" s="19" t="e">
        <f>VLOOKUP('Frese Valve Selection'!$O349,'Partnumber data valves'!$B$4:$K$1001,2,FALSE)</f>
        <v>#N/A</v>
      </c>
      <c r="Z349" s="20" t="e">
        <f>VLOOKUP('Frese Valve Selection'!$O349,'Partnumber data valves'!$B$4:$K$1001,3,FALSE)</f>
        <v>#N/A</v>
      </c>
      <c r="AA349" s="20" t="e">
        <f>VLOOKUP('Frese Valve Selection'!$O349,'Partnumber data valves'!$B$4:$K$1001,7,FALSE)</f>
        <v>#N/A</v>
      </c>
      <c r="AB349" s="20" t="e">
        <f>VLOOKUP('Frese Valve Selection'!$O349,'Partnumber data valves'!$B$4:$K$1001,8,FALSE)</f>
        <v>#N/A</v>
      </c>
      <c r="AC349" s="20" t="e">
        <f>VLOOKUP('Frese Valve Selection'!$O349,'Partnumber data valves'!$B$4:$K$1001,9,FALSE)</f>
        <v>#N/A</v>
      </c>
      <c r="AD349" s="20" t="e">
        <f>VLOOKUP('Frese Valve Selection'!$O349,'Partnumber data valves'!$B$4:$K$1001,10,FALSE)</f>
        <v>#N/A</v>
      </c>
      <c r="AE349" s="93">
        <f>IF(ISNUMBER(S349),S349*VLOOKUP('Frese Valve Selection'!$T349,'Partnumber data cartridges'!$A$4:$G$1001,7,FALSE),0)+
IF(ISNUMBER(U349),U349*VLOOKUP('Frese Valve Selection'!V349,'Partnumber data cartridges'!$A$4:$G$1001,7,FALSE),0)+
IF(ISNUMBER(W349),W349*VLOOKUP('Frese Valve Selection'!X349,'Partnumber data cartridges'!$A$4:$G$1001,7,FALSE),0)</f>
        <v>0</v>
      </c>
      <c r="AF349" s="1">
        <f>MAX(IF(ISBLANK(T349),0,VLOOKUP('Frese Valve Selection'!$T349,'Partnumber data cartridges'!$A$4:$G$1001,5,FALSE)),
IF(ISBLANK(V349),0,VLOOKUP('Frese Valve Selection'!V349,'Partnumber data cartridges'!$A$4:$G$1001,5,FALSE)),
IF(ISBLANK(X349),0,VLOOKUP('Frese Valve Selection'!X349,'Partnumber data cartridges'!$A$4:$G$1001,5,FALSE)))</f>
        <v>0</v>
      </c>
      <c r="AG349" s="20" t="e">
        <f>VLOOKUP(O349,'Weight table'!$A$2:$C$10000,3,FALSE)+IF(ISNUMBER(S349),S349*VLOOKUP(T349,'Weight table'!$A$2:$C$10000,3,FALSE),0)+IF(ISNUMBER(U349),U349*VLOOKUP(V349,'Weight table'!$A$2:$C$10000,3,FALSE),0)+IF(ISNUMBER(W349),W349*VLOOKUP(X349,'Weight table'!$A$2:$C$10000,3,FALSE),0)</f>
        <v>#N/A</v>
      </c>
      <c r="AI349" s="73"/>
      <c r="AN349">
        <f t="shared" si="38"/>
        <v>0</v>
      </c>
      <c r="AO349" t="e">
        <f t="shared" si="39"/>
        <v>#N/A</v>
      </c>
    </row>
    <row r="350" spans="2:41">
      <c r="B350" s="73"/>
      <c r="C350" s="73"/>
      <c r="D350" s="73"/>
      <c r="E350" s="73"/>
      <c r="F350" s="73"/>
      <c r="G350" s="82"/>
      <c r="H350" s="81"/>
      <c r="I350" s="97"/>
      <c r="J350" s="73"/>
      <c r="K350" s="73"/>
      <c r="L350" s="73"/>
      <c r="M350" s="81"/>
      <c r="O350" s="71"/>
      <c r="P350" s="20" t="e">
        <f>VLOOKUP('Frese Valve Selection'!$O350,'Partnumber data valves'!$B$4:$M$1001,12,FALSE)</f>
        <v>#N/A</v>
      </c>
      <c r="Q350" s="20" t="e">
        <f>VLOOKUP('Frese Valve Selection'!$O350,'Partnumber data valves'!$B$4:$L$1001,11,FALSE)</f>
        <v>#N/A</v>
      </c>
      <c r="R350" s="94" t="e">
        <f t="shared" si="37"/>
        <v>#DIV/0!</v>
      </c>
      <c r="S350" s="71"/>
      <c r="T350" s="71"/>
      <c r="U350" s="71"/>
      <c r="V350" s="71"/>
      <c r="W350" s="71"/>
      <c r="X350" s="71"/>
      <c r="Y350" s="19" t="e">
        <f>VLOOKUP('Frese Valve Selection'!$O350,'Partnumber data valves'!$B$4:$K$1001,2,FALSE)</f>
        <v>#N/A</v>
      </c>
      <c r="Z350" s="20" t="e">
        <f>VLOOKUP('Frese Valve Selection'!$O350,'Partnumber data valves'!$B$4:$K$1001,3,FALSE)</f>
        <v>#N/A</v>
      </c>
      <c r="AA350" s="20" t="e">
        <f>VLOOKUP('Frese Valve Selection'!$O350,'Partnumber data valves'!$B$4:$K$1001,7,FALSE)</f>
        <v>#N/A</v>
      </c>
      <c r="AB350" s="20" t="e">
        <f>VLOOKUP('Frese Valve Selection'!$O350,'Partnumber data valves'!$B$4:$K$1001,8,FALSE)</f>
        <v>#N/A</v>
      </c>
      <c r="AC350" s="20" t="e">
        <f>VLOOKUP('Frese Valve Selection'!$O350,'Partnumber data valves'!$B$4:$K$1001,9,FALSE)</f>
        <v>#N/A</v>
      </c>
      <c r="AD350" s="20" t="e">
        <f>VLOOKUP('Frese Valve Selection'!$O350,'Partnumber data valves'!$B$4:$K$1001,10,FALSE)</f>
        <v>#N/A</v>
      </c>
      <c r="AE350" s="93">
        <f>IF(ISNUMBER(S350),S350*VLOOKUP('Frese Valve Selection'!$T350,'Partnumber data cartridges'!$A$4:$G$1001,7,FALSE),0)+
IF(ISNUMBER(U350),U350*VLOOKUP('Frese Valve Selection'!V350,'Partnumber data cartridges'!$A$4:$G$1001,7,FALSE),0)+
IF(ISNUMBER(W350),W350*VLOOKUP('Frese Valve Selection'!X350,'Partnumber data cartridges'!$A$4:$G$1001,7,FALSE),0)</f>
        <v>0</v>
      </c>
      <c r="AF350" s="1">
        <f>MAX(IF(ISBLANK(T350),0,VLOOKUP('Frese Valve Selection'!$T350,'Partnumber data cartridges'!$A$4:$G$1001,5,FALSE)),
IF(ISBLANK(V350),0,VLOOKUP('Frese Valve Selection'!V350,'Partnumber data cartridges'!$A$4:$G$1001,5,FALSE)),
IF(ISBLANK(X350),0,VLOOKUP('Frese Valve Selection'!X350,'Partnumber data cartridges'!$A$4:$G$1001,5,FALSE)))</f>
        <v>0</v>
      </c>
      <c r="AG350" s="20" t="e">
        <f>VLOOKUP(O350,'Weight table'!$A$2:$C$10000,3,FALSE)+IF(ISNUMBER(S350),S350*VLOOKUP(T350,'Weight table'!$A$2:$C$10000,3,FALSE),0)+IF(ISNUMBER(U350),U350*VLOOKUP(V350,'Weight table'!$A$2:$C$10000,3,FALSE),0)+IF(ISNUMBER(W350),W350*VLOOKUP(X350,'Weight table'!$A$2:$C$10000,3,FALSE),0)</f>
        <v>#N/A</v>
      </c>
      <c r="AI350" s="73"/>
      <c r="AN350">
        <f t="shared" si="38"/>
        <v>0</v>
      </c>
      <c r="AO350" t="e">
        <f t="shared" si="39"/>
        <v>#N/A</v>
      </c>
    </row>
    <row r="351" spans="2:41">
      <c r="B351" s="73"/>
      <c r="C351" s="73"/>
      <c r="D351" s="73"/>
      <c r="E351" s="73"/>
      <c r="F351" s="73"/>
      <c r="G351" s="81"/>
      <c r="H351" s="81"/>
      <c r="I351" s="97"/>
      <c r="J351" s="73"/>
      <c r="K351" s="73"/>
      <c r="L351" s="73"/>
      <c r="M351" s="81"/>
      <c r="O351" s="71"/>
      <c r="P351" s="20" t="e">
        <f>VLOOKUP('Frese Valve Selection'!$O351,'Partnumber data valves'!$B$4:$M$1001,12,FALSE)</f>
        <v>#N/A</v>
      </c>
      <c r="Q351" s="20" t="e">
        <f>VLOOKUP('Frese Valve Selection'!$O351,'Partnumber data valves'!$B$4:$L$1001,11,FALSE)</f>
        <v>#N/A</v>
      </c>
      <c r="R351" s="94" t="e">
        <f t="shared" si="37"/>
        <v>#DIV/0!</v>
      </c>
      <c r="S351" s="71"/>
      <c r="T351" s="71"/>
      <c r="U351" s="71"/>
      <c r="V351" s="71"/>
      <c r="W351" s="71"/>
      <c r="X351" s="71"/>
      <c r="Y351" s="19" t="e">
        <f>VLOOKUP('Frese Valve Selection'!$O351,'Partnumber data valves'!$B$4:$K$1001,2,FALSE)</f>
        <v>#N/A</v>
      </c>
      <c r="Z351" s="20" t="e">
        <f>VLOOKUP('Frese Valve Selection'!$O351,'Partnumber data valves'!$B$4:$K$1001,3,FALSE)</f>
        <v>#N/A</v>
      </c>
      <c r="AA351" s="20" t="e">
        <f>VLOOKUP('Frese Valve Selection'!$O351,'Partnumber data valves'!$B$4:$K$1001,7,FALSE)</f>
        <v>#N/A</v>
      </c>
      <c r="AB351" s="20" t="e">
        <f>VLOOKUP('Frese Valve Selection'!$O351,'Partnumber data valves'!$B$4:$K$1001,8,FALSE)</f>
        <v>#N/A</v>
      </c>
      <c r="AC351" s="20" t="e">
        <f>VLOOKUP('Frese Valve Selection'!$O351,'Partnumber data valves'!$B$4:$K$1001,9,FALSE)</f>
        <v>#N/A</v>
      </c>
      <c r="AD351" s="20" t="e">
        <f>VLOOKUP('Frese Valve Selection'!$O351,'Partnumber data valves'!$B$4:$K$1001,10,FALSE)</f>
        <v>#N/A</v>
      </c>
      <c r="AE351" s="93">
        <f>IF(ISNUMBER(S351),S351*VLOOKUP('Frese Valve Selection'!$T351,'Partnumber data cartridges'!$A$4:$G$1001,7,FALSE),0)+
IF(ISNUMBER(U351),U351*VLOOKUP('Frese Valve Selection'!V351,'Partnumber data cartridges'!$A$4:$G$1001,7,FALSE),0)+
IF(ISNUMBER(W351),W351*VLOOKUP('Frese Valve Selection'!X351,'Partnumber data cartridges'!$A$4:$G$1001,7,FALSE),0)</f>
        <v>0</v>
      </c>
      <c r="AF351" s="1">
        <f>MAX(IF(ISBLANK(T351),0,VLOOKUP('Frese Valve Selection'!$T351,'Partnumber data cartridges'!$A$4:$G$1001,5,FALSE)),
IF(ISBLANK(V351),0,VLOOKUP('Frese Valve Selection'!V351,'Partnumber data cartridges'!$A$4:$G$1001,5,FALSE)),
IF(ISBLANK(X351),0,VLOOKUP('Frese Valve Selection'!X351,'Partnumber data cartridges'!$A$4:$G$1001,5,FALSE)))</f>
        <v>0</v>
      </c>
      <c r="AG351" s="20" t="e">
        <f>VLOOKUP(O351,'Weight table'!$A$2:$C$10000,3,FALSE)+IF(ISNUMBER(S351),S351*VLOOKUP(T351,'Weight table'!$A$2:$C$10000,3,FALSE),0)+IF(ISNUMBER(U351),U351*VLOOKUP(V351,'Weight table'!$A$2:$C$10000,3,FALSE),0)+IF(ISNUMBER(W351),W351*VLOOKUP(X351,'Weight table'!$A$2:$C$10000,3,FALSE),0)</f>
        <v>#N/A</v>
      </c>
      <c r="AI351" s="73"/>
      <c r="AN351">
        <f t="shared" si="38"/>
        <v>0</v>
      </c>
      <c r="AO351" t="e">
        <f t="shared" si="39"/>
        <v>#N/A</v>
      </c>
    </row>
    <row r="352" spans="2:41">
      <c r="B352" s="73"/>
      <c r="C352" s="73"/>
      <c r="D352" s="73"/>
      <c r="E352" s="73"/>
      <c r="F352" s="73"/>
      <c r="G352" s="82"/>
      <c r="H352" s="81"/>
      <c r="I352" s="97"/>
      <c r="J352" s="73"/>
      <c r="K352" s="73"/>
      <c r="L352" s="73"/>
      <c r="M352" s="81"/>
      <c r="O352" s="71"/>
      <c r="P352" s="20" t="e">
        <f>VLOOKUP('Frese Valve Selection'!$O352,'Partnumber data valves'!$B$4:$M$1001,12,FALSE)</f>
        <v>#N/A</v>
      </c>
      <c r="Q352" s="20" t="e">
        <f>VLOOKUP('Frese Valve Selection'!$O352,'Partnumber data valves'!$B$4:$L$1001,11,FALSE)</f>
        <v>#N/A</v>
      </c>
      <c r="R352" s="94" t="e">
        <f t="shared" si="37"/>
        <v>#DIV/0!</v>
      </c>
      <c r="S352" s="71"/>
      <c r="T352" s="71"/>
      <c r="U352" s="71"/>
      <c r="V352" s="71"/>
      <c r="W352" s="71"/>
      <c r="X352" s="71"/>
      <c r="Y352" s="19" t="e">
        <f>VLOOKUP('Frese Valve Selection'!$O352,'Partnumber data valves'!$B$4:$K$1001,2,FALSE)</f>
        <v>#N/A</v>
      </c>
      <c r="Z352" s="20" t="e">
        <f>VLOOKUP('Frese Valve Selection'!$O352,'Partnumber data valves'!$B$4:$K$1001,3,FALSE)</f>
        <v>#N/A</v>
      </c>
      <c r="AA352" s="20" t="e">
        <f>VLOOKUP('Frese Valve Selection'!$O352,'Partnumber data valves'!$B$4:$K$1001,7,FALSE)</f>
        <v>#N/A</v>
      </c>
      <c r="AB352" s="20" t="e">
        <f>VLOOKUP('Frese Valve Selection'!$O352,'Partnumber data valves'!$B$4:$K$1001,8,FALSE)</f>
        <v>#N/A</v>
      </c>
      <c r="AC352" s="20" t="e">
        <f>VLOOKUP('Frese Valve Selection'!$O352,'Partnumber data valves'!$B$4:$K$1001,9,FALSE)</f>
        <v>#N/A</v>
      </c>
      <c r="AD352" s="20" t="e">
        <f>VLOOKUP('Frese Valve Selection'!$O352,'Partnumber data valves'!$B$4:$K$1001,10,FALSE)</f>
        <v>#N/A</v>
      </c>
      <c r="AE352" s="93">
        <f>IF(ISNUMBER(S352),S352*VLOOKUP('Frese Valve Selection'!$T352,'Partnumber data cartridges'!$A$4:$G$1001,7,FALSE),0)+
IF(ISNUMBER(U352),U352*VLOOKUP('Frese Valve Selection'!V352,'Partnumber data cartridges'!$A$4:$G$1001,7,FALSE),0)+
IF(ISNUMBER(W352),W352*VLOOKUP('Frese Valve Selection'!X352,'Partnumber data cartridges'!$A$4:$G$1001,7,FALSE),0)</f>
        <v>0</v>
      </c>
      <c r="AF352" s="1">
        <f>MAX(IF(ISBLANK(T352),0,VLOOKUP('Frese Valve Selection'!$T352,'Partnumber data cartridges'!$A$4:$G$1001,5,FALSE)),
IF(ISBLANK(V352),0,VLOOKUP('Frese Valve Selection'!V352,'Partnumber data cartridges'!$A$4:$G$1001,5,FALSE)),
IF(ISBLANK(X352),0,VLOOKUP('Frese Valve Selection'!X352,'Partnumber data cartridges'!$A$4:$G$1001,5,FALSE)))</f>
        <v>0</v>
      </c>
      <c r="AG352" s="20" t="e">
        <f>VLOOKUP(O352,'Weight table'!$A$2:$C$10000,3,FALSE)+IF(ISNUMBER(S352),S352*VLOOKUP(T352,'Weight table'!$A$2:$C$10000,3,FALSE),0)+IF(ISNUMBER(U352),U352*VLOOKUP(V352,'Weight table'!$A$2:$C$10000,3,FALSE),0)+IF(ISNUMBER(W352),W352*VLOOKUP(X352,'Weight table'!$A$2:$C$10000,3,FALSE),0)</f>
        <v>#N/A</v>
      </c>
      <c r="AI352" s="73"/>
      <c r="AN352">
        <f t="shared" si="38"/>
        <v>0</v>
      </c>
      <c r="AO352" t="e">
        <f t="shared" si="39"/>
        <v>#N/A</v>
      </c>
    </row>
    <row r="353" spans="2:41">
      <c r="B353" s="73"/>
      <c r="C353" s="73"/>
      <c r="D353" s="73"/>
      <c r="E353" s="73"/>
      <c r="F353" s="73"/>
      <c r="G353" s="81"/>
      <c r="H353" s="81"/>
      <c r="I353" s="97"/>
      <c r="J353" s="73"/>
      <c r="K353" s="73"/>
      <c r="L353" s="73"/>
      <c r="M353" s="81"/>
      <c r="O353" s="71"/>
      <c r="P353" s="20" t="e">
        <f>VLOOKUP('Frese Valve Selection'!$O353,'Partnumber data valves'!$B$4:$M$1001,12,FALSE)</f>
        <v>#N/A</v>
      </c>
      <c r="Q353" s="20" t="e">
        <f>VLOOKUP('Frese Valve Selection'!$O353,'Partnumber data valves'!$B$4:$L$1001,11,FALSE)</f>
        <v>#N/A</v>
      </c>
      <c r="R353" s="94" t="e">
        <f t="shared" si="37"/>
        <v>#DIV/0!</v>
      </c>
      <c r="S353" s="71"/>
      <c r="T353" s="71"/>
      <c r="U353" s="71"/>
      <c r="V353" s="71"/>
      <c r="W353" s="71"/>
      <c r="X353" s="71"/>
      <c r="Y353" s="19" t="e">
        <f>VLOOKUP('Frese Valve Selection'!$O353,'Partnumber data valves'!$B$4:$K$1001,2,FALSE)</f>
        <v>#N/A</v>
      </c>
      <c r="Z353" s="20" t="e">
        <f>VLOOKUP('Frese Valve Selection'!$O353,'Partnumber data valves'!$B$4:$K$1001,3,FALSE)</f>
        <v>#N/A</v>
      </c>
      <c r="AA353" s="20" t="e">
        <f>VLOOKUP('Frese Valve Selection'!$O353,'Partnumber data valves'!$B$4:$K$1001,7,FALSE)</f>
        <v>#N/A</v>
      </c>
      <c r="AB353" s="20" t="e">
        <f>VLOOKUP('Frese Valve Selection'!$O353,'Partnumber data valves'!$B$4:$K$1001,8,FALSE)</f>
        <v>#N/A</v>
      </c>
      <c r="AC353" s="20" t="e">
        <f>VLOOKUP('Frese Valve Selection'!$O353,'Partnumber data valves'!$B$4:$K$1001,9,FALSE)</f>
        <v>#N/A</v>
      </c>
      <c r="AD353" s="20" t="e">
        <f>VLOOKUP('Frese Valve Selection'!$O353,'Partnumber data valves'!$B$4:$K$1001,10,FALSE)</f>
        <v>#N/A</v>
      </c>
      <c r="AE353" s="93">
        <f>IF(ISNUMBER(S353),S353*VLOOKUP('Frese Valve Selection'!$T353,'Partnumber data cartridges'!$A$4:$G$1001,7,FALSE),0)+
IF(ISNUMBER(U353),U353*VLOOKUP('Frese Valve Selection'!V353,'Partnumber data cartridges'!$A$4:$G$1001,7,FALSE),0)+
IF(ISNUMBER(W353),W353*VLOOKUP('Frese Valve Selection'!X353,'Partnumber data cartridges'!$A$4:$G$1001,7,FALSE),0)</f>
        <v>0</v>
      </c>
      <c r="AF353" s="1">
        <f>MAX(IF(ISBLANK(T353),0,VLOOKUP('Frese Valve Selection'!$T353,'Partnumber data cartridges'!$A$4:$G$1001,5,FALSE)),
IF(ISBLANK(V353),0,VLOOKUP('Frese Valve Selection'!V353,'Partnumber data cartridges'!$A$4:$G$1001,5,FALSE)),
IF(ISBLANK(X353),0,VLOOKUP('Frese Valve Selection'!X353,'Partnumber data cartridges'!$A$4:$G$1001,5,FALSE)))</f>
        <v>0</v>
      </c>
      <c r="AG353" s="20" t="e">
        <f>VLOOKUP(O353,'Weight table'!$A$2:$C$10000,3,FALSE)+IF(ISNUMBER(S353),S353*VLOOKUP(T353,'Weight table'!$A$2:$C$10000,3,FALSE),0)+IF(ISNUMBER(U353),U353*VLOOKUP(V353,'Weight table'!$A$2:$C$10000,3,FALSE),0)+IF(ISNUMBER(W353),W353*VLOOKUP(X353,'Weight table'!$A$2:$C$10000,3,FALSE),0)</f>
        <v>#N/A</v>
      </c>
      <c r="AI353" s="73"/>
      <c r="AN353">
        <f t="shared" si="38"/>
        <v>0</v>
      </c>
      <c r="AO353" t="e">
        <f t="shared" si="39"/>
        <v>#N/A</v>
      </c>
    </row>
    <row r="354" spans="2:41">
      <c r="B354" s="73"/>
      <c r="C354" s="73"/>
      <c r="D354" s="73"/>
      <c r="E354" s="73"/>
      <c r="F354" s="73"/>
      <c r="G354" s="82"/>
      <c r="H354" s="81"/>
      <c r="I354" s="97"/>
      <c r="J354" s="73"/>
      <c r="K354" s="73"/>
      <c r="L354" s="73"/>
      <c r="M354" s="81"/>
      <c r="O354" s="71"/>
      <c r="P354" s="20" t="e">
        <f>VLOOKUP('Frese Valve Selection'!$O354,'Partnumber data valves'!$B$4:$M$1001,12,FALSE)</f>
        <v>#N/A</v>
      </c>
      <c r="Q354" s="20" t="e">
        <f>VLOOKUP('Frese Valve Selection'!$O354,'Partnumber data valves'!$B$4:$L$1001,11,FALSE)</f>
        <v>#N/A</v>
      </c>
      <c r="R354" s="94" t="e">
        <f t="shared" si="37"/>
        <v>#DIV/0!</v>
      </c>
      <c r="S354" s="71"/>
      <c r="T354" s="71"/>
      <c r="U354" s="71"/>
      <c r="V354" s="71"/>
      <c r="W354" s="71"/>
      <c r="X354" s="71"/>
      <c r="Y354" s="19" t="e">
        <f>VLOOKUP('Frese Valve Selection'!$O354,'Partnumber data valves'!$B$4:$K$1001,2,FALSE)</f>
        <v>#N/A</v>
      </c>
      <c r="Z354" s="20" t="e">
        <f>VLOOKUP('Frese Valve Selection'!$O354,'Partnumber data valves'!$B$4:$K$1001,3,FALSE)</f>
        <v>#N/A</v>
      </c>
      <c r="AA354" s="20" t="e">
        <f>VLOOKUP('Frese Valve Selection'!$O354,'Partnumber data valves'!$B$4:$K$1001,7,FALSE)</f>
        <v>#N/A</v>
      </c>
      <c r="AB354" s="20" t="e">
        <f>VLOOKUP('Frese Valve Selection'!$O354,'Partnumber data valves'!$B$4:$K$1001,8,FALSE)</f>
        <v>#N/A</v>
      </c>
      <c r="AC354" s="20" t="e">
        <f>VLOOKUP('Frese Valve Selection'!$O354,'Partnumber data valves'!$B$4:$K$1001,9,FALSE)</f>
        <v>#N/A</v>
      </c>
      <c r="AD354" s="20" t="e">
        <f>VLOOKUP('Frese Valve Selection'!$O354,'Partnumber data valves'!$B$4:$K$1001,10,FALSE)</f>
        <v>#N/A</v>
      </c>
      <c r="AE354" s="93">
        <f>IF(ISNUMBER(S354),S354*VLOOKUP('Frese Valve Selection'!$T354,'Partnumber data cartridges'!$A$4:$G$1001,7,FALSE),0)+
IF(ISNUMBER(U354),U354*VLOOKUP('Frese Valve Selection'!V354,'Partnumber data cartridges'!$A$4:$G$1001,7,FALSE),0)+
IF(ISNUMBER(W354),W354*VLOOKUP('Frese Valve Selection'!X354,'Partnumber data cartridges'!$A$4:$G$1001,7,FALSE),0)</f>
        <v>0</v>
      </c>
      <c r="AF354" s="1">
        <f>MAX(IF(ISBLANK(T354),0,VLOOKUP('Frese Valve Selection'!$T354,'Partnumber data cartridges'!$A$4:$G$1001,5,FALSE)),
IF(ISBLANK(V354),0,VLOOKUP('Frese Valve Selection'!V354,'Partnumber data cartridges'!$A$4:$G$1001,5,FALSE)),
IF(ISBLANK(X354),0,VLOOKUP('Frese Valve Selection'!X354,'Partnumber data cartridges'!$A$4:$G$1001,5,FALSE)))</f>
        <v>0</v>
      </c>
      <c r="AG354" s="20" t="e">
        <f>VLOOKUP(O354,'Weight table'!$A$2:$C$10000,3,FALSE)+IF(ISNUMBER(S354),S354*VLOOKUP(T354,'Weight table'!$A$2:$C$10000,3,FALSE),0)+IF(ISNUMBER(U354),U354*VLOOKUP(V354,'Weight table'!$A$2:$C$10000,3,FALSE),0)+IF(ISNUMBER(W354),W354*VLOOKUP(X354,'Weight table'!$A$2:$C$10000,3,FALSE),0)</f>
        <v>#N/A</v>
      </c>
      <c r="AI354" s="73"/>
      <c r="AN354">
        <f t="shared" si="38"/>
        <v>0</v>
      </c>
      <c r="AO354" t="e">
        <f t="shared" si="39"/>
        <v>#N/A</v>
      </c>
    </row>
    <row r="355" spans="2:41">
      <c r="B355" s="73"/>
      <c r="C355" s="73"/>
      <c r="D355" s="73"/>
      <c r="E355" s="73"/>
      <c r="F355" s="73"/>
      <c r="G355" s="81"/>
      <c r="H355" s="81"/>
      <c r="I355" s="97"/>
      <c r="J355" s="73"/>
      <c r="K355" s="73"/>
      <c r="L355" s="73"/>
      <c r="M355" s="81"/>
      <c r="O355" s="71"/>
      <c r="P355" s="20" t="e">
        <f>VLOOKUP('Frese Valve Selection'!$O355,'Partnumber data valves'!$B$4:$M$1001,12,FALSE)</f>
        <v>#N/A</v>
      </c>
      <c r="Q355" s="20" t="e">
        <f>VLOOKUP('Frese Valve Selection'!$O355,'Partnumber data valves'!$B$4:$L$1001,11,FALSE)</f>
        <v>#N/A</v>
      </c>
      <c r="R355" s="94" t="e">
        <f t="shared" si="37"/>
        <v>#DIV/0!</v>
      </c>
      <c r="S355" s="71"/>
      <c r="T355" s="71"/>
      <c r="U355" s="71"/>
      <c r="V355" s="71"/>
      <c r="W355" s="71"/>
      <c r="X355" s="71"/>
      <c r="Y355" s="19" t="e">
        <f>VLOOKUP('Frese Valve Selection'!$O355,'Partnumber data valves'!$B$4:$K$1001,2,FALSE)</f>
        <v>#N/A</v>
      </c>
      <c r="Z355" s="20" t="e">
        <f>VLOOKUP('Frese Valve Selection'!$O355,'Partnumber data valves'!$B$4:$K$1001,3,FALSE)</f>
        <v>#N/A</v>
      </c>
      <c r="AA355" s="20" t="e">
        <f>VLOOKUP('Frese Valve Selection'!$O355,'Partnumber data valves'!$B$4:$K$1001,7,FALSE)</f>
        <v>#N/A</v>
      </c>
      <c r="AB355" s="20" t="e">
        <f>VLOOKUP('Frese Valve Selection'!$O355,'Partnumber data valves'!$B$4:$K$1001,8,FALSE)</f>
        <v>#N/A</v>
      </c>
      <c r="AC355" s="20" t="e">
        <f>VLOOKUP('Frese Valve Selection'!$O355,'Partnumber data valves'!$B$4:$K$1001,9,FALSE)</f>
        <v>#N/A</v>
      </c>
      <c r="AD355" s="20" t="e">
        <f>VLOOKUP('Frese Valve Selection'!$O355,'Partnumber data valves'!$B$4:$K$1001,10,FALSE)</f>
        <v>#N/A</v>
      </c>
      <c r="AE355" s="93">
        <f>IF(ISNUMBER(S355),S355*VLOOKUP('Frese Valve Selection'!$T355,'Partnumber data cartridges'!$A$4:$G$1001,7,FALSE),0)+
IF(ISNUMBER(U355),U355*VLOOKUP('Frese Valve Selection'!V355,'Partnumber data cartridges'!$A$4:$G$1001,7,FALSE),0)+
IF(ISNUMBER(W355),W355*VLOOKUP('Frese Valve Selection'!X355,'Partnumber data cartridges'!$A$4:$G$1001,7,FALSE),0)</f>
        <v>0</v>
      </c>
      <c r="AF355" s="1">
        <f>MAX(IF(ISBLANK(T355),0,VLOOKUP('Frese Valve Selection'!$T355,'Partnumber data cartridges'!$A$4:$G$1001,5,FALSE)),
IF(ISBLANK(V355),0,VLOOKUP('Frese Valve Selection'!V355,'Partnumber data cartridges'!$A$4:$G$1001,5,FALSE)),
IF(ISBLANK(X355),0,VLOOKUP('Frese Valve Selection'!X355,'Partnumber data cartridges'!$A$4:$G$1001,5,FALSE)))</f>
        <v>0</v>
      </c>
      <c r="AG355" s="20" t="e">
        <f>VLOOKUP(O355,'Weight table'!$A$2:$C$10000,3,FALSE)+IF(ISNUMBER(S355),S355*VLOOKUP(T355,'Weight table'!$A$2:$C$10000,3,FALSE),0)+IF(ISNUMBER(U355),U355*VLOOKUP(V355,'Weight table'!$A$2:$C$10000,3,FALSE),0)+IF(ISNUMBER(W355),W355*VLOOKUP(X355,'Weight table'!$A$2:$C$10000,3,FALSE),0)</f>
        <v>#N/A</v>
      </c>
      <c r="AI355" s="73"/>
      <c r="AN355">
        <f t="shared" si="38"/>
        <v>0</v>
      </c>
      <c r="AO355" t="e">
        <f t="shared" si="39"/>
        <v>#N/A</v>
      </c>
    </row>
    <row r="356" spans="2:41">
      <c r="B356" s="73"/>
      <c r="C356" s="73"/>
      <c r="D356" s="73"/>
      <c r="E356" s="73"/>
      <c r="F356" s="73"/>
      <c r="G356" s="82"/>
      <c r="H356" s="81"/>
      <c r="I356" s="97"/>
      <c r="J356" s="73"/>
      <c r="K356" s="73"/>
      <c r="L356" s="73"/>
      <c r="M356" s="81"/>
      <c r="O356" s="71"/>
      <c r="P356" s="20" t="e">
        <f>VLOOKUP('Frese Valve Selection'!$O356,'Partnumber data valves'!$B$4:$M$1001,12,FALSE)</f>
        <v>#N/A</v>
      </c>
      <c r="Q356" s="20" t="e">
        <f>VLOOKUP('Frese Valve Selection'!$O356,'Partnumber data valves'!$B$4:$L$1001,11,FALSE)</f>
        <v>#N/A</v>
      </c>
      <c r="R356" s="94" t="e">
        <f t="shared" si="37"/>
        <v>#DIV/0!</v>
      </c>
      <c r="S356" s="71"/>
      <c r="T356" s="71"/>
      <c r="U356" s="71"/>
      <c r="V356" s="71"/>
      <c r="W356" s="71"/>
      <c r="X356" s="71"/>
      <c r="Y356" s="19" t="e">
        <f>VLOOKUP('Frese Valve Selection'!$O356,'Partnumber data valves'!$B$4:$K$1001,2,FALSE)</f>
        <v>#N/A</v>
      </c>
      <c r="Z356" s="20" t="e">
        <f>VLOOKUP('Frese Valve Selection'!$O356,'Partnumber data valves'!$B$4:$K$1001,3,FALSE)</f>
        <v>#N/A</v>
      </c>
      <c r="AA356" s="20" t="e">
        <f>VLOOKUP('Frese Valve Selection'!$O356,'Partnumber data valves'!$B$4:$K$1001,7,FALSE)</f>
        <v>#N/A</v>
      </c>
      <c r="AB356" s="20" t="e">
        <f>VLOOKUP('Frese Valve Selection'!$O356,'Partnumber data valves'!$B$4:$K$1001,8,FALSE)</f>
        <v>#N/A</v>
      </c>
      <c r="AC356" s="20" t="e">
        <f>VLOOKUP('Frese Valve Selection'!$O356,'Partnumber data valves'!$B$4:$K$1001,9,FALSE)</f>
        <v>#N/A</v>
      </c>
      <c r="AD356" s="20" t="e">
        <f>VLOOKUP('Frese Valve Selection'!$O356,'Partnumber data valves'!$B$4:$K$1001,10,FALSE)</f>
        <v>#N/A</v>
      </c>
      <c r="AE356" s="93">
        <f>IF(ISNUMBER(S356),S356*VLOOKUP('Frese Valve Selection'!$T356,'Partnumber data cartridges'!$A$4:$G$1001,7,FALSE),0)+
IF(ISNUMBER(U356),U356*VLOOKUP('Frese Valve Selection'!V356,'Partnumber data cartridges'!$A$4:$G$1001,7,FALSE),0)+
IF(ISNUMBER(W356),W356*VLOOKUP('Frese Valve Selection'!X356,'Partnumber data cartridges'!$A$4:$G$1001,7,FALSE),0)</f>
        <v>0</v>
      </c>
      <c r="AF356" s="1">
        <f>MAX(IF(ISBLANK(T356),0,VLOOKUP('Frese Valve Selection'!$T356,'Partnumber data cartridges'!$A$4:$G$1001,5,FALSE)),
IF(ISBLANK(V356),0,VLOOKUP('Frese Valve Selection'!V356,'Partnumber data cartridges'!$A$4:$G$1001,5,FALSE)),
IF(ISBLANK(X356),0,VLOOKUP('Frese Valve Selection'!X356,'Partnumber data cartridges'!$A$4:$G$1001,5,FALSE)))</f>
        <v>0</v>
      </c>
      <c r="AG356" s="20" t="e">
        <f>VLOOKUP(O356,'Weight table'!$A$2:$C$10000,3,FALSE)+IF(ISNUMBER(S356),S356*VLOOKUP(T356,'Weight table'!$A$2:$C$10000,3,FALSE),0)+IF(ISNUMBER(U356),U356*VLOOKUP(V356,'Weight table'!$A$2:$C$10000,3,FALSE),0)+IF(ISNUMBER(W356),W356*VLOOKUP(X356,'Weight table'!$A$2:$C$10000,3,FALSE),0)</f>
        <v>#N/A</v>
      </c>
      <c r="AI356" s="73"/>
      <c r="AN356">
        <f t="shared" si="38"/>
        <v>0</v>
      </c>
      <c r="AO356" t="e">
        <f t="shared" si="39"/>
        <v>#N/A</v>
      </c>
    </row>
    <row r="357" spans="2:41">
      <c r="B357" s="73"/>
      <c r="C357" s="73"/>
      <c r="D357" s="73"/>
      <c r="E357" s="73"/>
      <c r="F357" s="73"/>
      <c r="G357" s="81"/>
      <c r="H357" s="81"/>
      <c r="I357" s="97"/>
      <c r="J357" s="73"/>
      <c r="K357" s="73"/>
      <c r="L357" s="73"/>
      <c r="M357" s="81"/>
      <c r="O357" s="71"/>
      <c r="P357" s="20" t="e">
        <f>VLOOKUP('Frese Valve Selection'!$O357,'Partnumber data valves'!$B$4:$M$1001,12,FALSE)</f>
        <v>#N/A</v>
      </c>
      <c r="Q357" s="20" t="e">
        <f>VLOOKUP('Frese Valve Selection'!$O357,'Partnumber data valves'!$B$4:$L$1001,11,FALSE)</f>
        <v>#N/A</v>
      </c>
      <c r="R357" s="94" t="e">
        <f t="shared" si="37"/>
        <v>#DIV/0!</v>
      </c>
      <c r="S357" s="71"/>
      <c r="T357" s="71"/>
      <c r="U357" s="71"/>
      <c r="V357" s="71"/>
      <c r="W357" s="71"/>
      <c r="X357" s="71"/>
      <c r="Y357" s="19" t="e">
        <f>VLOOKUP('Frese Valve Selection'!$O357,'Partnumber data valves'!$B$4:$K$1001,2,FALSE)</f>
        <v>#N/A</v>
      </c>
      <c r="Z357" s="20" t="e">
        <f>VLOOKUP('Frese Valve Selection'!$O357,'Partnumber data valves'!$B$4:$K$1001,3,FALSE)</f>
        <v>#N/A</v>
      </c>
      <c r="AA357" s="20" t="e">
        <f>VLOOKUP('Frese Valve Selection'!$O357,'Partnumber data valves'!$B$4:$K$1001,7,FALSE)</f>
        <v>#N/A</v>
      </c>
      <c r="AB357" s="20" t="e">
        <f>VLOOKUP('Frese Valve Selection'!$O357,'Partnumber data valves'!$B$4:$K$1001,8,FALSE)</f>
        <v>#N/A</v>
      </c>
      <c r="AC357" s="20" t="e">
        <f>VLOOKUP('Frese Valve Selection'!$O357,'Partnumber data valves'!$B$4:$K$1001,9,FALSE)</f>
        <v>#N/A</v>
      </c>
      <c r="AD357" s="20" t="e">
        <f>VLOOKUP('Frese Valve Selection'!$O357,'Partnumber data valves'!$B$4:$K$1001,10,FALSE)</f>
        <v>#N/A</v>
      </c>
      <c r="AE357" s="93">
        <f>IF(ISNUMBER(S357),S357*VLOOKUP('Frese Valve Selection'!$T357,'Partnumber data cartridges'!$A$4:$G$1001,7,FALSE),0)+
IF(ISNUMBER(U357),U357*VLOOKUP('Frese Valve Selection'!V357,'Partnumber data cartridges'!$A$4:$G$1001,7,FALSE),0)+
IF(ISNUMBER(W357),W357*VLOOKUP('Frese Valve Selection'!X357,'Partnumber data cartridges'!$A$4:$G$1001,7,FALSE),0)</f>
        <v>0</v>
      </c>
      <c r="AF357" s="1">
        <f>MAX(IF(ISBLANK(T357),0,VLOOKUP('Frese Valve Selection'!$T357,'Partnumber data cartridges'!$A$4:$G$1001,5,FALSE)),
IF(ISBLANK(V357),0,VLOOKUP('Frese Valve Selection'!V357,'Partnumber data cartridges'!$A$4:$G$1001,5,FALSE)),
IF(ISBLANK(X357),0,VLOOKUP('Frese Valve Selection'!X357,'Partnumber data cartridges'!$A$4:$G$1001,5,FALSE)))</f>
        <v>0</v>
      </c>
      <c r="AG357" s="20" t="e">
        <f>VLOOKUP(O357,'Weight table'!$A$2:$C$10000,3,FALSE)+IF(ISNUMBER(S357),S357*VLOOKUP(T357,'Weight table'!$A$2:$C$10000,3,FALSE),0)+IF(ISNUMBER(U357),U357*VLOOKUP(V357,'Weight table'!$A$2:$C$10000,3,FALSE),0)+IF(ISNUMBER(W357),W357*VLOOKUP(X357,'Weight table'!$A$2:$C$10000,3,FALSE),0)</f>
        <v>#N/A</v>
      </c>
      <c r="AI357" s="73"/>
      <c r="AN357">
        <f t="shared" si="38"/>
        <v>0</v>
      </c>
      <c r="AO357" t="e">
        <f t="shared" si="39"/>
        <v>#N/A</v>
      </c>
    </row>
    <row r="358" spans="2:41">
      <c r="B358" s="73"/>
      <c r="C358" s="73"/>
      <c r="D358" s="73"/>
      <c r="E358" s="73"/>
      <c r="F358" s="73"/>
      <c r="G358" s="82"/>
      <c r="H358" s="82"/>
      <c r="I358" s="97"/>
      <c r="J358" s="73"/>
      <c r="K358" s="73"/>
      <c r="L358" s="73"/>
      <c r="M358" s="81"/>
      <c r="O358" s="71"/>
      <c r="P358" s="20" t="e">
        <f>VLOOKUP('Frese Valve Selection'!$O358,'Partnumber data valves'!$B$4:$M$1001,12,FALSE)</f>
        <v>#N/A</v>
      </c>
      <c r="Q358" s="20" t="e">
        <f>VLOOKUP('Frese Valve Selection'!$O358,'Partnumber data valves'!$B$4:$L$1001,11,FALSE)</f>
        <v>#N/A</v>
      </c>
      <c r="R358" s="94" t="e">
        <f t="shared" si="37"/>
        <v>#DIV/0!</v>
      </c>
      <c r="S358" s="71"/>
      <c r="T358" s="71"/>
      <c r="U358" s="71"/>
      <c r="V358" s="71"/>
      <c r="W358" s="71"/>
      <c r="X358" s="71"/>
      <c r="Y358" s="19" t="e">
        <f>VLOOKUP('Frese Valve Selection'!$O358,'Partnumber data valves'!$B$4:$K$1001,2,FALSE)</f>
        <v>#N/A</v>
      </c>
      <c r="Z358" s="20" t="e">
        <f>VLOOKUP('Frese Valve Selection'!$O358,'Partnumber data valves'!$B$4:$K$1001,3,FALSE)</f>
        <v>#N/A</v>
      </c>
      <c r="AA358" s="20" t="e">
        <f>VLOOKUP('Frese Valve Selection'!$O358,'Partnumber data valves'!$B$4:$K$1001,7,FALSE)</f>
        <v>#N/A</v>
      </c>
      <c r="AB358" s="20" t="e">
        <f>VLOOKUP('Frese Valve Selection'!$O358,'Partnumber data valves'!$B$4:$K$1001,8,FALSE)</f>
        <v>#N/A</v>
      </c>
      <c r="AC358" s="20" t="e">
        <f>VLOOKUP('Frese Valve Selection'!$O358,'Partnumber data valves'!$B$4:$K$1001,9,FALSE)</f>
        <v>#N/A</v>
      </c>
      <c r="AD358" s="20" t="e">
        <f>VLOOKUP('Frese Valve Selection'!$O358,'Partnumber data valves'!$B$4:$K$1001,10,FALSE)</f>
        <v>#N/A</v>
      </c>
      <c r="AE358" s="93">
        <f>IF(ISNUMBER(S358),S358*VLOOKUP('Frese Valve Selection'!$T358,'Partnumber data cartridges'!$A$4:$G$1001,7,FALSE),0)+
IF(ISNUMBER(U358),U358*VLOOKUP('Frese Valve Selection'!V358,'Partnumber data cartridges'!$A$4:$G$1001,7,FALSE),0)+
IF(ISNUMBER(W358),W358*VLOOKUP('Frese Valve Selection'!X358,'Partnumber data cartridges'!$A$4:$G$1001,7,FALSE),0)</f>
        <v>0</v>
      </c>
      <c r="AF358" s="1">
        <f>MAX(IF(ISBLANK(T358),0,VLOOKUP('Frese Valve Selection'!$T358,'Partnumber data cartridges'!$A$4:$G$1001,5,FALSE)),
IF(ISBLANK(V358),0,VLOOKUP('Frese Valve Selection'!V358,'Partnumber data cartridges'!$A$4:$G$1001,5,FALSE)),
IF(ISBLANK(X358),0,VLOOKUP('Frese Valve Selection'!X358,'Partnumber data cartridges'!$A$4:$G$1001,5,FALSE)))</f>
        <v>0</v>
      </c>
      <c r="AG358" s="20" t="e">
        <f>VLOOKUP(O358,'Weight table'!$A$2:$C$10000,3,FALSE)+IF(ISNUMBER(S358),S358*VLOOKUP(T358,'Weight table'!$A$2:$C$10000,3,FALSE),0)+IF(ISNUMBER(U358),U358*VLOOKUP(V358,'Weight table'!$A$2:$C$10000,3,FALSE),0)+IF(ISNUMBER(W358),W358*VLOOKUP(X358,'Weight table'!$A$2:$C$10000,3,FALSE),0)</f>
        <v>#N/A</v>
      </c>
      <c r="AI358" s="73"/>
      <c r="AN358">
        <f t="shared" si="38"/>
        <v>0</v>
      </c>
      <c r="AO358" t="e">
        <f t="shared" si="39"/>
        <v>#N/A</v>
      </c>
    </row>
    <row r="359" spans="2:41">
      <c r="B359" s="73"/>
      <c r="C359" s="73"/>
      <c r="D359" s="73"/>
      <c r="E359" s="73"/>
      <c r="F359" s="73"/>
      <c r="G359" s="81"/>
      <c r="H359" s="81"/>
      <c r="I359" s="97"/>
      <c r="J359" s="73"/>
      <c r="K359" s="73"/>
      <c r="L359" s="73"/>
      <c r="M359" s="81"/>
      <c r="O359" s="71"/>
      <c r="P359" s="20" t="e">
        <f>VLOOKUP('Frese Valve Selection'!$O359,'Partnumber data valves'!$B$4:$M$1001,12,FALSE)</f>
        <v>#N/A</v>
      </c>
      <c r="Q359" s="20" t="e">
        <f>VLOOKUP('Frese Valve Selection'!$O359,'Partnumber data valves'!$B$4:$L$1001,11,FALSE)</f>
        <v>#N/A</v>
      </c>
      <c r="R359" s="94" t="e">
        <f t="shared" si="37"/>
        <v>#DIV/0!</v>
      </c>
      <c r="S359" s="71"/>
      <c r="T359" s="71"/>
      <c r="U359" s="71"/>
      <c r="V359" s="71"/>
      <c r="W359" s="71"/>
      <c r="X359" s="71"/>
      <c r="Y359" s="19" t="e">
        <f>VLOOKUP('Frese Valve Selection'!$O359,'Partnumber data valves'!$B$4:$K$1001,2,FALSE)</f>
        <v>#N/A</v>
      </c>
      <c r="Z359" s="20" t="e">
        <f>VLOOKUP('Frese Valve Selection'!$O359,'Partnumber data valves'!$B$4:$K$1001,3,FALSE)</f>
        <v>#N/A</v>
      </c>
      <c r="AA359" s="20" t="e">
        <f>VLOOKUP('Frese Valve Selection'!$O359,'Partnumber data valves'!$B$4:$K$1001,7,FALSE)</f>
        <v>#N/A</v>
      </c>
      <c r="AB359" s="20" t="e">
        <f>VLOOKUP('Frese Valve Selection'!$O359,'Partnumber data valves'!$B$4:$K$1001,8,FALSE)</f>
        <v>#N/A</v>
      </c>
      <c r="AC359" s="20" t="e">
        <f>VLOOKUP('Frese Valve Selection'!$O359,'Partnumber data valves'!$B$4:$K$1001,9,FALSE)</f>
        <v>#N/A</v>
      </c>
      <c r="AD359" s="20" t="e">
        <f>VLOOKUP('Frese Valve Selection'!$O359,'Partnumber data valves'!$B$4:$K$1001,10,FALSE)</f>
        <v>#N/A</v>
      </c>
      <c r="AE359" s="93">
        <f>IF(ISNUMBER(S359),S359*VLOOKUP('Frese Valve Selection'!$T359,'Partnumber data cartridges'!$A$4:$G$1001,7,FALSE),0)+
IF(ISNUMBER(U359),U359*VLOOKUP('Frese Valve Selection'!V359,'Partnumber data cartridges'!$A$4:$G$1001,7,FALSE),0)+
IF(ISNUMBER(W359),W359*VLOOKUP('Frese Valve Selection'!X359,'Partnumber data cartridges'!$A$4:$G$1001,7,FALSE),0)</f>
        <v>0</v>
      </c>
      <c r="AF359" s="1">
        <f>MAX(IF(ISBLANK(T359),0,VLOOKUP('Frese Valve Selection'!$T359,'Partnumber data cartridges'!$A$4:$G$1001,5,FALSE)),
IF(ISBLANK(V359),0,VLOOKUP('Frese Valve Selection'!V359,'Partnumber data cartridges'!$A$4:$G$1001,5,FALSE)),
IF(ISBLANK(X359),0,VLOOKUP('Frese Valve Selection'!X359,'Partnumber data cartridges'!$A$4:$G$1001,5,FALSE)))</f>
        <v>0</v>
      </c>
      <c r="AG359" s="20" t="e">
        <f>VLOOKUP(O359,'Weight table'!$A$2:$C$10000,3,FALSE)+IF(ISNUMBER(S359),S359*VLOOKUP(T359,'Weight table'!$A$2:$C$10000,3,FALSE),0)+IF(ISNUMBER(U359),U359*VLOOKUP(V359,'Weight table'!$A$2:$C$10000,3,FALSE),0)+IF(ISNUMBER(W359),W359*VLOOKUP(X359,'Weight table'!$A$2:$C$10000,3,FALSE),0)</f>
        <v>#N/A</v>
      </c>
      <c r="AI359" s="73"/>
      <c r="AN359">
        <f t="shared" si="38"/>
        <v>0</v>
      </c>
      <c r="AO359" t="e">
        <f t="shared" si="39"/>
        <v>#N/A</v>
      </c>
    </row>
    <row r="360" spans="2:41">
      <c r="B360" s="73"/>
      <c r="C360" s="73"/>
      <c r="D360" s="73"/>
      <c r="E360" s="73"/>
      <c r="F360" s="73"/>
      <c r="G360" s="82"/>
      <c r="H360" s="82"/>
      <c r="I360" s="97"/>
      <c r="J360" s="73"/>
      <c r="K360" s="73"/>
      <c r="L360" s="73"/>
      <c r="M360" s="81"/>
      <c r="O360" s="71"/>
      <c r="P360" s="20" t="e">
        <f>VLOOKUP('Frese Valve Selection'!$O360,'Partnumber data valves'!$B$4:$M$1001,12,FALSE)</f>
        <v>#N/A</v>
      </c>
      <c r="Q360" s="20" t="e">
        <f>VLOOKUP('Frese Valve Selection'!$O360,'Partnumber data valves'!$B$4:$L$1001,11,FALSE)</f>
        <v>#N/A</v>
      </c>
      <c r="R360" s="94" t="e">
        <f t="shared" si="37"/>
        <v>#DIV/0!</v>
      </c>
      <c r="S360" s="71"/>
      <c r="T360" s="71"/>
      <c r="U360" s="71"/>
      <c r="V360" s="71"/>
      <c r="W360" s="71"/>
      <c r="X360" s="71"/>
      <c r="Y360" s="19" t="e">
        <f>VLOOKUP('Frese Valve Selection'!$O360,'Partnumber data valves'!$B$4:$K$1001,2,FALSE)</f>
        <v>#N/A</v>
      </c>
      <c r="Z360" s="20" t="e">
        <f>VLOOKUP('Frese Valve Selection'!$O360,'Partnumber data valves'!$B$4:$K$1001,3,FALSE)</f>
        <v>#N/A</v>
      </c>
      <c r="AA360" s="20" t="e">
        <f>VLOOKUP('Frese Valve Selection'!$O360,'Partnumber data valves'!$B$4:$K$1001,7,FALSE)</f>
        <v>#N/A</v>
      </c>
      <c r="AB360" s="20" t="e">
        <f>VLOOKUP('Frese Valve Selection'!$O360,'Partnumber data valves'!$B$4:$K$1001,8,FALSE)</f>
        <v>#N/A</v>
      </c>
      <c r="AC360" s="20" t="e">
        <f>VLOOKUP('Frese Valve Selection'!$O360,'Partnumber data valves'!$B$4:$K$1001,9,FALSE)</f>
        <v>#N/A</v>
      </c>
      <c r="AD360" s="20" t="e">
        <f>VLOOKUP('Frese Valve Selection'!$O360,'Partnumber data valves'!$B$4:$K$1001,10,FALSE)</f>
        <v>#N/A</v>
      </c>
      <c r="AE360" s="93">
        <f>IF(ISNUMBER(S360),S360*VLOOKUP('Frese Valve Selection'!$T360,'Partnumber data cartridges'!$A$4:$G$1001,7,FALSE),0)+
IF(ISNUMBER(U360),U360*VLOOKUP('Frese Valve Selection'!V360,'Partnumber data cartridges'!$A$4:$G$1001,7,FALSE),0)+
IF(ISNUMBER(W360),W360*VLOOKUP('Frese Valve Selection'!X360,'Partnumber data cartridges'!$A$4:$G$1001,7,FALSE),0)</f>
        <v>0</v>
      </c>
      <c r="AF360" s="1">
        <f>MAX(IF(ISBLANK(T360),0,VLOOKUP('Frese Valve Selection'!$T360,'Partnumber data cartridges'!$A$4:$G$1001,5,FALSE)),
IF(ISBLANK(V360),0,VLOOKUP('Frese Valve Selection'!V360,'Partnumber data cartridges'!$A$4:$G$1001,5,FALSE)),
IF(ISBLANK(X360),0,VLOOKUP('Frese Valve Selection'!X360,'Partnumber data cartridges'!$A$4:$G$1001,5,FALSE)))</f>
        <v>0</v>
      </c>
      <c r="AG360" s="20" t="e">
        <f>VLOOKUP(O360,'Weight table'!$A$2:$C$10000,3,FALSE)+IF(ISNUMBER(S360),S360*VLOOKUP(T360,'Weight table'!$A$2:$C$10000,3,FALSE),0)+IF(ISNUMBER(U360),U360*VLOOKUP(V360,'Weight table'!$A$2:$C$10000,3,FALSE),0)+IF(ISNUMBER(W360),W360*VLOOKUP(X360,'Weight table'!$A$2:$C$10000,3,FALSE),0)</f>
        <v>#N/A</v>
      </c>
      <c r="AI360" s="73"/>
      <c r="AN360">
        <f t="shared" si="38"/>
        <v>0</v>
      </c>
      <c r="AO360" t="e">
        <f t="shared" si="39"/>
        <v>#N/A</v>
      </c>
    </row>
    <row r="361" spans="2:41">
      <c r="B361" s="73"/>
      <c r="C361" s="73"/>
      <c r="D361" s="73"/>
      <c r="E361" s="73"/>
      <c r="F361" s="73"/>
      <c r="G361" s="81"/>
      <c r="H361" s="81"/>
      <c r="I361" s="97"/>
      <c r="J361" s="73"/>
      <c r="K361" s="73"/>
      <c r="L361" s="73"/>
      <c r="M361" s="81"/>
      <c r="O361" s="71"/>
      <c r="P361" s="20" t="e">
        <f>VLOOKUP('Frese Valve Selection'!$O361,'Partnumber data valves'!$B$4:$M$1001,12,FALSE)</f>
        <v>#N/A</v>
      </c>
      <c r="Q361" s="20" t="e">
        <f>VLOOKUP('Frese Valve Selection'!$O361,'Partnumber data valves'!$B$4:$L$1001,11,FALSE)</f>
        <v>#N/A</v>
      </c>
      <c r="R361" s="94" t="e">
        <f t="shared" si="37"/>
        <v>#DIV/0!</v>
      </c>
      <c r="S361" s="71"/>
      <c r="T361" s="71"/>
      <c r="U361" s="71"/>
      <c r="V361" s="71"/>
      <c r="W361" s="71"/>
      <c r="X361" s="71"/>
      <c r="Y361" s="19" t="e">
        <f>VLOOKUP('Frese Valve Selection'!$O361,'Partnumber data valves'!$B$4:$K$1001,2,FALSE)</f>
        <v>#N/A</v>
      </c>
      <c r="Z361" s="20" t="e">
        <f>VLOOKUP('Frese Valve Selection'!$O361,'Partnumber data valves'!$B$4:$K$1001,3,FALSE)</f>
        <v>#N/A</v>
      </c>
      <c r="AA361" s="20" t="e">
        <f>VLOOKUP('Frese Valve Selection'!$O361,'Partnumber data valves'!$B$4:$K$1001,7,FALSE)</f>
        <v>#N/A</v>
      </c>
      <c r="AB361" s="20" t="e">
        <f>VLOOKUP('Frese Valve Selection'!$O361,'Partnumber data valves'!$B$4:$K$1001,8,FALSE)</f>
        <v>#N/A</v>
      </c>
      <c r="AC361" s="20" t="e">
        <f>VLOOKUP('Frese Valve Selection'!$O361,'Partnumber data valves'!$B$4:$K$1001,9,FALSE)</f>
        <v>#N/A</v>
      </c>
      <c r="AD361" s="20" t="e">
        <f>VLOOKUP('Frese Valve Selection'!$O361,'Partnumber data valves'!$B$4:$K$1001,10,FALSE)</f>
        <v>#N/A</v>
      </c>
      <c r="AE361" s="93">
        <f>IF(ISNUMBER(S361),S361*VLOOKUP('Frese Valve Selection'!$T361,'Partnumber data cartridges'!$A$4:$G$1001,7,FALSE),0)+
IF(ISNUMBER(U361),U361*VLOOKUP('Frese Valve Selection'!V361,'Partnumber data cartridges'!$A$4:$G$1001,7,FALSE),0)+
IF(ISNUMBER(W361),W361*VLOOKUP('Frese Valve Selection'!X361,'Partnumber data cartridges'!$A$4:$G$1001,7,FALSE),0)</f>
        <v>0</v>
      </c>
      <c r="AF361" s="1">
        <f>MAX(IF(ISBLANK(T361),0,VLOOKUP('Frese Valve Selection'!$T361,'Partnumber data cartridges'!$A$4:$G$1001,5,FALSE)),
IF(ISBLANK(V361),0,VLOOKUP('Frese Valve Selection'!V361,'Partnumber data cartridges'!$A$4:$G$1001,5,FALSE)),
IF(ISBLANK(X361),0,VLOOKUP('Frese Valve Selection'!X361,'Partnumber data cartridges'!$A$4:$G$1001,5,FALSE)))</f>
        <v>0</v>
      </c>
      <c r="AG361" s="20" t="e">
        <f>VLOOKUP(O361,'Weight table'!$A$2:$C$10000,3,FALSE)+IF(ISNUMBER(S361),S361*VLOOKUP(T361,'Weight table'!$A$2:$C$10000,3,FALSE),0)+IF(ISNUMBER(U361),U361*VLOOKUP(V361,'Weight table'!$A$2:$C$10000,3,FALSE),0)+IF(ISNUMBER(W361),W361*VLOOKUP(X361,'Weight table'!$A$2:$C$10000,3,FALSE),0)</f>
        <v>#N/A</v>
      </c>
      <c r="AI361" s="73"/>
      <c r="AN361">
        <f t="shared" si="38"/>
        <v>0</v>
      </c>
      <c r="AO361" t="e">
        <f t="shared" si="39"/>
        <v>#N/A</v>
      </c>
    </row>
    <row r="362" spans="2:41">
      <c r="B362" s="73"/>
      <c r="C362" s="73"/>
      <c r="D362" s="73"/>
      <c r="E362" s="73"/>
      <c r="F362" s="73"/>
      <c r="G362" s="82"/>
      <c r="H362" s="81"/>
      <c r="I362" s="97"/>
      <c r="J362" s="73"/>
      <c r="K362" s="73"/>
      <c r="L362" s="73"/>
      <c r="M362" s="81"/>
      <c r="O362" s="71"/>
      <c r="P362" s="20" t="e">
        <f>VLOOKUP('Frese Valve Selection'!$O362,'Partnumber data valves'!$B$4:$M$1001,12,FALSE)</f>
        <v>#N/A</v>
      </c>
      <c r="Q362" s="20" t="e">
        <f>VLOOKUP('Frese Valve Selection'!$O362,'Partnumber data valves'!$B$4:$L$1001,11,FALSE)</f>
        <v>#N/A</v>
      </c>
      <c r="R362" s="94" t="e">
        <f t="shared" si="37"/>
        <v>#DIV/0!</v>
      </c>
      <c r="S362" s="71"/>
      <c r="T362" s="71"/>
      <c r="U362" s="71"/>
      <c r="V362" s="71"/>
      <c r="W362" s="71"/>
      <c r="X362" s="71"/>
      <c r="Y362" s="19" t="e">
        <f>VLOOKUP('Frese Valve Selection'!$O362,'Partnumber data valves'!$B$4:$K$1001,2,FALSE)</f>
        <v>#N/A</v>
      </c>
      <c r="Z362" s="20" t="e">
        <f>VLOOKUP('Frese Valve Selection'!$O362,'Partnumber data valves'!$B$4:$K$1001,3,FALSE)</f>
        <v>#N/A</v>
      </c>
      <c r="AA362" s="20" t="e">
        <f>VLOOKUP('Frese Valve Selection'!$O362,'Partnumber data valves'!$B$4:$K$1001,7,FALSE)</f>
        <v>#N/A</v>
      </c>
      <c r="AB362" s="20" t="e">
        <f>VLOOKUP('Frese Valve Selection'!$O362,'Partnumber data valves'!$B$4:$K$1001,8,FALSE)</f>
        <v>#N/A</v>
      </c>
      <c r="AC362" s="20" t="e">
        <f>VLOOKUP('Frese Valve Selection'!$O362,'Partnumber data valves'!$B$4:$K$1001,9,FALSE)</f>
        <v>#N/A</v>
      </c>
      <c r="AD362" s="20" t="e">
        <f>VLOOKUP('Frese Valve Selection'!$O362,'Partnumber data valves'!$B$4:$K$1001,10,FALSE)</f>
        <v>#N/A</v>
      </c>
      <c r="AE362" s="93">
        <f>IF(ISNUMBER(S362),S362*VLOOKUP('Frese Valve Selection'!$T362,'Partnumber data cartridges'!$A$4:$G$1001,7,FALSE),0)+
IF(ISNUMBER(U362),U362*VLOOKUP('Frese Valve Selection'!V362,'Partnumber data cartridges'!$A$4:$G$1001,7,FALSE),0)+
IF(ISNUMBER(W362),W362*VLOOKUP('Frese Valve Selection'!X362,'Partnumber data cartridges'!$A$4:$G$1001,7,FALSE),0)</f>
        <v>0</v>
      </c>
      <c r="AF362" s="1">
        <f>MAX(IF(ISBLANK(T362),0,VLOOKUP('Frese Valve Selection'!$T362,'Partnumber data cartridges'!$A$4:$G$1001,5,FALSE)),
IF(ISBLANK(V362),0,VLOOKUP('Frese Valve Selection'!V362,'Partnumber data cartridges'!$A$4:$G$1001,5,FALSE)),
IF(ISBLANK(X362),0,VLOOKUP('Frese Valve Selection'!X362,'Partnumber data cartridges'!$A$4:$G$1001,5,FALSE)))</f>
        <v>0</v>
      </c>
      <c r="AG362" s="20" t="e">
        <f>VLOOKUP(O362,'Weight table'!$A$2:$C$10000,3,FALSE)+IF(ISNUMBER(S362),S362*VLOOKUP(T362,'Weight table'!$A$2:$C$10000,3,FALSE),0)+IF(ISNUMBER(U362),U362*VLOOKUP(V362,'Weight table'!$A$2:$C$10000,3,FALSE),0)+IF(ISNUMBER(W362),W362*VLOOKUP(X362,'Weight table'!$A$2:$C$10000,3,FALSE),0)</f>
        <v>#N/A</v>
      </c>
      <c r="AI362" s="73"/>
      <c r="AN362">
        <f t="shared" si="38"/>
        <v>0</v>
      </c>
      <c r="AO362" t="e">
        <f t="shared" si="39"/>
        <v>#N/A</v>
      </c>
    </row>
    <row r="363" spans="2:41">
      <c r="B363" s="73"/>
      <c r="C363" s="73"/>
      <c r="D363" s="73"/>
      <c r="E363" s="73"/>
      <c r="F363" s="73"/>
      <c r="G363" s="81"/>
      <c r="H363" s="81"/>
      <c r="I363" s="97"/>
      <c r="J363" s="73"/>
      <c r="K363" s="73"/>
      <c r="L363" s="73"/>
      <c r="M363" s="81"/>
      <c r="O363" s="71"/>
      <c r="P363" s="20" t="e">
        <f>VLOOKUP('Frese Valve Selection'!$O363,'Partnumber data valves'!$B$4:$M$1001,12,FALSE)</f>
        <v>#N/A</v>
      </c>
      <c r="Q363" s="20" t="e">
        <f>VLOOKUP('Frese Valve Selection'!$O363,'Partnumber data valves'!$B$4:$L$1001,11,FALSE)</f>
        <v>#N/A</v>
      </c>
      <c r="R363" s="94" t="e">
        <f t="shared" si="37"/>
        <v>#DIV/0!</v>
      </c>
      <c r="S363" s="71"/>
      <c r="T363" s="71"/>
      <c r="U363" s="71"/>
      <c r="V363" s="71"/>
      <c r="W363" s="71"/>
      <c r="X363" s="71"/>
      <c r="Y363" s="19" t="e">
        <f>VLOOKUP('Frese Valve Selection'!$O363,'Partnumber data valves'!$B$4:$K$1001,2,FALSE)</f>
        <v>#N/A</v>
      </c>
      <c r="Z363" s="20" t="e">
        <f>VLOOKUP('Frese Valve Selection'!$O363,'Partnumber data valves'!$B$4:$K$1001,3,FALSE)</f>
        <v>#N/A</v>
      </c>
      <c r="AA363" s="20" t="e">
        <f>VLOOKUP('Frese Valve Selection'!$O363,'Partnumber data valves'!$B$4:$K$1001,7,FALSE)</f>
        <v>#N/A</v>
      </c>
      <c r="AB363" s="20" t="e">
        <f>VLOOKUP('Frese Valve Selection'!$O363,'Partnumber data valves'!$B$4:$K$1001,8,FALSE)</f>
        <v>#N/A</v>
      </c>
      <c r="AC363" s="20" t="e">
        <f>VLOOKUP('Frese Valve Selection'!$O363,'Partnumber data valves'!$B$4:$K$1001,9,FALSE)</f>
        <v>#N/A</v>
      </c>
      <c r="AD363" s="20" t="e">
        <f>VLOOKUP('Frese Valve Selection'!$O363,'Partnumber data valves'!$B$4:$K$1001,10,FALSE)</f>
        <v>#N/A</v>
      </c>
      <c r="AE363" s="93">
        <f>IF(ISNUMBER(S363),S363*VLOOKUP('Frese Valve Selection'!$T363,'Partnumber data cartridges'!$A$4:$G$1001,7,FALSE),0)+
IF(ISNUMBER(U363),U363*VLOOKUP('Frese Valve Selection'!V363,'Partnumber data cartridges'!$A$4:$G$1001,7,FALSE),0)+
IF(ISNUMBER(W363),W363*VLOOKUP('Frese Valve Selection'!X363,'Partnumber data cartridges'!$A$4:$G$1001,7,FALSE),0)</f>
        <v>0</v>
      </c>
      <c r="AF363" s="1">
        <f>MAX(IF(ISBLANK(T363),0,VLOOKUP('Frese Valve Selection'!$T363,'Partnumber data cartridges'!$A$4:$G$1001,5,FALSE)),
IF(ISBLANK(V363),0,VLOOKUP('Frese Valve Selection'!V363,'Partnumber data cartridges'!$A$4:$G$1001,5,FALSE)),
IF(ISBLANK(X363),0,VLOOKUP('Frese Valve Selection'!X363,'Partnumber data cartridges'!$A$4:$G$1001,5,FALSE)))</f>
        <v>0</v>
      </c>
      <c r="AG363" s="20" t="e">
        <f>VLOOKUP(O363,'Weight table'!$A$2:$C$10000,3,FALSE)+IF(ISNUMBER(S363),S363*VLOOKUP(T363,'Weight table'!$A$2:$C$10000,3,FALSE),0)+IF(ISNUMBER(U363),U363*VLOOKUP(V363,'Weight table'!$A$2:$C$10000,3,FALSE),0)+IF(ISNUMBER(W363),W363*VLOOKUP(X363,'Weight table'!$A$2:$C$10000,3,FALSE),0)</f>
        <v>#N/A</v>
      </c>
      <c r="AI363" s="73"/>
      <c r="AN363">
        <f t="shared" si="38"/>
        <v>0</v>
      </c>
      <c r="AO363" t="e">
        <f t="shared" si="39"/>
        <v>#N/A</v>
      </c>
    </row>
    <row r="364" spans="2:41">
      <c r="B364" s="73"/>
      <c r="C364" s="73"/>
      <c r="D364" s="73"/>
      <c r="E364" s="73"/>
      <c r="F364" s="73"/>
      <c r="G364" s="82"/>
      <c r="H364" s="81"/>
      <c r="I364" s="97"/>
      <c r="J364" s="73"/>
      <c r="K364" s="73"/>
      <c r="L364" s="73"/>
      <c r="M364" s="81"/>
      <c r="O364" s="71"/>
      <c r="P364" s="20" t="e">
        <f>VLOOKUP('Frese Valve Selection'!$O364,'Partnumber data valves'!$B$4:$M$1001,12,FALSE)</f>
        <v>#N/A</v>
      </c>
      <c r="Q364" s="20" t="e">
        <f>VLOOKUP('Frese Valve Selection'!$O364,'Partnumber data valves'!$B$4:$L$1001,11,FALSE)</f>
        <v>#N/A</v>
      </c>
      <c r="R364" s="94" t="e">
        <f t="shared" si="37"/>
        <v>#DIV/0!</v>
      </c>
      <c r="S364" s="71"/>
      <c r="T364" s="71"/>
      <c r="U364" s="71"/>
      <c r="V364" s="71"/>
      <c r="W364" s="71"/>
      <c r="X364" s="71"/>
      <c r="Y364" s="19" t="e">
        <f>VLOOKUP('Frese Valve Selection'!$O364,'Partnumber data valves'!$B$4:$K$1001,2,FALSE)</f>
        <v>#N/A</v>
      </c>
      <c r="Z364" s="20" t="e">
        <f>VLOOKUP('Frese Valve Selection'!$O364,'Partnumber data valves'!$B$4:$K$1001,3,FALSE)</f>
        <v>#N/A</v>
      </c>
      <c r="AA364" s="20" t="e">
        <f>VLOOKUP('Frese Valve Selection'!$O364,'Partnumber data valves'!$B$4:$K$1001,7,FALSE)</f>
        <v>#N/A</v>
      </c>
      <c r="AB364" s="20" t="e">
        <f>VLOOKUP('Frese Valve Selection'!$O364,'Partnumber data valves'!$B$4:$K$1001,8,FALSE)</f>
        <v>#N/A</v>
      </c>
      <c r="AC364" s="20" t="e">
        <f>VLOOKUP('Frese Valve Selection'!$O364,'Partnumber data valves'!$B$4:$K$1001,9,FALSE)</f>
        <v>#N/A</v>
      </c>
      <c r="AD364" s="20" t="e">
        <f>VLOOKUP('Frese Valve Selection'!$O364,'Partnumber data valves'!$B$4:$K$1001,10,FALSE)</f>
        <v>#N/A</v>
      </c>
      <c r="AE364" s="93">
        <f>IF(ISNUMBER(S364),S364*VLOOKUP('Frese Valve Selection'!$T364,'Partnumber data cartridges'!$A$4:$G$1001,7,FALSE),0)+
IF(ISNUMBER(U364),U364*VLOOKUP('Frese Valve Selection'!V364,'Partnumber data cartridges'!$A$4:$G$1001,7,FALSE),0)+
IF(ISNUMBER(W364),W364*VLOOKUP('Frese Valve Selection'!X364,'Partnumber data cartridges'!$A$4:$G$1001,7,FALSE),0)</f>
        <v>0</v>
      </c>
      <c r="AF364" s="1">
        <f>MAX(IF(ISBLANK(T364),0,VLOOKUP('Frese Valve Selection'!$T364,'Partnumber data cartridges'!$A$4:$G$1001,5,FALSE)),
IF(ISBLANK(V364),0,VLOOKUP('Frese Valve Selection'!V364,'Partnumber data cartridges'!$A$4:$G$1001,5,FALSE)),
IF(ISBLANK(X364),0,VLOOKUP('Frese Valve Selection'!X364,'Partnumber data cartridges'!$A$4:$G$1001,5,FALSE)))</f>
        <v>0</v>
      </c>
      <c r="AG364" s="20" t="e">
        <f>VLOOKUP(O364,'Weight table'!$A$2:$C$10000,3,FALSE)+IF(ISNUMBER(S364),S364*VLOOKUP(T364,'Weight table'!$A$2:$C$10000,3,FALSE),0)+IF(ISNUMBER(U364),U364*VLOOKUP(V364,'Weight table'!$A$2:$C$10000,3,FALSE),0)+IF(ISNUMBER(W364),W364*VLOOKUP(X364,'Weight table'!$A$2:$C$10000,3,FALSE),0)</f>
        <v>#N/A</v>
      </c>
      <c r="AI364" s="73"/>
      <c r="AN364">
        <f t="shared" si="38"/>
        <v>0</v>
      </c>
      <c r="AO364" t="e">
        <f t="shared" si="39"/>
        <v>#N/A</v>
      </c>
    </row>
    <row r="365" spans="2:41">
      <c r="B365" s="73"/>
      <c r="C365" s="73"/>
      <c r="D365" s="73"/>
      <c r="E365" s="73"/>
      <c r="F365" s="73"/>
      <c r="G365" s="81"/>
      <c r="H365" s="81"/>
      <c r="I365" s="97"/>
      <c r="J365" s="73"/>
      <c r="K365" s="73"/>
      <c r="L365" s="73"/>
      <c r="M365" s="81"/>
      <c r="O365" s="71"/>
      <c r="P365" s="20" t="e">
        <f>VLOOKUP('Frese Valve Selection'!$O365,'Partnumber data valves'!$B$4:$M$1001,12,FALSE)</f>
        <v>#N/A</v>
      </c>
      <c r="Q365" s="20" t="e">
        <f>VLOOKUP('Frese Valve Selection'!$O365,'Partnumber data valves'!$B$4:$L$1001,11,FALSE)</f>
        <v>#N/A</v>
      </c>
      <c r="R365" s="94" t="e">
        <f t="shared" si="37"/>
        <v>#DIV/0!</v>
      </c>
      <c r="S365" s="71"/>
      <c r="T365" s="71"/>
      <c r="U365" s="71"/>
      <c r="V365" s="71"/>
      <c r="W365" s="71"/>
      <c r="X365" s="71"/>
      <c r="Y365" s="19" t="e">
        <f>VLOOKUP('Frese Valve Selection'!$O365,'Partnumber data valves'!$B$4:$K$1001,2,FALSE)</f>
        <v>#N/A</v>
      </c>
      <c r="Z365" s="20" t="e">
        <f>VLOOKUP('Frese Valve Selection'!$O365,'Partnumber data valves'!$B$4:$K$1001,3,FALSE)</f>
        <v>#N/A</v>
      </c>
      <c r="AA365" s="20" t="e">
        <f>VLOOKUP('Frese Valve Selection'!$O365,'Partnumber data valves'!$B$4:$K$1001,7,FALSE)</f>
        <v>#N/A</v>
      </c>
      <c r="AB365" s="20" t="e">
        <f>VLOOKUP('Frese Valve Selection'!$O365,'Partnumber data valves'!$B$4:$K$1001,8,FALSE)</f>
        <v>#N/A</v>
      </c>
      <c r="AC365" s="20" t="e">
        <f>VLOOKUP('Frese Valve Selection'!$O365,'Partnumber data valves'!$B$4:$K$1001,9,FALSE)</f>
        <v>#N/A</v>
      </c>
      <c r="AD365" s="20" t="e">
        <f>VLOOKUP('Frese Valve Selection'!$O365,'Partnumber data valves'!$B$4:$K$1001,10,FALSE)</f>
        <v>#N/A</v>
      </c>
      <c r="AE365" s="93">
        <f>IF(ISNUMBER(S365),S365*VLOOKUP('Frese Valve Selection'!$T365,'Partnumber data cartridges'!$A$4:$G$1001,7,FALSE),0)+
IF(ISNUMBER(U365),U365*VLOOKUP('Frese Valve Selection'!V365,'Partnumber data cartridges'!$A$4:$G$1001,7,FALSE),0)+
IF(ISNUMBER(W365),W365*VLOOKUP('Frese Valve Selection'!X365,'Partnumber data cartridges'!$A$4:$G$1001,7,FALSE),0)</f>
        <v>0</v>
      </c>
      <c r="AF365" s="1">
        <f>MAX(IF(ISBLANK(T365),0,VLOOKUP('Frese Valve Selection'!$T365,'Partnumber data cartridges'!$A$4:$G$1001,5,FALSE)),
IF(ISBLANK(V365),0,VLOOKUP('Frese Valve Selection'!V365,'Partnumber data cartridges'!$A$4:$G$1001,5,FALSE)),
IF(ISBLANK(X365),0,VLOOKUP('Frese Valve Selection'!X365,'Partnumber data cartridges'!$A$4:$G$1001,5,FALSE)))</f>
        <v>0</v>
      </c>
      <c r="AG365" s="20" t="e">
        <f>VLOOKUP(O365,'Weight table'!$A$2:$C$10000,3,FALSE)+IF(ISNUMBER(S365),S365*VLOOKUP(T365,'Weight table'!$A$2:$C$10000,3,FALSE),0)+IF(ISNUMBER(U365),U365*VLOOKUP(V365,'Weight table'!$A$2:$C$10000,3,FALSE),0)+IF(ISNUMBER(W365),W365*VLOOKUP(X365,'Weight table'!$A$2:$C$10000,3,FALSE),0)</f>
        <v>#N/A</v>
      </c>
      <c r="AI365" s="73"/>
      <c r="AN365">
        <f t="shared" si="38"/>
        <v>0</v>
      </c>
      <c r="AO365" t="e">
        <f t="shared" si="39"/>
        <v>#N/A</v>
      </c>
    </row>
    <row r="366" spans="2:41">
      <c r="B366" s="73"/>
      <c r="C366" s="73"/>
      <c r="D366" s="73"/>
      <c r="E366" s="73"/>
      <c r="F366" s="73"/>
      <c r="G366" s="82"/>
      <c r="H366" s="81"/>
      <c r="I366" s="97"/>
      <c r="J366" s="73"/>
      <c r="K366" s="73"/>
      <c r="L366" s="73"/>
      <c r="M366" s="81"/>
      <c r="O366" s="71"/>
      <c r="P366" s="20" t="e">
        <f>VLOOKUP('Frese Valve Selection'!$O366,'Partnumber data valves'!$B$4:$M$1001,12,FALSE)</f>
        <v>#N/A</v>
      </c>
      <c r="Q366" s="20" t="e">
        <f>VLOOKUP('Frese Valve Selection'!$O366,'Partnumber data valves'!$B$4:$L$1001,11,FALSE)</f>
        <v>#N/A</v>
      </c>
      <c r="R366" s="94" t="e">
        <f t="shared" si="37"/>
        <v>#DIV/0!</v>
      </c>
      <c r="S366" s="71"/>
      <c r="T366" s="71"/>
      <c r="U366" s="71"/>
      <c r="V366" s="71"/>
      <c r="W366" s="71"/>
      <c r="X366" s="71"/>
      <c r="Y366" s="19" t="e">
        <f>VLOOKUP('Frese Valve Selection'!$O366,'Partnumber data valves'!$B$4:$K$1001,2,FALSE)</f>
        <v>#N/A</v>
      </c>
      <c r="Z366" s="20" t="e">
        <f>VLOOKUP('Frese Valve Selection'!$O366,'Partnumber data valves'!$B$4:$K$1001,3,FALSE)</f>
        <v>#N/A</v>
      </c>
      <c r="AA366" s="20" t="e">
        <f>VLOOKUP('Frese Valve Selection'!$O366,'Partnumber data valves'!$B$4:$K$1001,7,FALSE)</f>
        <v>#N/A</v>
      </c>
      <c r="AB366" s="20" t="e">
        <f>VLOOKUP('Frese Valve Selection'!$O366,'Partnumber data valves'!$B$4:$K$1001,8,FALSE)</f>
        <v>#N/A</v>
      </c>
      <c r="AC366" s="20" t="e">
        <f>VLOOKUP('Frese Valve Selection'!$O366,'Partnumber data valves'!$B$4:$K$1001,9,FALSE)</f>
        <v>#N/A</v>
      </c>
      <c r="AD366" s="20" t="e">
        <f>VLOOKUP('Frese Valve Selection'!$O366,'Partnumber data valves'!$B$4:$K$1001,10,FALSE)</f>
        <v>#N/A</v>
      </c>
      <c r="AE366" s="93">
        <f>IF(ISNUMBER(S366),S366*VLOOKUP('Frese Valve Selection'!$T366,'Partnumber data cartridges'!$A$4:$G$1001,7,FALSE),0)+
IF(ISNUMBER(U366),U366*VLOOKUP('Frese Valve Selection'!V366,'Partnumber data cartridges'!$A$4:$G$1001,7,FALSE),0)+
IF(ISNUMBER(W366),W366*VLOOKUP('Frese Valve Selection'!X366,'Partnumber data cartridges'!$A$4:$G$1001,7,FALSE),0)</f>
        <v>0</v>
      </c>
      <c r="AF366" s="1">
        <f>MAX(IF(ISBLANK(T366),0,VLOOKUP('Frese Valve Selection'!$T366,'Partnumber data cartridges'!$A$4:$G$1001,5,FALSE)),
IF(ISBLANK(V366),0,VLOOKUP('Frese Valve Selection'!V366,'Partnumber data cartridges'!$A$4:$G$1001,5,FALSE)),
IF(ISBLANK(X366),0,VLOOKUP('Frese Valve Selection'!X366,'Partnumber data cartridges'!$A$4:$G$1001,5,FALSE)))</f>
        <v>0</v>
      </c>
      <c r="AG366" s="20" t="e">
        <f>VLOOKUP(O366,'Weight table'!$A$2:$C$10000,3,FALSE)+IF(ISNUMBER(S366),S366*VLOOKUP(T366,'Weight table'!$A$2:$C$10000,3,FALSE),0)+IF(ISNUMBER(U366),U366*VLOOKUP(V366,'Weight table'!$A$2:$C$10000,3,FALSE),0)+IF(ISNUMBER(W366),W366*VLOOKUP(X366,'Weight table'!$A$2:$C$10000,3,FALSE),0)</f>
        <v>#N/A</v>
      </c>
      <c r="AI366" s="73"/>
      <c r="AN366">
        <f t="shared" si="38"/>
        <v>0</v>
      </c>
      <c r="AO366" t="e">
        <f t="shared" si="39"/>
        <v>#N/A</v>
      </c>
    </row>
    <row r="367" spans="2:41">
      <c r="B367" s="73"/>
      <c r="C367" s="73"/>
      <c r="D367" s="73"/>
      <c r="E367" s="73"/>
      <c r="F367" s="73"/>
      <c r="G367" s="81"/>
      <c r="H367" s="81"/>
      <c r="I367" s="97"/>
      <c r="J367" s="73"/>
      <c r="K367" s="73"/>
      <c r="L367" s="73"/>
      <c r="M367" s="81"/>
      <c r="O367" s="71"/>
      <c r="P367" s="20" t="e">
        <f>VLOOKUP('Frese Valve Selection'!$O367,'Partnumber data valves'!$B$4:$M$1001,12,FALSE)</f>
        <v>#N/A</v>
      </c>
      <c r="Q367" s="20" t="e">
        <f>VLOOKUP('Frese Valve Selection'!$O367,'Partnumber data valves'!$B$4:$L$1001,11,FALSE)</f>
        <v>#N/A</v>
      </c>
      <c r="R367" s="94" t="e">
        <f t="shared" si="37"/>
        <v>#DIV/0!</v>
      </c>
      <c r="S367" s="71"/>
      <c r="T367" s="71"/>
      <c r="U367" s="71"/>
      <c r="V367" s="71"/>
      <c r="W367" s="71"/>
      <c r="X367" s="71"/>
      <c r="Y367" s="19" t="e">
        <f>VLOOKUP('Frese Valve Selection'!$O367,'Partnumber data valves'!$B$4:$K$1001,2,FALSE)</f>
        <v>#N/A</v>
      </c>
      <c r="Z367" s="20" t="e">
        <f>VLOOKUP('Frese Valve Selection'!$O367,'Partnumber data valves'!$B$4:$K$1001,3,FALSE)</f>
        <v>#N/A</v>
      </c>
      <c r="AA367" s="20" t="e">
        <f>VLOOKUP('Frese Valve Selection'!$O367,'Partnumber data valves'!$B$4:$K$1001,7,FALSE)</f>
        <v>#N/A</v>
      </c>
      <c r="AB367" s="20" t="e">
        <f>VLOOKUP('Frese Valve Selection'!$O367,'Partnumber data valves'!$B$4:$K$1001,8,FALSE)</f>
        <v>#N/A</v>
      </c>
      <c r="AC367" s="20" t="e">
        <f>VLOOKUP('Frese Valve Selection'!$O367,'Partnumber data valves'!$B$4:$K$1001,9,FALSE)</f>
        <v>#N/A</v>
      </c>
      <c r="AD367" s="20" t="e">
        <f>VLOOKUP('Frese Valve Selection'!$O367,'Partnumber data valves'!$B$4:$K$1001,10,FALSE)</f>
        <v>#N/A</v>
      </c>
      <c r="AE367" s="93">
        <f>IF(ISNUMBER(S367),S367*VLOOKUP('Frese Valve Selection'!$T367,'Partnumber data cartridges'!$A$4:$G$1001,7,FALSE),0)+
IF(ISNUMBER(U367),U367*VLOOKUP('Frese Valve Selection'!V367,'Partnumber data cartridges'!$A$4:$G$1001,7,FALSE),0)+
IF(ISNUMBER(W367),W367*VLOOKUP('Frese Valve Selection'!X367,'Partnumber data cartridges'!$A$4:$G$1001,7,FALSE),0)</f>
        <v>0</v>
      </c>
      <c r="AF367" s="1">
        <f>MAX(IF(ISBLANK(T367),0,VLOOKUP('Frese Valve Selection'!$T367,'Partnumber data cartridges'!$A$4:$G$1001,5,FALSE)),
IF(ISBLANK(V367),0,VLOOKUP('Frese Valve Selection'!V367,'Partnumber data cartridges'!$A$4:$G$1001,5,FALSE)),
IF(ISBLANK(X367),0,VLOOKUP('Frese Valve Selection'!X367,'Partnumber data cartridges'!$A$4:$G$1001,5,FALSE)))</f>
        <v>0</v>
      </c>
      <c r="AG367" s="20" t="e">
        <f>VLOOKUP(O367,'Weight table'!$A$2:$C$10000,3,FALSE)+IF(ISNUMBER(S367),S367*VLOOKUP(T367,'Weight table'!$A$2:$C$10000,3,FALSE),0)+IF(ISNUMBER(U367),U367*VLOOKUP(V367,'Weight table'!$A$2:$C$10000,3,FALSE),0)+IF(ISNUMBER(W367),W367*VLOOKUP(X367,'Weight table'!$A$2:$C$10000,3,FALSE),0)</f>
        <v>#N/A</v>
      </c>
      <c r="AI367" s="73"/>
      <c r="AN367">
        <f t="shared" si="38"/>
        <v>0</v>
      </c>
      <c r="AO367" t="e">
        <f t="shared" si="39"/>
        <v>#N/A</v>
      </c>
    </row>
    <row r="368" spans="2:41">
      <c r="B368" s="73"/>
      <c r="C368" s="73"/>
      <c r="D368" s="73"/>
      <c r="E368" s="73"/>
      <c r="F368" s="73"/>
      <c r="G368" s="82"/>
      <c r="H368" s="81"/>
      <c r="I368" s="97"/>
      <c r="J368" s="73"/>
      <c r="K368" s="73"/>
      <c r="L368" s="73"/>
      <c r="M368" s="81"/>
      <c r="O368" s="71"/>
      <c r="P368" s="20" t="e">
        <f>VLOOKUP('Frese Valve Selection'!$O368,'Partnumber data valves'!$B$4:$M$1001,12,FALSE)</f>
        <v>#N/A</v>
      </c>
      <c r="Q368" s="20" t="e">
        <f>VLOOKUP('Frese Valve Selection'!$O368,'Partnumber data valves'!$B$4:$L$1001,11,FALSE)</f>
        <v>#N/A</v>
      </c>
      <c r="R368" s="94" t="e">
        <f t="shared" si="37"/>
        <v>#DIV/0!</v>
      </c>
      <c r="S368" s="71"/>
      <c r="T368" s="71"/>
      <c r="U368" s="71"/>
      <c r="V368" s="71"/>
      <c r="W368" s="71"/>
      <c r="X368" s="71"/>
      <c r="Y368" s="19" t="e">
        <f>VLOOKUP('Frese Valve Selection'!$O368,'Partnumber data valves'!$B$4:$K$1001,2,FALSE)</f>
        <v>#N/A</v>
      </c>
      <c r="Z368" s="20" t="e">
        <f>VLOOKUP('Frese Valve Selection'!$O368,'Partnumber data valves'!$B$4:$K$1001,3,FALSE)</f>
        <v>#N/A</v>
      </c>
      <c r="AA368" s="20" t="e">
        <f>VLOOKUP('Frese Valve Selection'!$O368,'Partnumber data valves'!$B$4:$K$1001,7,FALSE)</f>
        <v>#N/A</v>
      </c>
      <c r="AB368" s="20" t="e">
        <f>VLOOKUP('Frese Valve Selection'!$O368,'Partnumber data valves'!$B$4:$K$1001,8,FALSE)</f>
        <v>#N/A</v>
      </c>
      <c r="AC368" s="20" t="e">
        <f>VLOOKUP('Frese Valve Selection'!$O368,'Partnumber data valves'!$B$4:$K$1001,9,FALSE)</f>
        <v>#N/A</v>
      </c>
      <c r="AD368" s="20" t="e">
        <f>VLOOKUP('Frese Valve Selection'!$O368,'Partnumber data valves'!$B$4:$K$1001,10,FALSE)</f>
        <v>#N/A</v>
      </c>
      <c r="AE368" s="93">
        <f>IF(ISNUMBER(S368),S368*VLOOKUP('Frese Valve Selection'!$T368,'Partnumber data cartridges'!$A$4:$G$1001,7,FALSE),0)+
IF(ISNUMBER(U368),U368*VLOOKUP('Frese Valve Selection'!V368,'Partnumber data cartridges'!$A$4:$G$1001,7,FALSE),0)+
IF(ISNUMBER(W368),W368*VLOOKUP('Frese Valve Selection'!X368,'Partnumber data cartridges'!$A$4:$G$1001,7,FALSE),0)</f>
        <v>0</v>
      </c>
      <c r="AF368" s="1">
        <f>MAX(IF(ISBLANK(T368),0,VLOOKUP('Frese Valve Selection'!$T368,'Partnumber data cartridges'!$A$4:$G$1001,5,FALSE)),
IF(ISBLANK(V368),0,VLOOKUP('Frese Valve Selection'!V368,'Partnumber data cartridges'!$A$4:$G$1001,5,FALSE)),
IF(ISBLANK(X368),0,VLOOKUP('Frese Valve Selection'!X368,'Partnumber data cartridges'!$A$4:$G$1001,5,FALSE)))</f>
        <v>0</v>
      </c>
      <c r="AG368" s="20" t="e">
        <f>VLOOKUP(O368,'Weight table'!$A$2:$C$10000,3,FALSE)+IF(ISNUMBER(S368),S368*VLOOKUP(T368,'Weight table'!$A$2:$C$10000,3,FALSE),0)+IF(ISNUMBER(U368),U368*VLOOKUP(V368,'Weight table'!$A$2:$C$10000,3,FALSE),0)+IF(ISNUMBER(W368),W368*VLOOKUP(X368,'Weight table'!$A$2:$C$10000,3,FALSE),0)</f>
        <v>#N/A</v>
      </c>
      <c r="AI368" s="73"/>
      <c r="AN368">
        <f t="shared" si="38"/>
        <v>0</v>
      </c>
      <c r="AO368" t="e">
        <f t="shared" si="39"/>
        <v>#N/A</v>
      </c>
    </row>
    <row r="369" spans="2:41">
      <c r="B369" s="73"/>
      <c r="C369" s="73"/>
      <c r="D369" s="73"/>
      <c r="E369" s="73"/>
      <c r="F369" s="73"/>
      <c r="G369" s="81"/>
      <c r="H369" s="81"/>
      <c r="I369" s="97"/>
      <c r="J369" s="73"/>
      <c r="K369" s="73"/>
      <c r="L369" s="73"/>
      <c r="M369" s="81"/>
      <c r="O369" s="71"/>
      <c r="P369" s="20" t="e">
        <f>VLOOKUP('Frese Valve Selection'!$O369,'Partnumber data valves'!$B$4:$M$1001,12,FALSE)</f>
        <v>#N/A</v>
      </c>
      <c r="Q369" s="20" t="e">
        <f>VLOOKUP('Frese Valve Selection'!$O369,'Partnumber data valves'!$B$4:$L$1001,11,FALSE)</f>
        <v>#N/A</v>
      </c>
      <c r="R369" s="94" t="e">
        <f t="shared" si="37"/>
        <v>#DIV/0!</v>
      </c>
      <c r="S369" s="71"/>
      <c r="T369" s="71"/>
      <c r="U369" s="71"/>
      <c r="V369" s="71"/>
      <c r="W369" s="71"/>
      <c r="X369" s="71"/>
      <c r="Y369" s="19" t="e">
        <f>VLOOKUP('Frese Valve Selection'!$O369,'Partnumber data valves'!$B$4:$K$1001,2,FALSE)</f>
        <v>#N/A</v>
      </c>
      <c r="Z369" s="20" t="e">
        <f>VLOOKUP('Frese Valve Selection'!$O369,'Partnumber data valves'!$B$4:$K$1001,3,FALSE)</f>
        <v>#N/A</v>
      </c>
      <c r="AA369" s="20" t="e">
        <f>VLOOKUP('Frese Valve Selection'!$O369,'Partnumber data valves'!$B$4:$K$1001,7,FALSE)</f>
        <v>#N/A</v>
      </c>
      <c r="AB369" s="20" t="e">
        <f>VLOOKUP('Frese Valve Selection'!$O369,'Partnumber data valves'!$B$4:$K$1001,8,FALSE)</f>
        <v>#N/A</v>
      </c>
      <c r="AC369" s="20" t="e">
        <f>VLOOKUP('Frese Valve Selection'!$O369,'Partnumber data valves'!$B$4:$K$1001,9,FALSE)</f>
        <v>#N/A</v>
      </c>
      <c r="AD369" s="20" t="e">
        <f>VLOOKUP('Frese Valve Selection'!$O369,'Partnumber data valves'!$B$4:$K$1001,10,FALSE)</f>
        <v>#N/A</v>
      </c>
      <c r="AE369" s="93">
        <f>IF(ISNUMBER(S369),S369*VLOOKUP('Frese Valve Selection'!$T369,'Partnumber data cartridges'!$A$4:$G$1001,7,FALSE),0)+
IF(ISNUMBER(U369),U369*VLOOKUP('Frese Valve Selection'!V369,'Partnumber data cartridges'!$A$4:$G$1001,7,FALSE),0)+
IF(ISNUMBER(W369),W369*VLOOKUP('Frese Valve Selection'!X369,'Partnumber data cartridges'!$A$4:$G$1001,7,FALSE),0)</f>
        <v>0</v>
      </c>
      <c r="AF369" s="1">
        <f>MAX(IF(ISBLANK(T369),0,VLOOKUP('Frese Valve Selection'!$T369,'Partnumber data cartridges'!$A$4:$G$1001,5,FALSE)),
IF(ISBLANK(V369),0,VLOOKUP('Frese Valve Selection'!V369,'Partnumber data cartridges'!$A$4:$G$1001,5,FALSE)),
IF(ISBLANK(X369),0,VLOOKUP('Frese Valve Selection'!X369,'Partnumber data cartridges'!$A$4:$G$1001,5,FALSE)))</f>
        <v>0</v>
      </c>
      <c r="AG369" s="20" t="e">
        <f>VLOOKUP(O369,'Weight table'!$A$2:$C$10000,3,FALSE)+IF(ISNUMBER(S369),S369*VLOOKUP(T369,'Weight table'!$A$2:$C$10000,3,FALSE),0)+IF(ISNUMBER(U369),U369*VLOOKUP(V369,'Weight table'!$A$2:$C$10000,3,FALSE),0)+IF(ISNUMBER(W369),W369*VLOOKUP(X369,'Weight table'!$A$2:$C$10000,3,FALSE),0)</f>
        <v>#N/A</v>
      </c>
      <c r="AI369" s="73"/>
      <c r="AN369">
        <f t="shared" si="38"/>
        <v>0</v>
      </c>
      <c r="AO369" t="e">
        <f t="shared" si="39"/>
        <v>#N/A</v>
      </c>
    </row>
    <row r="370" spans="2:41">
      <c r="B370" s="73"/>
      <c r="C370" s="73"/>
      <c r="D370" s="73"/>
      <c r="E370" s="73"/>
      <c r="F370" s="73"/>
      <c r="G370" s="82"/>
      <c r="H370" s="81"/>
      <c r="I370" s="97"/>
      <c r="J370" s="73"/>
      <c r="K370" s="73"/>
      <c r="L370" s="73"/>
      <c r="M370" s="81"/>
      <c r="O370" s="71"/>
      <c r="P370" s="20" t="e">
        <f>VLOOKUP('Frese Valve Selection'!$O370,'Partnumber data valves'!$B$4:$M$1001,12,FALSE)</f>
        <v>#N/A</v>
      </c>
      <c r="Q370" s="20" t="e">
        <f>VLOOKUP('Frese Valve Selection'!$O370,'Partnumber data valves'!$B$4:$L$1001,11,FALSE)</f>
        <v>#N/A</v>
      </c>
      <c r="R370" s="94" t="e">
        <f t="shared" si="37"/>
        <v>#DIV/0!</v>
      </c>
      <c r="S370" s="71"/>
      <c r="T370" s="71"/>
      <c r="U370" s="71"/>
      <c r="V370" s="71"/>
      <c r="W370" s="71"/>
      <c r="X370" s="71"/>
      <c r="Y370" s="19" t="e">
        <f>VLOOKUP('Frese Valve Selection'!$O370,'Partnumber data valves'!$B$4:$K$1001,2,FALSE)</f>
        <v>#N/A</v>
      </c>
      <c r="Z370" s="20" t="e">
        <f>VLOOKUP('Frese Valve Selection'!$O370,'Partnumber data valves'!$B$4:$K$1001,3,FALSE)</f>
        <v>#N/A</v>
      </c>
      <c r="AA370" s="20" t="e">
        <f>VLOOKUP('Frese Valve Selection'!$O370,'Partnumber data valves'!$B$4:$K$1001,7,FALSE)</f>
        <v>#N/A</v>
      </c>
      <c r="AB370" s="20" t="e">
        <f>VLOOKUP('Frese Valve Selection'!$O370,'Partnumber data valves'!$B$4:$K$1001,8,FALSE)</f>
        <v>#N/A</v>
      </c>
      <c r="AC370" s="20" t="e">
        <f>VLOOKUP('Frese Valve Selection'!$O370,'Partnumber data valves'!$B$4:$K$1001,9,FALSE)</f>
        <v>#N/A</v>
      </c>
      <c r="AD370" s="20" t="e">
        <f>VLOOKUP('Frese Valve Selection'!$O370,'Partnumber data valves'!$B$4:$K$1001,10,FALSE)</f>
        <v>#N/A</v>
      </c>
      <c r="AE370" s="93">
        <f>IF(ISNUMBER(S370),S370*VLOOKUP('Frese Valve Selection'!$T370,'Partnumber data cartridges'!$A$4:$G$1001,7,FALSE),0)+
IF(ISNUMBER(U370),U370*VLOOKUP('Frese Valve Selection'!V370,'Partnumber data cartridges'!$A$4:$G$1001,7,FALSE),0)+
IF(ISNUMBER(W370),W370*VLOOKUP('Frese Valve Selection'!X370,'Partnumber data cartridges'!$A$4:$G$1001,7,FALSE),0)</f>
        <v>0</v>
      </c>
      <c r="AF370" s="1">
        <f>MAX(IF(ISBLANK(T370),0,VLOOKUP('Frese Valve Selection'!$T370,'Partnumber data cartridges'!$A$4:$G$1001,5,FALSE)),
IF(ISBLANK(V370),0,VLOOKUP('Frese Valve Selection'!V370,'Partnumber data cartridges'!$A$4:$G$1001,5,FALSE)),
IF(ISBLANK(X370),0,VLOOKUP('Frese Valve Selection'!X370,'Partnumber data cartridges'!$A$4:$G$1001,5,FALSE)))</f>
        <v>0</v>
      </c>
      <c r="AG370" s="20" t="e">
        <f>VLOOKUP(O370,'Weight table'!$A$2:$C$10000,3,FALSE)+IF(ISNUMBER(S370),S370*VLOOKUP(T370,'Weight table'!$A$2:$C$10000,3,FALSE),0)+IF(ISNUMBER(U370),U370*VLOOKUP(V370,'Weight table'!$A$2:$C$10000,3,FALSE),0)+IF(ISNUMBER(W370),W370*VLOOKUP(X370,'Weight table'!$A$2:$C$10000,3,FALSE),0)</f>
        <v>#N/A</v>
      </c>
      <c r="AI370" s="73"/>
      <c r="AN370">
        <f t="shared" si="38"/>
        <v>0</v>
      </c>
      <c r="AO370" t="e">
        <f t="shared" si="39"/>
        <v>#N/A</v>
      </c>
    </row>
    <row r="371" spans="2:41">
      <c r="B371" s="73"/>
      <c r="C371" s="73"/>
      <c r="D371" s="73"/>
      <c r="E371" s="73"/>
      <c r="F371" s="73"/>
      <c r="G371" s="81"/>
      <c r="H371" s="81"/>
      <c r="I371" s="97"/>
      <c r="J371" s="73"/>
      <c r="K371" s="73"/>
      <c r="L371" s="73"/>
      <c r="M371" s="81"/>
      <c r="O371" s="71"/>
      <c r="P371" s="20" t="e">
        <f>VLOOKUP('Frese Valve Selection'!$O371,'Partnumber data valves'!$B$4:$M$1001,12,FALSE)</f>
        <v>#N/A</v>
      </c>
      <c r="Q371" s="20" t="e">
        <f>VLOOKUP('Frese Valve Selection'!$O371,'Partnumber data valves'!$B$4:$L$1001,11,FALSE)</f>
        <v>#N/A</v>
      </c>
      <c r="R371" s="94" t="e">
        <f t="shared" si="37"/>
        <v>#DIV/0!</v>
      </c>
      <c r="S371" s="71"/>
      <c r="T371" s="71"/>
      <c r="U371" s="71"/>
      <c r="V371" s="71"/>
      <c r="W371" s="71"/>
      <c r="X371" s="71"/>
      <c r="Y371" s="19" t="e">
        <f>VLOOKUP('Frese Valve Selection'!$O371,'Partnumber data valves'!$B$4:$K$1001,2,FALSE)</f>
        <v>#N/A</v>
      </c>
      <c r="Z371" s="20" t="e">
        <f>VLOOKUP('Frese Valve Selection'!$O371,'Partnumber data valves'!$B$4:$K$1001,3,FALSE)</f>
        <v>#N/A</v>
      </c>
      <c r="AA371" s="20" t="e">
        <f>VLOOKUP('Frese Valve Selection'!$O371,'Partnumber data valves'!$B$4:$K$1001,7,FALSE)</f>
        <v>#N/A</v>
      </c>
      <c r="AB371" s="20" t="e">
        <f>VLOOKUP('Frese Valve Selection'!$O371,'Partnumber data valves'!$B$4:$K$1001,8,FALSE)</f>
        <v>#N/A</v>
      </c>
      <c r="AC371" s="20" t="e">
        <f>VLOOKUP('Frese Valve Selection'!$O371,'Partnumber data valves'!$B$4:$K$1001,9,FALSE)</f>
        <v>#N/A</v>
      </c>
      <c r="AD371" s="20" t="e">
        <f>VLOOKUP('Frese Valve Selection'!$O371,'Partnumber data valves'!$B$4:$K$1001,10,FALSE)</f>
        <v>#N/A</v>
      </c>
      <c r="AE371" s="93">
        <f>IF(ISNUMBER(S371),S371*VLOOKUP('Frese Valve Selection'!$T371,'Partnumber data cartridges'!$A$4:$G$1001,7,FALSE),0)+
IF(ISNUMBER(U371),U371*VLOOKUP('Frese Valve Selection'!V371,'Partnumber data cartridges'!$A$4:$G$1001,7,FALSE),0)+
IF(ISNUMBER(W371),W371*VLOOKUP('Frese Valve Selection'!X371,'Partnumber data cartridges'!$A$4:$G$1001,7,FALSE),0)</f>
        <v>0</v>
      </c>
      <c r="AF371" s="1">
        <f>MAX(IF(ISBLANK(T371),0,VLOOKUP('Frese Valve Selection'!$T371,'Partnumber data cartridges'!$A$4:$G$1001,5,FALSE)),
IF(ISBLANK(V371),0,VLOOKUP('Frese Valve Selection'!V371,'Partnumber data cartridges'!$A$4:$G$1001,5,FALSE)),
IF(ISBLANK(X371),0,VLOOKUP('Frese Valve Selection'!X371,'Partnumber data cartridges'!$A$4:$G$1001,5,FALSE)))</f>
        <v>0</v>
      </c>
      <c r="AG371" s="20" t="e">
        <f>VLOOKUP(O371,'Weight table'!$A$2:$C$10000,3,FALSE)+IF(ISNUMBER(S371),S371*VLOOKUP(T371,'Weight table'!$A$2:$C$10000,3,FALSE),0)+IF(ISNUMBER(U371),U371*VLOOKUP(V371,'Weight table'!$A$2:$C$10000,3,FALSE),0)+IF(ISNUMBER(W371),W371*VLOOKUP(X371,'Weight table'!$A$2:$C$10000,3,FALSE),0)</f>
        <v>#N/A</v>
      </c>
      <c r="AI371" s="73"/>
      <c r="AN371">
        <f t="shared" si="38"/>
        <v>0</v>
      </c>
      <c r="AO371" t="e">
        <f t="shared" si="39"/>
        <v>#N/A</v>
      </c>
    </row>
    <row r="372" spans="2:41">
      <c r="B372" s="73"/>
      <c r="C372" s="73"/>
      <c r="D372" s="73"/>
      <c r="E372" s="73"/>
      <c r="F372" s="73"/>
      <c r="G372" s="82"/>
      <c r="H372" s="81"/>
      <c r="I372" s="97"/>
      <c r="J372" s="73"/>
      <c r="K372" s="73"/>
      <c r="L372" s="73"/>
      <c r="M372" s="81"/>
      <c r="O372" s="71"/>
      <c r="P372" s="20" t="e">
        <f>VLOOKUP('Frese Valve Selection'!$O372,'Partnumber data valves'!$B$4:$M$1001,12,FALSE)</f>
        <v>#N/A</v>
      </c>
      <c r="Q372" s="20" t="e">
        <f>VLOOKUP('Frese Valve Selection'!$O372,'Partnumber data valves'!$B$4:$L$1001,11,FALSE)</f>
        <v>#N/A</v>
      </c>
      <c r="R372" s="94" t="e">
        <f t="shared" si="37"/>
        <v>#DIV/0!</v>
      </c>
      <c r="S372" s="71"/>
      <c r="T372" s="71"/>
      <c r="U372" s="71"/>
      <c r="V372" s="71"/>
      <c r="W372" s="71"/>
      <c r="X372" s="71"/>
      <c r="Y372" s="19" t="e">
        <f>VLOOKUP('Frese Valve Selection'!$O372,'Partnumber data valves'!$B$4:$K$1001,2,FALSE)</f>
        <v>#N/A</v>
      </c>
      <c r="Z372" s="20" t="e">
        <f>VLOOKUP('Frese Valve Selection'!$O372,'Partnumber data valves'!$B$4:$K$1001,3,FALSE)</f>
        <v>#N/A</v>
      </c>
      <c r="AA372" s="20" t="e">
        <f>VLOOKUP('Frese Valve Selection'!$O372,'Partnumber data valves'!$B$4:$K$1001,7,FALSE)</f>
        <v>#N/A</v>
      </c>
      <c r="AB372" s="20" t="e">
        <f>VLOOKUP('Frese Valve Selection'!$O372,'Partnumber data valves'!$B$4:$K$1001,8,FALSE)</f>
        <v>#N/A</v>
      </c>
      <c r="AC372" s="20" t="e">
        <f>VLOOKUP('Frese Valve Selection'!$O372,'Partnumber data valves'!$B$4:$K$1001,9,FALSE)</f>
        <v>#N/A</v>
      </c>
      <c r="AD372" s="20" t="e">
        <f>VLOOKUP('Frese Valve Selection'!$O372,'Partnumber data valves'!$B$4:$K$1001,10,FALSE)</f>
        <v>#N/A</v>
      </c>
      <c r="AE372" s="93">
        <f>IF(ISNUMBER(S372),S372*VLOOKUP('Frese Valve Selection'!$T372,'Partnumber data cartridges'!$A$4:$G$1001,7,FALSE),0)+
IF(ISNUMBER(U372),U372*VLOOKUP('Frese Valve Selection'!V372,'Partnumber data cartridges'!$A$4:$G$1001,7,FALSE),0)+
IF(ISNUMBER(W372),W372*VLOOKUP('Frese Valve Selection'!X372,'Partnumber data cartridges'!$A$4:$G$1001,7,FALSE),0)</f>
        <v>0</v>
      </c>
      <c r="AF372" s="1">
        <f>MAX(IF(ISBLANK(T372),0,VLOOKUP('Frese Valve Selection'!$T372,'Partnumber data cartridges'!$A$4:$G$1001,5,FALSE)),
IF(ISBLANK(V372),0,VLOOKUP('Frese Valve Selection'!V372,'Partnumber data cartridges'!$A$4:$G$1001,5,FALSE)),
IF(ISBLANK(X372),0,VLOOKUP('Frese Valve Selection'!X372,'Partnumber data cartridges'!$A$4:$G$1001,5,FALSE)))</f>
        <v>0</v>
      </c>
      <c r="AG372" s="20" t="e">
        <f>VLOOKUP(O372,'Weight table'!$A$2:$C$10000,3,FALSE)+IF(ISNUMBER(S372),S372*VLOOKUP(T372,'Weight table'!$A$2:$C$10000,3,FALSE),0)+IF(ISNUMBER(U372),U372*VLOOKUP(V372,'Weight table'!$A$2:$C$10000,3,FALSE),0)+IF(ISNUMBER(W372),W372*VLOOKUP(X372,'Weight table'!$A$2:$C$10000,3,FALSE),0)</f>
        <v>#N/A</v>
      </c>
      <c r="AI372" s="73"/>
      <c r="AN372">
        <f t="shared" si="38"/>
        <v>0</v>
      </c>
      <c r="AO372" t="e">
        <f t="shared" si="39"/>
        <v>#N/A</v>
      </c>
    </row>
    <row r="373" spans="2:41">
      <c r="B373" s="73"/>
      <c r="C373" s="73"/>
      <c r="D373" s="73"/>
      <c r="E373" s="73"/>
      <c r="F373" s="73"/>
      <c r="G373" s="81"/>
      <c r="H373" s="81"/>
      <c r="I373" s="97"/>
      <c r="J373" s="73"/>
      <c r="K373" s="73"/>
      <c r="L373" s="73"/>
      <c r="M373" s="81"/>
      <c r="O373" s="71"/>
      <c r="P373" s="20" t="e">
        <f>VLOOKUP('Frese Valve Selection'!$O373,'Partnumber data valves'!$B$4:$M$1001,12,FALSE)</f>
        <v>#N/A</v>
      </c>
      <c r="Q373" s="20" t="e">
        <f>VLOOKUP('Frese Valve Selection'!$O373,'Partnumber data valves'!$B$4:$L$1001,11,FALSE)</f>
        <v>#N/A</v>
      </c>
      <c r="R373" s="94" t="e">
        <f t="shared" si="37"/>
        <v>#DIV/0!</v>
      </c>
      <c r="S373" s="71"/>
      <c r="T373" s="71"/>
      <c r="U373" s="71"/>
      <c r="V373" s="71"/>
      <c r="W373" s="71"/>
      <c r="X373" s="71"/>
      <c r="Y373" s="19" t="e">
        <f>VLOOKUP('Frese Valve Selection'!$O373,'Partnumber data valves'!$B$4:$K$1001,2,FALSE)</f>
        <v>#N/A</v>
      </c>
      <c r="Z373" s="20" t="e">
        <f>VLOOKUP('Frese Valve Selection'!$O373,'Partnumber data valves'!$B$4:$K$1001,3,FALSE)</f>
        <v>#N/A</v>
      </c>
      <c r="AA373" s="20" t="e">
        <f>VLOOKUP('Frese Valve Selection'!$O373,'Partnumber data valves'!$B$4:$K$1001,7,FALSE)</f>
        <v>#N/A</v>
      </c>
      <c r="AB373" s="20" t="e">
        <f>VLOOKUP('Frese Valve Selection'!$O373,'Partnumber data valves'!$B$4:$K$1001,8,FALSE)</f>
        <v>#N/A</v>
      </c>
      <c r="AC373" s="20" t="e">
        <f>VLOOKUP('Frese Valve Selection'!$O373,'Partnumber data valves'!$B$4:$K$1001,9,FALSE)</f>
        <v>#N/A</v>
      </c>
      <c r="AD373" s="20" t="e">
        <f>VLOOKUP('Frese Valve Selection'!$O373,'Partnumber data valves'!$B$4:$K$1001,10,FALSE)</f>
        <v>#N/A</v>
      </c>
      <c r="AE373" s="93">
        <f>IF(ISNUMBER(S373),S373*VLOOKUP('Frese Valve Selection'!$T373,'Partnumber data cartridges'!$A$4:$G$1001,7,FALSE),0)+
IF(ISNUMBER(U373),U373*VLOOKUP('Frese Valve Selection'!V373,'Partnumber data cartridges'!$A$4:$G$1001,7,FALSE),0)+
IF(ISNUMBER(W373),W373*VLOOKUP('Frese Valve Selection'!X373,'Partnumber data cartridges'!$A$4:$G$1001,7,FALSE),0)</f>
        <v>0</v>
      </c>
      <c r="AF373" s="1">
        <f>MAX(IF(ISBLANK(T373),0,VLOOKUP('Frese Valve Selection'!$T373,'Partnumber data cartridges'!$A$4:$G$1001,5,FALSE)),
IF(ISBLANK(V373),0,VLOOKUP('Frese Valve Selection'!V373,'Partnumber data cartridges'!$A$4:$G$1001,5,FALSE)),
IF(ISBLANK(X373),0,VLOOKUP('Frese Valve Selection'!X373,'Partnumber data cartridges'!$A$4:$G$1001,5,FALSE)))</f>
        <v>0</v>
      </c>
      <c r="AG373" s="20" t="e">
        <f>VLOOKUP(O373,'Weight table'!$A$2:$C$10000,3,FALSE)+IF(ISNUMBER(S373),S373*VLOOKUP(T373,'Weight table'!$A$2:$C$10000,3,FALSE),0)+IF(ISNUMBER(U373),U373*VLOOKUP(V373,'Weight table'!$A$2:$C$10000,3,FALSE),0)+IF(ISNUMBER(W373),W373*VLOOKUP(X373,'Weight table'!$A$2:$C$10000,3,FALSE),0)</f>
        <v>#N/A</v>
      </c>
      <c r="AI373" s="73"/>
      <c r="AN373">
        <f t="shared" si="38"/>
        <v>0</v>
      </c>
      <c r="AO373" t="e">
        <f t="shared" si="39"/>
        <v>#N/A</v>
      </c>
    </row>
    <row r="374" spans="2:41">
      <c r="B374" s="73"/>
      <c r="C374" s="73"/>
      <c r="D374" s="73"/>
      <c r="E374" s="73"/>
      <c r="F374" s="73"/>
      <c r="G374" s="82"/>
      <c r="H374" s="81"/>
      <c r="I374" s="97"/>
      <c r="J374" s="73"/>
      <c r="K374" s="73"/>
      <c r="L374" s="73"/>
      <c r="M374" s="81"/>
      <c r="O374" s="71"/>
      <c r="P374" s="20" t="e">
        <f>VLOOKUP('Frese Valve Selection'!$O374,'Partnumber data valves'!$B$4:$M$1001,12,FALSE)</f>
        <v>#N/A</v>
      </c>
      <c r="Q374" s="20" t="e">
        <f>VLOOKUP('Frese Valve Selection'!$O374,'Partnumber data valves'!$B$4:$L$1001,11,FALSE)</f>
        <v>#N/A</v>
      </c>
      <c r="R374" s="94" t="e">
        <f t="shared" si="37"/>
        <v>#DIV/0!</v>
      </c>
      <c r="S374" s="71"/>
      <c r="T374" s="71"/>
      <c r="U374" s="71"/>
      <c r="V374" s="71"/>
      <c r="W374" s="71"/>
      <c r="X374" s="71"/>
      <c r="Y374" s="19" t="e">
        <f>VLOOKUP('Frese Valve Selection'!$O374,'Partnumber data valves'!$B$4:$K$1001,2,FALSE)</f>
        <v>#N/A</v>
      </c>
      <c r="Z374" s="20" t="e">
        <f>VLOOKUP('Frese Valve Selection'!$O374,'Partnumber data valves'!$B$4:$K$1001,3,FALSE)</f>
        <v>#N/A</v>
      </c>
      <c r="AA374" s="20" t="e">
        <f>VLOOKUP('Frese Valve Selection'!$O374,'Partnumber data valves'!$B$4:$K$1001,7,FALSE)</f>
        <v>#N/A</v>
      </c>
      <c r="AB374" s="20" t="e">
        <f>VLOOKUP('Frese Valve Selection'!$O374,'Partnumber data valves'!$B$4:$K$1001,8,FALSE)</f>
        <v>#N/A</v>
      </c>
      <c r="AC374" s="20" t="e">
        <f>VLOOKUP('Frese Valve Selection'!$O374,'Partnumber data valves'!$B$4:$K$1001,9,FALSE)</f>
        <v>#N/A</v>
      </c>
      <c r="AD374" s="20" t="e">
        <f>VLOOKUP('Frese Valve Selection'!$O374,'Partnumber data valves'!$B$4:$K$1001,10,FALSE)</f>
        <v>#N/A</v>
      </c>
      <c r="AE374" s="93">
        <f>IF(ISNUMBER(S374),S374*VLOOKUP('Frese Valve Selection'!$T374,'Partnumber data cartridges'!$A$4:$G$1001,7,FALSE),0)+
IF(ISNUMBER(U374),U374*VLOOKUP('Frese Valve Selection'!V374,'Partnumber data cartridges'!$A$4:$G$1001,7,FALSE),0)+
IF(ISNUMBER(W374),W374*VLOOKUP('Frese Valve Selection'!X374,'Partnumber data cartridges'!$A$4:$G$1001,7,FALSE),0)</f>
        <v>0</v>
      </c>
      <c r="AF374" s="1">
        <f>MAX(IF(ISBLANK(T374),0,VLOOKUP('Frese Valve Selection'!$T374,'Partnumber data cartridges'!$A$4:$G$1001,5,FALSE)),
IF(ISBLANK(V374),0,VLOOKUP('Frese Valve Selection'!V374,'Partnumber data cartridges'!$A$4:$G$1001,5,FALSE)),
IF(ISBLANK(X374),0,VLOOKUP('Frese Valve Selection'!X374,'Partnumber data cartridges'!$A$4:$G$1001,5,FALSE)))</f>
        <v>0</v>
      </c>
      <c r="AG374" s="20" t="e">
        <f>VLOOKUP(O374,'Weight table'!$A$2:$C$10000,3,FALSE)+IF(ISNUMBER(S374),S374*VLOOKUP(T374,'Weight table'!$A$2:$C$10000,3,FALSE),0)+IF(ISNUMBER(U374),U374*VLOOKUP(V374,'Weight table'!$A$2:$C$10000,3,FALSE),0)+IF(ISNUMBER(W374),W374*VLOOKUP(X374,'Weight table'!$A$2:$C$10000,3,FALSE),0)</f>
        <v>#N/A</v>
      </c>
      <c r="AI374" s="73"/>
      <c r="AN374">
        <f t="shared" si="38"/>
        <v>0</v>
      </c>
      <c r="AO374" t="e">
        <f t="shared" si="39"/>
        <v>#N/A</v>
      </c>
    </row>
    <row r="375" spans="2:41">
      <c r="B375" s="73"/>
      <c r="C375" s="73"/>
      <c r="D375" s="73"/>
      <c r="E375" s="73"/>
      <c r="F375" s="73"/>
      <c r="G375" s="81"/>
      <c r="H375" s="81"/>
      <c r="I375" s="97"/>
      <c r="J375" s="73"/>
      <c r="K375" s="73"/>
      <c r="L375" s="73"/>
      <c r="M375" s="81"/>
      <c r="O375" s="71"/>
      <c r="P375" s="20" t="e">
        <f>VLOOKUP('Frese Valve Selection'!$O375,'Partnumber data valves'!$B$4:$M$1001,12,FALSE)</f>
        <v>#N/A</v>
      </c>
      <c r="Q375" s="20" t="e">
        <f>VLOOKUP('Frese Valve Selection'!$O375,'Partnumber data valves'!$B$4:$L$1001,11,FALSE)</f>
        <v>#N/A</v>
      </c>
      <c r="R375" s="94" t="e">
        <f t="shared" si="37"/>
        <v>#DIV/0!</v>
      </c>
      <c r="S375" s="71"/>
      <c r="T375" s="71"/>
      <c r="U375" s="71"/>
      <c r="V375" s="71"/>
      <c r="W375" s="71"/>
      <c r="X375" s="71"/>
      <c r="Y375" s="19" t="e">
        <f>VLOOKUP('Frese Valve Selection'!$O375,'Partnumber data valves'!$B$4:$K$1001,2,FALSE)</f>
        <v>#N/A</v>
      </c>
      <c r="Z375" s="20" t="e">
        <f>VLOOKUP('Frese Valve Selection'!$O375,'Partnumber data valves'!$B$4:$K$1001,3,FALSE)</f>
        <v>#N/A</v>
      </c>
      <c r="AA375" s="20" t="e">
        <f>VLOOKUP('Frese Valve Selection'!$O375,'Partnumber data valves'!$B$4:$K$1001,7,FALSE)</f>
        <v>#N/A</v>
      </c>
      <c r="AB375" s="20" t="e">
        <f>VLOOKUP('Frese Valve Selection'!$O375,'Partnumber data valves'!$B$4:$K$1001,8,FALSE)</f>
        <v>#N/A</v>
      </c>
      <c r="AC375" s="20" t="e">
        <f>VLOOKUP('Frese Valve Selection'!$O375,'Partnumber data valves'!$B$4:$K$1001,9,FALSE)</f>
        <v>#N/A</v>
      </c>
      <c r="AD375" s="20" t="e">
        <f>VLOOKUP('Frese Valve Selection'!$O375,'Partnumber data valves'!$B$4:$K$1001,10,FALSE)</f>
        <v>#N/A</v>
      </c>
      <c r="AE375" s="93">
        <f>IF(ISNUMBER(S375),S375*VLOOKUP('Frese Valve Selection'!$T375,'Partnumber data cartridges'!$A$4:$G$1001,7,FALSE),0)+
IF(ISNUMBER(U375),U375*VLOOKUP('Frese Valve Selection'!V375,'Partnumber data cartridges'!$A$4:$G$1001,7,FALSE),0)+
IF(ISNUMBER(W375),W375*VLOOKUP('Frese Valve Selection'!X375,'Partnumber data cartridges'!$A$4:$G$1001,7,FALSE),0)</f>
        <v>0</v>
      </c>
      <c r="AF375" s="1">
        <f>MAX(IF(ISBLANK(T375),0,VLOOKUP('Frese Valve Selection'!$T375,'Partnumber data cartridges'!$A$4:$G$1001,5,FALSE)),
IF(ISBLANK(V375),0,VLOOKUP('Frese Valve Selection'!V375,'Partnumber data cartridges'!$A$4:$G$1001,5,FALSE)),
IF(ISBLANK(X375),0,VLOOKUP('Frese Valve Selection'!X375,'Partnumber data cartridges'!$A$4:$G$1001,5,FALSE)))</f>
        <v>0</v>
      </c>
      <c r="AG375" s="20" t="e">
        <f>VLOOKUP(O375,'Weight table'!$A$2:$C$10000,3,FALSE)+IF(ISNUMBER(S375),S375*VLOOKUP(T375,'Weight table'!$A$2:$C$10000,3,FALSE),0)+IF(ISNUMBER(U375),U375*VLOOKUP(V375,'Weight table'!$A$2:$C$10000,3,FALSE),0)+IF(ISNUMBER(W375),W375*VLOOKUP(X375,'Weight table'!$A$2:$C$10000,3,FALSE),0)</f>
        <v>#N/A</v>
      </c>
      <c r="AI375" s="73"/>
      <c r="AN375">
        <f t="shared" si="38"/>
        <v>0</v>
      </c>
      <c r="AO375" t="e">
        <f t="shared" si="39"/>
        <v>#N/A</v>
      </c>
    </row>
    <row r="376" spans="2:41">
      <c r="B376" s="73"/>
      <c r="C376" s="73"/>
      <c r="D376" s="73"/>
      <c r="E376" s="73"/>
      <c r="F376" s="73"/>
      <c r="G376" s="82"/>
      <c r="H376" s="81"/>
      <c r="I376" s="97"/>
      <c r="J376" s="73"/>
      <c r="K376" s="73"/>
      <c r="L376" s="73"/>
      <c r="M376" s="81"/>
      <c r="O376" s="71"/>
      <c r="P376" s="20" t="e">
        <f>VLOOKUP('Frese Valve Selection'!$O376,'Partnumber data valves'!$B$4:$M$1001,12,FALSE)</f>
        <v>#N/A</v>
      </c>
      <c r="Q376" s="20" t="e">
        <f>VLOOKUP('Frese Valve Selection'!$O376,'Partnumber data valves'!$B$4:$L$1001,11,FALSE)</f>
        <v>#N/A</v>
      </c>
      <c r="R376" s="94" t="e">
        <f t="shared" si="37"/>
        <v>#DIV/0!</v>
      </c>
      <c r="S376" s="71"/>
      <c r="T376" s="71"/>
      <c r="U376" s="71"/>
      <c r="V376" s="71"/>
      <c r="W376" s="71"/>
      <c r="X376" s="71"/>
      <c r="Y376" s="19" t="e">
        <f>VLOOKUP('Frese Valve Selection'!$O376,'Partnumber data valves'!$B$4:$K$1001,2,FALSE)</f>
        <v>#N/A</v>
      </c>
      <c r="Z376" s="20" t="e">
        <f>VLOOKUP('Frese Valve Selection'!$O376,'Partnumber data valves'!$B$4:$K$1001,3,FALSE)</f>
        <v>#N/A</v>
      </c>
      <c r="AA376" s="20" t="e">
        <f>VLOOKUP('Frese Valve Selection'!$O376,'Partnumber data valves'!$B$4:$K$1001,7,FALSE)</f>
        <v>#N/A</v>
      </c>
      <c r="AB376" s="20" t="e">
        <f>VLOOKUP('Frese Valve Selection'!$O376,'Partnumber data valves'!$B$4:$K$1001,8,FALSE)</f>
        <v>#N/A</v>
      </c>
      <c r="AC376" s="20" t="e">
        <f>VLOOKUP('Frese Valve Selection'!$O376,'Partnumber data valves'!$B$4:$K$1001,9,FALSE)</f>
        <v>#N/A</v>
      </c>
      <c r="AD376" s="20" t="e">
        <f>VLOOKUP('Frese Valve Selection'!$O376,'Partnumber data valves'!$B$4:$K$1001,10,FALSE)</f>
        <v>#N/A</v>
      </c>
      <c r="AE376" s="93">
        <f>IF(ISNUMBER(S376),S376*VLOOKUP('Frese Valve Selection'!$T376,'Partnumber data cartridges'!$A$4:$G$1001,7,FALSE),0)+
IF(ISNUMBER(U376),U376*VLOOKUP('Frese Valve Selection'!V376,'Partnumber data cartridges'!$A$4:$G$1001,7,FALSE),0)+
IF(ISNUMBER(W376),W376*VLOOKUP('Frese Valve Selection'!X376,'Partnumber data cartridges'!$A$4:$G$1001,7,FALSE),0)</f>
        <v>0</v>
      </c>
      <c r="AF376" s="1">
        <f>MAX(IF(ISBLANK(T376),0,VLOOKUP('Frese Valve Selection'!$T376,'Partnumber data cartridges'!$A$4:$G$1001,5,FALSE)),
IF(ISBLANK(V376),0,VLOOKUP('Frese Valve Selection'!V376,'Partnumber data cartridges'!$A$4:$G$1001,5,FALSE)),
IF(ISBLANK(X376),0,VLOOKUP('Frese Valve Selection'!X376,'Partnumber data cartridges'!$A$4:$G$1001,5,FALSE)))</f>
        <v>0</v>
      </c>
      <c r="AG376" s="20" t="e">
        <f>VLOOKUP(O376,'Weight table'!$A$2:$C$10000,3,FALSE)+IF(ISNUMBER(S376),S376*VLOOKUP(T376,'Weight table'!$A$2:$C$10000,3,FALSE),0)+IF(ISNUMBER(U376),U376*VLOOKUP(V376,'Weight table'!$A$2:$C$10000,3,FALSE),0)+IF(ISNUMBER(W376),W376*VLOOKUP(X376,'Weight table'!$A$2:$C$10000,3,FALSE),0)</f>
        <v>#N/A</v>
      </c>
      <c r="AI376" s="73"/>
      <c r="AN376">
        <f t="shared" si="38"/>
        <v>0</v>
      </c>
      <c r="AO376" t="e">
        <f t="shared" si="39"/>
        <v>#N/A</v>
      </c>
    </row>
    <row r="377" spans="2:41">
      <c r="B377" s="73"/>
      <c r="C377" s="73"/>
      <c r="D377" s="73"/>
      <c r="E377" s="73"/>
      <c r="F377" s="73"/>
      <c r="G377" s="81"/>
      <c r="H377" s="81"/>
      <c r="I377" s="97"/>
      <c r="J377" s="73"/>
      <c r="K377" s="73"/>
      <c r="L377" s="73"/>
      <c r="M377" s="81"/>
      <c r="O377" s="71"/>
      <c r="P377" s="20" t="e">
        <f>VLOOKUP('Frese Valve Selection'!$O377,'Partnumber data valves'!$B$4:$M$1001,12,FALSE)</f>
        <v>#N/A</v>
      </c>
      <c r="Q377" s="20" t="e">
        <f>VLOOKUP('Frese Valve Selection'!$O377,'Partnumber data valves'!$B$4:$L$1001,11,FALSE)</f>
        <v>#N/A</v>
      </c>
      <c r="R377" s="94" t="e">
        <f t="shared" si="37"/>
        <v>#DIV/0!</v>
      </c>
      <c r="S377" s="71"/>
      <c r="T377" s="71"/>
      <c r="U377" s="71"/>
      <c r="V377" s="71"/>
      <c r="W377" s="71"/>
      <c r="X377" s="71"/>
      <c r="Y377" s="19" t="e">
        <f>VLOOKUP('Frese Valve Selection'!$O377,'Partnumber data valves'!$B$4:$K$1001,2,FALSE)</f>
        <v>#N/A</v>
      </c>
      <c r="Z377" s="20" t="e">
        <f>VLOOKUP('Frese Valve Selection'!$O377,'Partnumber data valves'!$B$4:$K$1001,3,FALSE)</f>
        <v>#N/A</v>
      </c>
      <c r="AA377" s="20" t="e">
        <f>VLOOKUP('Frese Valve Selection'!$O377,'Partnumber data valves'!$B$4:$K$1001,7,FALSE)</f>
        <v>#N/A</v>
      </c>
      <c r="AB377" s="20" t="e">
        <f>VLOOKUP('Frese Valve Selection'!$O377,'Partnumber data valves'!$B$4:$K$1001,8,FALSE)</f>
        <v>#N/A</v>
      </c>
      <c r="AC377" s="20" t="e">
        <f>VLOOKUP('Frese Valve Selection'!$O377,'Partnumber data valves'!$B$4:$K$1001,9,FALSE)</f>
        <v>#N/A</v>
      </c>
      <c r="AD377" s="20" t="e">
        <f>VLOOKUP('Frese Valve Selection'!$O377,'Partnumber data valves'!$B$4:$K$1001,10,FALSE)</f>
        <v>#N/A</v>
      </c>
      <c r="AE377" s="93">
        <f>IF(ISNUMBER(S377),S377*VLOOKUP('Frese Valve Selection'!$T377,'Partnumber data cartridges'!$A$4:$G$1001,7,FALSE),0)+
IF(ISNUMBER(U377),U377*VLOOKUP('Frese Valve Selection'!V377,'Partnumber data cartridges'!$A$4:$G$1001,7,FALSE),0)+
IF(ISNUMBER(W377),W377*VLOOKUP('Frese Valve Selection'!X377,'Partnumber data cartridges'!$A$4:$G$1001,7,FALSE),0)</f>
        <v>0</v>
      </c>
      <c r="AF377" s="1">
        <f>MAX(IF(ISBLANK(T377),0,VLOOKUP('Frese Valve Selection'!$T377,'Partnumber data cartridges'!$A$4:$G$1001,5,FALSE)),
IF(ISBLANK(V377),0,VLOOKUP('Frese Valve Selection'!V377,'Partnumber data cartridges'!$A$4:$G$1001,5,FALSE)),
IF(ISBLANK(X377),0,VLOOKUP('Frese Valve Selection'!X377,'Partnumber data cartridges'!$A$4:$G$1001,5,FALSE)))</f>
        <v>0</v>
      </c>
      <c r="AG377" s="20" t="e">
        <f>VLOOKUP(O377,'Weight table'!$A$2:$C$10000,3,FALSE)+IF(ISNUMBER(S377),S377*VLOOKUP(T377,'Weight table'!$A$2:$C$10000,3,FALSE),0)+IF(ISNUMBER(U377),U377*VLOOKUP(V377,'Weight table'!$A$2:$C$10000,3,FALSE),0)+IF(ISNUMBER(W377),W377*VLOOKUP(X377,'Weight table'!$A$2:$C$10000,3,FALSE),0)</f>
        <v>#N/A</v>
      </c>
      <c r="AI377" s="73"/>
      <c r="AN377">
        <f t="shared" si="38"/>
        <v>0</v>
      </c>
      <c r="AO377" t="e">
        <f t="shared" si="39"/>
        <v>#N/A</v>
      </c>
    </row>
    <row r="378" spans="2:41">
      <c r="B378" s="73"/>
      <c r="C378" s="73"/>
      <c r="D378" s="73"/>
      <c r="E378" s="73"/>
      <c r="F378" s="73"/>
      <c r="G378" s="82"/>
      <c r="H378" s="81"/>
      <c r="I378" s="97"/>
      <c r="J378" s="73"/>
      <c r="K378" s="73"/>
      <c r="L378" s="73"/>
      <c r="M378" s="81"/>
      <c r="O378" s="71"/>
      <c r="P378" s="20" t="e">
        <f>VLOOKUP('Frese Valve Selection'!$O378,'Partnumber data valves'!$B$4:$M$1001,12,FALSE)</f>
        <v>#N/A</v>
      </c>
      <c r="Q378" s="20" t="e">
        <f>VLOOKUP('Frese Valve Selection'!$O378,'Partnumber data valves'!$B$4:$L$1001,11,FALSE)</f>
        <v>#N/A</v>
      </c>
      <c r="R378" s="94" t="e">
        <f t="shared" si="37"/>
        <v>#DIV/0!</v>
      </c>
      <c r="S378" s="71"/>
      <c r="T378" s="71"/>
      <c r="U378" s="71"/>
      <c r="V378" s="71"/>
      <c r="W378" s="71"/>
      <c r="X378" s="71"/>
      <c r="Y378" s="19" t="e">
        <f>VLOOKUP('Frese Valve Selection'!$O378,'Partnumber data valves'!$B$4:$K$1001,2,FALSE)</f>
        <v>#N/A</v>
      </c>
      <c r="Z378" s="20" t="e">
        <f>VLOOKUP('Frese Valve Selection'!$O378,'Partnumber data valves'!$B$4:$K$1001,3,FALSE)</f>
        <v>#N/A</v>
      </c>
      <c r="AA378" s="20" t="e">
        <f>VLOOKUP('Frese Valve Selection'!$O378,'Partnumber data valves'!$B$4:$K$1001,7,FALSE)</f>
        <v>#N/A</v>
      </c>
      <c r="AB378" s="20" t="e">
        <f>VLOOKUP('Frese Valve Selection'!$O378,'Partnumber data valves'!$B$4:$K$1001,8,FALSE)</f>
        <v>#N/A</v>
      </c>
      <c r="AC378" s="20" t="e">
        <f>VLOOKUP('Frese Valve Selection'!$O378,'Partnumber data valves'!$B$4:$K$1001,9,FALSE)</f>
        <v>#N/A</v>
      </c>
      <c r="AD378" s="20" t="e">
        <f>VLOOKUP('Frese Valve Selection'!$O378,'Partnumber data valves'!$B$4:$K$1001,10,FALSE)</f>
        <v>#N/A</v>
      </c>
      <c r="AE378" s="93">
        <f>IF(ISNUMBER(S378),S378*VLOOKUP('Frese Valve Selection'!$T378,'Partnumber data cartridges'!$A$4:$G$1001,7,FALSE),0)+
IF(ISNUMBER(U378),U378*VLOOKUP('Frese Valve Selection'!V378,'Partnumber data cartridges'!$A$4:$G$1001,7,FALSE),0)+
IF(ISNUMBER(W378),W378*VLOOKUP('Frese Valve Selection'!X378,'Partnumber data cartridges'!$A$4:$G$1001,7,FALSE),0)</f>
        <v>0</v>
      </c>
      <c r="AF378" s="1">
        <f>MAX(IF(ISBLANK(T378),0,VLOOKUP('Frese Valve Selection'!$T378,'Partnumber data cartridges'!$A$4:$G$1001,5,FALSE)),
IF(ISBLANK(V378),0,VLOOKUP('Frese Valve Selection'!V378,'Partnumber data cartridges'!$A$4:$G$1001,5,FALSE)),
IF(ISBLANK(X378),0,VLOOKUP('Frese Valve Selection'!X378,'Partnumber data cartridges'!$A$4:$G$1001,5,FALSE)))</f>
        <v>0</v>
      </c>
      <c r="AG378" s="20" t="e">
        <f>VLOOKUP(O378,'Weight table'!$A$2:$C$10000,3,FALSE)+IF(ISNUMBER(S378),S378*VLOOKUP(T378,'Weight table'!$A$2:$C$10000,3,FALSE),0)+IF(ISNUMBER(U378),U378*VLOOKUP(V378,'Weight table'!$A$2:$C$10000,3,FALSE),0)+IF(ISNUMBER(W378),W378*VLOOKUP(X378,'Weight table'!$A$2:$C$10000,3,FALSE),0)</f>
        <v>#N/A</v>
      </c>
      <c r="AI378" s="73"/>
      <c r="AN378">
        <f t="shared" si="38"/>
        <v>0</v>
      </c>
      <c r="AO378" t="e">
        <f t="shared" si="39"/>
        <v>#N/A</v>
      </c>
    </row>
    <row r="379" spans="2:41">
      <c r="B379" s="73"/>
      <c r="C379" s="73"/>
      <c r="D379" s="73"/>
      <c r="E379" s="73"/>
      <c r="F379" s="73"/>
      <c r="G379" s="81"/>
      <c r="H379" s="81"/>
      <c r="I379" s="97"/>
      <c r="J379" s="73"/>
      <c r="K379" s="73"/>
      <c r="L379" s="73"/>
      <c r="M379" s="81"/>
      <c r="O379" s="71"/>
      <c r="P379" s="20" t="e">
        <f>VLOOKUP('Frese Valve Selection'!$O379,'Partnumber data valves'!$B$4:$M$1001,12,FALSE)</f>
        <v>#N/A</v>
      </c>
      <c r="Q379" s="20" t="e">
        <f>VLOOKUP('Frese Valve Selection'!$O379,'Partnumber data valves'!$B$4:$L$1001,11,FALSE)</f>
        <v>#N/A</v>
      </c>
      <c r="R379" s="94" t="e">
        <f t="shared" si="37"/>
        <v>#DIV/0!</v>
      </c>
      <c r="S379" s="71"/>
      <c r="T379" s="71"/>
      <c r="U379" s="71"/>
      <c r="V379" s="71"/>
      <c r="W379" s="71"/>
      <c r="X379" s="71"/>
      <c r="Y379" s="19" t="e">
        <f>VLOOKUP('Frese Valve Selection'!$O379,'Partnumber data valves'!$B$4:$K$1001,2,FALSE)</f>
        <v>#N/A</v>
      </c>
      <c r="Z379" s="20" t="e">
        <f>VLOOKUP('Frese Valve Selection'!$O379,'Partnumber data valves'!$B$4:$K$1001,3,FALSE)</f>
        <v>#N/A</v>
      </c>
      <c r="AA379" s="20" t="e">
        <f>VLOOKUP('Frese Valve Selection'!$O379,'Partnumber data valves'!$B$4:$K$1001,7,FALSE)</f>
        <v>#N/A</v>
      </c>
      <c r="AB379" s="20" t="e">
        <f>VLOOKUP('Frese Valve Selection'!$O379,'Partnumber data valves'!$B$4:$K$1001,8,FALSE)</f>
        <v>#N/A</v>
      </c>
      <c r="AC379" s="20" t="e">
        <f>VLOOKUP('Frese Valve Selection'!$O379,'Partnumber data valves'!$B$4:$K$1001,9,FALSE)</f>
        <v>#N/A</v>
      </c>
      <c r="AD379" s="20" t="e">
        <f>VLOOKUP('Frese Valve Selection'!$O379,'Partnumber data valves'!$B$4:$K$1001,10,FALSE)</f>
        <v>#N/A</v>
      </c>
      <c r="AE379" s="93">
        <f>IF(ISNUMBER(S379),S379*VLOOKUP('Frese Valve Selection'!$T379,'Partnumber data cartridges'!$A$4:$G$1001,7,FALSE),0)+
IF(ISNUMBER(U379),U379*VLOOKUP('Frese Valve Selection'!V379,'Partnumber data cartridges'!$A$4:$G$1001,7,FALSE),0)+
IF(ISNUMBER(W379),W379*VLOOKUP('Frese Valve Selection'!X379,'Partnumber data cartridges'!$A$4:$G$1001,7,FALSE),0)</f>
        <v>0</v>
      </c>
      <c r="AF379" s="1">
        <f>MAX(IF(ISBLANK(T379),0,VLOOKUP('Frese Valve Selection'!$T379,'Partnumber data cartridges'!$A$4:$G$1001,5,FALSE)),
IF(ISBLANK(V379),0,VLOOKUP('Frese Valve Selection'!V379,'Partnumber data cartridges'!$A$4:$G$1001,5,FALSE)),
IF(ISBLANK(X379),0,VLOOKUP('Frese Valve Selection'!X379,'Partnumber data cartridges'!$A$4:$G$1001,5,FALSE)))</f>
        <v>0</v>
      </c>
      <c r="AG379" s="20" t="e">
        <f>VLOOKUP(O379,'Weight table'!$A$2:$C$10000,3,FALSE)+IF(ISNUMBER(S379),S379*VLOOKUP(T379,'Weight table'!$A$2:$C$10000,3,FALSE),0)+IF(ISNUMBER(U379),U379*VLOOKUP(V379,'Weight table'!$A$2:$C$10000,3,FALSE),0)+IF(ISNUMBER(W379),W379*VLOOKUP(X379,'Weight table'!$A$2:$C$10000,3,FALSE),0)</f>
        <v>#N/A</v>
      </c>
      <c r="AI379" s="73"/>
      <c r="AN379">
        <f t="shared" si="38"/>
        <v>0</v>
      </c>
      <c r="AO379" t="e">
        <f t="shared" si="39"/>
        <v>#N/A</v>
      </c>
    </row>
    <row r="380" spans="2:41">
      <c r="B380" s="73"/>
      <c r="C380" s="73"/>
      <c r="D380" s="73"/>
      <c r="E380" s="73"/>
      <c r="F380" s="73"/>
      <c r="G380" s="82"/>
      <c r="H380" s="81"/>
      <c r="I380" s="97"/>
      <c r="J380" s="73"/>
      <c r="K380" s="73"/>
      <c r="L380" s="73"/>
      <c r="M380" s="81"/>
      <c r="O380" s="71"/>
      <c r="P380" s="20" t="e">
        <f>VLOOKUP('Frese Valve Selection'!$O380,'Partnumber data valves'!$B$4:$M$1001,12,FALSE)</f>
        <v>#N/A</v>
      </c>
      <c r="Q380" s="20" t="e">
        <f>VLOOKUP('Frese Valve Selection'!$O380,'Partnumber data valves'!$B$4:$L$1001,11,FALSE)</f>
        <v>#N/A</v>
      </c>
      <c r="R380" s="94" t="e">
        <f t="shared" si="37"/>
        <v>#DIV/0!</v>
      </c>
      <c r="S380" s="71"/>
      <c r="T380" s="71"/>
      <c r="U380" s="71"/>
      <c r="V380" s="71"/>
      <c r="W380" s="71"/>
      <c r="X380" s="71"/>
      <c r="Y380" s="19" t="e">
        <f>VLOOKUP('Frese Valve Selection'!$O380,'Partnumber data valves'!$B$4:$K$1001,2,FALSE)</f>
        <v>#N/A</v>
      </c>
      <c r="Z380" s="20" t="e">
        <f>VLOOKUP('Frese Valve Selection'!$O380,'Partnumber data valves'!$B$4:$K$1001,3,FALSE)</f>
        <v>#N/A</v>
      </c>
      <c r="AA380" s="20" t="e">
        <f>VLOOKUP('Frese Valve Selection'!$O380,'Partnumber data valves'!$B$4:$K$1001,7,FALSE)</f>
        <v>#N/A</v>
      </c>
      <c r="AB380" s="20" t="e">
        <f>VLOOKUP('Frese Valve Selection'!$O380,'Partnumber data valves'!$B$4:$K$1001,8,FALSE)</f>
        <v>#N/A</v>
      </c>
      <c r="AC380" s="20" t="e">
        <f>VLOOKUP('Frese Valve Selection'!$O380,'Partnumber data valves'!$B$4:$K$1001,9,FALSE)</f>
        <v>#N/A</v>
      </c>
      <c r="AD380" s="20" t="e">
        <f>VLOOKUP('Frese Valve Selection'!$O380,'Partnumber data valves'!$B$4:$K$1001,10,FALSE)</f>
        <v>#N/A</v>
      </c>
      <c r="AE380" s="93">
        <f>IF(ISNUMBER(S380),S380*VLOOKUP('Frese Valve Selection'!$T380,'Partnumber data cartridges'!$A$4:$G$1001,7,FALSE),0)+
IF(ISNUMBER(U380),U380*VLOOKUP('Frese Valve Selection'!V380,'Partnumber data cartridges'!$A$4:$G$1001,7,FALSE),0)+
IF(ISNUMBER(W380),W380*VLOOKUP('Frese Valve Selection'!X380,'Partnumber data cartridges'!$A$4:$G$1001,7,FALSE),0)</f>
        <v>0</v>
      </c>
      <c r="AF380" s="1">
        <f>MAX(IF(ISBLANK(T380),0,VLOOKUP('Frese Valve Selection'!$T380,'Partnumber data cartridges'!$A$4:$G$1001,5,FALSE)),
IF(ISBLANK(V380),0,VLOOKUP('Frese Valve Selection'!V380,'Partnumber data cartridges'!$A$4:$G$1001,5,FALSE)),
IF(ISBLANK(X380),0,VLOOKUP('Frese Valve Selection'!X380,'Partnumber data cartridges'!$A$4:$G$1001,5,FALSE)))</f>
        <v>0</v>
      </c>
      <c r="AG380" s="20" t="e">
        <f>VLOOKUP(O380,'Weight table'!$A$2:$C$10000,3,FALSE)+IF(ISNUMBER(S380),S380*VLOOKUP(T380,'Weight table'!$A$2:$C$10000,3,FALSE),0)+IF(ISNUMBER(U380),U380*VLOOKUP(V380,'Weight table'!$A$2:$C$10000,3,FALSE),0)+IF(ISNUMBER(W380),W380*VLOOKUP(X380,'Weight table'!$A$2:$C$10000,3,FALSE),0)</f>
        <v>#N/A</v>
      </c>
      <c r="AI380" s="73"/>
      <c r="AN380">
        <f t="shared" si="38"/>
        <v>0</v>
      </c>
      <c r="AO380" t="e">
        <f t="shared" si="39"/>
        <v>#N/A</v>
      </c>
    </row>
    <row r="381" spans="2:41">
      <c r="B381" s="73"/>
      <c r="C381" s="73"/>
      <c r="D381" s="73"/>
      <c r="E381" s="73"/>
      <c r="F381" s="73"/>
      <c r="G381" s="81"/>
      <c r="H381" s="81"/>
      <c r="I381" s="97"/>
      <c r="J381" s="73"/>
      <c r="K381" s="73"/>
      <c r="L381" s="73"/>
      <c r="M381" s="81"/>
      <c r="O381" s="71"/>
      <c r="P381" s="20" t="e">
        <f>VLOOKUP('Frese Valve Selection'!$O381,'Partnumber data valves'!$B$4:$M$1001,12,FALSE)</f>
        <v>#N/A</v>
      </c>
      <c r="Q381" s="20" t="e">
        <f>VLOOKUP('Frese Valve Selection'!$O381,'Partnumber data valves'!$B$4:$L$1001,11,FALSE)</f>
        <v>#N/A</v>
      </c>
      <c r="R381" s="94" t="e">
        <f t="shared" si="37"/>
        <v>#DIV/0!</v>
      </c>
      <c r="S381" s="71"/>
      <c r="T381" s="71"/>
      <c r="U381" s="71"/>
      <c r="V381" s="71"/>
      <c r="W381" s="71"/>
      <c r="X381" s="71"/>
      <c r="Y381" s="19" t="e">
        <f>VLOOKUP('Frese Valve Selection'!$O381,'Partnumber data valves'!$B$4:$K$1001,2,FALSE)</f>
        <v>#N/A</v>
      </c>
      <c r="Z381" s="20" t="e">
        <f>VLOOKUP('Frese Valve Selection'!$O381,'Partnumber data valves'!$B$4:$K$1001,3,FALSE)</f>
        <v>#N/A</v>
      </c>
      <c r="AA381" s="20" t="e">
        <f>VLOOKUP('Frese Valve Selection'!$O381,'Partnumber data valves'!$B$4:$K$1001,7,FALSE)</f>
        <v>#N/A</v>
      </c>
      <c r="AB381" s="20" t="e">
        <f>VLOOKUP('Frese Valve Selection'!$O381,'Partnumber data valves'!$B$4:$K$1001,8,FALSE)</f>
        <v>#N/A</v>
      </c>
      <c r="AC381" s="20" t="e">
        <f>VLOOKUP('Frese Valve Selection'!$O381,'Partnumber data valves'!$B$4:$K$1001,9,FALSE)</f>
        <v>#N/A</v>
      </c>
      <c r="AD381" s="20" t="e">
        <f>VLOOKUP('Frese Valve Selection'!$O381,'Partnumber data valves'!$B$4:$K$1001,10,FALSE)</f>
        <v>#N/A</v>
      </c>
      <c r="AE381" s="93">
        <f>IF(ISNUMBER(S381),S381*VLOOKUP('Frese Valve Selection'!$T381,'Partnumber data cartridges'!$A$4:$G$1001,7,FALSE),0)+
IF(ISNUMBER(U381),U381*VLOOKUP('Frese Valve Selection'!V381,'Partnumber data cartridges'!$A$4:$G$1001,7,FALSE),0)+
IF(ISNUMBER(W381),W381*VLOOKUP('Frese Valve Selection'!X381,'Partnumber data cartridges'!$A$4:$G$1001,7,FALSE),0)</f>
        <v>0</v>
      </c>
      <c r="AF381" s="1">
        <f>MAX(IF(ISBLANK(T381),0,VLOOKUP('Frese Valve Selection'!$T381,'Partnumber data cartridges'!$A$4:$G$1001,5,FALSE)),
IF(ISBLANK(V381),0,VLOOKUP('Frese Valve Selection'!V381,'Partnumber data cartridges'!$A$4:$G$1001,5,FALSE)),
IF(ISBLANK(X381),0,VLOOKUP('Frese Valve Selection'!X381,'Partnumber data cartridges'!$A$4:$G$1001,5,FALSE)))</f>
        <v>0</v>
      </c>
      <c r="AG381" s="20" t="e">
        <f>VLOOKUP(O381,'Weight table'!$A$2:$C$10000,3,FALSE)+IF(ISNUMBER(S381),S381*VLOOKUP(T381,'Weight table'!$A$2:$C$10000,3,FALSE),0)+IF(ISNUMBER(U381),U381*VLOOKUP(V381,'Weight table'!$A$2:$C$10000,3,FALSE),0)+IF(ISNUMBER(W381),W381*VLOOKUP(X381,'Weight table'!$A$2:$C$10000,3,FALSE),0)</f>
        <v>#N/A</v>
      </c>
      <c r="AI381" s="73"/>
      <c r="AN381">
        <f t="shared" si="38"/>
        <v>0</v>
      </c>
      <c r="AO381" t="e">
        <f t="shared" si="39"/>
        <v>#N/A</v>
      </c>
    </row>
    <row r="382" spans="2:41">
      <c r="B382" s="73"/>
      <c r="C382" s="73"/>
      <c r="D382" s="73"/>
      <c r="E382" s="73"/>
      <c r="F382" s="73"/>
      <c r="G382" s="82"/>
      <c r="H382" s="82"/>
      <c r="I382" s="97"/>
      <c r="J382" s="73"/>
      <c r="K382" s="73"/>
      <c r="L382" s="73"/>
      <c r="M382" s="81"/>
      <c r="O382" s="71"/>
      <c r="P382" s="20" t="e">
        <f>VLOOKUP('Frese Valve Selection'!$O382,'Partnumber data valves'!$B$4:$M$1001,12,FALSE)</f>
        <v>#N/A</v>
      </c>
      <c r="Q382" s="20" t="e">
        <f>VLOOKUP('Frese Valve Selection'!$O382,'Partnumber data valves'!$B$4:$L$1001,11,FALSE)</f>
        <v>#N/A</v>
      </c>
      <c r="R382" s="94" t="e">
        <f t="shared" si="37"/>
        <v>#DIV/0!</v>
      </c>
      <c r="S382" s="71"/>
      <c r="T382" s="71"/>
      <c r="U382" s="71"/>
      <c r="V382" s="71"/>
      <c r="W382" s="71"/>
      <c r="X382" s="71"/>
      <c r="Y382" s="19" t="e">
        <f>VLOOKUP('Frese Valve Selection'!$O382,'Partnumber data valves'!$B$4:$K$1001,2,FALSE)</f>
        <v>#N/A</v>
      </c>
      <c r="Z382" s="20" t="e">
        <f>VLOOKUP('Frese Valve Selection'!$O382,'Partnumber data valves'!$B$4:$K$1001,3,FALSE)</f>
        <v>#N/A</v>
      </c>
      <c r="AA382" s="20" t="e">
        <f>VLOOKUP('Frese Valve Selection'!$O382,'Partnumber data valves'!$B$4:$K$1001,7,FALSE)</f>
        <v>#N/A</v>
      </c>
      <c r="AB382" s="20" t="e">
        <f>VLOOKUP('Frese Valve Selection'!$O382,'Partnumber data valves'!$B$4:$K$1001,8,FALSE)</f>
        <v>#N/A</v>
      </c>
      <c r="AC382" s="20" t="e">
        <f>VLOOKUP('Frese Valve Selection'!$O382,'Partnumber data valves'!$B$4:$K$1001,9,FALSE)</f>
        <v>#N/A</v>
      </c>
      <c r="AD382" s="20" t="e">
        <f>VLOOKUP('Frese Valve Selection'!$O382,'Partnumber data valves'!$B$4:$K$1001,10,FALSE)</f>
        <v>#N/A</v>
      </c>
      <c r="AE382" s="93">
        <f>IF(ISNUMBER(S382),S382*VLOOKUP('Frese Valve Selection'!$T382,'Partnumber data cartridges'!$A$4:$G$1001,7,FALSE),0)+
IF(ISNUMBER(U382),U382*VLOOKUP('Frese Valve Selection'!V382,'Partnumber data cartridges'!$A$4:$G$1001,7,FALSE),0)+
IF(ISNUMBER(W382),W382*VLOOKUP('Frese Valve Selection'!X382,'Partnumber data cartridges'!$A$4:$G$1001,7,FALSE),0)</f>
        <v>0</v>
      </c>
      <c r="AF382" s="1">
        <f>MAX(IF(ISBLANK(T382),0,VLOOKUP('Frese Valve Selection'!$T382,'Partnumber data cartridges'!$A$4:$G$1001,5,FALSE)),
IF(ISBLANK(V382),0,VLOOKUP('Frese Valve Selection'!V382,'Partnumber data cartridges'!$A$4:$G$1001,5,FALSE)),
IF(ISBLANK(X382),0,VLOOKUP('Frese Valve Selection'!X382,'Partnumber data cartridges'!$A$4:$G$1001,5,FALSE)))</f>
        <v>0</v>
      </c>
      <c r="AG382" s="20" t="e">
        <f>VLOOKUP(O382,'Weight table'!$A$2:$C$10000,3,FALSE)+IF(ISNUMBER(S382),S382*VLOOKUP(T382,'Weight table'!$A$2:$C$10000,3,FALSE),0)+IF(ISNUMBER(U382),U382*VLOOKUP(V382,'Weight table'!$A$2:$C$10000,3,FALSE),0)+IF(ISNUMBER(W382),W382*VLOOKUP(X382,'Weight table'!$A$2:$C$10000,3,FALSE),0)</f>
        <v>#N/A</v>
      </c>
      <c r="AI382" s="73"/>
      <c r="AN382">
        <f t="shared" si="38"/>
        <v>0</v>
      </c>
      <c r="AO382" t="e">
        <f t="shared" si="39"/>
        <v>#N/A</v>
      </c>
    </row>
    <row r="383" spans="2:41">
      <c r="B383" s="73"/>
      <c r="C383" s="73"/>
      <c r="D383" s="73"/>
      <c r="E383" s="73"/>
      <c r="F383" s="73"/>
      <c r="G383" s="81"/>
      <c r="H383" s="81"/>
      <c r="I383" s="97"/>
      <c r="J383" s="73"/>
      <c r="K383" s="73"/>
      <c r="L383" s="73"/>
      <c r="M383" s="81"/>
      <c r="O383" s="71"/>
      <c r="P383" s="20" t="e">
        <f>VLOOKUP('Frese Valve Selection'!$O383,'Partnumber data valves'!$B$4:$M$1001,12,FALSE)</f>
        <v>#N/A</v>
      </c>
      <c r="Q383" s="20" t="e">
        <f>VLOOKUP('Frese Valve Selection'!$O383,'Partnumber data valves'!$B$4:$L$1001,11,FALSE)</f>
        <v>#N/A</v>
      </c>
      <c r="R383" s="94" t="e">
        <f t="shared" si="37"/>
        <v>#DIV/0!</v>
      </c>
      <c r="S383" s="71"/>
      <c r="T383" s="71"/>
      <c r="U383" s="71"/>
      <c r="V383" s="71"/>
      <c r="W383" s="71"/>
      <c r="X383" s="71"/>
      <c r="Y383" s="19" t="e">
        <f>VLOOKUP('Frese Valve Selection'!$O383,'Partnumber data valves'!$B$4:$K$1001,2,FALSE)</f>
        <v>#N/A</v>
      </c>
      <c r="Z383" s="20" t="e">
        <f>VLOOKUP('Frese Valve Selection'!$O383,'Partnumber data valves'!$B$4:$K$1001,3,FALSE)</f>
        <v>#N/A</v>
      </c>
      <c r="AA383" s="20" t="e">
        <f>VLOOKUP('Frese Valve Selection'!$O383,'Partnumber data valves'!$B$4:$K$1001,7,FALSE)</f>
        <v>#N/A</v>
      </c>
      <c r="AB383" s="20" t="e">
        <f>VLOOKUP('Frese Valve Selection'!$O383,'Partnumber data valves'!$B$4:$K$1001,8,FALSE)</f>
        <v>#N/A</v>
      </c>
      <c r="AC383" s="20" t="e">
        <f>VLOOKUP('Frese Valve Selection'!$O383,'Partnumber data valves'!$B$4:$K$1001,9,FALSE)</f>
        <v>#N/A</v>
      </c>
      <c r="AD383" s="20" t="e">
        <f>VLOOKUP('Frese Valve Selection'!$O383,'Partnumber data valves'!$B$4:$K$1001,10,FALSE)</f>
        <v>#N/A</v>
      </c>
      <c r="AE383" s="93">
        <f>IF(ISNUMBER(S383),S383*VLOOKUP('Frese Valve Selection'!$T383,'Partnumber data cartridges'!$A$4:$G$1001,7,FALSE),0)+
IF(ISNUMBER(U383),U383*VLOOKUP('Frese Valve Selection'!V383,'Partnumber data cartridges'!$A$4:$G$1001,7,FALSE),0)+
IF(ISNUMBER(W383),W383*VLOOKUP('Frese Valve Selection'!X383,'Partnumber data cartridges'!$A$4:$G$1001,7,FALSE),0)</f>
        <v>0</v>
      </c>
      <c r="AF383" s="1">
        <f>MAX(IF(ISBLANK(T383),0,VLOOKUP('Frese Valve Selection'!$T383,'Partnumber data cartridges'!$A$4:$G$1001,5,FALSE)),
IF(ISBLANK(V383),0,VLOOKUP('Frese Valve Selection'!V383,'Partnumber data cartridges'!$A$4:$G$1001,5,FALSE)),
IF(ISBLANK(X383),0,VLOOKUP('Frese Valve Selection'!X383,'Partnumber data cartridges'!$A$4:$G$1001,5,FALSE)))</f>
        <v>0</v>
      </c>
      <c r="AG383" s="20" t="e">
        <f>VLOOKUP(O383,'Weight table'!$A$2:$C$10000,3,FALSE)+IF(ISNUMBER(S383),S383*VLOOKUP(T383,'Weight table'!$A$2:$C$10000,3,FALSE),0)+IF(ISNUMBER(U383),U383*VLOOKUP(V383,'Weight table'!$A$2:$C$10000,3,FALSE),0)+IF(ISNUMBER(W383),W383*VLOOKUP(X383,'Weight table'!$A$2:$C$10000,3,FALSE),0)</f>
        <v>#N/A</v>
      </c>
      <c r="AI383" s="73"/>
      <c r="AN383">
        <f t="shared" si="38"/>
        <v>0</v>
      </c>
      <c r="AO383" t="e">
        <f t="shared" si="39"/>
        <v>#N/A</v>
      </c>
    </row>
    <row r="384" spans="2:41">
      <c r="B384" s="73"/>
      <c r="C384" s="73"/>
      <c r="D384" s="73"/>
      <c r="E384" s="73"/>
      <c r="F384" s="73"/>
      <c r="G384" s="82"/>
      <c r="H384" s="81"/>
      <c r="I384" s="97"/>
      <c r="J384" s="73"/>
      <c r="K384" s="73"/>
      <c r="L384" s="73"/>
      <c r="M384" s="81"/>
      <c r="O384" s="71"/>
      <c r="P384" s="20" t="e">
        <f>VLOOKUP('Frese Valve Selection'!$O384,'Partnumber data valves'!$B$4:$M$1001,12,FALSE)</f>
        <v>#N/A</v>
      </c>
      <c r="Q384" s="20" t="e">
        <f>VLOOKUP('Frese Valve Selection'!$O384,'Partnumber data valves'!$B$4:$L$1001,11,FALSE)</f>
        <v>#N/A</v>
      </c>
      <c r="R384" s="94" t="e">
        <f t="shared" si="37"/>
        <v>#DIV/0!</v>
      </c>
      <c r="S384" s="71"/>
      <c r="T384" s="71"/>
      <c r="U384" s="71"/>
      <c r="V384" s="71"/>
      <c r="W384" s="71"/>
      <c r="X384" s="71"/>
      <c r="Y384" s="19" t="e">
        <f>VLOOKUP('Frese Valve Selection'!$O384,'Partnumber data valves'!$B$4:$K$1001,2,FALSE)</f>
        <v>#N/A</v>
      </c>
      <c r="Z384" s="20" t="e">
        <f>VLOOKUP('Frese Valve Selection'!$O384,'Partnumber data valves'!$B$4:$K$1001,3,FALSE)</f>
        <v>#N/A</v>
      </c>
      <c r="AA384" s="20" t="e">
        <f>VLOOKUP('Frese Valve Selection'!$O384,'Partnumber data valves'!$B$4:$K$1001,7,FALSE)</f>
        <v>#N/A</v>
      </c>
      <c r="AB384" s="20" t="e">
        <f>VLOOKUP('Frese Valve Selection'!$O384,'Partnumber data valves'!$B$4:$K$1001,8,FALSE)</f>
        <v>#N/A</v>
      </c>
      <c r="AC384" s="20" t="e">
        <f>VLOOKUP('Frese Valve Selection'!$O384,'Partnumber data valves'!$B$4:$K$1001,9,FALSE)</f>
        <v>#N/A</v>
      </c>
      <c r="AD384" s="20" t="e">
        <f>VLOOKUP('Frese Valve Selection'!$O384,'Partnumber data valves'!$B$4:$K$1001,10,FALSE)</f>
        <v>#N/A</v>
      </c>
      <c r="AE384" s="93">
        <f>IF(ISNUMBER(S384),S384*VLOOKUP('Frese Valve Selection'!$T384,'Partnumber data cartridges'!$A$4:$G$1001,7,FALSE),0)+
IF(ISNUMBER(U384),U384*VLOOKUP('Frese Valve Selection'!V384,'Partnumber data cartridges'!$A$4:$G$1001,7,FALSE),0)+
IF(ISNUMBER(W384),W384*VLOOKUP('Frese Valve Selection'!X384,'Partnumber data cartridges'!$A$4:$G$1001,7,FALSE),0)</f>
        <v>0</v>
      </c>
      <c r="AF384" s="1">
        <f>MAX(IF(ISBLANK(T384),0,VLOOKUP('Frese Valve Selection'!$T384,'Partnumber data cartridges'!$A$4:$G$1001,5,FALSE)),
IF(ISBLANK(V384),0,VLOOKUP('Frese Valve Selection'!V384,'Partnumber data cartridges'!$A$4:$G$1001,5,FALSE)),
IF(ISBLANK(X384),0,VLOOKUP('Frese Valve Selection'!X384,'Partnumber data cartridges'!$A$4:$G$1001,5,FALSE)))</f>
        <v>0</v>
      </c>
      <c r="AG384" s="20" t="e">
        <f>VLOOKUP(O384,'Weight table'!$A$2:$C$10000,3,FALSE)+IF(ISNUMBER(S384),S384*VLOOKUP(T384,'Weight table'!$A$2:$C$10000,3,FALSE),0)+IF(ISNUMBER(U384),U384*VLOOKUP(V384,'Weight table'!$A$2:$C$10000,3,FALSE),0)+IF(ISNUMBER(W384),W384*VLOOKUP(X384,'Weight table'!$A$2:$C$10000,3,FALSE),0)</f>
        <v>#N/A</v>
      </c>
      <c r="AI384" s="73"/>
      <c r="AN384">
        <f t="shared" si="38"/>
        <v>0</v>
      </c>
      <c r="AO384" t="e">
        <f t="shared" si="39"/>
        <v>#N/A</v>
      </c>
    </row>
    <row r="385" spans="2:41">
      <c r="B385" s="73"/>
      <c r="C385" s="73"/>
      <c r="D385" s="73"/>
      <c r="E385" s="73"/>
      <c r="F385" s="73"/>
      <c r="G385" s="81"/>
      <c r="H385" s="81"/>
      <c r="I385" s="97"/>
      <c r="J385" s="73"/>
      <c r="K385" s="73"/>
      <c r="L385" s="73"/>
      <c r="M385" s="81"/>
      <c r="O385" s="71"/>
      <c r="P385" s="20" t="e">
        <f>VLOOKUP('Frese Valve Selection'!$O385,'Partnumber data valves'!$B$4:$M$1001,12,FALSE)</f>
        <v>#N/A</v>
      </c>
      <c r="Q385" s="20" t="e">
        <f>VLOOKUP('Frese Valve Selection'!$O385,'Partnumber data valves'!$B$4:$L$1001,11,FALSE)</f>
        <v>#N/A</v>
      </c>
      <c r="R385" s="94" t="e">
        <f t="shared" si="37"/>
        <v>#DIV/0!</v>
      </c>
      <c r="S385" s="71"/>
      <c r="T385" s="71"/>
      <c r="U385" s="71"/>
      <c r="V385" s="71"/>
      <c r="W385" s="71"/>
      <c r="X385" s="71"/>
      <c r="Y385" s="19" t="e">
        <f>VLOOKUP('Frese Valve Selection'!$O385,'Partnumber data valves'!$B$4:$K$1001,2,FALSE)</f>
        <v>#N/A</v>
      </c>
      <c r="Z385" s="20" t="e">
        <f>VLOOKUP('Frese Valve Selection'!$O385,'Partnumber data valves'!$B$4:$K$1001,3,FALSE)</f>
        <v>#N/A</v>
      </c>
      <c r="AA385" s="20" t="e">
        <f>VLOOKUP('Frese Valve Selection'!$O385,'Partnumber data valves'!$B$4:$K$1001,7,FALSE)</f>
        <v>#N/A</v>
      </c>
      <c r="AB385" s="20" t="e">
        <f>VLOOKUP('Frese Valve Selection'!$O385,'Partnumber data valves'!$B$4:$K$1001,8,FALSE)</f>
        <v>#N/A</v>
      </c>
      <c r="AC385" s="20" t="e">
        <f>VLOOKUP('Frese Valve Selection'!$O385,'Partnumber data valves'!$B$4:$K$1001,9,FALSE)</f>
        <v>#N/A</v>
      </c>
      <c r="AD385" s="20" t="e">
        <f>VLOOKUP('Frese Valve Selection'!$O385,'Partnumber data valves'!$B$4:$K$1001,10,FALSE)</f>
        <v>#N/A</v>
      </c>
      <c r="AE385" s="93">
        <f>IF(ISNUMBER(S385),S385*VLOOKUP('Frese Valve Selection'!$T385,'Partnumber data cartridges'!$A$4:$G$1001,7,FALSE),0)+
IF(ISNUMBER(U385),U385*VLOOKUP('Frese Valve Selection'!V385,'Partnumber data cartridges'!$A$4:$G$1001,7,FALSE),0)+
IF(ISNUMBER(W385),W385*VLOOKUP('Frese Valve Selection'!X385,'Partnumber data cartridges'!$A$4:$G$1001,7,FALSE),0)</f>
        <v>0</v>
      </c>
      <c r="AF385" s="1">
        <f>MAX(IF(ISBLANK(T385),0,VLOOKUP('Frese Valve Selection'!$T385,'Partnumber data cartridges'!$A$4:$G$1001,5,FALSE)),
IF(ISBLANK(V385),0,VLOOKUP('Frese Valve Selection'!V385,'Partnumber data cartridges'!$A$4:$G$1001,5,FALSE)),
IF(ISBLANK(X385),0,VLOOKUP('Frese Valve Selection'!X385,'Partnumber data cartridges'!$A$4:$G$1001,5,FALSE)))</f>
        <v>0</v>
      </c>
      <c r="AG385" s="20" t="e">
        <f>VLOOKUP(O385,'Weight table'!$A$2:$C$10000,3,FALSE)+IF(ISNUMBER(S385),S385*VLOOKUP(T385,'Weight table'!$A$2:$C$10000,3,FALSE),0)+IF(ISNUMBER(U385),U385*VLOOKUP(V385,'Weight table'!$A$2:$C$10000,3,FALSE),0)+IF(ISNUMBER(W385),W385*VLOOKUP(X385,'Weight table'!$A$2:$C$10000,3,FALSE),0)</f>
        <v>#N/A</v>
      </c>
      <c r="AI385" s="73"/>
      <c r="AN385">
        <f t="shared" si="38"/>
        <v>0</v>
      </c>
      <c r="AO385" t="e">
        <f t="shared" si="39"/>
        <v>#N/A</v>
      </c>
    </row>
    <row r="386" spans="2:41">
      <c r="B386" s="73"/>
      <c r="C386" s="73"/>
      <c r="D386" s="73"/>
      <c r="E386" s="73"/>
      <c r="F386" s="73"/>
      <c r="G386" s="82"/>
      <c r="H386" s="81"/>
      <c r="I386" s="97"/>
      <c r="J386" s="73"/>
      <c r="K386" s="73"/>
      <c r="L386" s="73"/>
      <c r="M386" s="81"/>
      <c r="O386" s="71"/>
      <c r="P386" s="20" t="e">
        <f>VLOOKUP('Frese Valve Selection'!$O386,'Partnumber data valves'!$B$4:$M$1001,12,FALSE)</f>
        <v>#N/A</v>
      </c>
      <c r="Q386" s="20" t="e">
        <f>VLOOKUP('Frese Valve Selection'!$O386,'Partnumber data valves'!$B$4:$L$1001,11,FALSE)</f>
        <v>#N/A</v>
      </c>
      <c r="R386" s="94" t="e">
        <f t="shared" si="37"/>
        <v>#DIV/0!</v>
      </c>
      <c r="S386" s="71"/>
      <c r="T386" s="71"/>
      <c r="U386" s="71"/>
      <c r="V386" s="71"/>
      <c r="W386" s="71"/>
      <c r="X386" s="71"/>
      <c r="Y386" s="19" t="e">
        <f>VLOOKUP('Frese Valve Selection'!$O386,'Partnumber data valves'!$B$4:$K$1001,2,FALSE)</f>
        <v>#N/A</v>
      </c>
      <c r="Z386" s="20" t="e">
        <f>VLOOKUP('Frese Valve Selection'!$O386,'Partnumber data valves'!$B$4:$K$1001,3,FALSE)</f>
        <v>#N/A</v>
      </c>
      <c r="AA386" s="20" t="e">
        <f>VLOOKUP('Frese Valve Selection'!$O386,'Partnumber data valves'!$B$4:$K$1001,7,FALSE)</f>
        <v>#N/A</v>
      </c>
      <c r="AB386" s="20" t="e">
        <f>VLOOKUP('Frese Valve Selection'!$O386,'Partnumber data valves'!$B$4:$K$1001,8,FALSE)</f>
        <v>#N/A</v>
      </c>
      <c r="AC386" s="20" t="e">
        <f>VLOOKUP('Frese Valve Selection'!$O386,'Partnumber data valves'!$B$4:$K$1001,9,FALSE)</f>
        <v>#N/A</v>
      </c>
      <c r="AD386" s="20" t="e">
        <f>VLOOKUP('Frese Valve Selection'!$O386,'Partnumber data valves'!$B$4:$K$1001,10,FALSE)</f>
        <v>#N/A</v>
      </c>
      <c r="AE386" s="93">
        <f>IF(ISNUMBER(S386),S386*VLOOKUP('Frese Valve Selection'!$T386,'Partnumber data cartridges'!$A$4:$G$1001,7,FALSE),0)+
IF(ISNUMBER(U386),U386*VLOOKUP('Frese Valve Selection'!V386,'Partnumber data cartridges'!$A$4:$G$1001,7,FALSE),0)+
IF(ISNUMBER(W386),W386*VLOOKUP('Frese Valve Selection'!X386,'Partnumber data cartridges'!$A$4:$G$1001,7,FALSE),0)</f>
        <v>0</v>
      </c>
      <c r="AF386" s="1">
        <f>MAX(IF(ISBLANK(T386),0,VLOOKUP('Frese Valve Selection'!$T386,'Partnumber data cartridges'!$A$4:$G$1001,5,FALSE)),
IF(ISBLANK(V386),0,VLOOKUP('Frese Valve Selection'!V386,'Partnumber data cartridges'!$A$4:$G$1001,5,FALSE)),
IF(ISBLANK(X386),0,VLOOKUP('Frese Valve Selection'!X386,'Partnumber data cartridges'!$A$4:$G$1001,5,FALSE)))</f>
        <v>0</v>
      </c>
      <c r="AG386" s="20" t="e">
        <f>VLOOKUP(O386,'Weight table'!$A$2:$C$10000,3,FALSE)+IF(ISNUMBER(S386),S386*VLOOKUP(T386,'Weight table'!$A$2:$C$10000,3,FALSE),0)+IF(ISNUMBER(U386),U386*VLOOKUP(V386,'Weight table'!$A$2:$C$10000,3,FALSE),0)+IF(ISNUMBER(W386),W386*VLOOKUP(X386,'Weight table'!$A$2:$C$10000,3,FALSE),0)</f>
        <v>#N/A</v>
      </c>
      <c r="AI386" s="73"/>
      <c r="AN386">
        <f t="shared" si="38"/>
        <v>0</v>
      </c>
      <c r="AO386" t="e">
        <f t="shared" si="39"/>
        <v>#N/A</v>
      </c>
    </row>
    <row r="387" spans="2:41">
      <c r="B387" s="73"/>
      <c r="C387" s="73"/>
      <c r="D387" s="73"/>
      <c r="E387" s="73"/>
      <c r="F387" s="73"/>
      <c r="G387" s="81"/>
      <c r="H387" s="81"/>
      <c r="I387" s="97"/>
      <c r="J387" s="73"/>
      <c r="K387" s="73"/>
      <c r="L387" s="73"/>
      <c r="M387" s="81"/>
      <c r="O387" s="71"/>
      <c r="P387" s="20" t="e">
        <f>VLOOKUP('Frese Valve Selection'!$O387,'Partnumber data valves'!$B$4:$M$1001,12,FALSE)</f>
        <v>#N/A</v>
      </c>
      <c r="Q387" s="20" t="e">
        <f>VLOOKUP('Frese Valve Selection'!$O387,'Partnumber data valves'!$B$4:$L$1001,11,FALSE)</f>
        <v>#N/A</v>
      </c>
      <c r="R387" s="94" t="e">
        <f t="shared" si="37"/>
        <v>#DIV/0!</v>
      </c>
      <c r="S387" s="71"/>
      <c r="T387" s="71"/>
      <c r="U387" s="71"/>
      <c r="V387" s="71"/>
      <c r="W387" s="71"/>
      <c r="X387" s="71"/>
      <c r="Y387" s="19" t="e">
        <f>VLOOKUP('Frese Valve Selection'!$O387,'Partnumber data valves'!$B$4:$K$1001,2,FALSE)</f>
        <v>#N/A</v>
      </c>
      <c r="Z387" s="20" t="e">
        <f>VLOOKUP('Frese Valve Selection'!$O387,'Partnumber data valves'!$B$4:$K$1001,3,FALSE)</f>
        <v>#N/A</v>
      </c>
      <c r="AA387" s="20" t="e">
        <f>VLOOKUP('Frese Valve Selection'!$O387,'Partnumber data valves'!$B$4:$K$1001,7,FALSE)</f>
        <v>#N/A</v>
      </c>
      <c r="AB387" s="20" t="e">
        <f>VLOOKUP('Frese Valve Selection'!$O387,'Partnumber data valves'!$B$4:$K$1001,8,FALSE)</f>
        <v>#N/A</v>
      </c>
      <c r="AC387" s="20" t="e">
        <f>VLOOKUP('Frese Valve Selection'!$O387,'Partnumber data valves'!$B$4:$K$1001,9,FALSE)</f>
        <v>#N/A</v>
      </c>
      <c r="AD387" s="20" t="e">
        <f>VLOOKUP('Frese Valve Selection'!$O387,'Partnumber data valves'!$B$4:$K$1001,10,FALSE)</f>
        <v>#N/A</v>
      </c>
      <c r="AE387" s="93">
        <f>IF(ISNUMBER(S387),S387*VLOOKUP('Frese Valve Selection'!$T387,'Partnumber data cartridges'!$A$4:$G$1001,7,FALSE),0)+
IF(ISNUMBER(U387),U387*VLOOKUP('Frese Valve Selection'!V387,'Partnumber data cartridges'!$A$4:$G$1001,7,FALSE),0)+
IF(ISNUMBER(W387),W387*VLOOKUP('Frese Valve Selection'!X387,'Partnumber data cartridges'!$A$4:$G$1001,7,FALSE),0)</f>
        <v>0</v>
      </c>
      <c r="AF387" s="1">
        <f>MAX(IF(ISBLANK(T387),0,VLOOKUP('Frese Valve Selection'!$T387,'Partnumber data cartridges'!$A$4:$G$1001,5,FALSE)),
IF(ISBLANK(V387),0,VLOOKUP('Frese Valve Selection'!V387,'Partnumber data cartridges'!$A$4:$G$1001,5,FALSE)),
IF(ISBLANK(X387),0,VLOOKUP('Frese Valve Selection'!X387,'Partnumber data cartridges'!$A$4:$G$1001,5,FALSE)))</f>
        <v>0</v>
      </c>
      <c r="AG387" s="20" t="e">
        <f>VLOOKUP(O387,'Weight table'!$A$2:$C$10000,3,FALSE)+IF(ISNUMBER(S387),S387*VLOOKUP(T387,'Weight table'!$A$2:$C$10000,3,FALSE),0)+IF(ISNUMBER(U387),U387*VLOOKUP(V387,'Weight table'!$A$2:$C$10000,3,FALSE),0)+IF(ISNUMBER(W387),W387*VLOOKUP(X387,'Weight table'!$A$2:$C$10000,3,FALSE),0)</f>
        <v>#N/A</v>
      </c>
      <c r="AI387" s="73"/>
      <c r="AN387">
        <f t="shared" si="38"/>
        <v>0</v>
      </c>
      <c r="AO387" t="e">
        <f t="shared" si="39"/>
        <v>#N/A</v>
      </c>
    </row>
    <row r="388" spans="2:41">
      <c r="B388" s="73"/>
      <c r="C388" s="73"/>
      <c r="D388" s="73"/>
      <c r="E388" s="73"/>
      <c r="F388" s="73"/>
      <c r="G388" s="82"/>
      <c r="H388" s="81"/>
      <c r="I388" s="97"/>
      <c r="J388" s="73"/>
      <c r="K388" s="73"/>
      <c r="L388" s="73"/>
      <c r="M388" s="81"/>
      <c r="O388" s="71"/>
      <c r="P388" s="20" t="e">
        <f>VLOOKUP('Frese Valve Selection'!$O388,'Partnumber data valves'!$B$4:$M$1001,12,FALSE)</f>
        <v>#N/A</v>
      </c>
      <c r="Q388" s="20" t="e">
        <f>VLOOKUP('Frese Valve Selection'!$O388,'Partnumber data valves'!$B$4:$L$1001,11,FALSE)</f>
        <v>#N/A</v>
      </c>
      <c r="R388" s="94" t="e">
        <f t="shared" si="37"/>
        <v>#DIV/0!</v>
      </c>
      <c r="S388" s="71"/>
      <c r="T388" s="71"/>
      <c r="U388" s="71"/>
      <c r="V388" s="71"/>
      <c r="W388" s="71"/>
      <c r="X388" s="71"/>
      <c r="Y388" s="19" t="e">
        <f>VLOOKUP('Frese Valve Selection'!$O388,'Partnumber data valves'!$B$4:$K$1001,2,FALSE)</f>
        <v>#N/A</v>
      </c>
      <c r="Z388" s="20" t="e">
        <f>VLOOKUP('Frese Valve Selection'!$O388,'Partnumber data valves'!$B$4:$K$1001,3,FALSE)</f>
        <v>#N/A</v>
      </c>
      <c r="AA388" s="20" t="e">
        <f>VLOOKUP('Frese Valve Selection'!$O388,'Partnumber data valves'!$B$4:$K$1001,7,FALSE)</f>
        <v>#N/A</v>
      </c>
      <c r="AB388" s="20" t="e">
        <f>VLOOKUP('Frese Valve Selection'!$O388,'Partnumber data valves'!$B$4:$K$1001,8,FALSE)</f>
        <v>#N/A</v>
      </c>
      <c r="AC388" s="20" t="e">
        <f>VLOOKUP('Frese Valve Selection'!$O388,'Partnumber data valves'!$B$4:$K$1001,9,FALSE)</f>
        <v>#N/A</v>
      </c>
      <c r="AD388" s="20" t="e">
        <f>VLOOKUP('Frese Valve Selection'!$O388,'Partnumber data valves'!$B$4:$K$1001,10,FALSE)</f>
        <v>#N/A</v>
      </c>
      <c r="AE388" s="93">
        <f>IF(ISNUMBER(S388),S388*VLOOKUP('Frese Valve Selection'!$T388,'Partnumber data cartridges'!$A$4:$G$1001,7,FALSE),0)+
IF(ISNUMBER(U388),U388*VLOOKUP('Frese Valve Selection'!V388,'Partnumber data cartridges'!$A$4:$G$1001,7,FALSE),0)+
IF(ISNUMBER(W388),W388*VLOOKUP('Frese Valve Selection'!X388,'Partnumber data cartridges'!$A$4:$G$1001,7,FALSE),0)</f>
        <v>0</v>
      </c>
      <c r="AF388" s="1">
        <f>MAX(IF(ISBLANK(T388),0,VLOOKUP('Frese Valve Selection'!$T388,'Partnumber data cartridges'!$A$4:$G$1001,5,FALSE)),
IF(ISBLANK(V388),0,VLOOKUP('Frese Valve Selection'!V388,'Partnumber data cartridges'!$A$4:$G$1001,5,FALSE)),
IF(ISBLANK(X388),0,VLOOKUP('Frese Valve Selection'!X388,'Partnumber data cartridges'!$A$4:$G$1001,5,FALSE)))</f>
        <v>0</v>
      </c>
      <c r="AG388" s="20" t="e">
        <f>VLOOKUP(O388,'Weight table'!$A$2:$C$10000,3,FALSE)+IF(ISNUMBER(S388),S388*VLOOKUP(T388,'Weight table'!$A$2:$C$10000,3,FALSE),0)+IF(ISNUMBER(U388),U388*VLOOKUP(V388,'Weight table'!$A$2:$C$10000,3,FALSE),0)+IF(ISNUMBER(W388),W388*VLOOKUP(X388,'Weight table'!$A$2:$C$10000,3,FALSE),0)</f>
        <v>#N/A</v>
      </c>
      <c r="AI388" s="73"/>
      <c r="AN388">
        <f t="shared" si="38"/>
        <v>0</v>
      </c>
      <c r="AO388" t="e">
        <f t="shared" si="39"/>
        <v>#N/A</v>
      </c>
    </row>
    <row r="389" spans="2:41">
      <c r="B389" s="73"/>
      <c r="C389" s="73"/>
      <c r="D389" s="73"/>
      <c r="E389" s="73"/>
      <c r="F389" s="73"/>
      <c r="G389" s="81"/>
      <c r="H389" s="81"/>
      <c r="I389" s="97"/>
      <c r="J389" s="73"/>
      <c r="K389" s="73"/>
      <c r="L389" s="73"/>
      <c r="M389" s="81"/>
      <c r="O389" s="71"/>
      <c r="P389" s="20" t="e">
        <f>VLOOKUP('Frese Valve Selection'!$O389,'Partnumber data valves'!$B$4:$M$1001,12,FALSE)</f>
        <v>#N/A</v>
      </c>
      <c r="Q389" s="20" t="e">
        <f>VLOOKUP('Frese Valve Selection'!$O389,'Partnumber data valves'!$B$4:$L$1001,11,FALSE)</f>
        <v>#N/A</v>
      </c>
      <c r="R389" s="94" t="e">
        <f t="shared" si="37"/>
        <v>#DIV/0!</v>
      </c>
      <c r="S389" s="71"/>
      <c r="T389" s="71"/>
      <c r="U389" s="71"/>
      <c r="V389" s="71"/>
      <c r="W389" s="71"/>
      <c r="X389" s="71"/>
      <c r="Y389" s="19" t="e">
        <f>VLOOKUP('Frese Valve Selection'!$O389,'Partnumber data valves'!$B$4:$K$1001,2,FALSE)</f>
        <v>#N/A</v>
      </c>
      <c r="Z389" s="20" t="e">
        <f>VLOOKUP('Frese Valve Selection'!$O389,'Partnumber data valves'!$B$4:$K$1001,3,FALSE)</f>
        <v>#N/A</v>
      </c>
      <c r="AA389" s="20" t="e">
        <f>VLOOKUP('Frese Valve Selection'!$O389,'Partnumber data valves'!$B$4:$K$1001,7,FALSE)</f>
        <v>#N/A</v>
      </c>
      <c r="AB389" s="20" t="e">
        <f>VLOOKUP('Frese Valve Selection'!$O389,'Partnumber data valves'!$B$4:$K$1001,8,FALSE)</f>
        <v>#N/A</v>
      </c>
      <c r="AC389" s="20" t="e">
        <f>VLOOKUP('Frese Valve Selection'!$O389,'Partnumber data valves'!$B$4:$K$1001,9,FALSE)</f>
        <v>#N/A</v>
      </c>
      <c r="AD389" s="20" t="e">
        <f>VLOOKUP('Frese Valve Selection'!$O389,'Partnumber data valves'!$B$4:$K$1001,10,FALSE)</f>
        <v>#N/A</v>
      </c>
      <c r="AE389" s="93">
        <f>IF(ISNUMBER(S389),S389*VLOOKUP('Frese Valve Selection'!$T389,'Partnumber data cartridges'!$A$4:$G$1001,7,FALSE),0)+
IF(ISNUMBER(U389),U389*VLOOKUP('Frese Valve Selection'!V389,'Partnumber data cartridges'!$A$4:$G$1001,7,FALSE),0)+
IF(ISNUMBER(W389),W389*VLOOKUP('Frese Valve Selection'!X389,'Partnumber data cartridges'!$A$4:$G$1001,7,FALSE),0)</f>
        <v>0</v>
      </c>
      <c r="AF389" s="1">
        <f>MAX(IF(ISBLANK(T389),0,VLOOKUP('Frese Valve Selection'!$T389,'Partnumber data cartridges'!$A$4:$G$1001,5,FALSE)),
IF(ISBLANK(V389),0,VLOOKUP('Frese Valve Selection'!V389,'Partnumber data cartridges'!$A$4:$G$1001,5,FALSE)),
IF(ISBLANK(X389),0,VLOOKUP('Frese Valve Selection'!X389,'Partnumber data cartridges'!$A$4:$G$1001,5,FALSE)))</f>
        <v>0</v>
      </c>
      <c r="AG389" s="20" t="e">
        <f>VLOOKUP(O389,'Weight table'!$A$2:$C$10000,3,FALSE)+IF(ISNUMBER(S389),S389*VLOOKUP(T389,'Weight table'!$A$2:$C$10000,3,FALSE),0)+IF(ISNUMBER(U389),U389*VLOOKUP(V389,'Weight table'!$A$2:$C$10000,3,FALSE),0)+IF(ISNUMBER(W389),W389*VLOOKUP(X389,'Weight table'!$A$2:$C$10000,3,FALSE),0)</f>
        <v>#N/A</v>
      </c>
      <c r="AI389" s="73"/>
      <c r="AN389">
        <f t="shared" si="38"/>
        <v>0</v>
      </c>
      <c r="AO389" t="e">
        <f t="shared" si="39"/>
        <v>#N/A</v>
      </c>
    </row>
    <row r="390" spans="2:41">
      <c r="B390" s="73"/>
      <c r="C390" s="73"/>
      <c r="D390" s="73"/>
      <c r="E390" s="73"/>
      <c r="F390" s="73"/>
      <c r="G390" s="82"/>
      <c r="H390" s="81"/>
      <c r="I390" s="97"/>
      <c r="J390" s="73"/>
      <c r="K390" s="73"/>
      <c r="L390" s="73"/>
      <c r="M390" s="81"/>
      <c r="O390" s="71"/>
      <c r="P390" s="20" t="e">
        <f>VLOOKUP('Frese Valve Selection'!$O390,'Partnumber data valves'!$B$4:$M$1001,12,FALSE)</f>
        <v>#N/A</v>
      </c>
      <c r="Q390" s="20" t="e">
        <f>VLOOKUP('Frese Valve Selection'!$O390,'Partnumber data valves'!$B$4:$L$1001,11,FALSE)</f>
        <v>#N/A</v>
      </c>
      <c r="R390" s="94" t="e">
        <f t="shared" si="37"/>
        <v>#DIV/0!</v>
      </c>
      <c r="S390" s="71"/>
      <c r="T390" s="71"/>
      <c r="U390" s="71"/>
      <c r="V390" s="71"/>
      <c r="W390" s="71"/>
      <c r="X390" s="71"/>
      <c r="Y390" s="19" t="e">
        <f>VLOOKUP('Frese Valve Selection'!$O390,'Partnumber data valves'!$B$4:$K$1001,2,FALSE)</f>
        <v>#N/A</v>
      </c>
      <c r="Z390" s="20" t="e">
        <f>VLOOKUP('Frese Valve Selection'!$O390,'Partnumber data valves'!$B$4:$K$1001,3,FALSE)</f>
        <v>#N/A</v>
      </c>
      <c r="AA390" s="20" t="e">
        <f>VLOOKUP('Frese Valve Selection'!$O390,'Partnumber data valves'!$B$4:$K$1001,7,FALSE)</f>
        <v>#N/A</v>
      </c>
      <c r="AB390" s="20" t="e">
        <f>VLOOKUP('Frese Valve Selection'!$O390,'Partnumber data valves'!$B$4:$K$1001,8,FALSE)</f>
        <v>#N/A</v>
      </c>
      <c r="AC390" s="20" t="e">
        <f>VLOOKUP('Frese Valve Selection'!$O390,'Partnumber data valves'!$B$4:$K$1001,9,FALSE)</f>
        <v>#N/A</v>
      </c>
      <c r="AD390" s="20" t="e">
        <f>VLOOKUP('Frese Valve Selection'!$O390,'Partnumber data valves'!$B$4:$K$1001,10,FALSE)</f>
        <v>#N/A</v>
      </c>
      <c r="AE390" s="93">
        <f>IF(ISNUMBER(S390),S390*VLOOKUP('Frese Valve Selection'!$T390,'Partnumber data cartridges'!$A$4:$G$1001,7,FALSE),0)+
IF(ISNUMBER(U390),U390*VLOOKUP('Frese Valve Selection'!V390,'Partnumber data cartridges'!$A$4:$G$1001,7,FALSE),0)+
IF(ISNUMBER(W390),W390*VLOOKUP('Frese Valve Selection'!X390,'Partnumber data cartridges'!$A$4:$G$1001,7,FALSE),0)</f>
        <v>0</v>
      </c>
      <c r="AF390" s="1">
        <f>MAX(IF(ISBLANK(T390),0,VLOOKUP('Frese Valve Selection'!$T390,'Partnumber data cartridges'!$A$4:$G$1001,5,FALSE)),
IF(ISBLANK(V390),0,VLOOKUP('Frese Valve Selection'!V390,'Partnumber data cartridges'!$A$4:$G$1001,5,FALSE)),
IF(ISBLANK(X390),0,VLOOKUP('Frese Valve Selection'!X390,'Partnumber data cartridges'!$A$4:$G$1001,5,FALSE)))</f>
        <v>0</v>
      </c>
      <c r="AG390" s="20" t="e">
        <f>VLOOKUP(O390,'Weight table'!$A$2:$C$10000,3,FALSE)+IF(ISNUMBER(S390),S390*VLOOKUP(T390,'Weight table'!$A$2:$C$10000,3,FALSE),0)+IF(ISNUMBER(U390),U390*VLOOKUP(V390,'Weight table'!$A$2:$C$10000,3,FALSE),0)+IF(ISNUMBER(W390),W390*VLOOKUP(X390,'Weight table'!$A$2:$C$10000,3,FALSE),0)</f>
        <v>#N/A</v>
      </c>
      <c r="AI390" s="73"/>
      <c r="AN390">
        <f t="shared" si="38"/>
        <v>0</v>
      </c>
      <c r="AO390" t="e">
        <f t="shared" si="39"/>
        <v>#N/A</v>
      </c>
    </row>
    <row r="391" spans="2:41">
      <c r="B391" s="73"/>
      <c r="C391" s="73"/>
      <c r="D391" s="73"/>
      <c r="E391" s="73"/>
      <c r="F391" s="73"/>
      <c r="G391" s="81"/>
      <c r="H391" s="81"/>
      <c r="I391" s="97"/>
      <c r="J391" s="73"/>
      <c r="K391" s="73"/>
      <c r="L391" s="73"/>
      <c r="M391" s="81"/>
      <c r="O391" s="71"/>
      <c r="P391" s="20" t="e">
        <f>VLOOKUP('Frese Valve Selection'!$O391,'Partnumber data valves'!$B$4:$M$1001,12,FALSE)</f>
        <v>#N/A</v>
      </c>
      <c r="Q391" s="20" t="e">
        <f>VLOOKUP('Frese Valve Selection'!$O391,'Partnumber data valves'!$B$4:$L$1001,11,FALSE)</f>
        <v>#N/A</v>
      </c>
      <c r="R391" s="94" t="e">
        <f t="shared" ref="R391:R454" si="40">AE391/I391-1</f>
        <v>#DIV/0!</v>
      </c>
      <c r="S391" s="71"/>
      <c r="T391" s="71"/>
      <c r="U391" s="71"/>
      <c r="V391" s="71"/>
      <c r="W391" s="71"/>
      <c r="X391" s="71"/>
      <c r="Y391" s="19" t="e">
        <f>VLOOKUP('Frese Valve Selection'!$O391,'Partnumber data valves'!$B$4:$K$1001,2,FALSE)</f>
        <v>#N/A</v>
      </c>
      <c r="Z391" s="20" t="e">
        <f>VLOOKUP('Frese Valve Selection'!$O391,'Partnumber data valves'!$B$4:$K$1001,3,FALSE)</f>
        <v>#N/A</v>
      </c>
      <c r="AA391" s="20" t="e">
        <f>VLOOKUP('Frese Valve Selection'!$O391,'Partnumber data valves'!$B$4:$K$1001,7,FALSE)</f>
        <v>#N/A</v>
      </c>
      <c r="AB391" s="20" t="e">
        <f>VLOOKUP('Frese Valve Selection'!$O391,'Partnumber data valves'!$B$4:$K$1001,8,FALSE)</f>
        <v>#N/A</v>
      </c>
      <c r="AC391" s="20" t="e">
        <f>VLOOKUP('Frese Valve Selection'!$O391,'Partnumber data valves'!$B$4:$K$1001,9,FALSE)</f>
        <v>#N/A</v>
      </c>
      <c r="AD391" s="20" t="e">
        <f>VLOOKUP('Frese Valve Selection'!$O391,'Partnumber data valves'!$B$4:$K$1001,10,FALSE)</f>
        <v>#N/A</v>
      </c>
      <c r="AE391" s="93">
        <f>IF(ISNUMBER(S391),S391*VLOOKUP('Frese Valve Selection'!$T391,'Partnumber data cartridges'!$A$4:$G$1001,7,FALSE),0)+
IF(ISNUMBER(U391),U391*VLOOKUP('Frese Valve Selection'!V391,'Partnumber data cartridges'!$A$4:$G$1001,7,FALSE),0)+
IF(ISNUMBER(W391),W391*VLOOKUP('Frese Valve Selection'!X391,'Partnumber data cartridges'!$A$4:$G$1001,7,FALSE),0)</f>
        <v>0</v>
      </c>
      <c r="AF391" s="1">
        <f>MAX(IF(ISBLANK(T391),0,VLOOKUP('Frese Valve Selection'!$T391,'Partnumber data cartridges'!$A$4:$G$1001,5,FALSE)),
IF(ISBLANK(V391),0,VLOOKUP('Frese Valve Selection'!V391,'Partnumber data cartridges'!$A$4:$G$1001,5,FALSE)),
IF(ISBLANK(X391),0,VLOOKUP('Frese Valve Selection'!X391,'Partnumber data cartridges'!$A$4:$G$1001,5,FALSE)))</f>
        <v>0</v>
      </c>
      <c r="AG391" s="20" t="e">
        <f>VLOOKUP(O391,'Weight table'!$A$2:$C$10000,3,FALSE)+IF(ISNUMBER(S391),S391*VLOOKUP(T391,'Weight table'!$A$2:$C$10000,3,FALSE),0)+IF(ISNUMBER(U391),U391*VLOOKUP(V391,'Weight table'!$A$2:$C$10000,3,FALSE),0)+IF(ISNUMBER(W391),W391*VLOOKUP(X391,'Weight table'!$A$2:$C$10000,3,FALSE),0)</f>
        <v>#N/A</v>
      </c>
      <c r="AI391" s="73"/>
      <c r="AN391">
        <f t="shared" si="38"/>
        <v>0</v>
      </c>
      <c r="AO391" t="e">
        <f t="shared" si="39"/>
        <v>#N/A</v>
      </c>
    </row>
    <row r="392" spans="2:41">
      <c r="B392" s="73"/>
      <c r="C392" s="73"/>
      <c r="D392" s="73"/>
      <c r="E392" s="73"/>
      <c r="F392" s="73"/>
      <c r="G392" s="82"/>
      <c r="H392" s="81"/>
      <c r="I392" s="97"/>
      <c r="J392" s="73"/>
      <c r="K392" s="73"/>
      <c r="L392" s="73"/>
      <c r="M392" s="81"/>
      <c r="O392" s="71"/>
      <c r="P392" s="20" t="e">
        <f>VLOOKUP('Frese Valve Selection'!$O392,'Partnumber data valves'!$B$4:$M$1001,12,FALSE)</f>
        <v>#N/A</v>
      </c>
      <c r="Q392" s="20" t="e">
        <f>VLOOKUP('Frese Valve Selection'!$O392,'Partnumber data valves'!$B$4:$L$1001,11,FALSE)</f>
        <v>#N/A</v>
      </c>
      <c r="R392" s="94" t="e">
        <f t="shared" si="40"/>
        <v>#DIV/0!</v>
      </c>
      <c r="S392" s="71"/>
      <c r="T392" s="71"/>
      <c r="U392" s="71"/>
      <c r="V392" s="71"/>
      <c r="W392" s="71"/>
      <c r="X392" s="71"/>
      <c r="Y392" s="19" t="e">
        <f>VLOOKUP('Frese Valve Selection'!$O392,'Partnumber data valves'!$B$4:$K$1001,2,FALSE)</f>
        <v>#N/A</v>
      </c>
      <c r="Z392" s="20" t="e">
        <f>VLOOKUP('Frese Valve Selection'!$O392,'Partnumber data valves'!$B$4:$K$1001,3,FALSE)</f>
        <v>#N/A</v>
      </c>
      <c r="AA392" s="20" t="e">
        <f>VLOOKUP('Frese Valve Selection'!$O392,'Partnumber data valves'!$B$4:$K$1001,7,FALSE)</f>
        <v>#N/A</v>
      </c>
      <c r="AB392" s="20" t="e">
        <f>VLOOKUP('Frese Valve Selection'!$O392,'Partnumber data valves'!$B$4:$K$1001,8,FALSE)</f>
        <v>#N/A</v>
      </c>
      <c r="AC392" s="20" t="e">
        <f>VLOOKUP('Frese Valve Selection'!$O392,'Partnumber data valves'!$B$4:$K$1001,9,FALSE)</f>
        <v>#N/A</v>
      </c>
      <c r="AD392" s="20" t="e">
        <f>VLOOKUP('Frese Valve Selection'!$O392,'Partnumber data valves'!$B$4:$K$1001,10,FALSE)</f>
        <v>#N/A</v>
      </c>
      <c r="AE392" s="93">
        <f>IF(ISNUMBER(S392),S392*VLOOKUP('Frese Valve Selection'!$T392,'Partnumber data cartridges'!$A$4:$G$1001,7,FALSE),0)+
IF(ISNUMBER(U392),U392*VLOOKUP('Frese Valve Selection'!V392,'Partnumber data cartridges'!$A$4:$G$1001,7,FALSE),0)+
IF(ISNUMBER(W392),W392*VLOOKUP('Frese Valve Selection'!X392,'Partnumber data cartridges'!$A$4:$G$1001,7,FALSE),0)</f>
        <v>0</v>
      </c>
      <c r="AF392" s="1">
        <f>MAX(IF(ISBLANK(T392),0,VLOOKUP('Frese Valve Selection'!$T392,'Partnumber data cartridges'!$A$4:$G$1001,5,FALSE)),
IF(ISBLANK(V392),0,VLOOKUP('Frese Valve Selection'!V392,'Partnumber data cartridges'!$A$4:$G$1001,5,FALSE)),
IF(ISBLANK(X392),0,VLOOKUP('Frese Valve Selection'!X392,'Partnumber data cartridges'!$A$4:$G$1001,5,FALSE)))</f>
        <v>0</v>
      </c>
      <c r="AG392" s="20" t="e">
        <f>VLOOKUP(O392,'Weight table'!$A$2:$C$10000,3,FALSE)+IF(ISNUMBER(S392),S392*VLOOKUP(T392,'Weight table'!$A$2:$C$10000,3,FALSE),0)+IF(ISNUMBER(U392),U392*VLOOKUP(V392,'Weight table'!$A$2:$C$10000,3,FALSE),0)+IF(ISNUMBER(W392),W392*VLOOKUP(X392,'Weight table'!$A$2:$C$10000,3,FALSE),0)</f>
        <v>#N/A</v>
      </c>
      <c r="AI392" s="73"/>
      <c r="AN392">
        <f t="shared" si="38"/>
        <v>0</v>
      </c>
      <c r="AO392" t="e">
        <f t="shared" si="39"/>
        <v>#N/A</v>
      </c>
    </row>
    <row r="393" spans="2:41">
      <c r="B393" s="73"/>
      <c r="C393" s="73"/>
      <c r="D393" s="73"/>
      <c r="E393" s="73"/>
      <c r="F393" s="73"/>
      <c r="G393" s="81"/>
      <c r="H393" s="81"/>
      <c r="I393" s="97"/>
      <c r="J393" s="73"/>
      <c r="K393" s="73"/>
      <c r="L393" s="73"/>
      <c r="M393" s="81"/>
      <c r="O393" s="71"/>
      <c r="P393" s="20" t="e">
        <f>VLOOKUP('Frese Valve Selection'!$O393,'Partnumber data valves'!$B$4:$M$1001,12,FALSE)</f>
        <v>#N/A</v>
      </c>
      <c r="Q393" s="20" t="e">
        <f>VLOOKUP('Frese Valve Selection'!$O393,'Partnumber data valves'!$B$4:$L$1001,11,FALSE)</f>
        <v>#N/A</v>
      </c>
      <c r="R393" s="94" t="e">
        <f t="shared" si="40"/>
        <v>#DIV/0!</v>
      </c>
      <c r="S393" s="71"/>
      <c r="T393" s="71"/>
      <c r="U393" s="71"/>
      <c r="V393" s="71"/>
      <c r="W393" s="71"/>
      <c r="X393" s="71"/>
      <c r="Y393" s="19" t="e">
        <f>VLOOKUP('Frese Valve Selection'!$O393,'Partnumber data valves'!$B$4:$K$1001,2,FALSE)</f>
        <v>#N/A</v>
      </c>
      <c r="Z393" s="20" t="e">
        <f>VLOOKUP('Frese Valve Selection'!$O393,'Partnumber data valves'!$B$4:$K$1001,3,FALSE)</f>
        <v>#N/A</v>
      </c>
      <c r="AA393" s="20" t="e">
        <f>VLOOKUP('Frese Valve Selection'!$O393,'Partnumber data valves'!$B$4:$K$1001,7,FALSE)</f>
        <v>#N/A</v>
      </c>
      <c r="AB393" s="20" t="e">
        <f>VLOOKUP('Frese Valve Selection'!$O393,'Partnumber data valves'!$B$4:$K$1001,8,FALSE)</f>
        <v>#N/A</v>
      </c>
      <c r="AC393" s="20" t="e">
        <f>VLOOKUP('Frese Valve Selection'!$O393,'Partnumber data valves'!$B$4:$K$1001,9,FALSE)</f>
        <v>#N/A</v>
      </c>
      <c r="AD393" s="20" t="e">
        <f>VLOOKUP('Frese Valve Selection'!$O393,'Partnumber data valves'!$B$4:$K$1001,10,FALSE)</f>
        <v>#N/A</v>
      </c>
      <c r="AE393" s="93">
        <f>IF(ISNUMBER(S393),S393*VLOOKUP('Frese Valve Selection'!$T393,'Partnumber data cartridges'!$A$4:$G$1001,7,FALSE),0)+
IF(ISNUMBER(U393),U393*VLOOKUP('Frese Valve Selection'!V393,'Partnumber data cartridges'!$A$4:$G$1001,7,FALSE),0)+
IF(ISNUMBER(W393),W393*VLOOKUP('Frese Valve Selection'!X393,'Partnumber data cartridges'!$A$4:$G$1001,7,FALSE),0)</f>
        <v>0</v>
      </c>
      <c r="AF393" s="1">
        <f>MAX(IF(ISBLANK(T393),0,VLOOKUP('Frese Valve Selection'!$T393,'Partnumber data cartridges'!$A$4:$G$1001,5,FALSE)),
IF(ISBLANK(V393),0,VLOOKUP('Frese Valve Selection'!V393,'Partnumber data cartridges'!$A$4:$G$1001,5,FALSE)),
IF(ISBLANK(X393),0,VLOOKUP('Frese Valve Selection'!X393,'Partnumber data cartridges'!$A$4:$G$1001,5,FALSE)))</f>
        <v>0</v>
      </c>
      <c r="AG393" s="20" t="e">
        <f>VLOOKUP(O393,'Weight table'!$A$2:$C$10000,3,FALSE)+IF(ISNUMBER(S393),S393*VLOOKUP(T393,'Weight table'!$A$2:$C$10000,3,FALSE),0)+IF(ISNUMBER(U393),U393*VLOOKUP(V393,'Weight table'!$A$2:$C$10000,3,FALSE),0)+IF(ISNUMBER(W393),W393*VLOOKUP(X393,'Weight table'!$A$2:$C$10000,3,FALSE),0)</f>
        <v>#N/A</v>
      </c>
      <c r="AI393" s="73"/>
      <c r="AN393">
        <f t="shared" si="38"/>
        <v>0</v>
      </c>
      <c r="AO393" t="e">
        <f t="shared" si="39"/>
        <v>#N/A</v>
      </c>
    </row>
    <row r="394" spans="2:41">
      <c r="B394" s="73"/>
      <c r="C394" s="73"/>
      <c r="D394" s="73"/>
      <c r="E394" s="73"/>
      <c r="F394" s="73"/>
      <c r="G394" s="82"/>
      <c r="H394" s="81"/>
      <c r="I394" s="97"/>
      <c r="J394" s="73"/>
      <c r="K394" s="73"/>
      <c r="L394" s="73"/>
      <c r="M394" s="81"/>
      <c r="O394" s="71"/>
      <c r="P394" s="20" t="e">
        <f>VLOOKUP('Frese Valve Selection'!$O394,'Partnumber data valves'!$B$4:$M$1001,12,FALSE)</f>
        <v>#N/A</v>
      </c>
      <c r="Q394" s="20" t="e">
        <f>VLOOKUP('Frese Valve Selection'!$O394,'Partnumber data valves'!$B$4:$L$1001,11,FALSE)</f>
        <v>#N/A</v>
      </c>
      <c r="R394" s="94" t="e">
        <f t="shared" si="40"/>
        <v>#DIV/0!</v>
      </c>
      <c r="S394" s="71"/>
      <c r="T394" s="71"/>
      <c r="U394" s="71"/>
      <c r="V394" s="71"/>
      <c r="W394" s="71"/>
      <c r="X394" s="71"/>
      <c r="Y394" s="19" t="e">
        <f>VLOOKUP('Frese Valve Selection'!$O394,'Partnumber data valves'!$B$4:$K$1001,2,FALSE)</f>
        <v>#N/A</v>
      </c>
      <c r="Z394" s="20" t="e">
        <f>VLOOKUP('Frese Valve Selection'!$O394,'Partnumber data valves'!$B$4:$K$1001,3,FALSE)</f>
        <v>#N/A</v>
      </c>
      <c r="AA394" s="20" t="e">
        <f>VLOOKUP('Frese Valve Selection'!$O394,'Partnumber data valves'!$B$4:$K$1001,7,FALSE)</f>
        <v>#N/A</v>
      </c>
      <c r="AB394" s="20" t="e">
        <f>VLOOKUP('Frese Valve Selection'!$O394,'Partnumber data valves'!$B$4:$K$1001,8,FALSE)</f>
        <v>#N/A</v>
      </c>
      <c r="AC394" s="20" t="e">
        <f>VLOOKUP('Frese Valve Selection'!$O394,'Partnumber data valves'!$B$4:$K$1001,9,FALSE)</f>
        <v>#N/A</v>
      </c>
      <c r="AD394" s="20" t="e">
        <f>VLOOKUP('Frese Valve Selection'!$O394,'Partnumber data valves'!$B$4:$K$1001,10,FALSE)</f>
        <v>#N/A</v>
      </c>
      <c r="AE394" s="93">
        <f>IF(ISNUMBER(S394),S394*VLOOKUP('Frese Valve Selection'!$T394,'Partnumber data cartridges'!$A$4:$G$1001,7,FALSE),0)+
IF(ISNUMBER(U394),U394*VLOOKUP('Frese Valve Selection'!V394,'Partnumber data cartridges'!$A$4:$G$1001,7,FALSE),0)+
IF(ISNUMBER(W394),W394*VLOOKUP('Frese Valve Selection'!X394,'Partnumber data cartridges'!$A$4:$G$1001,7,FALSE),0)</f>
        <v>0</v>
      </c>
      <c r="AF394" s="1">
        <f>MAX(IF(ISBLANK(T394),0,VLOOKUP('Frese Valve Selection'!$T394,'Partnumber data cartridges'!$A$4:$G$1001,5,FALSE)),
IF(ISBLANK(V394),0,VLOOKUP('Frese Valve Selection'!V394,'Partnumber data cartridges'!$A$4:$G$1001,5,FALSE)),
IF(ISBLANK(X394),0,VLOOKUP('Frese Valve Selection'!X394,'Partnumber data cartridges'!$A$4:$G$1001,5,FALSE)))</f>
        <v>0</v>
      </c>
      <c r="AG394" s="20" t="e">
        <f>VLOOKUP(O394,'Weight table'!$A$2:$C$10000,3,FALSE)+IF(ISNUMBER(S394),S394*VLOOKUP(T394,'Weight table'!$A$2:$C$10000,3,FALSE),0)+IF(ISNUMBER(U394),U394*VLOOKUP(V394,'Weight table'!$A$2:$C$10000,3,FALSE),0)+IF(ISNUMBER(W394),W394*VLOOKUP(X394,'Weight table'!$A$2:$C$10000,3,FALSE),0)</f>
        <v>#N/A</v>
      </c>
      <c r="AI394" s="73"/>
      <c r="AN394">
        <f t="shared" si="38"/>
        <v>0</v>
      </c>
      <c r="AO394" t="e">
        <f t="shared" si="39"/>
        <v>#N/A</v>
      </c>
    </row>
    <row r="395" spans="2:41">
      <c r="B395" s="73"/>
      <c r="C395" s="73"/>
      <c r="D395" s="73"/>
      <c r="E395" s="73"/>
      <c r="F395" s="73"/>
      <c r="G395" s="81"/>
      <c r="H395" s="81"/>
      <c r="I395" s="97"/>
      <c r="J395" s="73"/>
      <c r="K395" s="73"/>
      <c r="L395" s="73"/>
      <c r="M395" s="81"/>
      <c r="O395" s="71"/>
      <c r="P395" s="20" t="e">
        <f>VLOOKUP('Frese Valve Selection'!$O395,'Partnumber data valves'!$B$4:$M$1001,12,FALSE)</f>
        <v>#N/A</v>
      </c>
      <c r="Q395" s="20" t="e">
        <f>VLOOKUP('Frese Valve Selection'!$O395,'Partnumber data valves'!$B$4:$L$1001,11,FALSE)</f>
        <v>#N/A</v>
      </c>
      <c r="R395" s="94" t="e">
        <f t="shared" si="40"/>
        <v>#DIV/0!</v>
      </c>
      <c r="S395" s="71"/>
      <c r="T395" s="71"/>
      <c r="U395" s="71"/>
      <c r="V395" s="71"/>
      <c r="W395" s="71"/>
      <c r="X395" s="71"/>
      <c r="Y395" s="19" t="e">
        <f>VLOOKUP('Frese Valve Selection'!$O395,'Partnumber data valves'!$B$4:$K$1001,2,FALSE)</f>
        <v>#N/A</v>
      </c>
      <c r="Z395" s="20" t="e">
        <f>VLOOKUP('Frese Valve Selection'!$O395,'Partnumber data valves'!$B$4:$K$1001,3,FALSE)</f>
        <v>#N/A</v>
      </c>
      <c r="AA395" s="20" t="e">
        <f>VLOOKUP('Frese Valve Selection'!$O395,'Partnumber data valves'!$B$4:$K$1001,7,FALSE)</f>
        <v>#N/A</v>
      </c>
      <c r="AB395" s="20" t="e">
        <f>VLOOKUP('Frese Valve Selection'!$O395,'Partnumber data valves'!$B$4:$K$1001,8,FALSE)</f>
        <v>#N/A</v>
      </c>
      <c r="AC395" s="20" t="e">
        <f>VLOOKUP('Frese Valve Selection'!$O395,'Partnumber data valves'!$B$4:$K$1001,9,FALSE)</f>
        <v>#N/A</v>
      </c>
      <c r="AD395" s="20" t="e">
        <f>VLOOKUP('Frese Valve Selection'!$O395,'Partnumber data valves'!$B$4:$K$1001,10,FALSE)</f>
        <v>#N/A</v>
      </c>
      <c r="AE395" s="93">
        <f>IF(ISNUMBER(S395),S395*VLOOKUP('Frese Valve Selection'!$T395,'Partnumber data cartridges'!$A$4:$G$1001,7,FALSE),0)+
IF(ISNUMBER(U395),U395*VLOOKUP('Frese Valve Selection'!V395,'Partnumber data cartridges'!$A$4:$G$1001,7,FALSE),0)+
IF(ISNUMBER(W395),W395*VLOOKUP('Frese Valve Selection'!X395,'Partnumber data cartridges'!$A$4:$G$1001,7,FALSE),0)</f>
        <v>0</v>
      </c>
      <c r="AF395" s="1">
        <f>MAX(IF(ISBLANK(T395),0,VLOOKUP('Frese Valve Selection'!$T395,'Partnumber data cartridges'!$A$4:$G$1001,5,FALSE)),
IF(ISBLANK(V395),0,VLOOKUP('Frese Valve Selection'!V395,'Partnumber data cartridges'!$A$4:$G$1001,5,FALSE)),
IF(ISBLANK(X395),0,VLOOKUP('Frese Valve Selection'!X395,'Partnumber data cartridges'!$A$4:$G$1001,5,FALSE)))</f>
        <v>0</v>
      </c>
      <c r="AG395" s="20" t="e">
        <f>VLOOKUP(O395,'Weight table'!$A$2:$C$10000,3,FALSE)+IF(ISNUMBER(S395),S395*VLOOKUP(T395,'Weight table'!$A$2:$C$10000,3,FALSE),0)+IF(ISNUMBER(U395),U395*VLOOKUP(V395,'Weight table'!$A$2:$C$10000,3,FALSE),0)+IF(ISNUMBER(W395),W395*VLOOKUP(X395,'Weight table'!$A$2:$C$10000,3,FALSE),0)</f>
        <v>#N/A</v>
      </c>
      <c r="AI395" s="73"/>
      <c r="AN395">
        <f t="shared" si="38"/>
        <v>0</v>
      </c>
      <c r="AO395" t="e">
        <f t="shared" si="39"/>
        <v>#N/A</v>
      </c>
    </row>
    <row r="396" spans="2:41">
      <c r="B396" s="73"/>
      <c r="C396" s="73"/>
      <c r="D396" s="73"/>
      <c r="E396" s="73"/>
      <c r="F396" s="73"/>
      <c r="G396" s="82"/>
      <c r="H396" s="81"/>
      <c r="I396" s="97"/>
      <c r="J396" s="73"/>
      <c r="K396" s="73"/>
      <c r="L396" s="73"/>
      <c r="M396" s="81"/>
      <c r="O396" s="71"/>
      <c r="P396" s="20" t="e">
        <f>VLOOKUP('Frese Valve Selection'!$O396,'Partnumber data valves'!$B$4:$M$1001,12,FALSE)</f>
        <v>#N/A</v>
      </c>
      <c r="Q396" s="20" t="e">
        <f>VLOOKUP('Frese Valve Selection'!$O396,'Partnumber data valves'!$B$4:$L$1001,11,FALSE)</f>
        <v>#N/A</v>
      </c>
      <c r="R396" s="94" t="e">
        <f t="shared" si="40"/>
        <v>#DIV/0!</v>
      </c>
      <c r="S396" s="71"/>
      <c r="T396" s="71"/>
      <c r="U396" s="71"/>
      <c r="V396" s="71"/>
      <c r="W396" s="71"/>
      <c r="X396" s="71"/>
      <c r="Y396" s="19" t="e">
        <f>VLOOKUP('Frese Valve Selection'!$O396,'Partnumber data valves'!$B$4:$K$1001,2,FALSE)</f>
        <v>#N/A</v>
      </c>
      <c r="Z396" s="20" t="e">
        <f>VLOOKUP('Frese Valve Selection'!$O396,'Partnumber data valves'!$B$4:$K$1001,3,FALSE)</f>
        <v>#N/A</v>
      </c>
      <c r="AA396" s="20" t="e">
        <f>VLOOKUP('Frese Valve Selection'!$O396,'Partnumber data valves'!$B$4:$K$1001,7,FALSE)</f>
        <v>#N/A</v>
      </c>
      <c r="AB396" s="20" t="e">
        <f>VLOOKUP('Frese Valve Selection'!$O396,'Partnumber data valves'!$B$4:$K$1001,8,FALSE)</f>
        <v>#N/A</v>
      </c>
      <c r="AC396" s="20" t="e">
        <f>VLOOKUP('Frese Valve Selection'!$O396,'Partnumber data valves'!$B$4:$K$1001,9,FALSE)</f>
        <v>#N/A</v>
      </c>
      <c r="AD396" s="20" t="e">
        <f>VLOOKUP('Frese Valve Selection'!$O396,'Partnumber data valves'!$B$4:$K$1001,10,FALSE)</f>
        <v>#N/A</v>
      </c>
      <c r="AE396" s="93">
        <f>IF(ISNUMBER(S396),S396*VLOOKUP('Frese Valve Selection'!$T396,'Partnumber data cartridges'!$A$4:$G$1001,7,FALSE),0)+
IF(ISNUMBER(U396),U396*VLOOKUP('Frese Valve Selection'!V396,'Partnumber data cartridges'!$A$4:$G$1001,7,FALSE),0)+
IF(ISNUMBER(W396),W396*VLOOKUP('Frese Valve Selection'!X396,'Partnumber data cartridges'!$A$4:$G$1001,7,FALSE),0)</f>
        <v>0</v>
      </c>
      <c r="AF396" s="1">
        <f>MAX(IF(ISBLANK(T396),0,VLOOKUP('Frese Valve Selection'!$T396,'Partnumber data cartridges'!$A$4:$G$1001,5,FALSE)),
IF(ISBLANK(V396),0,VLOOKUP('Frese Valve Selection'!V396,'Partnumber data cartridges'!$A$4:$G$1001,5,FALSE)),
IF(ISBLANK(X396),0,VLOOKUP('Frese Valve Selection'!X396,'Partnumber data cartridges'!$A$4:$G$1001,5,FALSE)))</f>
        <v>0</v>
      </c>
      <c r="AG396" s="20" t="e">
        <f>VLOOKUP(O396,'Weight table'!$A$2:$C$10000,3,FALSE)+IF(ISNUMBER(S396),S396*VLOOKUP(T396,'Weight table'!$A$2:$C$10000,3,FALSE),0)+IF(ISNUMBER(U396),U396*VLOOKUP(V396,'Weight table'!$A$2:$C$10000,3,FALSE),0)+IF(ISNUMBER(W396),W396*VLOOKUP(X396,'Weight table'!$A$2:$C$10000,3,FALSE),0)</f>
        <v>#N/A</v>
      </c>
      <c r="AI396" s="73"/>
      <c r="AN396">
        <f t="shared" ref="AN396:AN459" si="41">S396+U396+W396</f>
        <v>0</v>
      </c>
      <c r="AO396" t="e">
        <f t="shared" ref="AO396:AO459" si="42">Q396-AN396</f>
        <v>#N/A</v>
      </c>
    </row>
    <row r="397" spans="2:41">
      <c r="B397" s="73"/>
      <c r="C397" s="73"/>
      <c r="D397" s="73"/>
      <c r="E397" s="73"/>
      <c r="F397" s="73"/>
      <c r="G397" s="81"/>
      <c r="H397" s="81"/>
      <c r="I397" s="97"/>
      <c r="J397" s="73"/>
      <c r="K397" s="73"/>
      <c r="L397" s="73"/>
      <c r="M397" s="81"/>
      <c r="O397" s="71"/>
      <c r="P397" s="20" t="e">
        <f>VLOOKUP('Frese Valve Selection'!$O397,'Partnumber data valves'!$B$4:$M$1001,12,FALSE)</f>
        <v>#N/A</v>
      </c>
      <c r="Q397" s="20" t="e">
        <f>VLOOKUP('Frese Valve Selection'!$O397,'Partnumber data valves'!$B$4:$L$1001,11,FALSE)</f>
        <v>#N/A</v>
      </c>
      <c r="R397" s="94" t="e">
        <f t="shared" si="40"/>
        <v>#DIV/0!</v>
      </c>
      <c r="S397" s="71"/>
      <c r="T397" s="71"/>
      <c r="U397" s="71"/>
      <c r="V397" s="71"/>
      <c r="W397" s="71"/>
      <c r="X397" s="71"/>
      <c r="Y397" s="19" t="e">
        <f>VLOOKUP('Frese Valve Selection'!$O397,'Partnumber data valves'!$B$4:$K$1001,2,FALSE)</f>
        <v>#N/A</v>
      </c>
      <c r="Z397" s="20" t="e">
        <f>VLOOKUP('Frese Valve Selection'!$O397,'Partnumber data valves'!$B$4:$K$1001,3,FALSE)</f>
        <v>#N/A</v>
      </c>
      <c r="AA397" s="20" t="e">
        <f>VLOOKUP('Frese Valve Selection'!$O397,'Partnumber data valves'!$B$4:$K$1001,7,FALSE)</f>
        <v>#N/A</v>
      </c>
      <c r="AB397" s="20" t="e">
        <f>VLOOKUP('Frese Valve Selection'!$O397,'Partnumber data valves'!$B$4:$K$1001,8,FALSE)</f>
        <v>#N/A</v>
      </c>
      <c r="AC397" s="20" t="e">
        <f>VLOOKUP('Frese Valve Selection'!$O397,'Partnumber data valves'!$B$4:$K$1001,9,FALSE)</f>
        <v>#N/A</v>
      </c>
      <c r="AD397" s="20" t="e">
        <f>VLOOKUP('Frese Valve Selection'!$O397,'Partnumber data valves'!$B$4:$K$1001,10,FALSE)</f>
        <v>#N/A</v>
      </c>
      <c r="AE397" s="93">
        <f>IF(ISNUMBER(S397),S397*VLOOKUP('Frese Valve Selection'!$T397,'Partnumber data cartridges'!$A$4:$G$1001,7,FALSE),0)+
IF(ISNUMBER(U397),U397*VLOOKUP('Frese Valve Selection'!V397,'Partnumber data cartridges'!$A$4:$G$1001,7,FALSE),0)+
IF(ISNUMBER(W397),W397*VLOOKUP('Frese Valve Selection'!X397,'Partnumber data cartridges'!$A$4:$G$1001,7,FALSE),0)</f>
        <v>0</v>
      </c>
      <c r="AF397" s="1">
        <f>MAX(IF(ISBLANK(T397),0,VLOOKUP('Frese Valve Selection'!$T397,'Partnumber data cartridges'!$A$4:$G$1001,5,FALSE)),
IF(ISBLANK(V397),0,VLOOKUP('Frese Valve Selection'!V397,'Partnumber data cartridges'!$A$4:$G$1001,5,FALSE)),
IF(ISBLANK(X397),0,VLOOKUP('Frese Valve Selection'!X397,'Partnumber data cartridges'!$A$4:$G$1001,5,FALSE)))</f>
        <v>0</v>
      </c>
      <c r="AG397" s="20" t="e">
        <f>VLOOKUP(O397,'Weight table'!$A$2:$C$10000,3,FALSE)+IF(ISNUMBER(S397),S397*VLOOKUP(T397,'Weight table'!$A$2:$C$10000,3,FALSE),0)+IF(ISNUMBER(U397),U397*VLOOKUP(V397,'Weight table'!$A$2:$C$10000,3,FALSE),0)+IF(ISNUMBER(W397),W397*VLOOKUP(X397,'Weight table'!$A$2:$C$10000,3,FALSE),0)</f>
        <v>#N/A</v>
      </c>
      <c r="AI397" s="73"/>
      <c r="AN397">
        <f t="shared" si="41"/>
        <v>0</v>
      </c>
      <c r="AO397" t="e">
        <f t="shared" si="42"/>
        <v>#N/A</v>
      </c>
    </row>
    <row r="398" spans="2:41">
      <c r="B398" s="73"/>
      <c r="C398" s="73"/>
      <c r="D398" s="73"/>
      <c r="E398" s="73"/>
      <c r="F398" s="73"/>
      <c r="G398" s="82"/>
      <c r="H398" s="81"/>
      <c r="I398" s="97"/>
      <c r="J398" s="73"/>
      <c r="K398" s="73"/>
      <c r="L398" s="73"/>
      <c r="M398" s="81"/>
      <c r="O398" s="71"/>
      <c r="P398" s="20" t="e">
        <f>VLOOKUP('Frese Valve Selection'!$O398,'Partnumber data valves'!$B$4:$M$1001,12,FALSE)</f>
        <v>#N/A</v>
      </c>
      <c r="Q398" s="20" t="e">
        <f>VLOOKUP('Frese Valve Selection'!$O398,'Partnumber data valves'!$B$4:$L$1001,11,FALSE)</f>
        <v>#N/A</v>
      </c>
      <c r="R398" s="94" t="e">
        <f t="shared" si="40"/>
        <v>#DIV/0!</v>
      </c>
      <c r="S398" s="71"/>
      <c r="T398" s="71"/>
      <c r="U398" s="71"/>
      <c r="V398" s="71"/>
      <c r="W398" s="71"/>
      <c r="X398" s="71"/>
      <c r="Y398" s="19" t="e">
        <f>VLOOKUP('Frese Valve Selection'!$O398,'Partnumber data valves'!$B$4:$K$1001,2,FALSE)</f>
        <v>#N/A</v>
      </c>
      <c r="Z398" s="20" t="e">
        <f>VLOOKUP('Frese Valve Selection'!$O398,'Partnumber data valves'!$B$4:$K$1001,3,FALSE)</f>
        <v>#N/A</v>
      </c>
      <c r="AA398" s="20" t="e">
        <f>VLOOKUP('Frese Valve Selection'!$O398,'Partnumber data valves'!$B$4:$K$1001,7,FALSE)</f>
        <v>#N/A</v>
      </c>
      <c r="AB398" s="20" t="e">
        <f>VLOOKUP('Frese Valve Selection'!$O398,'Partnumber data valves'!$B$4:$K$1001,8,FALSE)</f>
        <v>#N/A</v>
      </c>
      <c r="AC398" s="20" t="e">
        <f>VLOOKUP('Frese Valve Selection'!$O398,'Partnumber data valves'!$B$4:$K$1001,9,FALSE)</f>
        <v>#N/A</v>
      </c>
      <c r="AD398" s="20" t="e">
        <f>VLOOKUP('Frese Valve Selection'!$O398,'Partnumber data valves'!$B$4:$K$1001,10,FALSE)</f>
        <v>#N/A</v>
      </c>
      <c r="AE398" s="93">
        <f>IF(ISNUMBER(S398),S398*VLOOKUP('Frese Valve Selection'!$T398,'Partnumber data cartridges'!$A$4:$G$1001,7,FALSE),0)+
IF(ISNUMBER(U398),U398*VLOOKUP('Frese Valve Selection'!V398,'Partnumber data cartridges'!$A$4:$G$1001,7,FALSE),0)+
IF(ISNUMBER(W398),W398*VLOOKUP('Frese Valve Selection'!X398,'Partnumber data cartridges'!$A$4:$G$1001,7,FALSE),0)</f>
        <v>0</v>
      </c>
      <c r="AF398" s="1">
        <f>MAX(IF(ISBLANK(T398),0,VLOOKUP('Frese Valve Selection'!$T398,'Partnumber data cartridges'!$A$4:$G$1001,5,FALSE)),
IF(ISBLANK(V398),0,VLOOKUP('Frese Valve Selection'!V398,'Partnumber data cartridges'!$A$4:$G$1001,5,FALSE)),
IF(ISBLANK(X398),0,VLOOKUP('Frese Valve Selection'!X398,'Partnumber data cartridges'!$A$4:$G$1001,5,FALSE)))</f>
        <v>0</v>
      </c>
      <c r="AG398" s="20" t="e">
        <f>VLOOKUP(O398,'Weight table'!$A$2:$C$10000,3,FALSE)+IF(ISNUMBER(S398),S398*VLOOKUP(T398,'Weight table'!$A$2:$C$10000,3,FALSE),0)+IF(ISNUMBER(U398),U398*VLOOKUP(V398,'Weight table'!$A$2:$C$10000,3,FALSE),0)+IF(ISNUMBER(W398),W398*VLOOKUP(X398,'Weight table'!$A$2:$C$10000,3,FALSE),0)</f>
        <v>#N/A</v>
      </c>
      <c r="AI398" s="73"/>
      <c r="AN398">
        <f t="shared" si="41"/>
        <v>0</v>
      </c>
      <c r="AO398" t="e">
        <f t="shared" si="42"/>
        <v>#N/A</v>
      </c>
    </row>
    <row r="399" spans="2:41">
      <c r="B399" s="73"/>
      <c r="C399" s="73"/>
      <c r="D399" s="73"/>
      <c r="E399" s="73"/>
      <c r="F399" s="73"/>
      <c r="G399" s="81"/>
      <c r="H399" s="81"/>
      <c r="I399" s="97"/>
      <c r="J399" s="73"/>
      <c r="K399" s="73"/>
      <c r="L399" s="73"/>
      <c r="M399" s="81"/>
      <c r="O399" s="71"/>
      <c r="P399" s="20" t="e">
        <f>VLOOKUP('Frese Valve Selection'!$O399,'Partnumber data valves'!$B$4:$M$1001,12,FALSE)</f>
        <v>#N/A</v>
      </c>
      <c r="Q399" s="20" t="e">
        <f>VLOOKUP('Frese Valve Selection'!$O399,'Partnumber data valves'!$B$4:$L$1001,11,FALSE)</f>
        <v>#N/A</v>
      </c>
      <c r="R399" s="94" t="e">
        <f t="shared" si="40"/>
        <v>#DIV/0!</v>
      </c>
      <c r="S399" s="71"/>
      <c r="T399" s="71"/>
      <c r="U399" s="71"/>
      <c r="V399" s="71"/>
      <c r="W399" s="71"/>
      <c r="X399" s="71"/>
      <c r="Y399" s="19" t="e">
        <f>VLOOKUP('Frese Valve Selection'!$O399,'Partnumber data valves'!$B$4:$K$1001,2,FALSE)</f>
        <v>#N/A</v>
      </c>
      <c r="Z399" s="20" t="e">
        <f>VLOOKUP('Frese Valve Selection'!$O399,'Partnumber data valves'!$B$4:$K$1001,3,FALSE)</f>
        <v>#N/A</v>
      </c>
      <c r="AA399" s="20" t="e">
        <f>VLOOKUP('Frese Valve Selection'!$O399,'Partnumber data valves'!$B$4:$K$1001,7,FALSE)</f>
        <v>#N/A</v>
      </c>
      <c r="AB399" s="20" t="e">
        <f>VLOOKUP('Frese Valve Selection'!$O399,'Partnumber data valves'!$B$4:$K$1001,8,FALSE)</f>
        <v>#N/A</v>
      </c>
      <c r="AC399" s="20" t="e">
        <f>VLOOKUP('Frese Valve Selection'!$O399,'Partnumber data valves'!$B$4:$K$1001,9,FALSE)</f>
        <v>#N/A</v>
      </c>
      <c r="AD399" s="20" t="e">
        <f>VLOOKUP('Frese Valve Selection'!$O399,'Partnumber data valves'!$B$4:$K$1001,10,FALSE)</f>
        <v>#N/A</v>
      </c>
      <c r="AE399" s="93">
        <f>IF(ISNUMBER(S399),S399*VLOOKUP('Frese Valve Selection'!$T399,'Partnumber data cartridges'!$A$4:$G$1001,7,FALSE),0)+
IF(ISNUMBER(U399),U399*VLOOKUP('Frese Valve Selection'!V399,'Partnumber data cartridges'!$A$4:$G$1001,7,FALSE),0)+
IF(ISNUMBER(W399),W399*VLOOKUP('Frese Valve Selection'!X399,'Partnumber data cartridges'!$A$4:$G$1001,7,FALSE),0)</f>
        <v>0</v>
      </c>
      <c r="AF399" s="1">
        <f>MAX(IF(ISBLANK(T399),0,VLOOKUP('Frese Valve Selection'!$T399,'Partnumber data cartridges'!$A$4:$G$1001,5,FALSE)),
IF(ISBLANK(V399),0,VLOOKUP('Frese Valve Selection'!V399,'Partnumber data cartridges'!$A$4:$G$1001,5,FALSE)),
IF(ISBLANK(X399),0,VLOOKUP('Frese Valve Selection'!X399,'Partnumber data cartridges'!$A$4:$G$1001,5,FALSE)))</f>
        <v>0</v>
      </c>
      <c r="AG399" s="20" t="e">
        <f>VLOOKUP(O399,'Weight table'!$A$2:$C$10000,3,FALSE)+IF(ISNUMBER(S399),S399*VLOOKUP(T399,'Weight table'!$A$2:$C$10000,3,FALSE),0)+IF(ISNUMBER(U399),U399*VLOOKUP(V399,'Weight table'!$A$2:$C$10000,3,FALSE),0)+IF(ISNUMBER(W399),W399*VLOOKUP(X399,'Weight table'!$A$2:$C$10000,3,FALSE),0)</f>
        <v>#N/A</v>
      </c>
      <c r="AI399" s="73"/>
      <c r="AN399">
        <f t="shared" si="41"/>
        <v>0</v>
      </c>
      <c r="AO399" t="e">
        <f t="shared" si="42"/>
        <v>#N/A</v>
      </c>
    </row>
    <row r="400" spans="2:41">
      <c r="B400" s="73"/>
      <c r="C400" s="73"/>
      <c r="D400" s="73"/>
      <c r="E400" s="73"/>
      <c r="F400" s="73"/>
      <c r="G400" s="82"/>
      <c r="H400" s="81"/>
      <c r="I400" s="97"/>
      <c r="J400" s="73"/>
      <c r="K400" s="73"/>
      <c r="L400" s="73"/>
      <c r="M400" s="81"/>
      <c r="O400" s="71"/>
      <c r="P400" s="20" t="e">
        <f>VLOOKUP('Frese Valve Selection'!$O400,'Partnumber data valves'!$B$4:$M$1001,12,FALSE)</f>
        <v>#N/A</v>
      </c>
      <c r="Q400" s="20" t="e">
        <f>VLOOKUP('Frese Valve Selection'!$O400,'Partnumber data valves'!$B$4:$L$1001,11,FALSE)</f>
        <v>#N/A</v>
      </c>
      <c r="R400" s="94" t="e">
        <f t="shared" si="40"/>
        <v>#DIV/0!</v>
      </c>
      <c r="S400" s="71"/>
      <c r="T400" s="71"/>
      <c r="U400" s="71"/>
      <c r="V400" s="71"/>
      <c r="W400" s="71"/>
      <c r="X400" s="71"/>
      <c r="Y400" s="19" t="e">
        <f>VLOOKUP('Frese Valve Selection'!$O400,'Partnumber data valves'!$B$4:$K$1001,2,FALSE)</f>
        <v>#N/A</v>
      </c>
      <c r="Z400" s="20" t="e">
        <f>VLOOKUP('Frese Valve Selection'!$O400,'Partnumber data valves'!$B$4:$K$1001,3,FALSE)</f>
        <v>#N/A</v>
      </c>
      <c r="AA400" s="20" t="e">
        <f>VLOOKUP('Frese Valve Selection'!$O400,'Partnumber data valves'!$B$4:$K$1001,7,FALSE)</f>
        <v>#N/A</v>
      </c>
      <c r="AB400" s="20" t="e">
        <f>VLOOKUP('Frese Valve Selection'!$O400,'Partnumber data valves'!$B$4:$K$1001,8,FALSE)</f>
        <v>#N/A</v>
      </c>
      <c r="AC400" s="20" t="e">
        <f>VLOOKUP('Frese Valve Selection'!$O400,'Partnumber data valves'!$B$4:$K$1001,9,FALSE)</f>
        <v>#N/A</v>
      </c>
      <c r="AD400" s="20" t="e">
        <f>VLOOKUP('Frese Valve Selection'!$O400,'Partnumber data valves'!$B$4:$K$1001,10,FALSE)</f>
        <v>#N/A</v>
      </c>
      <c r="AE400" s="93">
        <f>IF(ISNUMBER(S400),S400*VLOOKUP('Frese Valve Selection'!$T400,'Partnumber data cartridges'!$A$4:$G$1001,7,FALSE),0)+
IF(ISNUMBER(U400),U400*VLOOKUP('Frese Valve Selection'!V400,'Partnumber data cartridges'!$A$4:$G$1001,7,FALSE),0)+
IF(ISNUMBER(W400),W400*VLOOKUP('Frese Valve Selection'!X400,'Partnumber data cartridges'!$A$4:$G$1001,7,FALSE),0)</f>
        <v>0</v>
      </c>
      <c r="AF400" s="1">
        <f>MAX(IF(ISBLANK(T400),0,VLOOKUP('Frese Valve Selection'!$T400,'Partnumber data cartridges'!$A$4:$G$1001,5,FALSE)),
IF(ISBLANK(V400),0,VLOOKUP('Frese Valve Selection'!V400,'Partnumber data cartridges'!$A$4:$G$1001,5,FALSE)),
IF(ISBLANK(X400),0,VLOOKUP('Frese Valve Selection'!X400,'Partnumber data cartridges'!$A$4:$G$1001,5,FALSE)))</f>
        <v>0</v>
      </c>
      <c r="AG400" s="20" t="e">
        <f>VLOOKUP(O400,'Weight table'!$A$2:$C$10000,3,FALSE)+IF(ISNUMBER(S400),S400*VLOOKUP(T400,'Weight table'!$A$2:$C$10000,3,FALSE),0)+IF(ISNUMBER(U400),U400*VLOOKUP(V400,'Weight table'!$A$2:$C$10000,3,FALSE),0)+IF(ISNUMBER(W400),W400*VLOOKUP(X400,'Weight table'!$A$2:$C$10000,3,FALSE),0)</f>
        <v>#N/A</v>
      </c>
      <c r="AI400" s="73"/>
      <c r="AN400">
        <f t="shared" si="41"/>
        <v>0</v>
      </c>
      <c r="AO400" t="e">
        <f t="shared" si="42"/>
        <v>#N/A</v>
      </c>
    </row>
    <row r="401" spans="2:41">
      <c r="B401" s="73"/>
      <c r="C401" s="73"/>
      <c r="D401" s="73"/>
      <c r="E401" s="73"/>
      <c r="F401" s="73"/>
      <c r="G401" s="81"/>
      <c r="H401" s="81"/>
      <c r="I401" s="97"/>
      <c r="J401" s="73"/>
      <c r="K401" s="73"/>
      <c r="L401" s="73"/>
      <c r="M401" s="81"/>
      <c r="O401" s="71"/>
      <c r="P401" s="20" t="e">
        <f>VLOOKUP('Frese Valve Selection'!$O401,'Partnumber data valves'!$B$4:$M$1001,12,FALSE)</f>
        <v>#N/A</v>
      </c>
      <c r="Q401" s="20" t="e">
        <f>VLOOKUP('Frese Valve Selection'!$O401,'Partnumber data valves'!$B$4:$L$1001,11,FALSE)</f>
        <v>#N/A</v>
      </c>
      <c r="R401" s="94" t="e">
        <f t="shared" si="40"/>
        <v>#DIV/0!</v>
      </c>
      <c r="S401" s="71"/>
      <c r="T401" s="71"/>
      <c r="U401" s="71"/>
      <c r="V401" s="71"/>
      <c r="W401" s="71"/>
      <c r="X401" s="71"/>
      <c r="Y401" s="19" t="e">
        <f>VLOOKUP('Frese Valve Selection'!$O401,'Partnumber data valves'!$B$4:$K$1001,2,FALSE)</f>
        <v>#N/A</v>
      </c>
      <c r="Z401" s="20" t="e">
        <f>VLOOKUP('Frese Valve Selection'!$O401,'Partnumber data valves'!$B$4:$K$1001,3,FALSE)</f>
        <v>#N/A</v>
      </c>
      <c r="AA401" s="20" t="e">
        <f>VLOOKUP('Frese Valve Selection'!$O401,'Partnumber data valves'!$B$4:$K$1001,7,FALSE)</f>
        <v>#N/A</v>
      </c>
      <c r="AB401" s="20" t="e">
        <f>VLOOKUP('Frese Valve Selection'!$O401,'Partnumber data valves'!$B$4:$K$1001,8,FALSE)</f>
        <v>#N/A</v>
      </c>
      <c r="AC401" s="20" t="e">
        <f>VLOOKUP('Frese Valve Selection'!$O401,'Partnumber data valves'!$B$4:$K$1001,9,FALSE)</f>
        <v>#N/A</v>
      </c>
      <c r="AD401" s="20" t="e">
        <f>VLOOKUP('Frese Valve Selection'!$O401,'Partnumber data valves'!$B$4:$K$1001,10,FALSE)</f>
        <v>#N/A</v>
      </c>
      <c r="AE401" s="93">
        <f>IF(ISNUMBER(S401),S401*VLOOKUP('Frese Valve Selection'!$T401,'Partnumber data cartridges'!$A$4:$G$1001,7,FALSE),0)+
IF(ISNUMBER(U401),U401*VLOOKUP('Frese Valve Selection'!V401,'Partnumber data cartridges'!$A$4:$G$1001,7,FALSE),0)+
IF(ISNUMBER(W401),W401*VLOOKUP('Frese Valve Selection'!X401,'Partnumber data cartridges'!$A$4:$G$1001,7,FALSE),0)</f>
        <v>0</v>
      </c>
      <c r="AF401" s="1">
        <f>MAX(IF(ISBLANK(T401),0,VLOOKUP('Frese Valve Selection'!$T401,'Partnumber data cartridges'!$A$4:$G$1001,5,FALSE)),
IF(ISBLANK(V401),0,VLOOKUP('Frese Valve Selection'!V401,'Partnumber data cartridges'!$A$4:$G$1001,5,FALSE)),
IF(ISBLANK(X401),0,VLOOKUP('Frese Valve Selection'!X401,'Partnumber data cartridges'!$A$4:$G$1001,5,FALSE)))</f>
        <v>0</v>
      </c>
      <c r="AG401" s="20" t="e">
        <f>VLOOKUP(O401,'Weight table'!$A$2:$C$10000,3,FALSE)+IF(ISNUMBER(S401),S401*VLOOKUP(T401,'Weight table'!$A$2:$C$10000,3,FALSE),0)+IF(ISNUMBER(U401),U401*VLOOKUP(V401,'Weight table'!$A$2:$C$10000,3,FALSE),0)+IF(ISNUMBER(W401),W401*VLOOKUP(X401,'Weight table'!$A$2:$C$10000,3,FALSE),0)</f>
        <v>#N/A</v>
      </c>
      <c r="AI401" s="73"/>
      <c r="AN401">
        <f t="shared" si="41"/>
        <v>0</v>
      </c>
      <c r="AO401" t="e">
        <f t="shared" si="42"/>
        <v>#N/A</v>
      </c>
    </row>
    <row r="402" spans="2:41">
      <c r="B402" s="73"/>
      <c r="C402" s="73"/>
      <c r="D402" s="73"/>
      <c r="E402" s="73"/>
      <c r="F402" s="73"/>
      <c r="G402" s="82"/>
      <c r="H402" s="81"/>
      <c r="I402" s="97"/>
      <c r="J402" s="73"/>
      <c r="K402" s="73"/>
      <c r="L402" s="73"/>
      <c r="M402" s="81"/>
      <c r="O402" s="71"/>
      <c r="P402" s="20" t="e">
        <f>VLOOKUP('Frese Valve Selection'!$O402,'Partnumber data valves'!$B$4:$M$1001,12,FALSE)</f>
        <v>#N/A</v>
      </c>
      <c r="Q402" s="20" t="e">
        <f>VLOOKUP('Frese Valve Selection'!$O402,'Partnumber data valves'!$B$4:$L$1001,11,FALSE)</f>
        <v>#N/A</v>
      </c>
      <c r="R402" s="94" t="e">
        <f t="shared" si="40"/>
        <v>#DIV/0!</v>
      </c>
      <c r="S402" s="71"/>
      <c r="T402" s="71"/>
      <c r="U402" s="71"/>
      <c r="V402" s="71"/>
      <c r="W402" s="71"/>
      <c r="X402" s="71"/>
      <c r="Y402" s="19" t="e">
        <f>VLOOKUP('Frese Valve Selection'!$O402,'Partnumber data valves'!$B$4:$K$1001,2,FALSE)</f>
        <v>#N/A</v>
      </c>
      <c r="Z402" s="20" t="e">
        <f>VLOOKUP('Frese Valve Selection'!$O402,'Partnumber data valves'!$B$4:$K$1001,3,FALSE)</f>
        <v>#N/A</v>
      </c>
      <c r="AA402" s="20" t="e">
        <f>VLOOKUP('Frese Valve Selection'!$O402,'Partnumber data valves'!$B$4:$K$1001,7,FALSE)</f>
        <v>#N/A</v>
      </c>
      <c r="AB402" s="20" t="e">
        <f>VLOOKUP('Frese Valve Selection'!$O402,'Partnumber data valves'!$B$4:$K$1001,8,FALSE)</f>
        <v>#N/A</v>
      </c>
      <c r="AC402" s="20" t="e">
        <f>VLOOKUP('Frese Valve Selection'!$O402,'Partnumber data valves'!$B$4:$K$1001,9,FALSE)</f>
        <v>#N/A</v>
      </c>
      <c r="AD402" s="20" t="e">
        <f>VLOOKUP('Frese Valve Selection'!$O402,'Partnumber data valves'!$B$4:$K$1001,10,FALSE)</f>
        <v>#N/A</v>
      </c>
      <c r="AE402" s="93">
        <f>IF(ISNUMBER(S402),S402*VLOOKUP('Frese Valve Selection'!$T402,'Partnumber data cartridges'!$A$4:$G$1001,7,FALSE),0)+
IF(ISNUMBER(U402),U402*VLOOKUP('Frese Valve Selection'!V402,'Partnumber data cartridges'!$A$4:$G$1001,7,FALSE),0)+
IF(ISNUMBER(W402),W402*VLOOKUP('Frese Valve Selection'!X402,'Partnumber data cartridges'!$A$4:$G$1001,7,FALSE),0)</f>
        <v>0</v>
      </c>
      <c r="AF402" s="1">
        <f>MAX(IF(ISBLANK(T402),0,VLOOKUP('Frese Valve Selection'!$T402,'Partnumber data cartridges'!$A$4:$G$1001,5,FALSE)),
IF(ISBLANK(V402),0,VLOOKUP('Frese Valve Selection'!V402,'Partnumber data cartridges'!$A$4:$G$1001,5,FALSE)),
IF(ISBLANK(X402),0,VLOOKUP('Frese Valve Selection'!X402,'Partnumber data cartridges'!$A$4:$G$1001,5,FALSE)))</f>
        <v>0</v>
      </c>
      <c r="AG402" s="20" t="e">
        <f>VLOOKUP(O402,'Weight table'!$A$2:$C$10000,3,FALSE)+IF(ISNUMBER(S402),S402*VLOOKUP(T402,'Weight table'!$A$2:$C$10000,3,FALSE),0)+IF(ISNUMBER(U402),U402*VLOOKUP(V402,'Weight table'!$A$2:$C$10000,3,FALSE),0)+IF(ISNUMBER(W402),W402*VLOOKUP(X402,'Weight table'!$A$2:$C$10000,3,FALSE),0)</f>
        <v>#N/A</v>
      </c>
      <c r="AI402" s="73"/>
      <c r="AN402">
        <f t="shared" si="41"/>
        <v>0</v>
      </c>
      <c r="AO402" t="e">
        <f t="shared" si="42"/>
        <v>#N/A</v>
      </c>
    </row>
    <row r="403" spans="2:41">
      <c r="B403" s="73"/>
      <c r="C403" s="73"/>
      <c r="D403" s="73"/>
      <c r="E403" s="73"/>
      <c r="F403" s="73"/>
      <c r="G403" s="81"/>
      <c r="H403" s="81"/>
      <c r="I403" s="97"/>
      <c r="J403" s="73"/>
      <c r="K403" s="73"/>
      <c r="L403" s="73"/>
      <c r="M403" s="81"/>
      <c r="O403" s="71"/>
      <c r="P403" s="20" t="e">
        <f>VLOOKUP('Frese Valve Selection'!$O403,'Partnumber data valves'!$B$4:$M$1001,12,FALSE)</f>
        <v>#N/A</v>
      </c>
      <c r="Q403" s="20" t="e">
        <f>VLOOKUP('Frese Valve Selection'!$O403,'Partnumber data valves'!$B$4:$L$1001,11,FALSE)</f>
        <v>#N/A</v>
      </c>
      <c r="R403" s="94" t="e">
        <f t="shared" si="40"/>
        <v>#DIV/0!</v>
      </c>
      <c r="S403" s="71"/>
      <c r="T403" s="71"/>
      <c r="U403" s="71"/>
      <c r="V403" s="71"/>
      <c r="W403" s="71"/>
      <c r="X403" s="71"/>
      <c r="Y403" s="19" t="e">
        <f>VLOOKUP('Frese Valve Selection'!$O403,'Partnumber data valves'!$B$4:$K$1001,2,FALSE)</f>
        <v>#N/A</v>
      </c>
      <c r="Z403" s="20" t="e">
        <f>VLOOKUP('Frese Valve Selection'!$O403,'Partnumber data valves'!$B$4:$K$1001,3,FALSE)</f>
        <v>#N/A</v>
      </c>
      <c r="AA403" s="20" t="e">
        <f>VLOOKUP('Frese Valve Selection'!$O403,'Partnumber data valves'!$B$4:$K$1001,7,FALSE)</f>
        <v>#N/A</v>
      </c>
      <c r="AB403" s="20" t="e">
        <f>VLOOKUP('Frese Valve Selection'!$O403,'Partnumber data valves'!$B$4:$K$1001,8,FALSE)</f>
        <v>#N/A</v>
      </c>
      <c r="AC403" s="20" t="e">
        <f>VLOOKUP('Frese Valve Selection'!$O403,'Partnumber data valves'!$B$4:$K$1001,9,FALSE)</f>
        <v>#N/A</v>
      </c>
      <c r="AD403" s="20" t="e">
        <f>VLOOKUP('Frese Valve Selection'!$O403,'Partnumber data valves'!$B$4:$K$1001,10,FALSE)</f>
        <v>#N/A</v>
      </c>
      <c r="AE403" s="93">
        <f>IF(ISNUMBER(S403),S403*VLOOKUP('Frese Valve Selection'!$T403,'Partnumber data cartridges'!$A$4:$G$1001,7,FALSE),0)+
IF(ISNUMBER(U403),U403*VLOOKUP('Frese Valve Selection'!V403,'Partnumber data cartridges'!$A$4:$G$1001,7,FALSE),0)+
IF(ISNUMBER(W403),W403*VLOOKUP('Frese Valve Selection'!X403,'Partnumber data cartridges'!$A$4:$G$1001,7,FALSE),0)</f>
        <v>0</v>
      </c>
      <c r="AF403" s="1">
        <f>MAX(IF(ISBLANK(T403),0,VLOOKUP('Frese Valve Selection'!$T403,'Partnumber data cartridges'!$A$4:$G$1001,5,FALSE)),
IF(ISBLANK(V403),0,VLOOKUP('Frese Valve Selection'!V403,'Partnumber data cartridges'!$A$4:$G$1001,5,FALSE)),
IF(ISBLANK(X403),0,VLOOKUP('Frese Valve Selection'!X403,'Partnumber data cartridges'!$A$4:$G$1001,5,FALSE)))</f>
        <v>0</v>
      </c>
      <c r="AG403" s="20" t="e">
        <f>VLOOKUP(O403,'Weight table'!$A$2:$C$10000,3,FALSE)+IF(ISNUMBER(S403),S403*VLOOKUP(T403,'Weight table'!$A$2:$C$10000,3,FALSE),0)+IF(ISNUMBER(U403),U403*VLOOKUP(V403,'Weight table'!$A$2:$C$10000,3,FALSE),0)+IF(ISNUMBER(W403),W403*VLOOKUP(X403,'Weight table'!$A$2:$C$10000,3,FALSE),0)</f>
        <v>#N/A</v>
      </c>
      <c r="AI403" s="73"/>
      <c r="AN403">
        <f t="shared" si="41"/>
        <v>0</v>
      </c>
      <c r="AO403" t="e">
        <f t="shared" si="42"/>
        <v>#N/A</v>
      </c>
    </row>
    <row r="404" spans="2:41">
      <c r="B404" s="73"/>
      <c r="C404" s="73"/>
      <c r="D404" s="73"/>
      <c r="E404" s="73"/>
      <c r="F404" s="73"/>
      <c r="G404" s="82"/>
      <c r="H404" s="81"/>
      <c r="I404" s="97"/>
      <c r="J404" s="73"/>
      <c r="K404" s="73"/>
      <c r="L404" s="73"/>
      <c r="M404" s="81"/>
      <c r="O404" s="71"/>
      <c r="P404" s="20" t="e">
        <f>VLOOKUP('Frese Valve Selection'!$O404,'Partnumber data valves'!$B$4:$M$1001,12,FALSE)</f>
        <v>#N/A</v>
      </c>
      <c r="Q404" s="20" t="e">
        <f>VLOOKUP('Frese Valve Selection'!$O404,'Partnumber data valves'!$B$4:$L$1001,11,FALSE)</f>
        <v>#N/A</v>
      </c>
      <c r="R404" s="94" t="e">
        <f t="shared" si="40"/>
        <v>#DIV/0!</v>
      </c>
      <c r="S404" s="71"/>
      <c r="T404" s="71"/>
      <c r="U404" s="71"/>
      <c r="V404" s="71"/>
      <c r="W404" s="71"/>
      <c r="X404" s="71"/>
      <c r="Y404" s="19" t="e">
        <f>VLOOKUP('Frese Valve Selection'!$O404,'Partnumber data valves'!$B$4:$K$1001,2,FALSE)</f>
        <v>#N/A</v>
      </c>
      <c r="Z404" s="20" t="e">
        <f>VLOOKUP('Frese Valve Selection'!$O404,'Partnumber data valves'!$B$4:$K$1001,3,FALSE)</f>
        <v>#N/A</v>
      </c>
      <c r="AA404" s="20" t="e">
        <f>VLOOKUP('Frese Valve Selection'!$O404,'Partnumber data valves'!$B$4:$K$1001,7,FALSE)</f>
        <v>#N/A</v>
      </c>
      <c r="AB404" s="20" t="e">
        <f>VLOOKUP('Frese Valve Selection'!$O404,'Partnumber data valves'!$B$4:$K$1001,8,FALSE)</f>
        <v>#N/A</v>
      </c>
      <c r="AC404" s="20" t="e">
        <f>VLOOKUP('Frese Valve Selection'!$O404,'Partnumber data valves'!$B$4:$K$1001,9,FALSE)</f>
        <v>#N/A</v>
      </c>
      <c r="AD404" s="20" t="e">
        <f>VLOOKUP('Frese Valve Selection'!$O404,'Partnumber data valves'!$B$4:$K$1001,10,FALSE)</f>
        <v>#N/A</v>
      </c>
      <c r="AE404" s="93">
        <f>IF(ISNUMBER(S404),S404*VLOOKUP('Frese Valve Selection'!$T404,'Partnumber data cartridges'!$A$4:$G$1001,7,FALSE),0)+
IF(ISNUMBER(U404),U404*VLOOKUP('Frese Valve Selection'!V404,'Partnumber data cartridges'!$A$4:$G$1001,7,FALSE),0)+
IF(ISNUMBER(W404),W404*VLOOKUP('Frese Valve Selection'!X404,'Partnumber data cartridges'!$A$4:$G$1001,7,FALSE),0)</f>
        <v>0</v>
      </c>
      <c r="AF404" s="1">
        <f>MAX(IF(ISBLANK(T404),0,VLOOKUP('Frese Valve Selection'!$T404,'Partnumber data cartridges'!$A$4:$G$1001,5,FALSE)),
IF(ISBLANK(V404),0,VLOOKUP('Frese Valve Selection'!V404,'Partnumber data cartridges'!$A$4:$G$1001,5,FALSE)),
IF(ISBLANK(X404),0,VLOOKUP('Frese Valve Selection'!X404,'Partnumber data cartridges'!$A$4:$G$1001,5,FALSE)))</f>
        <v>0</v>
      </c>
      <c r="AG404" s="20" t="e">
        <f>VLOOKUP(O404,'Weight table'!$A$2:$C$10000,3,FALSE)+IF(ISNUMBER(S404),S404*VLOOKUP(T404,'Weight table'!$A$2:$C$10000,3,FALSE),0)+IF(ISNUMBER(U404),U404*VLOOKUP(V404,'Weight table'!$A$2:$C$10000,3,FALSE),0)+IF(ISNUMBER(W404),W404*VLOOKUP(X404,'Weight table'!$A$2:$C$10000,3,FALSE),0)</f>
        <v>#N/A</v>
      </c>
      <c r="AI404" s="73"/>
      <c r="AN404">
        <f t="shared" si="41"/>
        <v>0</v>
      </c>
      <c r="AO404" t="e">
        <f t="shared" si="42"/>
        <v>#N/A</v>
      </c>
    </row>
    <row r="405" spans="2:41">
      <c r="B405" s="73"/>
      <c r="C405" s="73"/>
      <c r="D405" s="73"/>
      <c r="E405" s="73"/>
      <c r="F405" s="73"/>
      <c r="G405" s="81"/>
      <c r="H405" s="81"/>
      <c r="I405" s="97"/>
      <c r="J405" s="73"/>
      <c r="K405" s="73"/>
      <c r="L405" s="73"/>
      <c r="M405" s="81"/>
      <c r="O405" s="71"/>
      <c r="P405" s="20" t="e">
        <f>VLOOKUP('Frese Valve Selection'!$O405,'Partnumber data valves'!$B$4:$M$1001,12,FALSE)</f>
        <v>#N/A</v>
      </c>
      <c r="Q405" s="20" t="e">
        <f>VLOOKUP('Frese Valve Selection'!$O405,'Partnumber data valves'!$B$4:$L$1001,11,FALSE)</f>
        <v>#N/A</v>
      </c>
      <c r="R405" s="94" t="e">
        <f t="shared" si="40"/>
        <v>#DIV/0!</v>
      </c>
      <c r="S405" s="71"/>
      <c r="T405" s="71"/>
      <c r="U405" s="71"/>
      <c r="V405" s="71"/>
      <c r="W405" s="71"/>
      <c r="X405" s="71"/>
      <c r="Y405" s="19" t="e">
        <f>VLOOKUP('Frese Valve Selection'!$O405,'Partnumber data valves'!$B$4:$K$1001,2,FALSE)</f>
        <v>#N/A</v>
      </c>
      <c r="Z405" s="20" t="e">
        <f>VLOOKUP('Frese Valve Selection'!$O405,'Partnumber data valves'!$B$4:$K$1001,3,FALSE)</f>
        <v>#N/A</v>
      </c>
      <c r="AA405" s="20" t="e">
        <f>VLOOKUP('Frese Valve Selection'!$O405,'Partnumber data valves'!$B$4:$K$1001,7,FALSE)</f>
        <v>#N/A</v>
      </c>
      <c r="AB405" s="20" t="e">
        <f>VLOOKUP('Frese Valve Selection'!$O405,'Partnumber data valves'!$B$4:$K$1001,8,FALSE)</f>
        <v>#N/A</v>
      </c>
      <c r="AC405" s="20" t="e">
        <f>VLOOKUP('Frese Valve Selection'!$O405,'Partnumber data valves'!$B$4:$K$1001,9,FALSE)</f>
        <v>#N/A</v>
      </c>
      <c r="AD405" s="20" t="e">
        <f>VLOOKUP('Frese Valve Selection'!$O405,'Partnumber data valves'!$B$4:$K$1001,10,FALSE)</f>
        <v>#N/A</v>
      </c>
      <c r="AE405" s="93">
        <f>IF(ISNUMBER(S405),S405*VLOOKUP('Frese Valve Selection'!$T405,'Partnumber data cartridges'!$A$4:$G$1001,7,FALSE),0)+
IF(ISNUMBER(U405),U405*VLOOKUP('Frese Valve Selection'!V405,'Partnumber data cartridges'!$A$4:$G$1001,7,FALSE),0)+
IF(ISNUMBER(W405),W405*VLOOKUP('Frese Valve Selection'!X405,'Partnumber data cartridges'!$A$4:$G$1001,7,FALSE),0)</f>
        <v>0</v>
      </c>
      <c r="AF405" s="1">
        <f>MAX(IF(ISBLANK(T405),0,VLOOKUP('Frese Valve Selection'!$T405,'Partnumber data cartridges'!$A$4:$G$1001,5,FALSE)),
IF(ISBLANK(V405),0,VLOOKUP('Frese Valve Selection'!V405,'Partnumber data cartridges'!$A$4:$G$1001,5,FALSE)),
IF(ISBLANK(X405),0,VLOOKUP('Frese Valve Selection'!X405,'Partnumber data cartridges'!$A$4:$G$1001,5,FALSE)))</f>
        <v>0</v>
      </c>
      <c r="AG405" s="20" t="e">
        <f>VLOOKUP(O405,'Weight table'!$A$2:$C$10000,3,FALSE)+IF(ISNUMBER(S405),S405*VLOOKUP(T405,'Weight table'!$A$2:$C$10000,3,FALSE),0)+IF(ISNUMBER(U405),U405*VLOOKUP(V405,'Weight table'!$A$2:$C$10000,3,FALSE),0)+IF(ISNUMBER(W405),W405*VLOOKUP(X405,'Weight table'!$A$2:$C$10000,3,FALSE),0)</f>
        <v>#N/A</v>
      </c>
      <c r="AI405" s="73"/>
      <c r="AN405">
        <f t="shared" si="41"/>
        <v>0</v>
      </c>
      <c r="AO405" t="e">
        <f t="shared" si="42"/>
        <v>#N/A</v>
      </c>
    </row>
    <row r="406" spans="2:41">
      <c r="B406" s="73"/>
      <c r="C406" s="73"/>
      <c r="D406" s="73"/>
      <c r="E406" s="73"/>
      <c r="F406" s="73"/>
      <c r="G406" s="82"/>
      <c r="H406" s="81"/>
      <c r="I406" s="97"/>
      <c r="J406" s="73"/>
      <c r="K406" s="73"/>
      <c r="L406" s="73"/>
      <c r="M406" s="81"/>
      <c r="O406" s="71"/>
      <c r="P406" s="20" t="e">
        <f>VLOOKUP('Frese Valve Selection'!$O406,'Partnumber data valves'!$B$4:$M$1001,12,FALSE)</f>
        <v>#N/A</v>
      </c>
      <c r="Q406" s="20" t="e">
        <f>VLOOKUP('Frese Valve Selection'!$O406,'Partnumber data valves'!$B$4:$L$1001,11,FALSE)</f>
        <v>#N/A</v>
      </c>
      <c r="R406" s="94" t="e">
        <f t="shared" si="40"/>
        <v>#DIV/0!</v>
      </c>
      <c r="S406" s="71"/>
      <c r="T406" s="71"/>
      <c r="U406" s="71"/>
      <c r="V406" s="71"/>
      <c r="W406" s="71"/>
      <c r="X406" s="71"/>
      <c r="Y406" s="19" t="e">
        <f>VLOOKUP('Frese Valve Selection'!$O406,'Partnumber data valves'!$B$4:$K$1001,2,FALSE)</f>
        <v>#N/A</v>
      </c>
      <c r="Z406" s="20" t="e">
        <f>VLOOKUP('Frese Valve Selection'!$O406,'Partnumber data valves'!$B$4:$K$1001,3,FALSE)</f>
        <v>#N/A</v>
      </c>
      <c r="AA406" s="20" t="e">
        <f>VLOOKUP('Frese Valve Selection'!$O406,'Partnumber data valves'!$B$4:$K$1001,7,FALSE)</f>
        <v>#N/A</v>
      </c>
      <c r="AB406" s="20" t="e">
        <f>VLOOKUP('Frese Valve Selection'!$O406,'Partnumber data valves'!$B$4:$K$1001,8,FALSE)</f>
        <v>#N/A</v>
      </c>
      <c r="AC406" s="20" t="e">
        <f>VLOOKUP('Frese Valve Selection'!$O406,'Partnumber data valves'!$B$4:$K$1001,9,FALSE)</f>
        <v>#N/A</v>
      </c>
      <c r="AD406" s="20" t="e">
        <f>VLOOKUP('Frese Valve Selection'!$O406,'Partnumber data valves'!$B$4:$K$1001,10,FALSE)</f>
        <v>#N/A</v>
      </c>
      <c r="AE406" s="93">
        <f>IF(ISNUMBER(S406),S406*VLOOKUP('Frese Valve Selection'!$T406,'Partnumber data cartridges'!$A$4:$G$1001,7,FALSE),0)+
IF(ISNUMBER(U406),U406*VLOOKUP('Frese Valve Selection'!V406,'Partnumber data cartridges'!$A$4:$G$1001,7,FALSE),0)+
IF(ISNUMBER(W406),W406*VLOOKUP('Frese Valve Selection'!X406,'Partnumber data cartridges'!$A$4:$G$1001,7,FALSE),0)</f>
        <v>0</v>
      </c>
      <c r="AF406" s="1">
        <f>MAX(IF(ISBLANK(T406),0,VLOOKUP('Frese Valve Selection'!$T406,'Partnumber data cartridges'!$A$4:$G$1001,5,FALSE)),
IF(ISBLANK(V406),0,VLOOKUP('Frese Valve Selection'!V406,'Partnumber data cartridges'!$A$4:$G$1001,5,FALSE)),
IF(ISBLANK(X406),0,VLOOKUP('Frese Valve Selection'!X406,'Partnumber data cartridges'!$A$4:$G$1001,5,FALSE)))</f>
        <v>0</v>
      </c>
      <c r="AG406" s="20" t="e">
        <f>VLOOKUP(O406,'Weight table'!$A$2:$C$10000,3,FALSE)+IF(ISNUMBER(S406),S406*VLOOKUP(T406,'Weight table'!$A$2:$C$10000,3,FALSE),0)+IF(ISNUMBER(U406),U406*VLOOKUP(V406,'Weight table'!$A$2:$C$10000,3,FALSE),0)+IF(ISNUMBER(W406),W406*VLOOKUP(X406,'Weight table'!$A$2:$C$10000,3,FALSE),0)</f>
        <v>#N/A</v>
      </c>
      <c r="AI406" s="73"/>
      <c r="AN406">
        <f t="shared" si="41"/>
        <v>0</v>
      </c>
      <c r="AO406" t="e">
        <f t="shared" si="42"/>
        <v>#N/A</v>
      </c>
    </row>
    <row r="407" spans="2:41">
      <c r="B407" s="73"/>
      <c r="C407" s="73"/>
      <c r="D407" s="73"/>
      <c r="E407" s="73"/>
      <c r="F407" s="73"/>
      <c r="G407" s="81"/>
      <c r="H407" s="81"/>
      <c r="I407" s="97"/>
      <c r="J407" s="73"/>
      <c r="K407" s="73"/>
      <c r="L407" s="73"/>
      <c r="M407" s="81"/>
      <c r="O407" s="71"/>
      <c r="P407" s="20" t="e">
        <f>VLOOKUP('Frese Valve Selection'!$O407,'Partnumber data valves'!$B$4:$M$1001,12,FALSE)</f>
        <v>#N/A</v>
      </c>
      <c r="Q407" s="20" t="e">
        <f>VLOOKUP('Frese Valve Selection'!$O407,'Partnumber data valves'!$B$4:$L$1001,11,FALSE)</f>
        <v>#N/A</v>
      </c>
      <c r="R407" s="94" t="e">
        <f t="shared" si="40"/>
        <v>#DIV/0!</v>
      </c>
      <c r="S407" s="71"/>
      <c r="T407" s="71"/>
      <c r="U407" s="71"/>
      <c r="V407" s="71"/>
      <c r="W407" s="71"/>
      <c r="X407" s="71"/>
      <c r="Y407" s="19" t="e">
        <f>VLOOKUP('Frese Valve Selection'!$O407,'Partnumber data valves'!$B$4:$K$1001,2,FALSE)</f>
        <v>#N/A</v>
      </c>
      <c r="Z407" s="20" t="e">
        <f>VLOOKUP('Frese Valve Selection'!$O407,'Partnumber data valves'!$B$4:$K$1001,3,FALSE)</f>
        <v>#N/A</v>
      </c>
      <c r="AA407" s="20" t="e">
        <f>VLOOKUP('Frese Valve Selection'!$O407,'Partnumber data valves'!$B$4:$K$1001,7,FALSE)</f>
        <v>#N/A</v>
      </c>
      <c r="AB407" s="20" t="e">
        <f>VLOOKUP('Frese Valve Selection'!$O407,'Partnumber data valves'!$B$4:$K$1001,8,FALSE)</f>
        <v>#N/A</v>
      </c>
      <c r="AC407" s="20" t="e">
        <f>VLOOKUP('Frese Valve Selection'!$O407,'Partnumber data valves'!$B$4:$K$1001,9,FALSE)</f>
        <v>#N/A</v>
      </c>
      <c r="AD407" s="20" t="e">
        <f>VLOOKUP('Frese Valve Selection'!$O407,'Partnumber data valves'!$B$4:$K$1001,10,FALSE)</f>
        <v>#N/A</v>
      </c>
      <c r="AE407" s="93">
        <f>IF(ISNUMBER(S407),S407*VLOOKUP('Frese Valve Selection'!$T407,'Partnumber data cartridges'!$A$4:$G$1001,7,FALSE),0)+
IF(ISNUMBER(U407),U407*VLOOKUP('Frese Valve Selection'!V407,'Partnumber data cartridges'!$A$4:$G$1001,7,FALSE),0)+
IF(ISNUMBER(W407),W407*VLOOKUP('Frese Valve Selection'!X407,'Partnumber data cartridges'!$A$4:$G$1001,7,FALSE),0)</f>
        <v>0</v>
      </c>
      <c r="AF407" s="1">
        <f>MAX(IF(ISBLANK(T407),0,VLOOKUP('Frese Valve Selection'!$T407,'Partnumber data cartridges'!$A$4:$G$1001,5,FALSE)),
IF(ISBLANK(V407),0,VLOOKUP('Frese Valve Selection'!V407,'Partnumber data cartridges'!$A$4:$G$1001,5,FALSE)),
IF(ISBLANK(X407),0,VLOOKUP('Frese Valve Selection'!X407,'Partnumber data cartridges'!$A$4:$G$1001,5,FALSE)))</f>
        <v>0</v>
      </c>
      <c r="AG407" s="20" t="e">
        <f>VLOOKUP(O407,'Weight table'!$A$2:$C$10000,3,FALSE)+IF(ISNUMBER(S407),S407*VLOOKUP(T407,'Weight table'!$A$2:$C$10000,3,FALSE),0)+IF(ISNUMBER(U407),U407*VLOOKUP(V407,'Weight table'!$A$2:$C$10000,3,FALSE),0)+IF(ISNUMBER(W407),W407*VLOOKUP(X407,'Weight table'!$A$2:$C$10000,3,FALSE),0)</f>
        <v>#N/A</v>
      </c>
      <c r="AI407" s="73"/>
      <c r="AN407">
        <f t="shared" si="41"/>
        <v>0</v>
      </c>
      <c r="AO407" t="e">
        <f t="shared" si="42"/>
        <v>#N/A</v>
      </c>
    </row>
    <row r="408" spans="2:41">
      <c r="B408" s="73"/>
      <c r="C408" s="73"/>
      <c r="D408" s="73"/>
      <c r="E408" s="73"/>
      <c r="F408" s="73"/>
      <c r="G408" s="82"/>
      <c r="H408" s="81"/>
      <c r="I408" s="97"/>
      <c r="J408" s="73"/>
      <c r="K408" s="73"/>
      <c r="L408" s="73"/>
      <c r="M408" s="81"/>
      <c r="O408" s="71"/>
      <c r="P408" s="20" t="e">
        <f>VLOOKUP('Frese Valve Selection'!$O408,'Partnumber data valves'!$B$4:$M$1001,12,FALSE)</f>
        <v>#N/A</v>
      </c>
      <c r="Q408" s="20" t="e">
        <f>VLOOKUP('Frese Valve Selection'!$O408,'Partnumber data valves'!$B$4:$L$1001,11,FALSE)</f>
        <v>#N/A</v>
      </c>
      <c r="R408" s="94" t="e">
        <f t="shared" si="40"/>
        <v>#DIV/0!</v>
      </c>
      <c r="S408" s="71"/>
      <c r="T408" s="71"/>
      <c r="U408" s="71"/>
      <c r="V408" s="71"/>
      <c r="W408" s="71"/>
      <c r="X408" s="71"/>
      <c r="Y408" s="19" t="e">
        <f>VLOOKUP('Frese Valve Selection'!$O408,'Partnumber data valves'!$B$4:$K$1001,2,FALSE)</f>
        <v>#N/A</v>
      </c>
      <c r="Z408" s="20" t="e">
        <f>VLOOKUP('Frese Valve Selection'!$O408,'Partnumber data valves'!$B$4:$K$1001,3,FALSE)</f>
        <v>#N/A</v>
      </c>
      <c r="AA408" s="20" t="e">
        <f>VLOOKUP('Frese Valve Selection'!$O408,'Partnumber data valves'!$B$4:$K$1001,7,FALSE)</f>
        <v>#N/A</v>
      </c>
      <c r="AB408" s="20" t="e">
        <f>VLOOKUP('Frese Valve Selection'!$O408,'Partnumber data valves'!$B$4:$K$1001,8,FALSE)</f>
        <v>#N/A</v>
      </c>
      <c r="AC408" s="20" t="e">
        <f>VLOOKUP('Frese Valve Selection'!$O408,'Partnumber data valves'!$B$4:$K$1001,9,FALSE)</f>
        <v>#N/A</v>
      </c>
      <c r="AD408" s="20" t="e">
        <f>VLOOKUP('Frese Valve Selection'!$O408,'Partnumber data valves'!$B$4:$K$1001,10,FALSE)</f>
        <v>#N/A</v>
      </c>
      <c r="AE408" s="93">
        <f>IF(ISNUMBER(S408),S408*VLOOKUP('Frese Valve Selection'!$T408,'Partnumber data cartridges'!$A$4:$G$1001,7,FALSE),0)+
IF(ISNUMBER(U408),U408*VLOOKUP('Frese Valve Selection'!V408,'Partnumber data cartridges'!$A$4:$G$1001,7,FALSE),0)+
IF(ISNUMBER(W408),W408*VLOOKUP('Frese Valve Selection'!X408,'Partnumber data cartridges'!$A$4:$G$1001,7,FALSE),0)</f>
        <v>0</v>
      </c>
      <c r="AF408" s="1">
        <f>MAX(IF(ISBLANK(T408),0,VLOOKUP('Frese Valve Selection'!$T408,'Partnumber data cartridges'!$A$4:$G$1001,5,FALSE)),
IF(ISBLANK(V408),0,VLOOKUP('Frese Valve Selection'!V408,'Partnumber data cartridges'!$A$4:$G$1001,5,FALSE)),
IF(ISBLANK(X408),0,VLOOKUP('Frese Valve Selection'!X408,'Partnumber data cartridges'!$A$4:$G$1001,5,FALSE)))</f>
        <v>0</v>
      </c>
      <c r="AG408" s="20" t="e">
        <f>VLOOKUP(O408,'Weight table'!$A$2:$C$10000,3,FALSE)+IF(ISNUMBER(S408),S408*VLOOKUP(T408,'Weight table'!$A$2:$C$10000,3,FALSE),0)+IF(ISNUMBER(U408),U408*VLOOKUP(V408,'Weight table'!$A$2:$C$10000,3,FALSE),0)+IF(ISNUMBER(W408),W408*VLOOKUP(X408,'Weight table'!$A$2:$C$10000,3,FALSE),0)</f>
        <v>#N/A</v>
      </c>
      <c r="AI408" s="73"/>
      <c r="AN408">
        <f t="shared" si="41"/>
        <v>0</v>
      </c>
      <c r="AO408" t="e">
        <f t="shared" si="42"/>
        <v>#N/A</v>
      </c>
    </row>
    <row r="409" spans="2:41">
      <c r="B409" s="73"/>
      <c r="C409" s="73"/>
      <c r="D409" s="73"/>
      <c r="E409" s="73"/>
      <c r="F409" s="73"/>
      <c r="G409" s="81"/>
      <c r="H409" s="81"/>
      <c r="I409" s="97"/>
      <c r="J409" s="73"/>
      <c r="K409" s="73"/>
      <c r="L409" s="73"/>
      <c r="M409" s="81"/>
      <c r="O409" s="71"/>
      <c r="P409" s="20" t="e">
        <f>VLOOKUP('Frese Valve Selection'!$O409,'Partnumber data valves'!$B$4:$M$1001,12,FALSE)</f>
        <v>#N/A</v>
      </c>
      <c r="Q409" s="20" t="e">
        <f>VLOOKUP('Frese Valve Selection'!$O409,'Partnumber data valves'!$B$4:$L$1001,11,FALSE)</f>
        <v>#N/A</v>
      </c>
      <c r="R409" s="94" t="e">
        <f t="shared" si="40"/>
        <v>#DIV/0!</v>
      </c>
      <c r="S409" s="71"/>
      <c r="T409" s="71"/>
      <c r="U409" s="71"/>
      <c r="V409" s="71"/>
      <c r="W409" s="71"/>
      <c r="X409" s="71"/>
      <c r="Y409" s="19" t="e">
        <f>VLOOKUP('Frese Valve Selection'!$O409,'Partnumber data valves'!$B$4:$K$1001,2,FALSE)</f>
        <v>#N/A</v>
      </c>
      <c r="Z409" s="20" t="e">
        <f>VLOOKUP('Frese Valve Selection'!$O409,'Partnumber data valves'!$B$4:$K$1001,3,FALSE)</f>
        <v>#N/A</v>
      </c>
      <c r="AA409" s="20" t="e">
        <f>VLOOKUP('Frese Valve Selection'!$O409,'Partnumber data valves'!$B$4:$K$1001,7,FALSE)</f>
        <v>#N/A</v>
      </c>
      <c r="AB409" s="20" t="e">
        <f>VLOOKUP('Frese Valve Selection'!$O409,'Partnumber data valves'!$B$4:$K$1001,8,FALSE)</f>
        <v>#N/A</v>
      </c>
      <c r="AC409" s="20" t="e">
        <f>VLOOKUP('Frese Valve Selection'!$O409,'Partnumber data valves'!$B$4:$K$1001,9,FALSE)</f>
        <v>#N/A</v>
      </c>
      <c r="AD409" s="20" t="e">
        <f>VLOOKUP('Frese Valve Selection'!$O409,'Partnumber data valves'!$B$4:$K$1001,10,FALSE)</f>
        <v>#N/A</v>
      </c>
      <c r="AE409" s="93">
        <f>IF(ISNUMBER(S409),S409*VLOOKUP('Frese Valve Selection'!$T409,'Partnumber data cartridges'!$A$4:$G$1001,7,FALSE),0)+
IF(ISNUMBER(U409),U409*VLOOKUP('Frese Valve Selection'!V409,'Partnumber data cartridges'!$A$4:$G$1001,7,FALSE),0)+
IF(ISNUMBER(W409),W409*VLOOKUP('Frese Valve Selection'!X409,'Partnumber data cartridges'!$A$4:$G$1001,7,FALSE),0)</f>
        <v>0</v>
      </c>
      <c r="AF409" s="1">
        <f>MAX(IF(ISBLANK(T409),0,VLOOKUP('Frese Valve Selection'!$T409,'Partnumber data cartridges'!$A$4:$G$1001,5,FALSE)),
IF(ISBLANK(V409),0,VLOOKUP('Frese Valve Selection'!V409,'Partnumber data cartridges'!$A$4:$G$1001,5,FALSE)),
IF(ISBLANK(X409),0,VLOOKUP('Frese Valve Selection'!X409,'Partnumber data cartridges'!$A$4:$G$1001,5,FALSE)))</f>
        <v>0</v>
      </c>
      <c r="AG409" s="20" t="e">
        <f>VLOOKUP(O409,'Weight table'!$A$2:$C$10000,3,FALSE)+IF(ISNUMBER(S409),S409*VLOOKUP(T409,'Weight table'!$A$2:$C$10000,3,FALSE),0)+IF(ISNUMBER(U409),U409*VLOOKUP(V409,'Weight table'!$A$2:$C$10000,3,FALSE),0)+IF(ISNUMBER(W409),W409*VLOOKUP(X409,'Weight table'!$A$2:$C$10000,3,FALSE),0)</f>
        <v>#N/A</v>
      </c>
      <c r="AI409" s="73"/>
      <c r="AN409">
        <f t="shared" si="41"/>
        <v>0</v>
      </c>
      <c r="AO409" t="e">
        <f t="shared" si="42"/>
        <v>#N/A</v>
      </c>
    </row>
    <row r="410" spans="2:41">
      <c r="B410" s="73"/>
      <c r="C410" s="73"/>
      <c r="D410" s="73"/>
      <c r="E410" s="73"/>
      <c r="F410" s="73"/>
      <c r="G410" s="82"/>
      <c r="H410" s="81"/>
      <c r="I410" s="97"/>
      <c r="J410" s="73"/>
      <c r="K410" s="73"/>
      <c r="L410" s="73"/>
      <c r="M410" s="81"/>
      <c r="O410" s="71"/>
      <c r="P410" s="20" t="e">
        <f>VLOOKUP('Frese Valve Selection'!$O410,'Partnumber data valves'!$B$4:$M$1001,12,FALSE)</f>
        <v>#N/A</v>
      </c>
      <c r="Q410" s="20" t="e">
        <f>VLOOKUP('Frese Valve Selection'!$O410,'Partnumber data valves'!$B$4:$L$1001,11,FALSE)</f>
        <v>#N/A</v>
      </c>
      <c r="R410" s="94" t="e">
        <f t="shared" si="40"/>
        <v>#DIV/0!</v>
      </c>
      <c r="S410" s="71"/>
      <c r="T410" s="71"/>
      <c r="U410" s="71"/>
      <c r="V410" s="71"/>
      <c r="W410" s="71"/>
      <c r="X410" s="71"/>
      <c r="Y410" s="19" t="e">
        <f>VLOOKUP('Frese Valve Selection'!$O410,'Partnumber data valves'!$B$4:$K$1001,2,FALSE)</f>
        <v>#N/A</v>
      </c>
      <c r="Z410" s="20" t="e">
        <f>VLOOKUP('Frese Valve Selection'!$O410,'Partnumber data valves'!$B$4:$K$1001,3,FALSE)</f>
        <v>#N/A</v>
      </c>
      <c r="AA410" s="20" t="e">
        <f>VLOOKUP('Frese Valve Selection'!$O410,'Partnumber data valves'!$B$4:$K$1001,7,FALSE)</f>
        <v>#N/A</v>
      </c>
      <c r="AB410" s="20" t="e">
        <f>VLOOKUP('Frese Valve Selection'!$O410,'Partnumber data valves'!$B$4:$K$1001,8,FALSE)</f>
        <v>#N/A</v>
      </c>
      <c r="AC410" s="20" t="e">
        <f>VLOOKUP('Frese Valve Selection'!$O410,'Partnumber data valves'!$B$4:$K$1001,9,FALSE)</f>
        <v>#N/A</v>
      </c>
      <c r="AD410" s="20" t="e">
        <f>VLOOKUP('Frese Valve Selection'!$O410,'Partnumber data valves'!$B$4:$K$1001,10,FALSE)</f>
        <v>#N/A</v>
      </c>
      <c r="AE410" s="93">
        <f>IF(ISNUMBER(S410),S410*VLOOKUP('Frese Valve Selection'!$T410,'Partnumber data cartridges'!$A$4:$G$1001,7,FALSE),0)+
IF(ISNUMBER(U410),U410*VLOOKUP('Frese Valve Selection'!V410,'Partnumber data cartridges'!$A$4:$G$1001,7,FALSE),0)+
IF(ISNUMBER(W410),W410*VLOOKUP('Frese Valve Selection'!X410,'Partnumber data cartridges'!$A$4:$G$1001,7,FALSE),0)</f>
        <v>0</v>
      </c>
      <c r="AF410" s="1">
        <f>MAX(IF(ISBLANK(T410),0,VLOOKUP('Frese Valve Selection'!$T410,'Partnumber data cartridges'!$A$4:$G$1001,5,FALSE)),
IF(ISBLANK(V410),0,VLOOKUP('Frese Valve Selection'!V410,'Partnumber data cartridges'!$A$4:$G$1001,5,FALSE)),
IF(ISBLANK(X410),0,VLOOKUP('Frese Valve Selection'!X410,'Partnumber data cartridges'!$A$4:$G$1001,5,FALSE)))</f>
        <v>0</v>
      </c>
      <c r="AG410" s="20" t="e">
        <f>VLOOKUP(O410,'Weight table'!$A$2:$C$10000,3,FALSE)+IF(ISNUMBER(S410),S410*VLOOKUP(T410,'Weight table'!$A$2:$C$10000,3,FALSE),0)+IF(ISNUMBER(U410),U410*VLOOKUP(V410,'Weight table'!$A$2:$C$10000,3,FALSE),0)+IF(ISNUMBER(W410),W410*VLOOKUP(X410,'Weight table'!$A$2:$C$10000,3,FALSE),0)</f>
        <v>#N/A</v>
      </c>
      <c r="AI410" s="73"/>
      <c r="AN410">
        <f t="shared" si="41"/>
        <v>0</v>
      </c>
      <c r="AO410" t="e">
        <f t="shared" si="42"/>
        <v>#N/A</v>
      </c>
    </row>
    <row r="411" spans="2:41">
      <c r="B411" s="73"/>
      <c r="C411" s="73"/>
      <c r="D411" s="73"/>
      <c r="E411" s="73"/>
      <c r="F411" s="73"/>
      <c r="G411" s="81"/>
      <c r="H411" s="81"/>
      <c r="I411" s="97"/>
      <c r="J411" s="73"/>
      <c r="K411" s="73"/>
      <c r="L411" s="73"/>
      <c r="M411" s="81"/>
      <c r="O411" s="71"/>
      <c r="P411" s="20" t="e">
        <f>VLOOKUP('Frese Valve Selection'!$O411,'Partnumber data valves'!$B$4:$M$1001,12,FALSE)</f>
        <v>#N/A</v>
      </c>
      <c r="Q411" s="20" t="e">
        <f>VLOOKUP('Frese Valve Selection'!$O411,'Partnumber data valves'!$B$4:$L$1001,11,FALSE)</f>
        <v>#N/A</v>
      </c>
      <c r="R411" s="94" t="e">
        <f t="shared" si="40"/>
        <v>#DIV/0!</v>
      </c>
      <c r="S411" s="71"/>
      <c r="T411" s="71"/>
      <c r="U411" s="71"/>
      <c r="V411" s="71"/>
      <c r="W411" s="71"/>
      <c r="X411" s="71"/>
      <c r="Y411" s="19" t="e">
        <f>VLOOKUP('Frese Valve Selection'!$O411,'Partnumber data valves'!$B$4:$K$1001,2,FALSE)</f>
        <v>#N/A</v>
      </c>
      <c r="Z411" s="20" t="e">
        <f>VLOOKUP('Frese Valve Selection'!$O411,'Partnumber data valves'!$B$4:$K$1001,3,FALSE)</f>
        <v>#N/A</v>
      </c>
      <c r="AA411" s="20" t="e">
        <f>VLOOKUP('Frese Valve Selection'!$O411,'Partnumber data valves'!$B$4:$K$1001,7,FALSE)</f>
        <v>#N/A</v>
      </c>
      <c r="AB411" s="20" t="e">
        <f>VLOOKUP('Frese Valve Selection'!$O411,'Partnumber data valves'!$B$4:$K$1001,8,FALSE)</f>
        <v>#N/A</v>
      </c>
      <c r="AC411" s="20" t="e">
        <f>VLOOKUP('Frese Valve Selection'!$O411,'Partnumber data valves'!$B$4:$K$1001,9,FALSE)</f>
        <v>#N/A</v>
      </c>
      <c r="AD411" s="20" t="e">
        <f>VLOOKUP('Frese Valve Selection'!$O411,'Partnumber data valves'!$B$4:$K$1001,10,FALSE)</f>
        <v>#N/A</v>
      </c>
      <c r="AE411" s="93">
        <f>IF(ISNUMBER(S411),S411*VLOOKUP('Frese Valve Selection'!$T411,'Partnumber data cartridges'!$A$4:$G$1001,7,FALSE),0)+
IF(ISNUMBER(U411),U411*VLOOKUP('Frese Valve Selection'!V411,'Partnumber data cartridges'!$A$4:$G$1001,7,FALSE),0)+
IF(ISNUMBER(W411),W411*VLOOKUP('Frese Valve Selection'!X411,'Partnumber data cartridges'!$A$4:$G$1001,7,FALSE),0)</f>
        <v>0</v>
      </c>
      <c r="AF411" s="1">
        <f>MAX(IF(ISBLANK(T411),0,VLOOKUP('Frese Valve Selection'!$T411,'Partnumber data cartridges'!$A$4:$G$1001,5,FALSE)),
IF(ISBLANK(V411),0,VLOOKUP('Frese Valve Selection'!V411,'Partnumber data cartridges'!$A$4:$G$1001,5,FALSE)),
IF(ISBLANK(X411),0,VLOOKUP('Frese Valve Selection'!X411,'Partnumber data cartridges'!$A$4:$G$1001,5,FALSE)))</f>
        <v>0</v>
      </c>
      <c r="AG411" s="20" t="e">
        <f>VLOOKUP(O411,'Weight table'!$A$2:$C$10000,3,FALSE)+IF(ISNUMBER(S411),S411*VLOOKUP(T411,'Weight table'!$A$2:$C$10000,3,FALSE),0)+IF(ISNUMBER(U411),U411*VLOOKUP(V411,'Weight table'!$A$2:$C$10000,3,FALSE),0)+IF(ISNUMBER(W411),W411*VLOOKUP(X411,'Weight table'!$A$2:$C$10000,3,FALSE),0)</f>
        <v>#N/A</v>
      </c>
      <c r="AI411" s="73"/>
      <c r="AN411">
        <f t="shared" si="41"/>
        <v>0</v>
      </c>
      <c r="AO411" t="e">
        <f t="shared" si="42"/>
        <v>#N/A</v>
      </c>
    </row>
    <row r="412" spans="2:41">
      <c r="B412" s="73"/>
      <c r="C412" s="73"/>
      <c r="D412" s="73"/>
      <c r="E412" s="73"/>
      <c r="F412" s="73"/>
      <c r="G412" s="82"/>
      <c r="H412" s="81"/>
      <c r="I412" s="97"/>
      <c r="J412" s="73"/>
      <c r="K412" s="73"/>
      <c r="L412" s="73"/>
      <c r="M412" s="81"/>
      <c r="O412" s="71"/>
      <c r="P412" s="20" t="e">
        <f>VLOOKUP('Frese Valve Selection'!$O412,'Partnumber data valves'!$B$4:$M$1001,12,FALSE)</f>
        <v>#N/A</v>
      </c>
      <c r="Q412" s="20" t="e">
        <f>VLOOKUP('Frese Valve Selection'!$O412,'Partnumber data valves'!$B$4:$L$1001,11,FALSE)</f>
        <v>#N/A</v>
      </c>
      <c r="R412" s="94" t="e">
        <f t="shared" si="40"/>
        <v>#DIV/0!</v>
      </c>
      <c r="S412" s="71"/>
      <c r="T412" s="71"/>
      <c r="U412" s="71"/>
      <c r="V412" s="71"/>
      <c r="W412" s="71"/>
      <c r="X412" s="71"/>
      <c r="Y412" s="19" t="e">
        <f>VLOOKUP('Frese Valve Selection'!$O412,'Partnumber data valves'!$B$4:$K$1001,2,FALSE)</f>
        <v>#N/A</v>
      </c>
      <c r="Z412" s="20" t="e">
        <f>VLOOKUP('Frese Valve Selection'!$O412,'Partnumber data valves'!$B$4:$K$1001,3,FALSE)</f>
        <v>#N/A</v>
      </c>
      <c r="AA412" s="20" t="e">
        <f>VLOOKUP('Frese Valve Selection'!$O412,'Partnumber data valves'!$B$4:$K$1001,7,FALSE)</f>
        <v>#N/A</v>
      </c>
      <c r="AB412" s="20" t="e">
        <f>VLOOKUP('Frese Valve Selection'!$O412,'Partnumber data valves'!$B$4:$K$1001,8,FALSE)</f>
        <v>#N/A</v>
      </c>
      <c r="AC412" s="20" t="e">
        <f>VLOOKUP('Frese Valve Selection'!$O412,'Partnumber data valves'!$B$4:$K$1001,9,FALSE)</f>
        <v>#N/A</v>
      </c>
      <c r="AD412" s="20" t="e">
        <f>VLOOKUP('Frese Valve Selection'!$O412,'Partnumber data valves'!$B$4:$K$1001,10,FALSE)</f>
        <v>#N/A</v>
      </c>
      <c r="AE412" s="93">
        <f>IF(ISNUMBER(S412),S412*VLOOKUP('Frese Valve Selection'!$T412,'Partnumber data cartridges'!$A$4:$G$1001,7,FALSE),0)+
IF(ISNUMBER(U412),U412*VLOOKUP('Frese Valve Selection'!V412,'Partnumber data cartridges'!$A$4:$G$1001,7,FALSE),0)+
IF(ISNUMBER(W412),W412*VLOOKUP('Frese Valve Selection'!X412,'Partnumber data cartridges'!$A$4:$G$1001,7,FALSE),0)</f>
        <v>0</v>
      </c>
      <c r="AF412" s="1">
        <f>MAX(IF(ISBLANK(T412),0,VLOOKUP('Frese Valve Selection'!$T412,'Partnumber data cartridges'!$A$4:$G$1001,5,FALSE)),
IF(ISBLANK(V412),0,VLOOKUP('Frese Valve Selection'!V412,'Partnumber data cartridges'!$A$4:$G$1001,5,FALSE)),
IF(ISBLANK(X412),0,VLOOKUP('Frese Valve Selection'!X412,'Partnumber data cartridges'!$A$4:$G$1001,5,FALSE)))</f>
        <v>0</v>
      </c>
      <c r="AG412" s="20" t="e">
        <f>VLOOKUP(O412,'Weight table'!$A$2:$C$10000,3,FALSE)+IF(ISNUMBER(S412),S412*VLOOKUP(T412,'Weight table'!$A$2:$C$10000,3,FALSE),0)+IF(ISNUMBER(U412),U412*VLOOKUP(V412,'Weight table'!$A$2:$C$10000,3,FALSE),0)+IF(ISNUMBER(W412),W412*VLOOKUP(X412,'Weight table'!$A$2:$C$10000,3,FALSE),0)</f>
        <v>#N/A</v>
      </c>
      <c r="AI412" s="73"/>
      <c r="AN412">
        <f t="shared" si="41"/>
        <v>0</v>
      </c>
      <c r="AO412" t="e">
        <f t="shared" si="42"/>
        <v>#N/A</v>
      </c>
    </row>
    <row r="413" spans="2:41">
      <c r="B413" s="73"/>
      <c r="C413" s="73"/>
      <c r="D413" s="73"/>
      <c r="E413" s="73"/>
      <c r="F413" s="73"/>
      <c r="G413" s="81"/>
      <c r="H413" s="81"/>
      <c r="I413" s="97"/>
      <c r="J413" s="73"/>
      <c r="K413" s="73"/>
      <c r="L413" s="73"/>
      <c r="M413" s="81"/>
      <c r="O413" s="71"/>
      <c r="P413" s="20" t="e">
        <f>VLOOKUP('Frese Valve Selection'!$O413,'Partnumber data valves'!$B$4:$M$1001,12,FALSE)</f>
        <v>#N/A</v>
      </c>
      <c r="Q413" s="20" t="e">
        <f>VLOOKUP('Frese Valve Selection'!$O413,'Partnumber data valves'!$B$4:$L$1001,11,FALSE)</f>
        <v>#N/A</v>
      </c>
      <c r="R413" s="94" t="e">
        <f t="shared" si="40"/>
        <v>#DIV/0!</v>
      </c>
      <c r="S413" s="71"/>
      <c r="T413" s="71"/>
      <c r="U413" s="71"/>
      <c r="V413" s="71"/>
      <c r="W413" s="71"/>
      <c r="X413" s="71"/>
      <c r="Y413" s="19" t="e">
        <f>VLOOKUP('Frese Valve Selection'!$O413,'Partnumber data valves'!$B$4:$K$1001,2,FALSE)</f>
        <v>#N/A</v>
      </c>
      <c r="Z413" s="20" t="e">
        <f>VLOOKUP('Frese Valve Selection'!$O413,'Partnumber data valves'!$B$4:$K$1001,3,FALSE)</f>
        <v>#N/A</v>
      </c>
      <c r="AA413" s="20" t="e">
        <f>VLOOKUP('Frese Valve Selection'!$O413,'Partnumber data valves'!$B$4:$K$1001,7,FALSE)</f>
        <v>#N/A</v>
      </c>
      <c r="AB413" s="20" t="e">
        <f>VLOOKUP('Frese Valve Selection'!$O413,'Partnumber data valves'!$B$4:$K$1001,8,FALSE)</f>
        <v>#N/A</v>
      </c>
      <c r="AC413" s="20" t="e">
        <f>VLOOKUP('Frese Valve Selection'!$O413,'Partnumber data valves'!$B$4:$K$1001,9,FALSE)</f>
        <v>#N/A</v>
      </c>
      <c r="AD413" s="20" t="e">
        <f>VLOOKUP('Frese Valve Selection'!$O413,'Partnumber data valves'!$B$4:$K$1001,10,FALSE)</f>
        <v>#N/A</v>
      </c>
      <c r="AE413" s="93">
        <f>IF(ISNUMBER(S413),S413*VLOOKUP('Frese Valve Selection'!$T413,'Partnumber data cartridges'!$A$4:$G$1001,7,FALSE),0)+
IF(ISNUMBER(U413),U413*VLOOKUP('Frese Valve Selection'!V413,'Partnumber data cartridges'!$A$4:$G$1001,7,FALSE),0)+
IF(ISNUMBER(W413),W413*VLOOKUP('Frese Valve Selection'!X413,'Partnumber data cartridges'!$A$4:$G$1001,7,FALSE),0)</f>
        <v>0</v>
      </c>
      <c r="AF413" s="1">
        <f>MAX(IF(ISBLANK(T413),0,VLOOKUP('Frese Valve Selection'!$T413,'Partnumber data cartridges'!$A$4:$G$1001,5,FALSE)),
IF(ISBLANK(V413),0,VLOOKUP('Frese Valve Selection'!V413,'Partnumber data cartridges'!$A$4:$G$1001,5,FALSE)),
IF(ISBLANK(X413),0,VLOOKUP('Frese Valve Selection'!X413,'Partnumber data cartridges'!$A$4:$G$1001,5,FALSE)))</f>
        <v>0</v>
      </c>
      <c r="AG413" s="20" t="e">
        <f>VLOOKUP(O413,'Weight table'!$A$2:$C$10000,3,FALSE)+IF(ISNUMBER(S413),S413*VLOOKUP(T413,'Weight table'!$A$2:$C$10000,3,FALSE),0)+IF(ISNUMBER(U413),U413*VLOOKUP(V413,'Weight table'!$A$2:$C$10000,3,FALSE),0)+IF(ISNUMBER(W413),W413*VLOOKUP(X413,'Weight table'!$A$2:$C$10000,3,FALSE),0)</f>
        <v>#N/A</v>
      </c>
      <c r="AI413" s="73"/>
      <c r="AN413">
        <f t="shared" si="41"/>
        <v>0</v>
      </c>
      <c r="AO413" t="e">
        <f t="shared" si="42"/>
        <v>#N/A</v>
      </c>
    </row>
    <row r="414" spans="2:41">
      <c r="B414" s="73"/>
      <c r="C414" s="73"/>
      <c r="D414" s="73"/>
      <c r="E414" s="73"/>
      <c r="F414" s="73"/>
      <c r="G414" s="82"/>
      <c r="H414" s="82"/>
      <c r="I414" s="97"/>
      <c r="J414" s="73"/>
      <c r="K414" s="73"/>
      <c r="L414" s="73"/>
      <c r="M414" s="81"/>
      <c r="O414" s="71"/>
      <c r="P414" s="20" t="e">
        <f>VLOOKUP('Frese Valve Selection'!$O414,'Partnumber data valves'!$B$4:$M$1001,12,FALSE)</f>
        <v>#N/A</v>
      </c>
      <c r="Q414" s="20" t="e">
        <f>VLOOKUP('Frese Valve Selection'!$O414,'Partnumber data valves'!$B$4:$L$1001,11,FALSE)</f>
        <v>#N/A</v>
      </c>
      <c r="R414" s="94" t="e">
        <f t="shared" si="40"/>
        <v>#DIV/0!</v>
      </c>
      <c r="S414" s="71"/>
      <c r="T414" s="71"/>
      <c r="U414" s="71"/>
      <c r="V414" s="71"/>
      <c r="W414" s="71"/>
      <c r="X414" s="71"/>
      <c r="Y414" s="19" t="e">
        <f>VLOOKUP('Frese Valve Selection'!$O414,'Partnumber data valves'!$B$4:$K$1001,2,FALSE)</f>
        <v>#N/A</v>
      </c>
      <c r="Z414" s="20" t="e">
        <f>VLOOKUP('Frese Valve Selection'!$O414,'Partnumber data valves'!$B$4:$K$1001,3,FALSE)</f>
        <v>#N/A</v>
      </c>
      <c r="AA414" s="20" t="e">
        <f>VLOOKUP('Frese Valve Selection'!$O414,'Partnumber data valves'!$B$4:$K$1001,7,FALSE)</f>
        <v>#N/A</v>
      </c>
      <c r="AB414" s="20" t="e">
        <f>VLOOKUP('Frese Valve Selection'!$O414,'Partnumber data valves'!$B$4:$K$1001,8,FALSE)</f>
        <v>#N/A</v>
      </c>
      <c r="AC414" s="20" t="e">
        <f>VLOOKUP('Frese Valve Selection'!$O414,'Partnumber data valves'!$B$4:$K$1001,9,FALSE)</f>
        <v>#N/A</v>
      </c>
      <c r="AD414" s="20" t="e">
        <f>VLOOKUP('Frese Valve Selection'!$O414,'Partnumber data valves'!$B$4:$K$1001,10,FALSE)</f>
        <v>#N/A</v>
      </c>
      <c r="AE414" s="93">
        <f>IF(ISNUMBER(S414),S414*VLOOKUP('Frese Valve Selection'!$T414,'Partnumber data cartridges'!$A$4:$G$1001,7,FALSE),0)+
IF(ISNUMBER(U414),U414*VLOOKUP('Frese Valve Selection'!V414,'Partnumber data cartridges'!$A$4:$G$1001,7,FALSE),0)+
IF(ISNUMBER(W414),W414*VLOOKUP('Frese Valve Selection'!X414,'Partnumber data cartridges'!$A$4:$G$1001,7,FALSE),0)</f>
        <v>0</v>
      </c>
      <c r="AF414" s="1">
        <f>MAX(IF(ISBLANK(T414),0,VLOOKUP('Frese Valve Selection'!$T414,'Partnumber data cartridges'!$A$4:$G$1001,5,FALSE)),
IF(ISBLANK(V414),0,VLOOKUP('Frese Valve Selection'!V414,'Partnumber data cartridges'!$A$4:$G$1001,5,FALSE)),
IF(ISBLANK(X414),0,VLOOKUP('Frese Valve Selection'!X414,'Partnumber data cartridges'!$A$4:$G$1001,5,FALSE)))</f>
        <v>0</v>
      </c>
      <c r="AG414" s="20" t="e">
        <f>VLOOKUP(O414,'Weight table'!$A$2:$C$10000,3,FALSE)+IF(ISNUMBER(S414),S414*VLOOKUP(T414,'Weight table'!$A$2:$C$10000,3,FALSE),0)+IF(ISNUMBER(U414),U414*VLOOKUP(V414,'Weight table'!$A$2:$C$10000,3,FALSE),0)+IF(ISNUMBER(W414),W414*VLOOKUP(X414,'Weight table'!$A$2:$C$10000,3,FALSE),0)</f>
        <v>#N/A</v>
      </c>
      <c r="AI414" s="73"/>
      <c r="AN414">
        <f t="shared" si="41"/>
        <v>0</v>
      </c>
      <c r="AO414" t="e">
        <f t="shared" si="42"/>
        <v>#N/A</v>
      </c>
    </row>
    <row r="415" spans="2:41">
      <c r="B415" s="73"/>
      <c r="C415" s="73"/>
      <c r="D415" s="73"/>
      <c r="E415" s="73"/>
      <c r="F415" s="73"/>
      <c r="G415" s="81"/>
      <c r="H415" s="81"/>
      <c r="I415" s="97"/>
      <c r="J415" s="73"/>
      <c r="K415" s="73"/>
      <c r="L415" s="73"/>
      <c r="M415" s="81"/>
      <c r="O415" s="71"/>
      <c r="P415" s="20" t="e">
        <f>VLOOKUP('Frese Valve Selection'!$O415,'Partnumber data valves'!$B$4:$M$1001,12,FALSE)</f>
        <v>#N/A</v>
      </c>
      <c r="Q415" s="20" t="e">
        <f>VLOOKUP('Frese Valve Selection'!$O415,'Partnumber data valves'!$B$4:$L$1001,11,FALSE)</f>
        <v>#N/A</v>
      </c>
      <c r="R415" s="94" t="e">
        <f t="shared" si="40"/>
        <v>#DIV/0!</v>
      </c>
      <c r="S415" s="71"/>
      <c r="T415" s="71"/>
      <c r="U415" s="71"/>
      <c r="V415" s="71"/>
      <c r="W415" s="71"/>
      <c r="X415" s="71"/>
      <c r="Y415" s="19" t="e">
        <f>VLOOKUP('Frese Valve Selection'!$O415,'Partnumber data valves'!$B$4:$K$1001,2,FALSE)</f>
        <v>#N/A</v>
      </c>
      <c r="Z415" s="20" t="e">
        <f>VLOOKUP('Frese Valve Selection'!$O415,'Partnumber data valves'!$B$4:$K$1001,3,FALSE)</f>
        <v>#N/A</v>
      </c>
      <c r="AA415" s="20" t="e">
        <f>VLOOKUP('Frese Valve Selection'!$O415,'Partnumber data valves'!$B$4:$K$1001,7,FALSE)</f>
        <v>#N/A</v>
      </c>
      <c r="AB415" s="20" t="e">
        <f>VLOOKUP('Frese Valve Selection'!$O415,'Partnumber data valves'!$B$4:$K$1001,8,FALSE)</f>
        <v>#N/A</v>
      </c>
      <c r="AC415" s="20" t="e">
        <f>VLOOKUP('Frese Valve Selection'!$O415,'Partnumber data valves'!$B$4:$K$1001,9,FALSE)</f>
        <v>#N/A</v>
      </c>
      <c r="AD415" s="20" t="e">
        <f>VLOOKUP('Frese Valve Selection'!$O415,'Partnumber data valves'!$B$4:$K$1001,10,FALSE)</f>
        <v>#N/A</v>
      </c>
      <c r="AE415" s="93">
        <f>IF(ISNUMBER(S415),S415*VLOOKUP('Frese Valve Selection'!$T415,'Partnumber data cartridges'!$A$4:$G$1001,7,FALSE),0)+
IF(ISNUMBER(U415),U415*VLOOKUP('Frese Valve Selection'!V415,'Partnumber data cartridges'!$A$4:$G$1001,7,FALSE),0)+
IF(ISNUMBER(W415),W415*VLOOKUP('Frese Valve Selection'!X415,'Partnumber data cartridges'!$A$4:$G$1001,7,FALSE),0)</f>
        <v>0</v>
      </c>
      <c r="AF415" s="1">
        <f>MAX(IF(ISBLANK(T415),0,VLOOKUP('Frese Valve Selection'!$T415,'Partnumber data cartridges'!$A$4:$G$1001,5,FALSE)),
IF(ISBLANK(V415),0,VLOOKUP('Frese Valve Selection'!V415,'Partnumber data cartridges'!$A$4:$G$1001,5,FALSE)),
IF(ISBLANK(X415),0,VLOOKUP('Frese Valve Selection'!X415,'Partnumber data cartridges'!$A$4:$G$1001,5,FALSE)))</f>
        <v>0</v>
      </c>
      <c r="AG415" s="20" t="e">
        <f>VLOOKUP(O415,'Weight table'!$A$2:$C$10000,3,FALSE)+IF(ISNUMBER(S415),S415*VLOOKUP(T415,'Weight table'!$A$2:$C$10000,3,FALSE),0)+IF(ISNUMBER(U415),U415*VLOOKUP(V415,'Weight table'!$A$2:$C$10000,3,FALSE),0)+IF(ISNUMBER(W415),W415*VLOOKUP(X415,'Weight table'!$A$2:$C$10000,3,FALSE),0)</f>
        <v>#N/A</v>
      </c>
      <c r="AI415" s="73"/>
      <c r="AN415">
        <f t="shared" si="41"/>
        <v>0</v>
      </c>
      <c r="AO415" t="e">
        <f t="shared" si="42"/>
        <v>#N/A</v>
      </c>
    </row>
    <row r="416" spans="2:41">
      <c r="B416" s="73"/>
      <c r="C416" s="73"/>
      <c r="D416" s="73"/>
      <c r="E416" s="73"/>
      <c r="F416" s="73"/>
      <c r="G416" s="82"/>
      <c r="H416" s="81"/>
      <c r="I416" s="97"/>
      <c r="J416" s="73"/>
      <c r="K416" s="73"/>
      <c r="L416" s="73"/>
      <c r="M416" s="81"/>
      <c r="O416" s="71"/>
      <c r="P416" s="20" t="e">
        <f>VLOOKUP('Frese Valve Selection'!$O416,'Partnumber data valves'!$B$4:$M$1001,12,FALSE)</f>
        <v>#N/A</v>
      </c>
      <c r="Q416" s="20" t="e">
        <f>VLOOKUP('Frese Valve Selection'!$O416,'Partnumber data valves'!$B$4:$L$1001,11,FALSE)</f>
        <v>#N/A</v>
      </c>
      <c r="R416" s="94" t="e">
        <f t="shared" si="40"/>
        <v>#DIV/0!</v>
      </c>
      <c r="S416" s="71"/>
      <c r="T416" s="71"/>
      <c r="U416" s="71"/>
      <c r="V416" s="71"/>
      <c r="W416" s="71"/>
      <c r="X416" s="71"/>
      <c r="Y416" s="19" t="e">
        <f>VLOOKUP('Frese Valve Selection'!$O416,'Partnumber data valves'!$B$4:$K$1001,2,FALSE)</f>
        <v>#N/A</v>
      </c>
      <c r="Z416" s="20" t="e">
        <f>VLOOKUP('Frese Valve Selection'!$O416,'Partnumber data valves'!$B$4:$K$1001,3,FALSE)</f>
        <v>#N/A</v>
      </c>
      <c r="AA416" s="20" t="e">
        <f>VLOOKUP('Frese Valve Selection'!$O416,'Partnumber data valves'!$B$4:$K$1001,7,FALSE)</f>
        <v>#N/A</v>
      </c>
      <c r="AB416" s="20" t="e">
        <f>VLOOKUP('Frese Valve Selection'!$O416,'Partnumber data valves'!$B$4:$K$1001,8,FALSE)</f>
        <v>#N/A</v>
      </c>
      <c r="AC416" s="20" t="e">
        <f>VLOOKUP('Frese Valve Selection'!$O416,'Partnumber data valves'!$B$4:$K$1001,9,FALSE)</f>
        <v>#N/A</v>
      </c>
      <c r="AD416" s="20" t="e">
        <f>VLOOKUP('Frese Valve Selection'!$O416,'Partnumber data valves'!$B$4:$K$1001,10,FALSE)</f>
        <v>#N/A</v>
      </c>
      <c r="AE416" s="93">
        <f>IF(ISNUMBER(S416),S416*VLOOKUP('Frese Valve Selection'!$T416,'Partnumber data cartridges'!$A$4:$G$1001,7,FALSE),0)+
IF(ISNUMBER(U416),U416*VLOOKUP('Frese Valve Selection'!V416,'Partnumber data cartridges'!$A$4:$G$1001,7,FALSE),0)+
IF(ISNUMBER(W416),W416*VLOOKUP('Frese Valve Selection'!X416,'Partnumber data cartridges'!$A$4:$G$1001,7,FALSE),0)</f>
        <v>0</v>
      </c>
      <c r="AF416" s="1">
        <f>MAX(IF(ISBLANK(T416),0,VLOOKUP('Frese Valve Selection'!$T416,'Partnumber data cartridges'!$A$4:$G$1001,5,FALSE)),
IF(ISBLANK(V416),0,VLOOKUP('Frese Valve Selection'!V416,'Partnumber data cartridges'!$A$4:$G$1001,5,FALSE)),
IF(ISBLANK(X416),0,VLOOKUP('Frese Valve Selection'!X416,'Partnumber data cartridges'!$A$4:$G$1001,5,FALSE)))</f>
        <v>0</v>
      </c>
      <c r="AG416" s="20" t="e">
        <f>VLOOKUP(O416,'Weight table'!$A$2:$C$10000,3,FALSE)+IF(ISNUMBER(S416),S416*VLOOKUP(T416,'Weight table'!$A$2:$C$10000,3,FALSE),0)+IF(ISNUMBER(U416),U416*VLOOKUP(V416,'Weight table'!$A$2:$C$10000,3,FALSE),0)+IF(ISNUMBER(W416),W416*VLOOKUP(X416,'Weight table'!$A$2:$C$10000,3,FALSE),0)</f>
        <v>#N/A</v>
      </c>
      <c r="AI416" s="73"/>
      <c r="AN416">
        <f t="shared" si="41"/>
        <v>0</v>
      </c>
      <c r="AO416" t="e">
        <f t="shared" si="42"/>
        <v>#N/A</v>
      </c>
    </row>
    <row r="417" spans="2:41">
      <c r="B417" s="73"/>
      <c r="C417" s="73"/>
      <c r="D417" s="73"/>
      <c r="E417" s="73"/>
      <c r="F417" s="73"/>
      <c r="G417" s="81"/>
      <c r="H417" s="81"/>
      <c r="I417" s="97"/>
      <c r="J417" s="73"/>
      <c r="K417" s="73"/>
      <c r="L417" s="73"/>
      <c r="M417" s="81"/>
      <c r="O417" s="71"/>
      <c r="P417" s="20" t="e">
        <f>VLOOKUP('Frese Valve Selection'!$O417,'Partnumber data valves'!$B$4:$M$1001,12,FALSE)</f>
        <v>#N/A</v>
      </c>
      <c r="Q417" s="20" t="e">
        <f>VLOOKUP('Frese Valve Selection'!$O417,'Partnumber data valves'!$B$4:$L$1001,11,FALSE)</f>
        <v>#N/A</v>
      </c>
      <c r="R417" s="94" t="e">
        <f t="shared" si="40"/>
        <v>#DIV/0!</v>
      </c>
      <c r="S417" s="71"/>
      <c r="T417" s="71"/>
      <c r="U417" s="71"/>
      <c r="V417" s="71"/>
      <c r="W417" s="71"/>
      <c r="X417" s="71"/>
      <c r="Y417" s="19" t="e">
        <f>VLOOKUP('Frese Valve Selection'!$O417,'Partnumber data valves'!$B$4:$K$1001,2,FALSE)</f>
        <v>#N/A</v>
      </c>
      <c r="Z417" s="20" t="e">
        <f>VLOOKUP('Frese Valve Selection'!$O417,'Partnumber data valves'!$B$4:$K$1001,3,FALSE)</f>
        <v>#N/A</v>
      </c>
      <c r="AA417" s="20" t="e">
        <f>VLOOKUP('Frese Valve Selection'!$O417,'Partnumber data valves'!$B$4:$K$1001,7,FALSE)</f>
        <v>#N/A</v>
      </c>
      <c r="AB417" s="20" t="e">
        <f>VLOOKUP('Frese Valve Selection'!$O417,'Partnumber data valves'!$B$4:$K$1001,8,FALSE)</f>
        <v>#N/A</v>
      </c>
      <c r="AC417" s="20" t="e">
        <f>VLOOKUP('Frese Valve Selection'!$O417,'Partnumber data valves'!$B$4:$K$1001,9,FALSE)</f>
        <v>#N/A</v>
      </c>
      <c r="AD417" s="20" t="e">
        <f>VLOOKUP('Frese Valve Selection'!$O417,'Partnumber data valves'!$B$4:$K$1001,10,FALSE)</f>
        <v>#N/A</v>
      </c>
      <c r="AE417" s="93">
        <f>IF(ISNUMBER(S417),S417*VLOOKUP('Frese Valve Selection'!$T417,'Partnumber data cartridges'!$A$4:$G$1001,7,FALSE),0)+
IF(ISNUMBER(U417),U417*VLOOKUP('Frese Valve Selection'!V417,'Partnumber data cartridges'!$A$4:$G$1001,7,FALSE),0)+
IF(ISNUMBER(W417),W417*VLOOKUP('Frese Valve Selection'!X417,'Partnumber data cartridges'!$A$4:$G$1001,7,FALSE),0)</f>
        <v>0</v>
      </c>
      <c r="AF417" s="1">
        <f>MAX(IF(ISBLANK(T417),0,VLOOKUP('Frese Valve Selection'!$T417,'Partnumber data cartridges'!$A$4:$G$1001,5,FALSE)),
IF(ISBLANK(V417),0,VLOOKUP('Frese Valve Selection'!V417,'Partnumber data cartridges'!$A$4:$G$1001,5,FALSE)),
IF(ISBLANK(X417),0,VLOOKUP('Frese Valve Selection'!X417,'Partnumber data cartridges'!$A$4:$G$1001,5,FALSE)))</f>
        <v>0</v>
      </c>
      <c r="AG417" s="20" t="e">
        <f>VLOOKUP(O417,'Weight table'!$A$2:$C$10000,3,FALSE)+IF(ISNUMBER(S417),S417*VLOOKUP(T417,'Weight table'!$A$2:$C$10000,3,FALSE),0)+IF(ISNUMBER(U417),U417*VLOOKUP(V417,'Weight table'!$A$2:$C$10000,3,FALSE),0)+IF(ISNUMBER(W417),W417*VLOOKUP(X417,'Weight table'!$A$2:$C$10000,3,FALSE),0)</f>
        <v>#N/A</v>
      </c>
      <c r="AI417" s="73"/>
      <c r="AN417">
        <f t="shared" si="41"/>
        <v>0</v>
      </c>
      <c r="AO417" t="e">
        <f t="shared" si="42"/>
        <v>#N/A</v>
      </c>
    </row>
    <row r="418" spans="2:41">
      <c r="B418" s="73"/>
      <c r="C418" s="73"/>
      <c r="D418" s="73"/>
      <c r="E418" s="73"/>
      <c r="F418" s="73"/>
      <c r="G418" s="82"/>
      <c r="H418" s="81"/>
      <c r="I418" s="97"/>
      <c r="J418" s="73"/>
      <c r="K418" s="73"/>
      <c r="L418" s="73"/>
      <c r="M418" s="81"/>
      <c r="O418" s="71"/>
      <c r="P418" s="20" t="e">
        <f>VLOOKUP('Frese Valve Selection'!$O418,'Partnumber data valves'!$B$4:$M$1001,12,FALSE)</f>
        <v>#N/A</v>
      </c>
      <c r="Q418" s="20" t="e">
        <f>VLOOKUP('Frese Valve Selection'!$O418,'Partnumber data valves'!$B$4:$L$1001,11,FALSE)</f>
        <v>#N/A</v>
      </c>
      <c r="R418" s="94" t="e">
        <f t="shared" si="40"/>
        <v>#DIV/0!</v>
      </c>
      <c r="S418" s="71"/>
      <c r="T418" s="71"/>
      <c r="U418" s="71"/>
      <c r="V418" s="71"/>
      <c r="W418" s="71"/>
      <c r="X418" s="71"/>
      <c r="Y418" s="19" t="e">
        <f>VLOOKUP('Frese Valve Selection'!$O418,'Partnumber data valves'!$B$4:$K$1001,2,FALSE)</f>
        <v>#N/A</v>
      </c>
      <c r="Z418" s="20" t="e">
        <f>VLOOKUP('Frese Valve Selection'!$O418,'Partnumber data valves'!$B$4:$K$1001,3,FALSE)</f>
        <v>#N/A</v>
      </c>
      <c r="AA418" s="20" t="e">
        <f>VLOOKUP('Frese Valve Selection'!$O418,'Partnumber data valves'!$B$4:$K$1001,7,FALSE)</f>
        <v>#N/A</v>
      </c>
      <c r="AB418" s="20" t="e">
        <f>VLOOKUP('Frese Valve Selection'!$O418,'Partnumber data valves'!$B$4:$K$1001,8,FALSE)</f>
        <v>#N/A</v>
      </c>
      <c r="AC418" s="20" t="e">
        <f>VLOOKUP('Frese Valve Selection'!$O418,'Partnumber data valves'!$B$4:$K$1001,9,FALSE)</f>
        <v>#N/A</v>
      </c>
      <c r="AD418" s="20" t="e">
        <f>VLOOKUP('Frese Valve Selection'!$O418,'Partnumber data valves'!$B$4:$K$1001,10,FALSE)</f>
        <v>#N/A</v>
      </c>
      <c r="AE418" s="93">
        <f>IF(ISNUMBER(S418),S418*VLOOKUP('Frese Valve Selection'!$T418,'Partnumber data cartridges'!$A$4:$G$1001,7,FALSE),0)+
IF(ISNUMBER(U418),U418*VLOOKUP('Frese Valve Selection'!V418,'Partnumber data cartridges'!$A$4:$G$1001,7,FALSE),0)+
IF(ISNUMBER(W418),W418*VLOOKUP('Frese Valve Selection'!X418,'Partnumber data cartridges'!$A$4:$G$1001,7,FALSE),0)</f>
        <v>0</v>
      </c>
      <c r="AF418" s="1">
        <f>MAX(IF(ISBLANK(T418),0,VLOOKUP('Frese Valve Selection'!$T418,'Partnumber data cartridges'!$A$4:$G$1001,5,FALSE)),
IF(ISBLANK(V418),0,VLOOKUP('Frese Valve Selection'!V418,'Partnumber data cartridges'!$A$4:$G$1001,5,FALSE)),
IF(ISBLANK(X418),0,VLOOKUP('Frese Valve Selection'!X418,'Partnumber data cartridges'!$A$4:$G$1001,5,FALSE)))</f>
        <v>0</v>
      </c>
      <c r="AG418" s="20" t="e">
        <f>VLOOKUP(O418,'Weight table'!$A$2:$C$10000,3,FALSE)+IF(ISNUMBER(S418),S418*VLOOKUP(T418,'Weight table'!$A$2:$C$10000,3,FALSE),0)+IF(ISNUMBER(U418),U418*VLOOKUP(V418,'Weight table'!$A$2:$C$10000,3,FALSE),0)+IF(ISNUMBER(W418),W418*VLOOKUP(X418,'Weight table'!$A$2:$C$10000,3,FALSE),0)</f>
        <v>#N/A</v>
      </c>
      <c r="AI418" s="73"/>
      <c r="AN418">
        <f t="shared" si="41"/>
        <v>0</v>
      </c>
      <c r="AO418" t="e">
        <f t="shared" si="42"/>
        <v>#N/A</v>
      </c>
    </row>
    <row r="419" spans="2:41">
      <c r="B419" s="73"/>
      <c r="C419" s="73"/>
      <c r="D419" s="73"/>
      <c r="E419" s="73"/>
      <c r="F419" s="73"/>
      <c r="G419" s="81"/>
      <c r="H419" s="81"/>
      <c r="I419" s="97"/>
      <c r="J419" s="73"/>
      <c r="K419" s="73"/>
      <c r="L419" s="73"/>
      <c r="M419" s="81"/>
      <c r="O419" s="71"/>
      <c r="P419" s="20" t="e">
        <f>VLOOKUP('Frese Valve Selection'!$O419,'Partnumber data valves'!$B$4:$M$1001,12,FALSE)</f>
        <v>#N/A</v>
      </c>
      <c r="Q419" s="20" t="e">
        <f>VLOOKUP('Frese Valve Selection'!$O419,'Partnumber data valves'!$B$4:$L$1001,11,FALSE)</f>
        <v>#N/A</v>
      </c>
      <c r="R419" s="94" t="e">
        <f t="shared" si="40"/>
        <v>#DIV/0!</v>
      </c>
      <c r="S419" s="71"/>
      <c r="T419" s="71"/>
      <c r="U419" s="71"/>
      <c r="V419" s="71"/>
      <c r="W419" s="71"/>
      <c r="X419" s="71"/>
      <c r="Y419" s="19" t="e">
        <f>VLOOKUP('Frese Valve Selection'!$O419,'Partnumber data valves'!$B$4:$K$1001,2,FALSE)</f>
        <v>#N/A</v>
      </c>
      <c r="Z419" s="20" t="e">
        <f>VLOOKUP('Frese Valve Selection'!$O419,'Partnumber data valves'!$B$4:$K$1001,3,FALSE)</f>
        <v>#N/A</v>
      </c>
      <c r="AA419" s="20" t="e">
        <f>VLOOKUP('Frese Valve Selection'!$O419,'Partnumber data valves'!$B$4:$K$1001,7,FALSE)</f>
        <v>#N/A</v>
      </c>
      <c r="AB419" s="20" t="e">
        <f>VLOOKUP('Frese Valve Selection'!$O419,'Partnumber data valves'!$B$4:$K$1001,8,FALSE)</f>
        <v>#N/A</v>
      </c>
      <c r="AC419" s="20" t="e">
        <f>VLOOKUP('Frese Valve Selection'!$O419,'Partnumber data valves'!$B$4:$K$1001,9,FALSE)</f>
        <v>#N/A</v>
      </c>
      <c r="AD419" s="20" t="e">
        <f>VLOOKUP('Frese Valve Selection'!$O419,'Partnumber data valves'!$B$4:$K$1001,10,FALSE)</f>
        <v>#N/A</v>
      </c>
      <c r="AE419" s="93">
        <f>IF(ISNUMBER(S419),S419*VLOOKUP('Frese Valve Selection'!$T419,'Partnumber data cartridges'!$A$4:$G$1001,7,FALSE),0)+
IF(ISNUMBER(U419),U419*VLOOKUP('Frese Valve Selection'!V419,'Partnumber data cartridges'!$A$4:$G$1001,7,FALSE),0)+
IF(ISNUMBER(W419),W419*VLOOKUP('Frese Valve Selection'!X419,'Partnumber data cartridges'!$A$4:$G$1001,7,FALSE),0)</f>
        <v>0</v>
      </c>
      <c r="AF419" s="1">
        <f>MAX(IF(ISBLANK(T419),0,VLOOKUP('Frese Valve Selection'!$T419,'Partnumber data cartridges'!$A$4:$G$1001,5,FALSE)),
IF(ISBLANK(V419),0,VLOOKUP('Frese Valve Selection'!V419,'Partnumber data cartridges'!$A$4:$G$1001,5,FALSE)),
IF(ISBLANK(X419),0,VLOOKUP('Frese Valve Selection'!X419,'Partnumber data cartridges'!$A$4:$G$1001,5,FALSE)))</f>
        <v>0</v>
      </c>
      <c r="AG419" s="20" t="e">
        <f>VLOOKUP(O419,'Weight table'!$A$2:$C$10000,3,FALSE)+IF(ISNUMBER(S419),S419*VLOOKUP(T419,'Weight table'!$A$2:$C$10000,3,FALSE),0)+IF(ISNUMBER(U419),U419*VLOOKUP(V419,'Weight table'!$A$2:$C$10000,3,FALSE),0)+IF(ISNUMBER(W419),W419*VLOOKUP(X419,'Weight table'!$A$2:$C$10000,3,FALSE),0)</f>
        <v>#N/A</v>
      </c>
      <c r="AI419" s="73"/>
      <c r="AN419">
        <f t="shared" si="41"/>
        <v>0</v>
      </c>
      <c r="AO419" t="e">
        <f t="shared" si="42"/>
        <v>#N/A</v>
      </c>
    </row>
    <row r="420" spans="2:41">
      <c r="B420" s="73"/>
      <c r="C420" s="73"/>
      <c r="D420" s="73"/>
      <c r="E420" s="73"/>
      <c r="F420" s="73"/>
      <c r="G420" s="82"/>
      <c r="H420" s="81"/>
      <c r="I420" s="97"/>
      <c r="J420" s="73"/>
      <c r="K420" s="73"/>
      <c r="L420" s="73"/>
      <c r="M420" s="81"/>
      <c r="O420" s="71"/>
      <c r="P420" s="20" t="e">
        <f>VLOOKUP('Frese Valve Selection'!$O420,'Partnumber data valves'!$B$4:$M$1001,12,FALSE)</f>
        <v>#N/A</v>
      </c>
      <c r="Q420" s="20" t="e">
        <f>VLOOKUP('Frese Valve Selection'!$O420,'Partnumber data valves'!$B$4:$L$1001,11,FALSE)</f>
        <v>#N/A</v>
      </c>
      <c r="R420" s="94" t="e">
        <f t="shared" si="40"/>
        <v>#DIV/0!</v>
      </c>
      <c r="S420" s="71"/>
      <c r="T420" s="71"/>
      <c r="U420" s="71"/>
      <c r="V420" s="71"/>
      <c r="W420" s="71"/>
      <c r="X420" s="71"/>
      <c r="Y420" s="19" t="e">
        <f>VLOOKUP('Frese Valve Selection'!$O420,'Partnumber data valves'!$B$4:$K$1001,2,FALSE)</f>
        <v>#N/A</v>
      </c>
      <c r="Z420" s="20" t="e">
        <f>VLOOKUP('Frese Valve Selection'!$O420,'Partnumber data valves'!$B$4:$K$1001,3,FALSE)</f>
        <v>#N/A</v>
      </c>
      <c r="AA420" s="20" t="e">
        <f>VLOOKUP('Frese Valve Selection'!$O420,'Partnumber data valves'!$B$4:$K$1001,7,FALSE)</f>
        <v>#N/A</v>
      </c>
      <c r="AB420" s="20" t="e">
        <f>VLOOKUP('Frese Valve Selection'!$O420,'Partnumber data valves'!$B$4:$K$1001,8,FALSE)</f>
        <v>#N/A</v>
      </c>
      <c r="AC420" s="20" t="e">
        <f>VLOOKUP('Frese Valve Selection'!$O420,'Partnumber data valves'!$B$4:$K$1001,9,FALSE)</f>
        <v>#N/A</v>
      </c>
      <c r="AD420" s="20" t="e">
        <f>VLOOKUP('Frese Valve Selection'!$O420,'Partnumber data valves'!$B$4:$K$1001,10,FALSE)</f>
        <v>#N/A</v>
      </c>
      <c r="AE420" s="93">
        <f>IF(ISNUMBER(S420),S420*VLOOKUP('Frese Valve Selection'!$T420,'Partnumber data cartridges'!$A$4:$G$1001,7,FALSE),0)+
IF(ISNUMBER(U420),U420*VLOOKUP('Frese Valve Selection'!V420,'Partnumber data cartridges'!$A$4:$G$1001,7,FALSE),0)+
IF(ISNUMBER(W420),W420*VLOOKUP('Frese Valve Selection'!X420,'Partnumber data cartridges'!$A$4:$G$1001,7,FALSE),0)</f>
        <v>0</v>
      </c>
      <c r="AF420" s="1">
        <f>MAX(IF(ISBLANK(T420),0,VLOOKUP('Frese Valve Selection'!$T420,'Partnumber data cartridges'!$A$4:$G$1001,5,FALSE)),
IF(ISBLANK(V420),0,VLOOKUP('Frese Valve Selection'!V420,'Partnumber data cartridges'!$A$4:$G$1001,5,FALSE)),
IF(ISBLANK(X420),0,VLOOKUP('Frese Valve Selection'!X420,'Partnumber data cartridges'!$A$4:$G$1001,5,FALSE)))</f>
        <v>0</v>
      </c>
      <c r="AG420" s="20" t="e">
        <f>VLOOKUP(O420,'Weight table'!$A$2:$C$10000,3,FALSE)+IF(ISNUMBER(S420),S420*VLOOKUP(T420,'Weight table'!$A$2:$C$10000,3,FALSE),0)+IF(ISNUMBER(U420),U420*VLOOKUP(V420,'Weight table'!$A$2:$C$10000,3,FALSE),0)+IF(ISNUMBER(W420),W420*VLOOKUP(X420,'Weight table'!$A$2:$C$10000,3,FALSE),0)</f>
        <v>#N/A</v>
      </c>
      <c r="AI420" s="73"/>
      <c r="AN420">
        <f t="shared" si="41"/>
        <v>0</v>
      </c>
      <c r="AO420" t="e">
        <f t="shared" si="42"/>
        <v>#N/A</v>
      </c>
    </row>
    <row r="421" spans="2:41">
      <c r="B421" s="73"/>
      <c r="C421" s="73"/>
      <c r="D421" s="73"/>
      <c r="E421" s="73"/>
      <c r="F421" s="73"/>
      <c r="G421" s="81"/>
      <c r="H421" s="81"/>
      <c r="I421" s="97"/>
      <c r="J421" s="73"/>
      <c r="K421" s="73"/>
      <c r="L421" s="73"/>
      <c r="M421" s="81"/>
      <c r="O421" s="71"/>
      <c r="P421" s="20" t="e">
        <f>VLOOKUP('Frese Valve Selection'!$O421,'Partnumber data valves'!$B$4:$M$1001,12,FALSE)</f>
        <v>#N/A</v>
      </c>
      <c r="Q421" s="20" t="e">
        <f>VLOOKUP('Frese Valve Selection'!$O421,'Partnumber data valves'!$B$4:$L$1001,11,FALSE)</f>
        <v>#N/A</v>
      </c>
      <c r="R421" s="94" t="e">
        <f t="shared" si="40"/>
        <v>#DIV/0!</v>
      </c>
      <c r="S421" s="71"/>
      <c r="T421" s="71"/>
      <c r="U421" s="71"/>
      <c r="V421" s="71"/>
      <c r="W421" s="71"/>
      <c r="X421" s="71"/>
      <c r="Y421" s="19" t="e">
        <f>VLOOKUP('Frese Valve Selection'!$O421,'Partnumber data valves'!$B$4:$K$1001,2,FALSE)</f>
        <v>#N/A</v>
      </c>
      <c r="Z421" s="20" t="e">
        <f>VLOOKUP('Frese Valve Selection'!$O421,'Partnumber data valves'!$B$4:$K$1001,3,FALSE)</f>
        <v>#N/A</v>
      </c>
      <c r="AA421" s="20" t="e">
        <f>VLOOKUP('Frese Valve Selection'!$O421,'Partnumber data valves'!$B$4:$K$1001,7,FALSE)</f>
        <v>#N/A</v>
      </c>
      <c r="AB421" s="20" t="e">
        <f>VLOOKUP('Frese Valve Selection'!$O421,'Partnumber data valves'!$B$4:$K$1001,8,FALSE)</f>
        <v>#N/A</v>
      </c>
      <c r="AC421" s="20" t="e">
        <f>VLOOKUP('Frese Valve Selection'!$O421,'Partnumber data valves'!$B$4:$K$1001,9,FALSE)</f>
        <v>#N/A</v>
      </c>
      <c r="AD421" s="20" t="e">
        <f>VLOOKUP('Frese Valve Selection'!$O421,'Partnumber data valves'!$B$4:$K$1001,10,FALSE)</f>
        <v>#N/A</v>
      </c>
      <c r="AE421" s="93">
        <f>IF(ISNUMBER(S421),S421*VLOOKUP('Frese Valve Selection'!$T421,'Partnumber data cartridges'!$A$4:$G$1001,7,FALSE),0)+
IF(ISNUMBER(U421),U421*VLOOKUP('Frese Valve Selection'!V421,'Partnumber data cartridges'!$A$4:$G$1001,7,FALSE),0)+
IF(ISNUMBER(W421),W421*VLOOKUP('Frese Valve Selection'!X421,'Partnumber data cartridges'!$A$4:$G$1001,7,FALSE),0)</f>
        <v>0</v>
      </c>
      <c r="AF421" s="1">
        <f>MAX(IF(ISBLANK(T421),0,VLOOKUP('Frese Valve Selection'!$T421,'Partnumber data cartridges'!$A$4:$G$1001,5,FALSE)),
IF(ISBLANK(V421),0,VLOOKUP('Frese Valve Selection'!V421,'Partnumber data cartridges'!$A$4:$G$1001,5,FALSE)),
IF(ISBLANK(X421),0,VLOOKUP('Frese Valve Selection'!X421,'Partnumber data cartridges'!$A$4:$G$1001,5,FALSE)))</f>
        <v>0</v>
      </c>
      <c r="AG421" s="20" t="e">
        <f>VLOOKUP(O421,'Weight table'!$A$2:$C$10000,3,FALSE)+IF(ISNUMBER(S421),S421*VLOOKUP(T421,'Weight table'!$A$2:$C$10000,3,FALSE),0)+IF(ISNUMBER(U421),U421*VLOOKUP(V421,'Weight table'!$A$2:$C$10000,3,FALSE),0)+IF(ISNUMBER(W421),W421*VLOOKUP(X421,'Weight table'!$A$2:$C$10000,3,FALSE),0)</f>
        <v>#N/A</v>
      </c>
      <c r="AI421" s="73"/>
      <c r="AN421">
        <f t="shared" si="41"/>
        <v>0</v>
      </c>
      <c r="AO421" t="e">
        <f t="shared" si="42"/>
        <v>#N/A</v>
      </c>
    </row>
    <row r="422" spans="2:41">
      <c r="B422" s="73"/>
      <c r="C422" s="73"/>
      <c r="D422" s="73"/>
      <c r="E422" s="73"/>
      <c r="F422" s="73"/>
      <c r="G422" s="82"/>
      <c r="H422" s="81"/>
      <c r="I422" s="97"/>
      <c r="J422" s="73"/>
      <c r="K422" s="73"/>
      <c r="L422" s="73"/>
      <c r="M422" s="81"/>
      <c r="O422" s="71"/>
      <c r="P422" s="20" t="e">
        <f>VLOOKUP('Frese Valve Selection'!$O422,'Partnumber data valves'!$B$4:$M$1001,12,FALSE)</f>
        <v>#N/A</v>
      </c>
      <c r="Q422" s="20" t="e">
        <f>VLOOKUP('Frese Valve Selection'!$O422,'Partnumber data valves'!$B$4:$L$1001,11,FALSE)</f>
        <v>#N/A</v>
      </c>
      <c r="R422" s="94" t="e">
        <f t="shared" si="40"/>
        <v>#DIV/0!</v>
      </c>
      <c r="S422" s="71"/>
      <c r="T422" s="71"/>
      <c r="U422" s="71"/>
      <c r="V422" s="71"/>
      <c r="W422" s="71"/>
      <c r="X422" s="71"/>
      <c r="Y422" s="19" t="e">
        <f>VLOOKUP('Frese Valve Selection'!$O422,'Partnumber data valves'!$B$4:$K$1001,2,FALSE)</f>
        <v>#N/A</v>
      </c>
      <c r="Z422" s="20" t="e">
        <f>VLOOKUP('Frese Valve Selection'!$O422,'Partnumber data valves'!$B$4:$K$1001,3,FALSE)</f>
        <v>#N/A</v>
      </c>
      <c r="AA422" s="20" t="e">
        <f>VLOOKUP('Frese Valve Selection'!$O422,'Partnumber data valves'!$B$4:$K$1001,7,FALSE)</f>
        <v>#N/A</v>
      </c>
      <c r="AB422" s="20" t="e">
        <f>VLOOKUP('Frese Valve Selection'!$O422,'Partnumber data valves'!$B$4:$K$1001,8,FALSE)</f>
        <v>#N/A</v>
      </c>
      <c r="AC422" s="20" t="e">
        <f>VLOOKUP('Frese Valve Selection'!$O422,'Partnumber data valves'!$B$4:$K$1001,9,FALSE)</f>
        <v>#N/A</v>
      </c>
      <c r="AD422" s="20" t="e">
        <f>VLOOKUP('Frese Valve Selection'!$O422,'Partnumber data valves'!$B$4:$K$1001,10,FALSE)</f>
        <v>#N/A</v>
      </c>
      <c r="AE422" s="93">
        <f>IF(ISNUMBER(S422),S422*VLOOKUP('Frese Valve Selection'!$T422,'Partnumber data cartridges'!$A$4:$G$1001,7,FALSE),0)+
IF(ISNUMBER(U422),U422*VLOOKUP('Frese Valve Selection'!V422,'Partnumber data cartridges'!$A$4:$G$1001,7,FALSE),0)+
IF(ISNUMBER(W422),W422*VLOOKUP('Frese Valve Selection'!X422,'Partnumber data cartridges'!$A$4:$G$1001,7,FALSE),0)</f>
        <v>0</v>
      </c>
      <c r="AF422" s="1">
        <f>MAX(IF(ISBLANK(T422),0,VLOOKUP('Frese Valve Selection'!$T422,'Partnumber data cartridges'!$A$4:$G$1001,5,FALSE)),
IF(ISBLANK(V422),0,VLOOKUP('Frese Valve Selection'!V422,'Partnumber data cartridges'!$A$4:$G$1001,5,FALSE)),
IF(ISBLANK(X422),0,VLOOKUP('Frese Valve Selection'!X422,'Partnumber data cartridges'!$A$4:$G$1001,5,FALSE)))</f>
        <v>0</v>
      </c>
      <c r="AG422" s="20" t="e">
        <f>VLOOKUP(O422,'Weight table'!$A$2:$C$10000,3,FALSE)+IF(ISNUMBER(S422),S422*VLOOKUP(T422,'Weight table'!$A$2:$C$10000,3,FALSE),0)+IF(ISNUMBER(U422),U422*VLOOKUP(V422,'Weight table'!$A$2:$C$10000,3,FALSE),0)+IF(ISNUMBER(W422),W422*VLOOKUP(X422,'Weight table'!$A$2:$C$10000,3,FALSE),0)</f>
        <v>#N/A</v>
      </c>
      <c r="AI422" s="73"/>
      <c r="AN422">
        <f t="shared" si="41"/>
        <v>0</v>
      </c>
      <c r="AO422" t="e">
        <f t="shared" si="42"/>
        <v>#N/A</v>
      </c>
    </row>
    <row r="423" spans="2:41">
      <c r="B423" s="73"/>
      <c r="C423" s="73"/>
      <c r="D423" s="73"/>
      <c r="E423" s="73"/>
      <c r="F423" s="73"/>
      <c r="G423" s="81"/>
      <c r="H423" s="81"/>
      <c r="I423" s="97"/>
      <c r="J423" s="73"/>
      <c r="K423" s="73"/>
      <c r="L423" s="73"/>
      <c r="M423" s="81"/>
      <c r="O423" s="71"/>
      <c r="P423" s="20" t="e">
        <f>VLOOKUP('Frese Valve Selection'!$O423,'Partnumber data valves'!$B$4:$M$1001,12,FALSE)</f>
        <v>#N/A</v>
      </c>
      <c r="Q423" s="20" t="e">
        <f>VLOOKUP('Frese Valve Selection'!$O423,'Partnumber data valves'!$B$4:$L$1001,11,FALSE)</f>
        <v>#N/A</v>
      </c>
      <c r="R423" s="94" t="e">
        <f t="shared" si="40"/>
        <v>#DIV/0!</v>
      </c>
      <c r="S423" s="71"/>
      <c r="T423" s="71"/>
      <c r="U423" s="71"/>
      <c r="V423" s="71"/>
      <c r="W423" s="71"/>
      <c r="X423" s="71"/>
      <c r="Y423" s="19" t="e">
        <f>VLOOKUP('Frese Valve Selection'!$O423,'Partnumber data valves'!$B$4:$K$1001,2,FALSE)</f>
        <v>#N/A</v>
      </c>
      <c r="Z423" s="20" t="e">
        <f>VLOOKUP('Frese Valve Selection'!$O423,'Partnumber data valves'!$B$4:$K$1001,3,FALSE)</f>
        <v>#N/A</v>
      </c>
      <c r="AA423" s="20" t="e">
        <f>VLOOKUP('Frese Valve Selection'!$O423,'Partnumber data valves'!$B$4:$K$1001,7,FALSE)</f>
        <v>#N/A</v>
      </c>
      <c r="AB423" s="20" t="e">
        <f>VLOOKUP('Frese Valve Selection'!$O423,'Partnumber data valves'!$B$4:$K$1001,8,FALSE)</f>
        <v>#N/A</v>
      </c>
      <c r="AC423" s="20" t="e">
        <f>VLOOKUP('Frese Valve Selection'!$O423,'Partnumber data valves'!$B$4:$K$1001,9,FALSE)</f>
        <v>#N/A</v>
      </c>
      <c r="AD423" s="20" t="e">
        <f>VLOOKUP('Frese Valve Selection'!$O423,'Partnumber data valves'!$B$4:$K$1001,10,FALSE)</f>
        <v>#N/A</v>
      </c>
      <c r="AE423" s="93">
        <f>IF(ISNUMBER(S423),S423*VLOOKUP('Frese Valve Selection'!$T423,'Partnumber data cartridges'!$A$4:$G$1001,7,FALSE),0)+
IF(ISNUMBER(U423),U423*VLOOKUP('Frese Valve Selection'!V423,'Partnumber data cartridges'!$A$4:$G$1001,7,FALSE),0)+
IF(ISNUMBER(W423),W423*VLOOKUP('Frese Valve Selection'!X423,'Partnumber data cartridges'!$A$4:$G$1001,7,FALSE),0)</f>
        <v>0</v>
      </c>
      <c r="AF423" s="1">
        <f>MAX(IF(ISBLANK(T423),0,VLOOKUP('Frese Valve Selection'!$T423,'Partnumber data cartridges'!$A$4:$G$1001,5,FALSE)),
IF(ISBLANK(V423),0,VLOOKUP('Frese Valve Selection'!V423,'Partnumber data cartridges'!$A$4:$G$1001,5,FALSE)),
IF(ISBLANK(X423),0,VLOOKUP('Frese Valve Selection'!X423,'Partnumber data cartridges'!$A$4:$G$1001,5,FALSE)))</f>
        <v>0</v>
      </c>
      <c r="AG423" s="20" t="e">
        <f>VLOOKUP(O423,'Weight table'!$A$2:$C$10000,3,FALSE)+IF(ISNUMBER(S423),S423*VLOOKUP(T423,'Weight table'!$A$2:$C$10000,3,FALSE),0)+IF(ISNUMBER(U423),U423*VLOOKUP(V423,'Weight table'!$A$2:$C$10000,3,FALSE),0)+IF(ISNUMBER(W423),W423*VLOOKUP(X423,'Weight table'!$A$2:$C$10000,3,FALSE),0)</f>
        <v>#N/A</v>
      </c>
      <c r="AI423" s="73"/>
      <c r="AN423">
        <f t="shared" si="41"/>
        <v>0</v>
      </c>
      <c r="AO423" t="e">
        <f t="shared" si="42"/>
        <v>#N/A</v>
      </c>
    </row>
    <row r="424" spans="2:41">
      <c r="B424" s="73"/>
      <c r="C424" s="73"/>
      <c r="D424" s="73"/>
      <c r="E424" s="73"/>
      <c r="F424" s="73"/>
      <c r="G424" s="82"/>
      <c r="H424" s="81"/>
      <c r="I424" s="97"/>
      <c r="J424" s="73"/>
      <c r="K424" s="73"/>
      <c r="L424" s="73"/>
      <c r="M424" s="81"/>
      <c r="O424" s="71"/>
      <c r="P424" s="20" t="e">
        <f>VLOOKUP('Frese Valve Selection'!$O424,'Partnumber data valves'!$B$4:$M$1001,12,FALSE)</f>
        <v>#N/A</v>
      </c>
      <c r="Q424" s="20" t="e">
        <f>VLOOKUP('Frese Valve Selection'!$O424,'Partnumber data valves'!$B$4:$L$1001,11,FALSE)</f>
        <v>#N/A</v>
      </c>
      <c r="R424" s="94" t="e">
        <f t="shared" si="40"/>
        <v>#DIV/0!</v>
      </c>
      <c r="S424" s="71"/>
      <c r="T424" s="71"/>
      <c r="U424" s="71"/>
      <c r="V424" s="71"/>
      <c r="W424" s="71"/>
      <c r="X424" s="71"/>
      <c r="Y424" s="19" t="e">
        <f>VLOOKUP('Frese Valve Selection'!$O424,'Partnumber data valves'!$B$4:$K$1001,2,FALSE)</f>
        <v>#N/A</v>
      </c>
      <c r="Z424" s="20" t="e">
        <f>VLOOKUP('Frese Valve Selection'!$O424,'Partnumber data valves'!$B$4:$K$1001,3,FALSE)</f>
        <v>#N/A</v>
      </c>
      <c r="AA424" s="20" t="e">
        <f>VLOOKUP('Frese Valve Selection'!$O424,'Partnumber data valves'!$B$4:$K$1001,7,FALSE)</f>
        <v>#N/A</v>
      </c>
      <c r="AB424" s="20" t="e">
        <f>VLOOKUP('Frese Valve Selection'!$O424,'Partnumber data valves'!$B$4:$K$1001,8,FALSE)</f>
        <v>#N/A</v>
      </c>
      <c r="AC424" s="20" t="e">
        <f>VLOOKUP('Frese Valve Selection'!$O424,'Partnumber data valves'!$B$4:$K$1001,9,FALSE)</f>
        <v>#N/A</v>
      </c>
      <c r="AD424" s="20" t="e">
        <f>VLOOKUP('Frese Valve Selection'!$O424,'Partnumber data valves'!$B$4:$K$1001,10,FALSE)</f>
        <v>#N/A</v>
      </c>
      <c r="AE424" s="93">
        <f>IF(ISNUMBER(S424),S424*VLOOKUP('Frese Valve Selection'!$T424,'Partnumber data cartridges'!$A$4:$G$1001,7,FALSE),0)+
IF(ISNUMBER(U424),U424*VLOOKUP('Frese Valve Selection'!V424,'Partnumber data cartridges'!$A$4:$G$1001,7,FALSE),0)+
IF(ISNUMBER(W424),W424*VLOOKUP('Frese Valve Selection'!X424,'Partnumber data cartridges'!$A$4:$G$1001,7,FALSE),0)</f>
        <v>0</v>
      </c>
      <c r="AF424" s="1">
        <f>MAX(IF(ISBLANK(T424),0,VLOOKUP('Frese Valve Selection'!$T424,'Partnumber data cartridges'!$A$4:$G$1001,5,FALSE)),
IF(ISBLANK(V424),0,VLOOKUP('Frese Valve Selection'!V424,'Partnumber data cartridges'!$A$4:$G$1001,5,FALSE)),
IF(ISBLANK(X424),0,VLOOKUP('Frese Valve Selection'!X424,'Partnumber data cartridges'!$A$4:$G$1001,5,FALSE)))</f>
        <v>0</v>
      </c>
      <c r="AG424" s="20" t="e">
        <f>VLOOKUP(O424,'Weight table'!$A$2:$C$10000,3,FALSE)+IF(ISNUMBER(S424),S424*VLOOKUP(T424,'Weight table'!$A$2:$C$10000,3,FALSE),0)+IF(ISNUMBER(U424),U424*VLOOKUP(V424,'Weight table'!$A$2:$C$10000,3,FALSE),0)+IF(ISNUMBER(W424),W424*VLOOKUP(X424,'Weight table'!$A$2:$C$10000,3,FALSE),0)</f>
        <v>#N/A</v>
      </c>
      <c r="AI424" s="73"/>
      <c r="AN424">
        <f t="shared" si="41"/>
        <v>0</v>
      </c>
      <c r="AO424" t="e">
        <f t="shared" si="42"/>
        <v>#N/A</v>
      </c>
    </row>
    <row r="425" spans="2:41">
      <c r="B425" s="73"/>
      <c r="C425" s="73"/>
      <c r="D425" s="73"/>
      <c r="E425" s="73"/>
      <c r="F425" s="73"/>
      <c r="G425" s="81"/>
      <c r="H425" s="81"/>
      <c r="I425" s="97"/>
      <c r="J425" s="73"/>
      <c r="K425" s="73"/>
      <c r="L425" s="73"/>
      <c r="M425" s="81"/>
      <c r="O425" s="71"/>
      <c r="P425" s="20" t="e">
        <f>VLOOKUP('Frese Valve Selection'!$O425,'Partnumber data valves'!$B$4:$M$1001,12,FALSE)</f>
        <v>#N/A</v>
      </c>
      <c r="Q425" s="20" t="e">
        <f>VLOOKUP('Frese Valve Selection'!$O425,'Partnumber data valves'!$B$4:$L$1001,11,FALSE)</f>
        <v>#N/A</v>
      </c>
      <c r="R425" s="94" t="e">
        <f t="shared" si="40"/>
        <v>#DIV/0!</v>
      </c>
      <c r="S425" s="71"/>
      <c r="T425" s="71"/>
      <c r="U425" s="71"/>
      <c r="V425" s="71"/>
      <c r="W425" s="71"/>
      <c r="X425" s="71"/>
      <c r="Y425" s="19" t="e">
        <f>VLOOKUP('Frese Valve Selection'!$O425,'Partnumber data valves'!$B$4:$K$1001,2,FALSE)</f>
        <v>#N/A</v>
      </c>
      <c r="Z425" s="20" t="e">
        <f>VLOOKUP('Frese Valve Selection'!$O425,'Partnumber data valves'!$B$4:$K$1001,3,FALSE)</f>
        <v>#N/A</v>
      </c>
      <c r="AA425" s="20" t="e">
        <f>VLOOKUP('Frese Valve Selection'!$O425,'Partnumber data valves'!$B$4:$K$1001,7,FALSE)</f>
        <v>#N/A</v>
      </c>
      <c r="AB425" s="20" t="e">
        <f>VLOOKUP('Frese Valve Selection'!$O425,'Partnumber data valves'!$B$4:$K$1001,8,FALSE)</f>
        <v>#N/A</v>
      </c>
      <c r="AC425" s="20" t="e">
        <f>VLOOKUP('Frese Valve Selection'!$O425,'Partnumber data valves'!$B$4:$K$1001,9,FALSE)</f>
        <v>#N/A</v>
      </c>
      <c r="AD425" s="20" t="e">
        <f>VLOOKUP('Frese Valve Selection'!$O425,'Partnumber data valves'!$B$4:$K$1001,10,FALSE)</f>
        <v>#N/A</v>
      </c>
      <c r="AE425" s="93">
        <f>IF(ISNUMBER(S425),S425*VLOOKUP('Frese Valve Selection'!$T425,'Partnumber data cartridges'!$A$4:$G$1001,7,FALSE),0)+
IF(ISNUMBER(U425),U425*VLOOKUP('Frese Valve Selection'!V425,'Partnumber data cartridges'!$A$4:$G$1001,7,FALSE),0)+
IF(ISNUMBER(W425),W425*VLOOKUP('Frese Valve Selection'!X425,'Partnumber data cartridges'!$A$4:$G$1001,7,FALSE),0)</f>
        <v>0</v>
      </c>
      <c r="AF425" s="1">
        <f>MAX(IF(ISBLANK(T425),0,VLOOKUP('Frese Valve Selection'!$T425,'Partnumber data cartridges'!$A$4:$G$1001,5,FALSE)),
IF(ISBLANK(V425),0,VLOOKUP('Frese Valve Selection'!V425,'Partnumber data cartridges'!$A$4:$G$1001,5,FALSE)),
IF(ISBLANK(X425),0,VLOOKUP('Frese Valve Selection'!X425,'Partnumber data cartridges'!$A$4:$G$1001,5,FALSE)))</f>
        <v>0</v>
      </c>
      <c r="AG425" s="20" t="e">
        <f>VLOOKUP(O425,'Weight table'!$A$2:$C$10000,3,FALSE)+IF(ISNUMBER(S425),S425*VLOOKUP(T425,'Weight table'!$A$2:$C$10000,3,FALSE),0)+IF(ISNUMBER(U425),U425*VLOOKUP(V425,'Weight table'!$A$2:$C$10000,3,FALSE),0)+IF(ISNUMBER(W425),W425*VLOOKUP(X425,'Weight table'!$A$2:$C$10000,3,FALSE),0)</f>
        <v>#N/A</v>
      </c>
      <c r="AI425" s="73"/>
      <c r="AN425">
        <f t="shared" si="41"/>
        <v>0</v>
      </c>
      <c r="AO425" t="e">
        <f t="shared" si="42"/>
        <v>#N/A</v>
      </c>
    </row>
    <row r="426" spans="2:41">
      <c r="B426" s="73"/>
      <c r="C426" s="73"/>
      <c r="D426" s="73"/>
      <c r="E426" s="73"/>
      <c r="F426" s="73"/>
      <c r="G426" s="82"/>
      <c r="H426" s="81"/>
      <c r="I426" s="97"/>
      <c r="J426" s="73"/>
      <c r="K426" s="73"/>
      <c r="L426" s="73"/>
      <c r="M426" s="81"/>
      <c r="O426" s="71"/>
      <c r="P426" s="20" t="e">
        <f>VLOOKUP('Frese Valve Selection'!$O426,'Partnumber data valves'!$B$4:$M$1001,12,FALSE)</f>
        <v>#N/A</v>
      </c>
      <c r="Q426" s="20" t="e">
        <f>VLOOKUP('Frese Valve Selection'!$O426,'Partnumber data valves'!$B$4:$L$1001,11,FALSE)</f>
        <v>#N/A</v>
      </c>
      <c r="R426" s="94" t="e">
        <f t="shared" si="40"/>
        <v>#DIV/0!</v>
      </c>
      <c r="S426" s="71"/>
      <c r="T426" s="71"/>
      <c r="U426" s="71"/>
      <c r="V426" s="71"/>
      <c r="W426" s="71"/>
      <c r="X426" s="71"/>
      <c r="Y426" s="19" t="e">
        <f>VLOOKUP('Frese Valve Selection'!$O426,'Partnumber data valves'!$B$4:$K$1001,2,FALSE)</f>
        <v>#N/A</v>
      </c>
      <c r="Z426" s="20" t="e">
        <f>VLOOKUP('Frese Valve Selection'!$O426,'Partnumber data valves'!$B$4:$K$1001,3,FALSE)</f>
        <v>#N/A</v>
      </c>
      <c r="AA426" s="20" t="e">
        <f>VLOOKUP('Frese Valve Selection'!$O426,'Partnumber data valves'!$B$4:$K$1001,7,FALSE)</f>
        <v>#N/A</v>
      </c>
      <c r="AB426" s="20" t="e">
        <f>VLOOKUP('Frese Valve Selection'!$O426,'Partnumber data valves'!$B$4:$K$1001,8,FALSE)</f>
        <v>#N/A</v>
      </c>
      <c r="AC426" s="20" t="e">
        <f>VLOOKUP('Frese Valve Selection'!$O426,'Partnumber data valves'!$B$4:$K$1001,9,FALSE)</f>
        <v>#N/A</v>
      </c>
      <c r="AD426" s="20" t="e">
        <f>VLOOKUP('Frese Valve Selection'!$O426,'Partnumber data valves'!$B$4:$K$1001,10,FALSE)</f>
        <v>#N/A</v>
      </c>
      <c r="AE426" s="93">
        <f>IF(ISNUMBER(S426),S426*VLOOKUP('Frese Valve Selection'!$T426,'Partnumber data cartridges'!$A$4:$G$1001,7,FALSE),0)+
IF(ISNUMBER(U426),U426*VLOOKUP('Frese Valve Selection'!V426,'Partnumber data cartridges'!$A$4:$G$1001,7,FALSE),0)+
IF(ISNUMBER(W426),W426*VLOOKUP('Frese Valve Selection'!X426,'Partnumber data cartridges'!$A$4:$G$1001,7,FALSE),0)</f>
        <v>0</v>
      </c>
      <c r="AF426" s="1">
        <f>MAX(IF(ISBLANK(T426),0,VLOOKUP('Frese Valve Selection'!$T426,'Partnumber data cartridges'!$A$4:$G$1001,5,FALSE)),
IF(ISBLANK(V426),0,VLOOKUP('Frese Valve Selection'!V426,'Partnumber data cartridges'!$A$4:$G$1001,5,FALSE)),
IF(ISBLANK(X426),0,VLOOKUP('Frese Valve Selection'!X426,'Partnumber data cartridges'!$A$4:$G$1001,5,FALSE)))</f>
        <v>0</v>
      </c>
      <c r="AG426" s="20" t="e">
        <f>VLOOKUP(O426,'Weight table'!$A$2:$C$10000,3,FALSE)+IF(ISNUMBER(S426),S426*VLOOKUP(T426,'Weight table'!$A$2:$C$10000,3,FALSE),0)+IF(ISNUMBER(U426),U426*VLOOKUP(V426,'Weight table'!$A$2:$C$10000,3,FALSE),0)+IF(ISNUMBER(W426),W426*VLOOKUP(X426,'Weight table'!$A$2:$C$10000,3,FALSE),0)</f>
        <v>#N/A</v>
      </c>
      <c r="AI426" s="73"/>
      <c r="AN426">
        <f t="shared" si="41"/>
        <v>0</v>
      </c>
      <c r="AO426" t="e">
        <f t="shared" si="42"/>
        <v>#N/A</v>
      </c>
    </row>
    <row r="427" spans="2:41">
      <c r="B427" s="73"/>
      <c r="C427" s="73"/>
      <c r="D427" s="73"/>
      <c r="E427" s="73"/>
      <c r="F427" s="73"/>
      <c r="G427" s="81"/>
      <c r="H427" s="81"/>
      <c r="I427" s="97"/>
      <c r="J427" s="73"/>
      <c r="K427" s="73"/>
      <c r="L427" s="73"/>
      <c r="M427" s="81"/>
      <c r="O427" s="71"/>
      <c r="P427" s="20" t="e">
        <f>VLOOKUP('Frese Valve Selection'!$O427,'Partnumber data valves'!$B$4:$M$1001,12,FALSE)</f>
        <v>#N/A</v>
      </c>
      <c r="Q427" s="20" t="e">
        <f>VLOOKUP('Frese Valve Selection'!$O427,'Partnumber data valves'!$B$4:$L$1001,11,FALSE)</f>
        <v>#N/A</v>
      </c>
      <c r="R427" s="94" t="e">
        <f t="shared" si="40"/>
        <v>#DIV/0!</v>
      </c>
      <c r="S427" s="71"/>
      <c r="T427" s="71"/>
      <c r="U427" s="71"/>
      <c r="V427" s="71"/>
      <c r="W427" s="71"/>
      <c r="X427" s="71"/>
      <c r="Y427" s="19" t="e">
        <f>VLOOKUP('Frese Valve Selection'!$O427,'Partnumber data valves'!$B$4:$K$1001,2,FALSE)</f>
        <v>#N/A</v>
      </c>
      <c r="Z427" s="20" t="e">
        <f>VLOOKUP('Frese Valve Selection'!$O427,'Partnumber data valves'!$B$4:$K$1001,3,FALSE)</f>
        <v>#N/A</v>
      </c>
      <c r="AA427" s="20" t="e">
        <f>VLOOKUP('Frese Valve Selection'!$O427,'Partnumber data valves'!$B$4:$K$1001,7,FALSE)</f>
        <v>#N/A</v>
      </c>
      <c r="AB427" s="20" t="e">
        <f>VLOOKUP('Frese Valve Selection'!$O427,'Partnumber data valves'!$B$4:$K$1001,8,FALSE)</f>
        <v>#N/A</v>
      </c>
      <c r="AC427" s="20" t="e">
        <f>VLOOKUP('Frese Valve Selection'!$O427,'Partnumber data valves'!$B$4:$K$1001,9,FALSE)</f>
        <v>#N/A</v>
      </c>
      <c r="AD427" s="20" t="e">
        <f>VLOOKUP('Frese Valve Selection'!$O427,'Partnumber data valves'!$B$4:$K$1001,10,FALSE)</f>
        <v>#N/A</v>
      </c>
      <c r="AE427" s="93">
        <f>IF(ISNUMBER(S427),S427*VLOOKUP('Frese Valve Selection'!$T427,'Partnumber data cartridges'!$A$4:$G$1001,7,FALSE),0)+
IF(ISNUMBER(U427),U427*VLOOKUP('Frese Valve Selection'!V427,'Partnumber data cartridges'!$A$4:$G$1001,7,FALSE),0)+
IF(ISNUMBER(W427),W427*VLOOKUP('Frese Valve Selection'!X427,'Partnumber data cartridges'!$A$4:$G$1001,7,FALSE),0)</f>
        <v>0</v>
      </c>
      <c r="AF427" s="1">
        <f>MAX(IF(ISBLANK(T427),0,VLOOKUP('Frese Valve Selection'!$T427,'Partnumber data cartridges'!$A$4:$G$1001,5,FALSE)),
IF(ISBLANK(V427),0,VLOOKUP('Frese Valve Selection'!V427,'Partnumber data cartridges'!$A$4:$G$1001,5,FALSE)),
IF(ISBLANK(X427),0,VLOOKUP('Frese Valve Selection'!X427,'Partnumber data cartridges'!$A$4:$G$1001,5,FALSE)))</f>
        <v>0</v>
      </c>
      <c r="AG427" s="20" t="e">
        <f>VLOOKUP(O427,'Weight table'!$A$2:$C$10000,3,FALSE)+IF(ISNUMBER(S427),S427*VLOOKUP(T427,'Weight table'!$A$2:$C$10000,3,FALSE),0)+IF(ISNUMBER(U427),U427*VLOOKUP(V427,'Weight table'!$A$2:$C$10000,3,FALSE),0)+IF(ISNUMBER(W427),W427*VLOOKUP(X427,'Weight table'!$A$2:$C$10000,3,FALSE),0)</f>
        <v>#N/A</v>
      </c>
      <c r="AI427" s="73"/>
      <c r="AN427">
        <f t="shared" si="41"/>
        <v>0</v>
      </c>
      <c r="AO427" t="e">
        <f t="shared" si="42"/>
        <v>#N/A</v>
      </c>
    </row>
    <row r="428" spans="2:41">
      <c r="B428" s="73"/>
      <c r="C428" s="73"/>
      <c r="D428" s="73"/>
      <c r="E428" s="73"/>
      <c r="F428" s="73"/>
      <c r="G428" s="82"/>
      <c r="H428" s="81"/>
      <c r="I428" s="97"/>
      <c r="J428" s="73"/>
      <c r="K428" s="73"/>
      <c r="L428" s="73"/>
      <c r="M428" s="81"/>
      <c r="O428" s="71"/>
      <c r="P428" s="20" t="e">
        <f>VLOOKUP('Frese Valve Selection'!$O428,'Partnumber data valves'!$B$4:$M$1001,12,FALSE)</f>
        <v>#N/A</v>
      </c>
      <c r="Q428" s="20" t="e">
        <f>VLOOKUP('Frese Valve Selection'!$O428,'Partnumber data valves'!$B$4:$L$1001,11,FALSE)</f>
        <v>#N/A</v>
      </c>
      <c r="R428" s="94" t="e">
        <f t="shared" si="40"/>
        <v>#DIV/0!</v>
      </c>
      <c r="S428" s="71"/>
      <c r="T428" s="71"/>
      <c r="U428" s="71"/>
      <c r="V428" s="71"/>
      <c r="W428" s="71"/>
      <c r="X428" s="71"/>
      <c r="Y428" s="19" t="e">
        <f>VLOOKUP('Frese Valve Selection'!$O428,'Partnumber data valves'!$B$4:$K$1001,2,FALSE)</f>
        <v>#N/A</v>
      </c>
      <c r="Z428" s="20" t="e">
        <f>VLOOKUP('Frese Valve Selection'!$O428,'Partnumber data valves'!$B$4:$K$1001,3,FALSE)</f>
        <v>#N/A</v>
      </c>
      <c r="AA428" s="20" t="e">
        <f>VLOOKUP('Frese Valve Selection'!$O428,'Partnumber data valves'!$B$4:$K$1001,7,FALSE)</f>
        <v>#N/A</v>
      </c>
      <c r="AB428" s="20" t="e">
        <f>VLOOKUP('Frese Valve Selection'!$O428,'Partnumber data valves'!$B$4:$K$1001,8,FALSE)</f>
        <v>#N/A</v>
      </c>
      <c r="AC428" s="20" t="e">
        <f>VLOOKUP('Frese Valve Selection'!$O428,'Partnumber data valves'!$B$4:$K$1001,9,FALSE)</f>
        <v>#N/A</v>
      </c>
      <c r="AD428" s="20" t="e">
        <f>VLOOKUP('Frese Valve Selection'!$O428,'Partnumber data valves'!$B$4:$K$1001,10,FALSE)</f>
        <v>#N/A</v>
      </c>
      <c r="AE428" s="93">
        <f>IF(ISNUMBER(S428),S428*VLOOKUP('Frese Valve Selection'!$T428,'Partnumber data cartridges'!$A$4:$G$1001,7,FALSE),0)+
IF(ISNUMBER(U428),U428*VLOOKUP('Frese Valve Selection'!V428,'Partnumber data cartridges'!$A$4:$G$1001,7,FALSE),0)+
IF(ISNUMBER(W428),W428*VLOOKUP('Frese Valve Selection'!X428,'Partnumber data cartridges'!$A$4:$G$1001,7,FALSE),0)</f>
        <v>0</v>
      </c>
      <c r="AF428" s="1">
        <f>MAX(IF(ISBLANK(T428),0,VLOOKUP('Frese Valve Selection'!$T428,'Partnumber data cartridges'!$A$4:$G$1001,5,FALSE)),
IF(ISBLANK(V428),0,VLOOKUP('Frese Valve Selection'!V428,'Partnumber data cartridges'!$A$4:$G$1001,5,FALSE)),
IF(ISBLANK(X428),0,VLOOKUP('Frese Valve Selection'!X428,'Partnumber data cartridges'!$A$4:$G$1001,5,FALSE)))</f>
        <v>0</v>
      </c>
      <c r="AG428" s="20" t="e">
        <f>VLOOKUP(O428,'Weight table'!$A$2:$C$10000,3,FALSE)+IF(ISNUMBER(S428),S428*VLOOKUP(T428,'Weight table'!$A$2:$C$10000,3,FALSE),0)+IF(ISNUMBER(U428),U428*VLOOKUP(V428,'Weight table'!$A$2:$C$10000,3,FALSE),0)+IF(ISNUMBER(W428),W428*VLOOKUP(X428,'Weight table'!$A$2:$C$10000,3,FALSE),0)</f>
        <v>#N/A</v>
      </c>
      <c r="AI428" s="73"/>
      <c r="AN428">
        <f t="shared" si="41"/>
        <v>0</v>
      </c>
      <c r="AO428" t="e">
        <f t="shared" si="42"/>
        <v>#N/A</v>
      </c>
    </row>
    <row r="429" spans="2:41">
      <c r="B429" s="73"/>
      <c r="C429" s="73"/>
      <c r="D429" s="73"/>
      <c r="E429" s="73"/>
      <c r="F429" s="73"/>
      <c r="G429" s="81"/>
      <c r="H429" s="81"/>
      <c r="I429" s="97"/>
      <c r="J429" s="73"/>
      <c r="K429" s="73"/>
      <c r="L429" s="73"/>
      <c r="M429" s="81"/>
      <c r="O429" s="71"/>
      <c r="P429" s="20" t="e">
        <f>VLOOKUP('Frese Valve Selection'!$O429,'Partnumber data valves'!$B$4:$M$1001,12,FALSE)</f>
        <v>#N/A</v>
      </c>
      <c r="Q429" s="20" t="e">
        <f>VLOOKUP('Frese Valve Selection'!$O429,'Partnumber data valves'!$B$4:$L$1001,11,FALSE)</f>
        <v>#N/A</v>
      </c>
      <c r="R429" s="94" t="e">
        <f t="shared" si="40"/>
        <v>#DIV/0!</v>
      </c>
      <c r="S429" s="71"/>
      <c r="T429" s="71"/>
      <c r="U429" s="71"/>
      <c r="V429" s="71"/>
      <c r="W429" s="71"/>
      <c r="X429" s="71"/>
      <c r="Y429" s="19" t="e">
        <f>VLOOKUP('Frese Valve Selection'!$O429,'Partnumber data valves'!$B$4:$K$1001,2,FALSE)</f>
        <v>#N/A</v>
      </c>
      <c r="Z429" s="20" t="e">
        <f>VLOOKUP('Frese Valve Selection'!$O429,'Partnumber data valves'!$B$4:$K$1001,3,FALSE)</f>
        <v>#N/A</v>
      </c>
      <c r="AA429" s="20" t="e">
        <f>VLOOKUP('Frese Valve Selection'!$O429,'Partnumber data valves'!$B$4:$K$1001,7,FALSE)</f>
        <v>#N/A</v>
      </c>
      <c r="AB429" s="20" t="e">
        <f>VLOOKUP('Frese Valve Selection'!$O429,'Partnumber data valves'!$B$4:$K$1001,8,FALSE)</f>
        <v>#N/A</v>
      </c>
      <c r="AC429" s="20" t="e">
        <f>VLOOKUP('Frese Valve Selection'!$O429,'Partnumber data valves'!$B$4:$K$1001,9,FALSE)</f>
        <v>#N/A</v>
      </c>
      <c r="AD429" s="20" t="e">
        <f>VLOOKUP('Frese Valve Selection'!$O429,'Partnumber data valves'!$B$4:$K$1001,10,FALSE)</f>
        <v>#N/A</v>
      </c>
      <c r="AE429" s="93">
        <f>IF(ISNUMBER(S429),S429*VLOOKUP('Frese Valve Selection'!$T429,'Partnumber data cartridges'!$A$4:$G$1001,7,FALSE),0)+
IF(ISNUMBER(U429),U429*VLOOKUP('Frese Valve Selection'!V429,'Partnumber data cartridges'!$A$4:$G$1001,7,FALSE),0)+
IF(ISNUMBER(W429),W429*VLOOKUP('Frese Valve Selection'!X429,'Partnumber data cartridges'!$A$4:$G$1001,7,FALSE),0)</f>
        <v>0</v>
      </c>
      <c r="AF429" s="1">
        <f>MAX(IF(ISBLANK(T429),0,VLOOKUP('Frese Valve Selection'!$T429,'Partnumber data cartridges'!$A$4:$G$1001,5,FALSE)),
IF(ISBLANK(V429),0,VLOOKUP('Frese Valve Selection'!V429,'Partnumber data cartridges'!$A$4:$G$1001,5,FALSE)),
IF(ISBLANK(X429),0,VLOOKUP('Frese Valve Selection'!X429,'Partnumber data cartridges'!$A$4:$G$1001,5,FALSE)))</f>
        <v>0</v>
      </c>
      <c r="AG429" s="20" t="e">
        <f>VLOOKUP(O429,'Weight table'!$A$2:$C$10000,3,FALSE)+IF(ISNUMBER(S429),S429*VLOOKUP(T429,'Weight table'!$A$2:$C$10000,3,FALSE),0)+IF(ISNUMBER(U429),U429*VLOOKUP(V429,'Weight table'!$A$2:$C$10000,3,FALSE),0)+IF(ISNUMBER(W429),W429*VLOOKUP(X429,'Weight table'!$A$2:$C$10000,3,FALSE),0)</f>
        <v>#N/A</v>
      </c>
      <c r="AI429" s="73"/>
      <c r="AN429">
        <f t="shared" si="41"/>
        <v>0</v>
      </c>
      <c r="AO429" t="e">
        <f t="shared" si="42"/>
        <v>#N/A</v>
      </c>
    </row>
    <row r="430" spans="2:41">
      <c r="B430" s="73"/>
      <c r="C430" s="73"/>
      <c r="D430" s="73"/>
      <c r="E430" s="73"/>
      <c r="F430" s="73"/>
      <c r="G430" s="82"/>
      <c r="H430" s="81"/>
      <c r="I430" s="97"/>
      <c r="J430" s="73"/>
      <c r="K430" s="73"/>
      <c r="L430" s="73"/>
      <c r="M430" s="81"/>
      <c r="O430" s="71"/>
      <c r="P430" s="20" t="e">
        <f>VLOOKUP('Frese Valve Selection'!$O430,'Partnumber data valves'!$B$4:$M$1001,12,FALSE)</f>
        <v>#N/A</v>
      </c>
      <c r="Q430" s="20" t="e">
        <f>VLOOKUP('Frese Valve Selection'!$O430,'Partnumber data valves'!$B$4:$L$1001,11,FALSE)</f>
        <v>#N/A</v>
      </c>
      <c r="R430" s="94" t="e">
        <f t="shared" si="40"/>
        <v>#DIV/0!</v>
      </c>
      <c r="S430" s="71"/>
      <c r="T430" s="71"/>
      <c r="U430" s="71"/>
      <c r="V430" s="71"/>
      <c r="W430" s="71"/>
      <c r="X430" s="71"/>
      <c r="Y430" s="19" t="e">
        <f>VLOOKUP('Frese Valve Selection'!$O430,'Partnumber data valves'!$B$4:$K$1001,2,FALSE)</f>
        <v>#N/A</v>
      </c>
      <c r="Z430" s="20" t="e">
        <f>VLOOKUP('Frese Valve Selection'!$O430,'Partnumber data valves'!$B$4:$K$1001,3,FALSE)</f>
        <v>#N/A</v>
      </c>
      <c r="AA430" s="20" t="e">
        <f>VLOOKUP('Frese Valve Selection'!$O430,'Partnumber data valves'!$B$4:$K$1001,7,FALSE)</f>
        <v>#N/A</v>
      </c>
      <c r="AB430" s="20" t="e">
        <f>VLOOKUP('Frese Valve Selection'!$O430,'Partnumber data valves'!$B$4:$K$1001,8,FALSE)</f>
        <v>#N/A</v>
      </c>
      <c r="AC430" s="20" t="e">
        <f>VLOOKUP('Frese Valve Selection'!$O430,'Partnumber data valves'!$B$4:$K$1001,9,FALSE)</f>
        <v>#N/A</v>
      </c>
      <c r="AD430" s="20" t="e">
        <f>VLOOKUP('Frese Valve Selection'!$O430,'Partnumber data valves'!$B$4:$K$1001,10,FALSE)</f>
        <v>#N/A</v>
      </c>
      <c r="AE430" s="93">
        <f>IF(ISNUMBER(S430),S430*VLOOKUP('Frese Valve Selection'!$T430,'Partnumber data cartridges'!$A$4:$G$1001,7,FALSE),0)+
IF(ISNUMBER(U430),U430*VLOOKUP('Frese Valve Selection'!V430,'Partnumber data cartridges'!$A$4:$G$1001,7,FALSE),0)+
IF(ISNUMBER(W430),W430*VLOOKUP('Frese Valve Selection'!X430,'Partnumber data cartridges'!$A$4:$G$1001,7,FALSE),0)</f>
        <v>0</v>
      </c>
      <c r="AF430" s="1">
        <f>MAX(IF(ISBLANK(T430),0,VLOOKUP('Frese Valve Selection'!$T430,'Partnumber data cartridges'!$A$4:$G$1001,5,FALSE)),
IF(ISBLANK(V430),0,VLOOKUP('Frese Valve Selection'!V430,'Partnumber data cartridges'!$A$4:$G$1001,5,FALSE)),
IF(ISBLANK(X430),0,VLOOKUP('Frese Valve Selection'!X430,'Partnumber data cartridges'!$A$4:$G$1001,5,FALSE)))</f>
        <v>0</v>
      </c>
      <c r="AG430" s="20" t="e">
        <f>VLOOKUP(O430,'Weight table'!$A$2:$C$10000,3,FALSE)+IF(ISNUMBER(S430),S430*VLOOKUP(T430,'Weight table'!$A$2:$C$10000,3,FALSE),0)+IF(ISNUMBER(U430),U430*VLOOKUP(V430,'Weight table'!$A$2:$C$10000,3,FALSE),0)+IF(ISNUMBER(W430),W430*VLOOKUP(X430,'Weight table'!$A$2:$C$10000,3,FALSE),0)</f>
        <v>#N/A</v>
      </c>
      <c r="AI430" s="73"/>
      <c r="AN430">
        <f t="shared" si="41"/>
        <v>0</v>
      </c>
      <c r="AO430" t="e">
        <f t="shared" si="42"/>
        <v>#N/A</v>
      </c>
    </row>
    <row r="431" spans="2:41">
      <c r="B431" s="73"/>
      <c r="C431" s="73"/>
      <c r="D431" s="73"/>
      <c r="E431" s="73"/>
      <c r="F431" s="73"/>
      <c r="G431" s="81"/>
      <c r="H431" s="81"/>
      <c r="I431" s="97"/>
      <c r="J431" s="73"/>
      <c r="K431" s="73"/>
      <c r="L431" s="73"/>
      <c r="M431" s="81"/>
      <c r="O431" s="71"/>
      <c r="P431" s="20" t="e">
        <f>VLOOKUP('Frese Valve Selection'!$O431,'Partnumber data valves'!$B$4:$M$1001,12,FALSE)</f>
        <v>#N/A</v>
      </c>
      <c r="Q431" s="20" t="e">
        <f>VLOOKUP('Frese Valve Selection'!$O431,'Partnumber data valves'!$B$4:$L$1001,11,FALSE)</f>
        <v>#N/A</v>
      </c>
      <c r="R431" s="94" t="e">
        <f t="shared" si="40"/>
        <v>#DIV/0!</v>
      </c>
      <c r="S431" s="71"/>
      <c r="T431" s="71"/>
      <c r="U431" s="71"/>
      <c r="V431" s="71"/>
      <c r="W431" s="71"/>
      <c r="X431" s="71"/>
      <c r="Y431" s="19" t="e">
        <f>VLOOKUP('Frese Valve Selection'!$O431,'Partnumber data valves'!$B$4:$K$1001,2,FALSE)</f>
        <v>#N/A</v>
      </c>
      <c r="Z431" s="20" t="e">
        <f>VLOOKUP('Frese Valve Selection'!$O431,'Partnumber data valves'!$B$4:$K$1001,3,FALSE)</f>
        <v>#N/A</v>
      </c>
      <c r="AA431" s="20" t="e">
        <f>VLOOKUP('Frese Valve Selection'!$O431,'Partnumber data valves'!$B$4:$K$1001,7,FALSE)</f>
        <v>#N/A</v>
      </c>
      <c r="AB431" s="20" t="e">
        <f>VLOOKUP('Frese Valve Selection'!$O431,'Partnumber data valves'!$B$4:$K$1001,8,FALSE)</f>
        <v>#N/A</v>
      </c>
      <c r="AC431" s="20" t="e">
        <f>VLOOKUP('Frese Valve Selection'!$O431,'Partnumber data valves'!$B$4:$K$1001,9,FALSE)</f>
        <v>#N/A</v>
      </c>
      <c r="AD431" s="20" t="e">
        <f>VLOOKUP('Frese Valve Selection'!$O431,'Partnumber data valves'!$B$4:$K$1001,10,FALSE)</f>
        <v>#N/A</v>
      </c>
      <c r="AE431" s="93">
        <f>IF(ISNUMBER(S431),S431*VLOOKUP('Frese Valve Selection'!$T431,'Partnumber data cartridges'!$A$4:$G$1001,7,FALSE),0)+
IF(ISNUMBER(U431),U431*VLOOKUP('Frese Valve Selection'!V431,'Partnumber data cartridges'!$A$4:$G$1001,7,FALSE),0)+
IF(ISNUMBER(W431),W431*VLOOKUP('Frese Valve Selection'!X431,'Partnumber data cartridges'!$A$4:$G$1001,7,FALSE),0)</f>
        <v>0</v>
      </c>
      <c r="AF431" s="1">
        <f>MAX(IF(ISBLANK(T431),0,VLOOKUP('Frese Valve Selection'!$T431,'Partnumber data cartridges'!$A$4:$G$1001,5,FALSE)),
IF(ISBLANK(V431),0,VLOOKUP('Frese Valve Selection'!V431,'Partnumber data cartridges'!$A$4:$G$1001,5,FALSE)),
IF(ISBLANK(X431),0,VLOOKUP('Frese Valve Selection'!X431,'Partnumber data cartridges'!$A$4:$G$1001,5,FALSE)))</f>
        <v>0</v>
      </c>
      <c r="AG431" s="20" t="e">
        <f>VLOOKUP(O431,'Weight table'!$A$2:$C$10000,3,FALSE)+IF(ISNUMBER(S431),S431*VLOOKUP(T431,'Weight table'!$A$2:$C$10000,3,FALSE),0)+IF(ISNUMBER(U431),U431*VLOOKUP(V431,'Weight table'!$A$2:$C$10000,3,FALSE),0)+IF(ISNUMBER(W431),W431*VLOOKUP(X431,'Weight table'!$A$2:$C$10000,3,FALSE),0)</f>
        <v>#N/A</v>
      </c>
      <c r="AI431" s="73"/>
      <c r="AN431">
        <f t="shared" si="41"/>
        <v>0</v>
      </c>
      <c r="AO431" t="e">
        <f t="shared" si="42"/>
        <v>#N/A</v>
      </c>
    </row>
    <row r="432" spans="2:41">
      <c r="B432" s="73"/>
      <c r="C432" s="73"/>
      <c r="D432" s="73"/>
      <c r="E432" s="73"/>
      <c r="F432" s="73"/>
      <c r="G432" s="82"/>
      <c r="H432" s="81"/>
      <c r="I432" s="97"/>
      <c r="J432" s="73"/>
      <c r="K432" s="73"/>
      <c r="L432" s="73"/>
      <c r="M432" s="81"/>
      <c r="O432" s="71"/>
      <c r="P432" s="20" t="e">
        <f>VLOOKUP('Frese Valve Selection'!$O432,'Partnumber data valves'!$B$4:$M$1001,12,FALSE)</f>
        <v>#N/A</v>
      </c>
      <c r="Q432" s="20" t="e">
        <f>VLOOKUP('Frese Valve Selection'!$O432,'Partnumber data valves'!$B$4:$L$1001,11,FALSE)</f>
        <v>#N/A</v>
      </c>
      <c r="R432" s="94" t="e">
        <f t="shared" si="40"/>
        <v>#DIV/0!</v>
      </c>
      <c r="S432" s="71"/>
      <c r="T432" s="71"/>
      <c r="U432" s="71"/>
      <c r="V432" s="71"/>
      <c r="W432" s="71"/>
      <c r="X432" s="71"/>
      <c r="Y432" s="19" t="e">
        <f>VLOOKUP('Frese Valve Selection'!$O432,'Partnumber data valves'!$B$4:$K$1001,2,FALSE)</f>
        <v>#N/A</v>
      </c>
      <c r="Z432" s="20" t="e">
        <f>VLOOKUP('Frese Valve Selection'!$O432,'Partnumber data valves'!$B$4:$K$1001,3,FALSE)</f>
        <v>#N/A</v>
      </c>
      <c r="AA432" s="20" t="e">
        <f>VLOOKUP('Frese Valve Selection'!$O432,'Partnumber data valves'!$B$4:$K$1001,7,FALSE)</f>
        <v>#N/A</v>
      </c>
      <c r="AB432" s="20" t="e">
        <f>VLOOKUP('Frese Valve Selection'!$O432,'Partnumber data valves'!$B$4:$K$1001,8,FALSE)</f>
        <v>#N/A</v>
      </c>
      <c r="AC432" s="20" t="e">
        <f>VLOOKUP('Frese Valve Selection'!$O432,'Partnumber data valves'!$B$4:$K$1001,9,FALSE)</f>
        <v>#N/A</v>
      </c>
      <c r="AD432" s="20" t="e">
        <f>VLOOKUP('Frese Valve Selection'!$O432,'Partnumber data valves'!$B$4:$K$1001,10,FALSE)</f>
        <v>#N/A</v>
      </c>
      <c r="AE432" s="93">
        <f>IF(ISNUMBER(S432),S432*VLOOKUP('Frese Valve Selection'!$T432,'Partnumber data cartridges'!$A$4:$G$1001,7,FALSE),0)+
IF(ISNUMBER(U432),U432*VLOOKUP('Frese Valve Selection'!V432,'Partnumber data cartridges'!$A$4:$G$1001,7,FALSE),0)+
IF(ISNUMBER(W432),W432*VLOOKUP('Frese Valve Selection'!X432,'Partnumber data cartridges'!$A$4:$G$1001,7,FALSE),0)</f>
        <v>0</v>
      </c>
      <c r="AF432" s="1">
        <f>MAX(IF(ISBLANK(T432),0,VLOOKUP('Frese Valve Selection'!$T432,'Partnumber data cartridges'!$A$4:$G$1001,5,FALSE)),
IF(ISBLANK(V432),0,VLOOKUP('Frese Valve Selection'!V432,'Partnumber data cartridges'!$A$4:$G$1001,5,FALSE)),
IF(ISBLANK(X432),0,VLOOKUP('Frese Valve Selection'!X432,'Partnumber data cartridges'!$A$4:$G$1001,5,FALSE)))</f>
        <v>0</v>
      </c>
      <c r="AG432" s="20" t="e">
        <f>VLOOKUP(O432,'Weight table'!$A$2:$C$10000,3,FALSE)+IF(ISNUMBER(S432),S432*VLOOKUP(T432,'Weight table'!$A$2:$C$10000,3,FALSE),0)+IF(ISNUMBER(U432),U432*VLOOKUP(V432,'Weight table'!$A$2:$C$10000,3,FALSE),0)+IF(ISNUMBER(W432),W432*VLOOKUP(X432,'Weight table'!$A$2:$C$10000,3,FALSE),0)</f>
        <v>#N/A</v>
      </c>
      <c r="AI432" s="73"/>
      <c r="AN432">
        <f t="shared" si="41"/>
        <v>0</v>
      </c>
      <c r="AO432" t="e">
        <f t="shared" si="42"/>
        <v>#N/A</v>
      </c>
    </row>
    <row r="433" spans="2:41">
      <c r="B433" s="73"/>
      <c r="C433" s="73"/>
      <c r="D433" s="73"/>
      <c r="E433" s="73"/>
      <c r="F433" s="73"/>
      <c r="G433" s="81"/>
      <c r="H433" s="81"/>
      <c r="I433" s="97"/>
      <c r="J433" s="73"/>
      <c r="K433" s="73"/>
      <c r="L433" s="73"/>
      <c r="M433" s="81"/>
      <c r="O433" s="71"/>
      <c r="P433" s="20" t="e">
        <f>VLOOKUP('Frese Valve Selection'!$O433,'Partnumber data valves'!$B$4:$M$1001,12,FALSE)</f>
        <v>#N/A</v>
      </c>
      <c r="Q433" s="20" t="e">
        <f>VLOOKUP('Frese Valve Selection'!$O433,'Partnumber data valves'!$B$4:$L$1001,11,FALSE)</f>
        <v>#N/A</v>
      </c>
      <c r="R433" s="94" t="e">
        <f t="shared" si="40"/>
        <v>#DIV/0!</v>
      </c>
      <c r="S433" s="71"/>
      <c r="T433" s="71"/>
      <c r="U433" s="71"/>
      <c r="V433" s="71"/>
      <c r="W433" s="71"/>
      <c r="X433" s="71"/>
      <c r="Y433" s="19" t="e">
        <f>VLOOKUP('Frese Valve Selection'!$O433,'Partnumber data valves'!$B$4:$K$1001,2,FALSE)</f>
        <v>#N/A</v>
      </c>
      <c r="Z433" s="20" t="e">
        <f>VLOOKUP('Frese Valve Selection'!$O433,'Partnumber data valves'!$B$4:$K$1001,3,FALSE)</f>
        <v>#N/A</v>
      </c>
      <c r="AA433" s="20" t="e">
        <f>VLOOKUP('Frese Valve Selection'!$O433,'Partnumber data valves'!$B$4:$K$1001,7,FALSE)</f>
        <v>#N/A</v>
      </c>
      <c r="AB433" s="20" t="e">
        <f>VLOOKUP('Frese Valve Selection'!$O433,'Partnumber data valves'!$B$4:$K$1001,8,FALSE)</f>
        <v>#N/A</v>
      </c>
      <c r="AC433" s="20" t="e">
        <f>VLOOKUP('Frese Valve Selection'!$O433,'Partnumber data valves'!$B$4:$K$1001,9,FALSE)</f>
        <v>#N/A</v>
      </c>
      <c r="AD433" s="20" t="e">
        <f>VLOOKUP('Frese Valve Selection'!$O433,'Partnumber data valves'!$B$4:$K$1001,10,FALSE)</f>
        <v>#N/A</v>
      </c>
      <c r="AE433" s="93">
        <f>IF(ISNUMBER(S433),S433*VLOOKUP('Frese Valve Selection'!$T433,'Partnumber data cartridges'!$A$4:$G$1001,7,FALSE),0)+
IF(ISNUMBER(U433),U433*VLOOKUP('Frese Valve Selection'!V433,'Partnumber data cartridges'!$A$4:$G$1001,7,FALSE),0)+
IF(ISNUMBER(W433),W433*VLOOKUP('Frese Valve Selection'!X433,'Partnumber data cartridges'!$A$4:$G$1001,7,FALSE),0)</f>
        <v>0</v>
      </c>
      <c r="AF433" s="1">
        <f>MAX(IF(ISBLANK(T433),0,VLOOKUP('Frese Valve Selection'!$T433,'Partnumber data cartridges'!$A$4:$G$1001,5,FALSE)),
IF(ISBLANK(V433),0,VLOOKUP('Frese Valve Selection'!V433,'Partnumber data cartridges'!$A$4:$G$1001,5,FALSE)),
IF(ISBLANK(X433),0,VLOOKUP('Frese Valve Selection'!X433,'Partnumber data cartridges'!$A$4:$G$1001,5,FALSE)))</f>
        <v>0</v>
      </c>
      <c r="AG433" s="20" t="e">
        <f>VLOOKUP(O433,'Weight table'!$A$2:$C$10000,3,FALSE)+IF(ISNUMBER(S433),S433*VLOOKUP(T433,'Weight table'!$A$2:$C$10000,3,FALSE),0)+IF(ISNUMBER(U433),U433*VLOOKUP(V433,'Weight table'!$A$2:$C$10000,3,FALSE),0)+IF(ISNUMBER(W433),W433*VLOOKUP(X433,'Weight table'!$A$2:$C$10000,3,FALSE),0)</f>
        <v>#N/A</v>
      </c>
      <c r="AI433" s="73"/>
      <c r="AN433">
        <f t="shared" si="41"/>
        <v>0</v>
      </c>
      <c r="AO433" t="e">
        <f t="shared" si="42"/>
        <v>#N/A</v>
      </c>
    </row>
    <row r="434" spans="2:41">
      <c r="B434" s="73"/>
      <c r="C434" s="73"/>
      <c r="D434" s="73"/>
      <c r="E434" s="73"/>
      <c r="F434" s="73"/>
      <c r="G434" s="82"/>
      <c r="H434" s="82"/>
      <c r="I434" s="97"/>
      <c r="J434" s="73"/>
      <c r="K434" s="73"/>
      <c r="L434" s="73"/>
      <c r="M434" s="81"/>
      <c r="O434" s="71"/>
      <c r="P434" s="20" t="e">
        <f>VLOOKUP('Frese Valve Selection'!$O434,'Partnumber data valves'!$B$4:$M$1001,12,FALSE)</f>
        <v>#N/A</v>
      </c>
      <c r="Q434" s="20" t="e">
        <f>VLOOKUP('Frese Valve Selection'!$O434,'Partnumber data valves'!$B$4:$L$1001,11,FALSE)</f>
        <v>#N/A</v>
      </c>
      <c r="R434" s="94" t="e">
        <f t="shared" si="40"/>
        <v>#DIV/0!</v>
      </c>
      <c r="S434" s="71"/>
      <c r="T434" s="71"/>
      <c r="U434" s="71"/>
      <c r="V434" s="71"/>
      <c r="W434" s="71"/>
      <c r="X434" s="71"/>
      <c r="Y434" s="19" t="e">
        <f>VLOOKUP('Frese Valve Selection'!$O434,'Partnumber data valves'!$B$4:$K$1001,2,FALSE)</f>
        <v>#N/A</v>
      </c>
      <c r="Z434" s="20" t="e">
        <f>VLOOKUP('Frese Valve Selection'!$O434,'Partnumber data valves'!$B$4:$K$1001,3,FALSE)</f>
        <v>#N/A</v>
      </c>
      <c r="AA434" s="20" t="e">
        <f>VLOOKUP('Frese Valve Selection'!$O434,'Partnumber data valves'!$B$4:$K$1001,7,FALSE)</f>
        <v>#N/A</v>
      </c>
      <c r="AB434" s="20" t="e">
        <f>VLOOKUP('Frese Valve Selection'!$O434,'Partnumber data valves'!$B$4:$K$1001,8,FALSE)</f>
        <v>#N/A</v>
      </c>
      <c r="AC434" s="20" t="e">
        <f>VLOOKUP('Frese Valve Selection'!$O434,'Partnumber data valves'!$B$4:$K$1001,9,FALSE)</f>
        <v>#N/A</v>
      </c>
      <c r="AD434" s="20" t="e">
        <f>VLOOKUP('Frese Valve Selection'!$O434,'Partnumber data valves'!$B$4:$K$1001,10,FALSE)</f>
        <v>#N/A</v>
      </c>
      <c r="AE434" s="93">
        <f>IF(ISNUMBER(S434),S434*VLOOKUP('Frese Valve Selection'!$T434,'Partnumber data cartridges'!$A$4:$G$1001,7,FALSE),0)+
IF(ISNUMBER(U434),U434*VLOOKUP('Frese Valve Selection'!V434,'Partnumber data cartridges'!$A$4:$G$1001,7,FALSE),0)+
IF(ISNUMBER(W434),W434*VLOOKUP('Frese Valve Selection'!X434,'Partnumber data cartridges'!$A$4:$G$1001,7,FALSE),0)</f>
        <v>0</v>
      </c>
      <c r="AF434" s="1">
        <f>MAX(IF(ISBLANK(T434),0,VLOOKUP('Frese Valve Selection'!$T434,'Partnumber data cartridges'!$A$4:$G$1001,5,FALSE)),
IF(ISBLANK(V434),0,VLOOKUP('Frese Valve Selection'!V434,'Partnumber data cartridges'!$A$4:$G$1001,5,FALSE)),
IF(ISBLANK(X434),0,VLOOKUP('Frese Valve Selection'!X434,'Partnumber data cartridges'!$A$4:$G$1001,5,FALSE)))</f>
        <v>0</v>
      </c>
      <c r="AG434" s="20" t="e">
        <f>VLOOKUP(O434,'Weight table'!$A$2:$C$10000,3,FALSE)+IF(ISNUMBER(S434),S434*VLOOKUP(T434,'Weight table'!$A$2:$C$10000,3,FALSE),0)+IF(ISNUMBER(U434),U434*VLOOKUP(V434,'Weight table'!$A$2:$C$10000,3,FALSE),0)+IF(ISNUMBER(W434),W434*VLOOKUP(X434,'Weight table'!$A$2:$C$10000,3,FALSE),0)</f>
        <v>#N/A</v>
      </c>
      <c r="AI434" s="73"/>
      <c r="AN434">
        <f t="shared" si="41"/>
        <v>0</v>
      </c>
      <c r="AO434" t="e">
        <f t="shared" si="42"/>
        <v>#N/A</v>
      </c>
    </row>
    <row r="435" spans="2:41">
      <c r="B435" s="73"/>
      <c r="C435" s="73"/>
      <c r="D435" s="73"/>
      <c r="E435" s="73"/>
      <c r="F435" s="73"/>
      <c r="G435" s="81"/>
      <c r="H435" s="81"/>
      <c r="I435" s="97"/>
      <c r="J435" s="73"/>
      <c r="K435" s="73"/>
      <c r="L435" s="73"/>
      <c r="M435" s="81"/>
      <c r="O435" s="71"/>
      <c r="P435" s="20" t="e">
        <f>VLOOKUP('Frese Valve Selection'!$O435,'Partnumber data valves'!$B$4:$M$1001,12,FALSE)</f>
        <v>#N/A</v>
      </c>
      <c r="Q435" s="20" t="e">
        <f>VLOOKUP('Frese Valve Selection'!$O435,'Partnumber data valves'!$B$4:$L$1001,11,FALSE)</f>
        <v>#N/A</v>
      </c>
      <c r="R435" s="94" t="e">
        <f t="shared" si="40"/>
        <v>#DIV/0!</v>
      </c>
      <c r="S435" s="71"/>
      <c r="T435" s="71"/>
      <c r="U435" s="71"/>
      <c r="V435" s="71"/>
      <c r="W435" s="71"/>
      <c r="X435" s="71"/>
      <c r="Y435" s="19" t="e">
        <f>VLOOKUP('Frese Valve Selection'!$O435,'Partnumber data valves'!$B$4:$K$1001,2,FALSE)</f>
        <v>#N/A</v>
      </c>
      <c r="Z435" s="20" t="e">
        <f>VLOOKUP('Frese Valve Selection'!$O435,'Partnumber data valves'!$B$4:$K$1001,3,FALSE)</f>
        <v>#N/A</v>
      </c>
      <c r="AA435" s="20" t="e">
        <f>VLOOKUP('Frese Valve Selection'!$O435,'Partnumber data valves'!$B$4:$K$1001,7,FALSE)</f>
        <v>#N/A</v>
      </c>
      <c r="AB435" s="20" t="e">
        <f>VLOOKUP('Frese Valve Selection'!$O435,'Partnumber data valves'!$B$4:$K$1001,8,FALSE)</f>
        <v>#N/A</v>
      </c>
      <c r="AC435" s="20" t="e">
        <f>VLOOKUP('Frese Valve Selection'!$O435,'Partnumber data valves'!$B$4:$K$1001,9,FALSE)</f>
        <v>#N/A</v>
      </c>
      <c r="AD435" s="20" t="e">
        <f>VLOOKUP('Frese Valve Selection'!$O435,'Partnumber data valves'!$B$4:$K$1001,10,FALSE)</f>
        <v>#N/A</v>
      </c>
      <c r="AE435" s="93">
        <f>IF(ISNUMBER(S435),S435*VLOOKUP('Frese Valve Selection'!$T435,'Partnumber data cartridges'!$A$4:$G$1001,7,FALSE),0)+
IF(ISNUMBER(U435),U435*VLOOKUP('Frese Valve Selection'!V435,'Partnumber data cartridges'!$A$4:$G$1001,7,FALSE),0)+
IF(ISNUMBER(W435),W435*VLOOKUP('Frese Valve Selection'!X435,'Partnumber data cartridges'!$A$4:$G$1001,7,FALSE),0)</f>
        <v>0</v>
      </c>
      <c r="AF435" s="1">
        <f>MAX(IF(ISBLANK(T435),0,VLOOKUP('Frese Valve Selection'!$T435,'Partnumber data cartridges'!$A$4:$G$1001,5,FALSE)),
IF(ISBLANK(V435),0,VLOOKUP('Frese Valve Selection'!V435,'Partnumber data cartridges'!$A$4:$G$1001,5,FALSE)),
IF(ISBLANK(X435),0,VLOOKUP('Frese Valve Selection'!X435,'Partnumber data cartridges'!$A$4:$G$1001,5,FALSE)))</f>
        <v>0</v>
      </c>
      <c r="AG435" s="20" t="e">
        <f>VLOOKUP(O435,'Weight table'!$A$2:$C$10000,3,FALSE)+IF(ISNUMBER(S435),S435*VLOOKUP(T435,'Weight table'!$A$2:$C$10000,3,FALSE),0)+IF(ISNUMBER(U435),U435*VLOOKUP(V435,'Weight table'!$A$2:$C$10000,3,FALSE),0)+IF(ISNUMBER(W435),W435*VLOOKUP(X435,'Weight table'!$A$2:$C$10000,3,FALSE),0)</f>
        <v>#N/A</v>
      </c>
      <c r="AI435" s="73"/>
      <c r="AN435">
        <f t="shared" si="41"/>
        <v>0</v>
      </c>
      <c r="AO435" t="e">
        <f t="shared" si="42"/>
        <v>#N/A</v>
      </c>
    </row>
    <row r="436" spans="2:41">
      <c r="B436" s="73"/>
      <c r="C436" s="73"/>
      <c r="D436" s="73"/>
      <c r="E436" s="73"/>
      <c r="F436" s="73"/>
      <c r="G436" s="82"/>
      <c r="H436" s="82"/>
      <c r="I436" s="97"/>
      <c r="J436" s="73"/>
      <c r="K436" s="73"/>
      <c r="L436" s="73"/>
      <c r="M436" s="81"/>
      <c r="O436" s="71"/>
      <c r="P436" s="20" t="e">
        <f>VLOOKUP('Frese Valve Selection'!$O436,'Partnumber data valves'!$B$4:$M$1001,12,FALSE)</f>
        <v>#N/A</v>
      </c>
      <c r="Q436" s="20" t="e">
        <f>VLOOKUP('Frese Valve Selection'!$O436,'Partnumber data valves'!$B$4:$L$1001,11,FALSE)</f>
        <v>#N/A</v>
      </c>
      <c r="R436" s="94" t="e">
        <f t="shared" si="40"/>
        <v>#DIV/0!</v>
      </c>
      <c r="S436" s="71"/>
      <c r="T436" s="71"/>
      <c r="U436" s="71"/>
      <c r="V436" s="71"/>
      <c r="W436" s="71"/>
      <c r="X436" s="71"/>
      <c r="Y436" s="19" t="e">
        <f>VLOOKUP('Frese Valve Selection'!$O436,'Partnumber data valves'!$B$4:$K$1001,2,FALSE)</f>
        <v>#N/A</v>
      </c>
      <c r="Z436" s="20" t="e">
        <f>VLOOKUP('Frese Valve Selection'!$O436,'Partnumber data valves'!$B$4:$K$1001,3,FALSE)</f>
        <v>#N/A</v>
      </c>
      <c r="AA436" s="20" t="e">
        <f>VLOOKUP('Frese Valve Selection'!$O436,'Partnumber data valves'!$B$4:$K$1001,7,FALSE)</f>
        <v>#N/A</v>
      </c>
      <c r="AB436" s="20" t="e">
        <f>VLOOKUP('Frese Valve Selection'!$O436,'Partnumber data valves'!$B$4:$K$1001,8,FALSE)</f>
        <v>#N/A</v>
      </c>
      <c r="AC436" s="20" t="e">
        <f>VLOOKUP('Frese Valve Selection'!$O436,'Partnumber data valves'!$B$4:$K$1001,9,FALSE)</f>
        <v>#N/A</v>
      </c>
      <c r="AD436" s="20" t="e">
        <f>VLOOKUP('Frese Valve Selection'!$O436,'Partnumber data valves'!$B$4:$K$1001,10,FALSE)</f>
        <v>#N/A</v>
      </c>
      <c r="AE436" s="93">
        <f>IF(ISNUMBER(S436),S436*VLOOKUP('Frese Valve Selection'!$T436,'Partnumber data cartridges'!$A$4:$G$1001,7,FALSE),0)+
IF(ISNUMBER(U436),U436*VLOOKUP('Frese Valve Selection'!V436,'Partnumber data cartridges'!$A$4:$G$1001,7,FALSE),0)+
IF(ISNUMBER(W436),W436*VLOOKUP('Frese Valve Selection'!X436,'Partnumber data cartridges'!$A$4:$G$1001,7,FALSE),0)</f>
        <v>0</v>
      </c>
      <c r="AF436" s="1">
        <f>MAX(IF(ISBLANK(T436),0,VLOOKUP('Frese Valve Selection'!$T436,'Partnumber data cartridges'!$A$4:$G$1001,5,FALSE)),
IF(ISBLANK(V436),0,VLOOKUP('Frese Valve Selection'!V436,'Partnumber data cartridges'!$A$4:$G$1001,5,FALSE)),
IF(ISBLANK(X436),0,VLOOKUP('Frese Valve Selection'!X436,'Partnumber data cartridges'!$A$4:$G$1001,5,FALSE)))</f>
        <v>0</v>
      </c>
      <c r="AG436" s="20" t="e">
        <f>VLOOKUP(O436,'Weight table'!$A$2:$C$10000,3,FALSE)+IF(ISNUMBER(S436),S436*VLOOKUP(T436,'Weight table'!$A$2:$C$10000,3,FALSE),0)+IF(ISNUMBER(U436),U436*VLOOKUP(V436,'Weight table'!$A$2:$C$10000,3,FALSE),0)+IF(ISNUMBER(W436),W436*VLOOKUP(X436,'Weight table'!$A$2:$C$10000,3,FALSE),0)</f>
        <v>#N/A</v>
      </c>
      <c r="AI436" s="73"/>
      <c r="AN436">
        <f t="shared" si="41"/>
        <v>0</v>
      </c>
      <c r="AO436" t="e">
        <f t="shared" si="42"/>
        <v>#N/A</v>
      </c>
    </row>
    <row r="437" spans="2:41">
      <c r="B437" s="73"/>
      <c r="C437" s="73"/>
      <c r="D437" s="73"/>
      <c r="E437" s="73"/>
      <c r="F437" s="73"/>
      <c r="G437" s="81"/>
      <c r="H437" s="81"/>
      <c r="I437" s="97"/>
      <c r="J437" s="73"/>
      <c r="K437" s="73"/>
      <c r="L437" s="73"/>
      <c r="M437" s="81"/>
      <c r="O437" s="71"/>
      <c r="P437" s="20" t="e">
        <f>VLOOKUP('Frese Valve Selection'!$O437,'Partnumber data valves'!$B$4:$M$1001,12,FALSE)</f>
        <v>#N/A</v>
      </c>
      <c r="Q437" s="20" t="e">
        <f>VLOOKUP('Frese Valve Selection'!$O437,'Partnumber data valves'!$B$4:$L$1001,11,FALSE)</f>
        <v>#N/A</v>
      </c>
      <c r="R437" s="94" t="e">
        <f t="shared" si="40"/>
        <v>#DIV/0!</v>
      </c>
      <c r="S437" s="71"/>
      <c r="T437" s="71"/>
      <c r="U437" s="71"/>
      <c r="V437" s="71"/>
      <c r="W437" s="71"/>
      <c r="X437" s="71"/>
      <c r="Y437" s="19" t="e">
        <f>VLOOKUP('Frese Valve Selection'!$O437,'Partnumber data valves'!$B$4:$K$1001,2,FALSE)</f>
        <v>#N/A</v>
      </c>
      <c r="Z437" s="20" t="e">
        <f>VLOOKUP('Frese Valve Selection'!$O437,'Partnumber data valves'!$B$4:$K$1001,3,FALSE)</f>
        <v>#N/A</v>
      </c>
      <c r="AA437" s="20" t="e">
        <f>VLOOKUP('Frese Valve Selection'!$O437,'Partnumber data valves'!$B$4:$K$1001,7,FALSE)</f>
        <v>#N/A</v>
      </c>
      <c r="AB437" s="20" t="e">
        <f>VLOOKUP('Frese Valve Selection'!$O437,'Partnumber data valves'!$B$4:$K$1001,8,FALSE)</f>
        <v>#N/A</v>
      </c>
      <c r="AC437" s="20" t="e">
        <f>VLOOKUP('Frese Valve Selection'!$O437,'Partnumber data valves'!$B$4:$K$1001,9,FALSE)</f>
        <v>#N/A</v>
      </c>
      <c r="AD437" s="20" t="e">
        <f>VLOOKUP('Frese Valve Selection'!$O437,'Partnumber data valves'!$B$4:$K$1001,10,FALSE)</f>
        <v>#N/A</v>
      </c>
      <c r="AE437" s="93">
        <f>IF(ISNUMBER(S437),S437*VLOOKUP('Frese Valve Selection'!$T437,'Partnumber data cartridges'!$A$4:$G$1001,7,FALSE),0)+
IF(ISNUMBER(U437),U437*VLOOKUP('Frese Valve Selection'!V437,'Partnumber data cartridges'!$A$4:$G$1001,7,FALSE),0)+
IF(ISNUMBER(W437),W437*VLOOKUP('Frese Valve Selection'!X437,'Partnumber data cartridges'!$A$4:$G$1001,7,FALSE),0)</f>
        <v>0</v>
      </c>
      <c r="AF437" s="1">
        <f>MAX(IF(ISBLANK(T437),0,VLOOKUP('Frese Valve Selection'!$T437,'Partnumber data cartridges'!$A$4:$G$1001,5,FALSE)),
IF(ISBLANK(V437),0,VLOOKUP('Frese Valve Selection'!V437,'Partnumber data cartridges'!$A$4:$G$1001,5,FALSE)),
IF(ISBLANK(X437),0,VLOOKUP('Frese Valve Selection'!X437,'Partnumber data cartridges'!$A$4:$G$1001,5,FALSE)))</f>
        <v>0</v>
      </c>
      <c r="AG437" s="20" t="e">
        <f>VLOOKUP(O437,'Weight table'!$A$2:$C$10000,3,FALSE)+IF(ISNUMBER(S437),S437*VLOOKUP(T437,'Weight table'!$A$2:$C$10000,3,FALSE),0)+IF(ISNUMBER(U437),U437*VLOOKUP(V437,'Weight table'!$A$2:$C$10000,3,FALSE),0)+IF(ISNUMBER(W437),W437*VLOOKUP(X437,'Weight table'!$A$2:$C$10000,3,FALSE),0)</f>
        <v>#N/A</v>
      </c>
      <c r="AI437" s="73"/>
      <c r="AN437">
        <f t="shared" si="41"/>
        <v>0</v>
      </c>
      <c r="AO437" t="e">
        <f t="shared" si="42"/>
        <v>#N/A</v>
      </c>
    </row>
    <row r="438" spans="2:41">
      <c r="B438" s="73"/>
      <c r="C438" s="73"/>
      <c r="D438" s="73"/>
      <c r="E438" s="73"/>
      <c r="F438" s="73"/>
      <c r="G438" s="82"/>
      <c r="H438" s="82"/>
      <c r="I438" s="97"/>
      <c r="J438" s="73"/>
      <c r="K438" s="73"/>
      <c r="L438" s="73"/>
      <c r="M438" s="81"/>
      <c r="O438" s="71"/>
      <c r="P438" s="20" t="e">
        <f>VLOOKUP('Frese Valve Selection'!$O438,'Partnumber data valves'!$B$4:$M$1001,12,FALSE)</f>
        <v>#N/A</v>
      </c>
      <c r="Q438" s="20" t="e">
        <f>VLOOKUP('Frese Valve Selection'!$O438,'Partnumber data valves'!$B$4:$L$1001,11,FALSE)</f>
        <v>#N/A</v>
      </c>
      <c r="R438" s="94" t="e">
        <f t="shared" si="40"/>
        <v>#DIV/0!</v>
      </c>
      <c r="S438" s="71"/>
      <c r="T438" s="71"/>
      <c r="U438" s="71"/>
      <c r="V438" s="71"/>
      <c r="W438" s="71"/>
      <c r="X438" s="71"/>
      <c r="Y438" s="19" t="e">
        <f>VLOOKUP('Frese Valve Selection'!$O438,'Partnumber data valves'!$B$4:$K$1001,2,FALSE)</f>
        <v>#N/A</v>
      </c>
      <c r="Z438" s="20" t="e">
        <f>VLOOKUP('Frese Valve Selection'!$O438,'Partnumber data valves'!$B$4:$K$1001,3,FALSE)</f>
        <v>#N/A</v>
      </c>
      <c r="AA438" s="20" t="e">
        <f>VLOOKUP('Frese Valve Selection'!$O438,'Partnumber data valves'!$B$4:$K$1001,7,FALSE)</f>
        <v>#N/A</v>
      </c>
      <c r="AB438" s="20" t="e">
        <f>VLOOKUP('Frese Valve Selection'!$O438,'Partnumber data valves'!$B$4:$K$1001,8,FALSE)</f>
        <v>#N/A</v>
      </c>
      <c r="AC438" s="20" t="e">
        <f>VLOOKUP('Frese Valve Selection'!$O438,'Partnumber data valves'!$B$4:$K$1001,9,FALSE)</f>
        <v>#N/A</v>
      </c>
      <c r="AD438" s="20" t="e">
        <f>VLOOKUP('Frese Valve Selection'!$O438,'Partnumber data valves'!$B$4:$K$1001,10,FALSE)</f>
        <v>#N/A</v>
      </c>
      <c r="AE438" s="93">
        <f>IF(ISNUMBER(S438),S438*VLOOKUP('Frese Valve Selection'!$T438,'Partnumber data cartridges'!$A$4:$G$1001,7,FALSE),0)+
IF(ISNUMBER(U438),U438*VLOOKUP('Frese Valve Selection'!V438,'Partnumber data cartridges'!$A$4:$G$1001,7,FALSE),0)+
IF(ISNUMBER(W438),W438*VLOOKUP('Frese Valve Selection'!X438,'Partnumber data cartridges'!$A$4:$G$1001,7,FALSE),0)</f>
        <v>0</v>
      </c>
      <c r="AF438" s="1">
        <f>MAX(IF(ISBLANK(T438),0,VLOOKUP('Frese Valve Selection'!$T438,'Partnumber data cartridges'!$A$4:$G$1001,5,FALSE)),
IF(ISBLANK(V438),0,VLOOKUP('Frese Valve Selection'!V438,'Partnumber data cartridges'!$A$4:$G$1001,5,FALSE)),
IF(ISBLANK(X438),0,VLOOKUP('Frese Valve Selection'!X438,'Partnumber data cartridges'!$A$4:$G$1001,5,FALSE)))</f>
        <v>0</v>
      </c>
      <c r="AG438" s="20" t="e">
        <f>VLOOKUP(O438,'Weight table'!$A$2:$C$10000,3,FALSE)+IF(ISNUMBER(S438),S438*VLOOKUP(T438,'Weight table'!$A$2:$C$10000,3,FALSE),0)+IF(ISNUMBER(U438),U438*VLOOKUP(V438,'Weight table'!$A$2:$C$10000,3,FALSE),0)+IF(ISNUMBER(W438),W438*VLOOKUP(X438,'Weight table'!$A$2:$C$10000,3,FALSE),0)</f>
        <v>#N/A</v>
      </c>
      <c r="AI438" s="73"/>
      <c r="AN438">
        <f t="shared" si="41"/>
        <v>0</v>
      </c>
      <c r="AO438" t="e">
        <f t="shared" si="42"/>
        <v>#N/A</v>
      </c>
    </row>
    <row r="439" spans="2:41">
      <c r="B439" s="73"/>
      <c r="C439" s="73"/>
      <c r="D439" s="73"/>
      <c r="E439" s="73"/>
      <c r="F439" s="73"/>
      <c r="G439" s="81"/>
      <c r="H439" s="81"/>
      <c r="I439" s="97"/>
      <c r="J439" s="73"/>
      <c r="K439" s="73"/>
      <c r="L439" s="73"/>
      <c r="M439" s="81"/>
      <c r="O439" s="71"/>
      <c r="P439" s="20" t="e">
        <f>VLOOKUP('Frese Valve Selection'!$O439,'Partnumber data valves'!$B$4:$M$1001,12,FALSE)</f>
        <v>#N/A</v>
      </c>
      <c r="Q439" s="20" t="e">
        <f>VLOOKUP('Frese Valve Selection'!$O439,'Partnumber data valves'!$B$4:$L$1001,11,FALSE)</f>
        <v>#N/A</v>
      </c>
      <c r="R439" s="94" t="e">
        <f t="shared" si="40"/>
        <v>#DIV/0!</v>
      </c>
      <c r="S439" s="71"/>
      <c r="T439" s="71"/>
      <c r="U439" s="71"/>
      <c r="V439" s="71"/>
      <c r="W439" s="71"/>
      <c r="X439" s="71"/>
      <c r="Y439" s="19" t="e">
        <f>VLOOKUP('Frese Valve Selection'!$O439,'Partnumber data valves'!$B$4:$K$1001,2,FALSE)</f>
        <v>#N/A</v>
      </c>
      <c r="Z439" s="20" t="e">
        <f>VLOOKUP('Frese Valve Selection'!$O439,'Partnumber data valves'!$B$4:$K$1001,3,FALSE)</f>
        <v>#N/A</v>
      </c>
      <c r="AA439" s="20" t="e">
        <f>VLOOKUP('Frese Valve Selection'!$O439,'Partnumber data valves'!$B$4:$K$1001,7,FALSE)</f>
        <v>#N/A</v>
      </c>
      <c r="AB439" s="20" t="e">
        <f>VLOOKUP('Frese Valve Selection'!$O439,'Partnumber data valves'!$B$4:$K$1001,8,FALSE)</f>
        <v>#N/A</v>
      </c>
      <c r="AC439" s="20" t="e">
        <f>VLOOKUP('Frese Valve Selection'!$O439,'Partnumber data valves'!$B$4:$K$1001,9,FALSE)</f>
        <v>#N/A</v>
      </c>
      <c r="AD439" s="20" t="e">
        <f>VLOOKUP('Frese Valve Selection'!$O439,'Partnumber data valves'!$B$4:$K$1001,10,FALSE)</f>
        <v>#N/A</v>
      </c>
      <c r="AE439" s="93">
        <f>IF(ISNUMBER(S439),S439*VLOOKUP('Frese Valve Selection'!$T439,'Partnumber data cartridges'!$A$4:$G$1001,7,FALSE),0)+
IF(ISNUMBER(U439),U439*VLOOKUP('Frese Valve Selection'!V439,'Partnumber data cartridges'!$A$4:$G$1001,7,FALSE),0)+
IF(ISNUMBER(W439),W439*VLOOKUP('Frese Valve Selection'!X439,'Partnumber data cartridges'!$A$4:$G$1001,7,FALSE),0)</f>
        <v>0</v>
      </c>
      <c r="AF439" s="1">
        <f>MAX(IF(ISBLANK(T439),0,VLOOKUP('Frese Valve Selection'!$T439,'Partnumber data cartridges'!$A$4:$G$1001,5,FALSE)),
IF(ISBLANK(V439),0,VLOOKUP('Frese Valve Selection'!V439,'Partnumber data cartridges'!$A$4:$G$1001,5,FALSE)),
IF(ISBLANK(X439),0,VLOOKUP('Frese Valve Selection'!X439,'Partnumber data cartridges'!$A$4:$G$1001,5,FALSE)))</f>
        <v>0</v>
      </c>
      <c r="AG439" s="20" t="e">
        <f>VLOOKUP(O439,'Weight table'!$A$2:$C$10000,3,FALSE)+IF(ISNUMBER(S439),S439*VLOOKUP(T439,'Weight table'!$A$2:$C$10000,3,FALSE),0)+IF(ISNUMBER(U439),U439*VLOOKUP(V439,'Weight table'!$A$2:$C$10000,3,FALSE),0)+IF(ISNUMBER(W439),W439*VLOOKUP(X439,'Weight table'!$A$2:$C$10000,3,FALSE),0)</f>
        <v>#N/A</v>
      </c>
      <c r="AI439" s="73"/>
      <c r="AN439">
        <f t="shared" si="41"/>
        <v>0</v>
      </c>
      <c r="AO439" t="e">
        <f t="shared" si="42"/>
        <v>#N/A</v>
      </c>
    </row>
    <row r="440" spans="2:41">
      <c r="B440" s="73"/>
      <c r="C440" s="73"/>
      <c r="D440" s="73"/>
      <c r="E440" s="73"/>
      <c r="F440" s="73"/>
      <c r="G440" s="82"/>
      <c r="H440" s="81"/>
      <c r="I440" s="97"/>
      <c r="J440" s="73"/>
      <c r="K440" s="73"/>
      <c r="L440" s="73"/>
      <c r="M440" s="81"/>
      <c r="O440" s="71"/>
      <c r="P440" s="20" t="e">
        <f>VLOOKUP('Frese Valve Selection'!$O440,'Partnumber data valves'!$B$4:$M$1001,12,FALSE)</f>
        <v>#N/A</v>
      </c>
      <c r="Q440" s="20" t="e">
        <f>VLOOKUP('Frese Valve Selection'!$O440,'Partnumber data valves'!$B$4:$L$1001,11,FALSE)</f>
        <v>#N/A</v>
      </c>
      <c r="R440" s="94" t="e">
        <f t="shared" si="40"/>
        <v>#DIV/0!</v>
      </c>
      <c r="S440" s="71"/>
      <c r="T440" s="71"/>
      <c r="U440" s="71"/>
      <c r="V440" s="71"/>
      <c r="W440" s="71"/>
      <c r="X440" s="71"/>
      <c r="Y440" s="19" t="e">
        <f>VLOOKUP('Frese Valve Selection'!$O440,'Partnumber data valves'!$B$4:$K$1001,2,FALSE)</f>
        <v>#N/A</v>
      </c>
      <c r="Z440" s="20" t="e">
        <f>VLOOKUP('Frese Valve Selection'!$O440,'Partnumber data valves'!$B$4:$K$1001,3,FALSE)</f>
        <v>#N/A</v>
      </c>
      <c r="AA440" s="20" t="e">
        <f>VLOOKUP('Frese Valve Selection'!$O440,'Partnumber data valves'!$B$4:$K$1001,7,FALSE)</f>
        <v>#N/A</v>
      </c>
      <c r="AB440" s="20" t="e">
        <f>VLOOKUP('Frese Valve Selection'!$O440,'Partnumber data valves'!$B$4:$K$1001,8,FALSE)</f>
        <v>#N/A</v>
      </c>
      <c r="AC440" s="20" t="e">
        <f>VLOOKUP('Frese Valve Selection'!$O440,'Partnumber data valves'!$B$4:$K$1001,9,FALSE)</f>
        <v>#N/A</v>
      </c>
      <c r="AD440" s="20" t="e">
        <f>VLOOKUP('Frese Valve Selection'!$O440,'Partnumber data valves'!$B$4:$K$1001,10,FALSE)</f>
        <v>#N/A</v>
      </c>
      <c r="AE440" s="93">
        <f>IF(ISNUMBER(S440),S440*VLOOKUP('Frese Valve Selection'!$T440,'Partnumber data cartridges'!$A$4:$G$1001,7,FALSE),0)+
IF(ISNUMBER(U440),U440*VLOOKUP('Frese Valve Selection'!V440,'Partnumber data cartridges'!$A$4:$G$1001,7,FALSE),0)+
IF(ISNUMBER(W440),W440*VLOOKUP('Frese Valve Selection'!X440,'Partnumber data cartridges'!$A$4:$G$1001,7,FALSE),0)</f>
        <v>0</v>
      </c>
      <c r="AF440" s="1">
        <f>MAX(IF(ISBLANK(T440),0,VLOOKUP('Frese Valve Selection'!$T440,'Partnumber data cartridges'!$A$4:$G$1001,5,FALSE)),
IF(ISBLANK(V440),0,VLOOKUP('Frese Valve Selection'!V440,'Partnumber data cartridges'!$A$4:$G$1001,5,FALSE)),
IF(ISBLANK(X440),0,VLOOKUP('Frese Valve Selection'!X440,'Partnumber data cartridges'!$A$4:$G$1001,5,FALSE)))</f>
        <v>0</v>
      </c>
      <c r="AG440" s="20" t="e">
        <f>VLOOKUP(O440,'Weight table'!$A$2:$C$10000,3,FALSE)+IF(ISNUMBER(S440),S440*VLOOKUP(T440,'Weight table'!$A$2:$C$10000,3,FALSE),0)+IF(ISNUMBER(U440),U440*VLOOKUP(V440,'Weight table'!$A$2:$C$10000,3,FALSE),0)+IF(ISNUMBER(W440),W440*VLOOKUP(X440,'Weight table'!$A$2:$C$10000,3,FALSE),0)</f>
        <v>#N/A</v>
      </c>
      <c r="AI440" s="73"/>
      <c r="AN440">
        <f t="shared" si="41"/>
        <v>0</v>
      </c>
      <c r="AO440" t="e">
        <f t="shared" si="42"/>
        <v>#N/A</v>
      </c>
    </row>
    <row r="441" spans="2:41">
      <c r="B441" s="73"/>
      <c r="C441" s="73"/>
      <c r="D441" s="73"/>
      <c r="E441" s="73"/>
      <c r="F441" s="73"/>
      <c r="G441" s="81"/>
      <c r="H441" s="81"/>
      <c r="I441" s="97"/>
      <c r="J441" s="73"/>
      <c r="K441" s="73"/>
      <c r="L441" s="73"/>
      <c r="M441" s="81"/>
      <c r="O441" s="71"/>
      <c r="P441" s="20" t="e">
        <f>VLOOKUP('Frese Valve Selection'!$O441,'Partnumber data valves'!$B$4:$M$1001,12,FALSE)</f>
        <v>#N/A</v>
      </c>
      <c r="Q441" s="20" t="e">
        <f>VLOOKUP('Frese Valve Selection'!$O441,'Partnumber data valves'!$B$4:$L$1001,11,FALSE)</f>
        <v>#N/A</v>
      </c>
      <c r="R441" s="94" t="e">
        <f t="shared" si="40"/>
        <v>#DIV/0!</v>
      </c>
      <c r="S441" s="71"/>
      <c r="T441" s="71"/>
      <c r="U441" s="71"/>
      <c r="V441" s="71"/>
      <c r="W441" s="71"/>
      <c r="X441" s="71"/>
      <c r="Y441" s="19" t="e">
        <f>VLOOKUP('Frese Valve Selection'!$O441,'Partnumber data valves'!$B$4:$K$1001,2,FALSE)</f>
        <v>#N/A</v>
      </c>
      <c r="Z441" s="20" t="e">
        <f>VLOOKUP('Frese Valve Selection'!$O441,'Partnumber data valves'!$B$4:$K$1001,3,FALSE)</f>
        <v>#N/A</v>
      </c>
      <c r="AA441" s="20" t="e">
        <f>VLOOKUP('Frese Valve Selection'!$O441,'Partnumber data valves'!$B$4:$K$1001,7,FALSE)</f>
        <v>#N/A</v>
      </c>
      <c r="AB441" s="20" t="e">
        <f>VLOOKUP('Frese Valve Selection'!$O441,'Partnumber data valves'!$B$4:$K$1001,8,FALSE)</f>
        <v>#N/A</v>
      </c>
      <c r="AC441" s="20" t="e">
        <f>VLOOKUP('Frese Valve Selection'!$O441,'Partnumber data valves'!$B$4:$K$1001,9,FALSE)</f>
        <v>#N/A</v>
      </c>
      <c r="AD441" s="20" t="e">
        <f>VLOOKUP('Frese Valve Selection'!$O441,'Partnumber data valves'!$B$4:$K$1001,10,FALSE)</f>
        <v>#N/A</v>
      </c>
      <c r="AE441" s="93">
        <f>IF(ISNUMBER(S441),S441*VLOOKUP('Frese Valve Selection'!$T441,'Partnumber data cartridges'!$A$4:$G$1001,7,FALSE),0)+
IF(ISNUMBER(U441),U441*VLOOKUP('Frese Valve Selection'!V441,'Partnumber data cartridges'!$A$4:$G$1001,7,FALSE),0)+
IF(ISNUMBER(W441),W441*VLOOKUP('Frese Valve Selection'!X441,'Partnumber data cartridges'!$A$4:$G$1001,7,FALSE),0)</f>
        <v>0</v>
      </c>
      <c r="AF441" s="1">
        <f>MAX(IF(ISBLANK(T441),0,VLOOKUP('Frese Valve Selection'!$T441,'Partnumber data cartridges'!$A$4:$G$1001,5,FALSE)),
IF(ISBLANK(V441),0,VLOOKUP('Frese Valve Selection'!V441,'Partnumber data cartridges'!$A$4:$G$1001,5,FALSE)),
IF(ISBLANK(X441),0,VLOOKUP('Frese Valve Selection'!X441,'Partnumber data cartridges'!$A$4:$G$1001,5,FALSE)))</f>
        <v>0</v>
      </c>
      <c r="AG441" s="20" t="e">
        <f>VLOOKUP(O441,'Weight table'!$A$2:$C$10000,3,FALSE)+IF(ISNUMBER(S441),S441*VLOOKUP(T441,'Weight table'!$A$2:$C$10000,3,FALSE),0)+IF(ISNUMBER(U441),U441*VLOOKUP(V441,'Weight table'!$A$2:$C$10000,3,FALSE),0)+IF(ISNUMBER(W441),W441*VLOOKUP(X441,'Weight table'!$A$2:$C$10000,3,FALSE),0)</f>
        <v>#N/A</v>
      </c>
      <c r="AI441" s="73"/>
      <c r="AN441">
        <f t="shared" si="41"/>
        <v>0</v>
      </c>
      <c r="AO441" t="e">
        <f t="shared" si="42"/>
        <v>#N/A</v>
      </c>
    </row>
    <row r="442" spans="2:41">
      <c r="B442" s="73"/>
      <c r="C442" s="73"/>
      <c r="D442" s="73"/>
      <c r="E442" s="73"/>
      <c r="F442" s="73"/>
      <c r="G442" s="82"/>
      <c r="H442" s="81"/>
      <c r="I442" s="97"/>
      <c r="J442" s="73"/>
      <c r="K442" s="73"/>
      <c r="L442" s="73"/>
      <c r="M442" s="81"/>
      <c r="O442" s="71"/>
      <c r="P442" s="20" t="e">
        <f>VLOOKUP('Frese Valve Selection'!$O442,'Partnumber data valves'!$B$4:$M$1001,12,FALSE)</f>
        <v>#N/A</v>
      </c>
      <c r="Q442" s="20" t="e">
        <f>VLOOKUP('Frese Valve Selection'!$O442,'Partnumber data valves'!$B$4:$L$1001,11,FALSE)</f>
        <v>#N/A</v>
      </c>
      <c r="R442" s="94" t="e">
        <f t="shared" si="40"/>
        <v>#DIV/0!</v>
      </c>
      <c r="S442" s="71"/>
      <c r="T442" s="71"/>
      <c r="U442" s="71"/>
      <c r="V442" s="71"/>
      <c r="W442" s="71"/>
      <c r="X442" s="71"/>
      <c r="Y442" s="19" t="e">
        <f>VLOOKUP('Frese Valve Selection'!$O442,'Partnumber data valves'!$B$4:$K$1001,2,FALSE)</f>
        <v>#N/A</v>
      </c>
      <c r="Z442" s="20" t="e">
        <f>VLOOKUP('Frese Valve Selection'!$O442,'Partnumber data valves'!$B$4:$K$1001,3,FALSE)</f>
        <v>#N/A</v>
      </c>
      <c r="AA442" s="20" t="e">
        <f>VLOOKUP('Frese Valve Selection'!$O442,'Partnumber data valves'!$B$4:$K$1001,7,FALSE)</f>
        <v>#N/A</v>
      </c>
      <c r="AB442" s="20" t="e">
        <f>VLOOKUP('Frese Valve Selection'!$O442,'Partnumber data valves'!$B$4:$K$1001,8,FALSE)</f>
        <v>#N/A</v>
      </c>
      <c r="AC442" s="20" t="e">
        <f>VLOOKUP('Frese Valve Selection'!$O442,'Partnumber data valves'!$B$4:$K$1001,9,FALSE)</f>
        <v>#N/A</v>
      </c>
      <c r="AD442" s="20" t="e">
        <f>VLOOKUP('Frese Valve Selection'!$O442,'Partnumber data valves'!$B$4:$K$1001,10,FALSE)</f>
        <v>#N/A</v>
      </c>
      <c r="AE442" s="93">
        <f>IF(ISNUMBER(S442),S442*VLOOKUP('Frese Valve Selection'!$T442,'Partnumber data cartridges'!$A$4:$G$1001,7,FALSE),0)+
IF(ISNUMBER(U442),U442*VLOOKUP('Frese Valve Selection'!V442,'Partnumber data cartridges'!$A$4:$G$1001,7,FALSE),0)+
IF(ISNUMBER(W442),W442*VLOOKUP('Frese Valve Selection'!X442,'Partnumber data cartridges'!$A$4:$G$1001,7,FALSE),0)</f>
        <v>0</v>
      </c>
      <c r="AF442" s="1">
        <f>MAX(IF(ISBLANK(T442),0,VLOOKUP('Frese Valve Selection'!$T442,'Partnumber data cartridges'!$A$4:$G$1001,5,FALSE)),
IF(ISBLANK(V442),0,VLOOKUP('Frese Valve Selection'!V442,'Partnumber data cartridges'!$A$4:$G$1001,5,FALSE)),
IF(ISBLANK(X442),0,VLOOKUP('Frese Valve Selection'!X442,'Partnumber data cartridges'!$A$4:$G$1001,5,FALSE)))</f>
        <v>0</v>
      </c>
      <c r="AG442" s="20" t="e">
        <f>VLOOKUP(O442,'Weight table'!$A$2:$C$10000,3,FALSE)+IF(ISNUMBER(S442),S442*VLOOKUP(T442,'Weight table'!$A$2:$C$10000,3,FALSE),0)+IF(ISNUMBER(U442),U442*VLOOKUP(V442,'Weight table'!$A$2:$C$10000,3,FALSE),0)+IF(ISNUMBER(W442),W442*VLOOKUP(X442,'Weight table'!$A$2:$C$10000,3,FALSE),0)</f>
        <v>#N/A</v>
      </c>
      <c r="AI442" s="73"/>
      <c r="AN442">
        <f t="shared" si="41"/>
        <v>0</v>
      </c>
      <c r="AO442" t="e">
        <f t="shared" si="42"/>
        <v>#N/A</v>
      </c>
    </row>
    <row r="443" spans="2:41">
      <c r="B443" s="73"/>
      <c r="C443" s="73"/>
      <c r="D443" s="73"/>
      <c r="E443" s="73"/>
      <c r="F443" s="73"/>
      <c r="G443" s="81"/>
      <c r="H443" s="81"/>
      <c r="I443" s="97"/>
      <c r="J443" s="73"/>
      <c r="K443" s="73"/>
      <c r="L443" s="73"/>
      <c r="M443" s="81"/>
      <c r="O443" s="71"/>
      <c r="P443" s="20" t="e">
        <f>VLOOKUP('Frese Valve Selection'!$O443,'Partnumber data valves'!$B$4:$M$1001,12,FALSE)</f>
        <v>#N/A</v>
      </c>
      <c r="Q443" s="20" t="e">
        <f>VLOOKUP('Frese Valve Selection'!$O443,'Partnumber data valves'!$B$4:$L$1001,11,FALSE)</f>
        <v>#N/A</v>
      </c>
      <c r="R443" s="94" t="e">
        <f t="shared" si="40"/>
        <v>#DIV/0!</v>
      </c>
      <c r="S443" s="71"/>
      <c r="T443" s="71"/>
      <c r="U443" s="71"/>
      <c r="V443" s="71"/>
      <c r="W443" s="71"/>
      <c r="X443" s="71"/>
      <c r="Y443" s="19" t="e">
        <f>VLOOKUP('Frese Valve Selection'!$O443,'Partnumber data valves'!$B$4:$K$1001,2,FALSE)</f>
        <v>#N/A</v>
      </c>
      <c r="Z443" s="20" t="e">
        <f>VLOOKUP('Frese Valve Selection'!$O443,'Partnumber data valves'!$B$4:$K$1001,3,FALSE)</f>
        <v>#N/A</v>
      </c>
      <c r="AA443" s="20" t="e">
        <f>VLOOKUP('Frese Valve Selection'!$O443,'Partnumber data valves'!$B$4:$K$1001,7,FALSE)</f>
        <v>#N/A</v>
      </c>
      <c r="AB443" s="20" t="e">
        <f>VLOOKUP('Frese Valve Selection'!$O443,'Partnumber data valves'!$B$4:$K$1001,8,FALSE)</f>
        <v>#N/A</v>
      </c>
      <c r="AC443" s="20" t="e">
        <f>VLOOKUP('Frese Valve Selection'!$O443,'Partnumber data valves'!$B$4:$K$1001,9,FALSE)</f>
        <v>#N/A</v>
      </c>
      <c r="AD443" s="20" t="e">
        <f>VLOOKUP('Frese Valve Selection'!$O443,'Partnumber data valves'!$B$4:$K$1001,10,FALSE)</f>
        <v>#N/A</v>
      </c>
      <c r="AE443" s="93">
        <f>IF(ISNUMBER(S443),S443*VLOOKUP('Frese Valve Selection'!$T443,'Partnumber data cartridges'!$A$4:$G$1001,7,FALSE),0)+
IF(ISNUMBER(U443),U443*VLOOKUP('Frese Valve Selection'!V443,'Partnumber data cartridges'!$A$4:$G$1001,7,FALSE),0)+
IF(ISNUMBER(W443),W443*VLOOKUP('Frese Valve Selection'!X443,'Partnumber data cartridges'!$A$4:$G$1001,7,FALSE),0)</f>
        <v>0</v>
      </c>
      <c r="AF443" s="1">
        <f>MAX(IF(ISBLANK(T443),0,VLOOKUP('Frese Valve Selection'!$T443,'Partnumber data cartridges'!$A$4:$G$1001,5,FALSE)),
IF(ISBLANK(V443),0,VLOOKUP('Frese Valve Selection'!V443,'Partnumber data cartridges'!$A$4:$G$1001,5,FALSE)),
IF(ISBLANK(X443),0,VLOOKUP('Frese Valve Selection'!X443,'Partnumber data cartridges'!$A$4:$G$1001,5,FALSE)))</f>
        <v>0</v>
      </c>
      <c r="AG443" s="20" t="e">
        <f>VLOOKUP(O443,'Weight table'!$A$2:$C$10000,3,FALSE)+IF(ISNUMBER(S443),S443*VLOOKUP(T443,'Weight table'!$A$2:$C$10000,3,FALSE),0)+IF(ISNUMBER(U443),U443*VLOOKUP(V443,'Weight table'!$A$2:$C$10000,3,FALSE),0)+IF(ISNUMBER(W443),W443*VLOOKUP(X443,'Weight table'!$A$2:$C$10000,3,FALSE),0)</f>
        <v>#N/A</v>
      </c>
      <c r="AI443" s="73"/>
      <c r="AN443">
        <f t="shared" si="41"/>
        <v>0</v>
      </c>
      <c r="AO443" t="e">
        <f t="shared" si="42"/>
        <v>#N/A</v>
      </c>
    </row>
    <row r="444" spans="2:41">
      <c r="B444" s="73"/>
      <c r="C444" s="73"/>
      <c r="D444" s="73"/>
      <c r="E444" s="73"/>
      <c r="F444" s="73"/>
      <c r="G444" s="82"/>
      <c r="H444" s="81"/>
      <c r="I444" s="97"/>
      <c r="J444" s="73"/>
      <c r="K444" s="73"/>
      <c r="L444" s="73"/>
      <c r="M444" s="81"/>
      <c r="O444" s="71"/>
      <c r="P444" s="20" t="e">
        <f>VLOOKUP('Frese Valve Selection'!$O444,'Partnumber data valves'!$B$4:$M$1001,12,FALSE)</f>
        <v>#N/A</v>
      </c>
      <c r="Q444" s="20" t="e">
        <f>VLOOKUP('Frese Valve Selection'!$O444,'Partnumber data valves'!$B$4:$L$1001,11,FALSE)</f>
        <v>#N/A</v>
      </c>
      <c r="R444" s="94" t="e">
        <f t="shared" si="40"/>
        <v>#DIV/0!</v>
      </c>
      <c r="S444" s="71"/>
      <c r="T444" s="71"/>
      <c r="U444" s="71"/>
      <c r="V444" s="71"/>
      <c r="W444" s="71"/>
      <c r="X444" s="71"/>
      <c r="Y444" s="19" t="e">
        <f>VLOOKUP('Frese Valve Selection'!$O444,'Partnumber data valves'!$B$4:$K$1001,2,FALSE)</f>
        <v>#N/A</v>
      </c>
      <c r="Z444" s="20" t="e">
        <f>VLOOKUP('Frese Valve Selection'!$O444,'Partnumber data valves'!$B$4:$K$1001,3,FALSE)</f>
        <v>#N/A</v>
      </c>
      <c r="AA444" s="20" t="e">
        <f>VLOOKUP('Frese Valve Selection'!$O444,'Partnumber data valves'!$B$4:$K$1001,7,FALSE)</f>
        <v>#N/A</v>
      </c>
      <c r="AB444" s="20" t="e">
        <f>VLOOKUP('Frese Valve Selection'!$O444,'Partnumber data valves'!$B$4:$K$1001,8,FALSE)</f>
        <v>#N/A</v>
      </c>
      <c r="AC444" s="20" t="e">
        <f>VLOOKUP('Frese Valve Selection'!$O444,'Partnumber data valves'!$B$4:$K$1001,9,FALSE)</f>
        <v>#N/A</v>
      </c>
      <c r="AD444" s="20" t="e">
        <f>VLOOKUP('Frese Valve Selection'!$O444,'Partnumber data valves'!$B$4:$K$1001,10,FALSE)</f>
        <v>#N/A</v>
      </c>
      <c r="AE444" s="93">
        <f>IF(ISNUMBER(S444),S444*VLOOKUP('Frese Valve Selection'!$T444,'Partnumber data cartridges'!$A$4:$G$1001,7,FALSE),0)+
IF(ISNUMBER(U444),U444*VLOOKUP('Frese Valve Selection'!V444,'Partnumber data cartridges'!$A$4:$G$1001,7,FALSE),0)+
IF(ISNUMBER(W444),W444*VLOOKUP('Frese Valve Selection'!X444,'Partnumber data cartridges'!$A$4:$G$1001,7,FALSE),0)</f>
        <v>0</v>
      </c>
      <c r="AF444" s="1">
        <f>MAX(IF(ISBLANK(T444),0,VLOOKUP('Frese Valve Selection'!$T444,'Partnumber data cartridges'!$A$4:$G$1001,5,FALSE)),
IF(ISBLANK(V444),0,VLOOKUP('Frese Valve Selection'!V444,'Partnumber data cartridges'!$A$4:$G$1001,5,FALSE)),
IF(ISBLANK(X444),0,VLOOKUP('Frese Valve Selection'!X444,'Partnumber data cartridges'!$A$4:$G$1001,5,FALSE)))</f>
        <v>0</v>
      </c>
      <c r="AG444" s="20" t="e">
        <f>VLOOKUP(O444,'Weight table'!$A$2:$C$10000,3,FALSE)+IF(ISNUMBER(S444),S444*VLOOKUP(T444,'Weight table'!$A$2:$C$10000,3,FALSE),0)+IF(ISNUMBER(U444),U444*VLOOKUP(V444,'Weight table'!$A$2:$C$10000,3,FALSE),0)+IF(ISNUMBER(W444),W444*VLOOKUP(X444,'Weight table'!$A$2:$C$10000,3,FALSE),0)</f>
        <v>#N/A</v>
      </c>
      <c r="AI444" s="73"/>
      <c r="AN444">
        <f t="shared" si="41"/>
        <v>0</v>
      </c>
      <c r="AO444" t="e">
        <f t="shared" si="42"/>
        <v>#N/A</v>
      </c>
    </row>
    <row r="445" spans="2:41">
      <c r="B445" s="73"/>
      <c r="C445" s="73"/>
      <c r="D445" s="73"/>
      <c r="E445" s="73"/>
      <c r="F445" s="73"/>
      <c r="G445" s="81"/>
      <c r="H445" s="81"/>
      <c r="I445" s="97"/>
      <c r="J445" s="73"/>
      <c r="K445" s="73"/>
      <c r="L445" s="73"/>
      <c r="M445" s="81"/>
      <c r="O445" s="71"/>
      <c r="P445" s="20" t="e">
        <f>VLOOKUP('Frese Valve Selection'!$O445,'Partnumber data valves'!$B$4:$M$1001,12,FALSE)</f>
        <v>#N/A</v>
      </c>
      <c r="Q445" s="20" t="e">
        <f>VLOOKUP('Frese Valve Selection'!$O445,'Partnumber data valves'!$B$4:$L$1001,11,FALSE)</f>
        <v>#N/A</v>
      </c>
      <c r="R445" s="94" t="e">
        <f t="shared" si="40"/>
        <v>#DIV/0!</v>
      </c>
      <c r="S445" s="71"/>
      <c r="T445" s="71"/>
      <c r="U445" s="71"/>
      <c r="V445" s="71"/>
      <c r="W445" s="71"/>
      <c r="X445" s="71"/>
      <c r="Y445" s="19" t="e">
        <f>VLOOKUP('Frese Valve Selection'!$O445,'Partnumber data valves'!$B$4:$K$1001,2,FALSE)</f>
        <v>#N/A</v>
      </c>
      <c r="Z445" s="20" t="e">
        <f>VLOOKUP('Frese Valve Selection'!$O445,'Partnumber data valves'!$B$4:$K$1001,3,FALSE)</f>
        <v>#N/A</v>
      </c>
      <c r="AA445" s="20" t="e">
        <f>VLOOKUP('Frese Valve Selection'!$O445,'Partnumber data valves'!$B$4:$K$1001,7,FALSE)</f>
        <v>#N/A</v>
      </c>
      <c r="AB445" s="20" t="e">
        <f>VLOOKUP('Frese Valve Selection'!$O445,'Partnumber data valves'!$B$4:$K$1001,8,FALSE)</f>
        <v>#N/A</v>
      </c>
      <c r="AC445" s="20" t="e">
        <f>VLOOKUP('Frese Valve Selection'!$O445,'Partnumber data valves'!$B$4:$K$1001,9,FALSE)</f>
        <v>#N/A</v>
      </c>
      <c r="AD445" s="20" t="e">
        <f>VLOOKUP('Frese Valve Selection'!$O445,'Partnumber data valves'!$B$4:$K$1001,10,FALSE)</f>
        <v>#N/A</v>
      </c>
      <c r="AE445" s="93">
        <f>IF(ISNUMBER(S445),S445*VLOOKUP('Frese Valve Selection'!$T445,'Partnumber data cartridges'!$A$4:$G$1001,7,FALSE),0)+
IF(ISNUMBER(U445),U445*VLOOKUP('Frese Valve Selection'!V445,'Partnumber data cartridges'!$A$4:$G$1001,7,FALSE),0)+
IF(ISNUMBER(W445),W445*VLOOKUP('Frese Valve Selection'!X445,'Partnumber data cartridges'!$A$4:$G$1001,7,FALSE),0)</f>
        <v>0</v>
      </c>
      <c r="AF445" s="1">
        <f>MAX(IF(ISBLANK(T445),0,VLOOKUP('Frese Valve Selection'!$T445,'Partnumber data cartridges'!$A$4:$G$1001,5,FALSE)),
IF(ISBLANK(V445),0,VLOOKUP('Frese Valve Selection'!V445,'Partnumber data cartridges'!$A$4:$G$1001,5,FALSE)),
IF(ISBLANK(X445),0,VLOOKUP('Frese Valve Selection'!X445,'Partnumber data cartridges'!$A$4:$G$1001,5,FALSE)))</f>
        <v>0</v>
      </c>
      <c r="AG445" s="20" t="e">
        <f>VLOOKUP(O445,'Weight table'!$A$2:$C$10000,3,FALSE)+IF(ISNUMBER(S445),S445*VLOOKUP(T445,'Weight table'!$A$2:$C$10000,3,FALSE),0)+IF(ISNUMBER(U445),U445*VLOOKUP(V445,'Weight table'!$A$2:$C$10000,3,FALSE),0)+IF(ISNUMBER(W445),W445*VLOOKUP(X445,'Weight table'!$A$2:$C$10000,3,FALSE),0)</f>
        <v>#N/A</v>
      </c>
      <c r="AI445" s="73"/>
      <c r="AN445">
        <f t="shared" si="41"/>
        <v>0</v>
      </c>
      <c r="AO445" t="e">
        <f t="shared" si="42"/>
        <v>#N/A</v>
      </c>
    </row>
    <row r="446" spans="2:41">
      <c r="B446" s="73"/>
      <c r="C446" s="73"/>
      <c r="D446" s="73"/>
      <c r="E446" s="73"/>
      <c r="F446" s="73"/>
      <c r="G446" s="82"/>
      <c r="H446" s="81"/>
      <c r="I446" s="97"/>
      <c r="J446" s="73"/>
      <c r="K446" s="73"/>
      <c r="L446" s="73"/>
      <c r="M446" s="81"/>
      <c r="O446" s="71"/>
      <c r="P446" s="20" t="e">
        <f>VLOOKUP('Frese Valve Selection'!$O446,'Partnumber data valves'!$B$4:$M$1001,12,FALSE)</f>
        <v>#N/A</v>
      </c>
      <c r="Q446" s="20" t="e">
        <f>VLOOKUP('Frese Valve Selection'!$O446,'Partnumber data valves'!$B$4:$L$1001,11,FALSE)</f>
        <v>#N/A</v>
      </c>
      <c r="R446" s="94" t="e">
        <f t="shared" si="40"/>
        <v>#DIV/0!</v>
      </c>
      <c r="S446" s="71"/>
      <c r="T446" s="71"/>
      <c r="U446" s="71"/>
      <c r="V446" s="71"/>
      <c r="W446" s="71"/>
      <c r="X446" s="71"/>
      <c r="Y446" s="19" t="e">
        <f>VLOOKUP('Frese Valve Selection'!$O446,'Partnumber data valves'!$B$4:$K$1001,2,FALSE)</f>
        <v>#N/A</v>
      </c>
      <c r="Z446" s="20" t="e">
        <f>VLOOKUP('Frese Valve Selection'!$O446,'Partnumber data valves'!$B$4:$K$1001,3,FALSE)</f>
        <v>#N/A</v>
      </c>
      <c r="AA446" s="20" t="e">
        <f>VLOOKUP('Frese Valve Selection'!$O446,'Partnumber data valves'!$B$4:$K$1001,7,FALSE)</f>
        <v>#N/A</v>
      </c>
      <c r="AB446" s="20" t="e">
        <f>VLOOKUP('Frese Valve Selection'!$O446,'Partnumber data valves'!$B$4:$K$1001,8,FALSE)</f>
        <v>#N/A</v>
      </c>
      <c r="AC446" s="20" t="e">
        <f>VLOOKUP('Frese Valve Selection'!$O446,'Partnumber data valves'!$B$4:$K$1001,9,FALSE)</f>
        <v>#N/A</v>
      </c>
      <c r="AD446" s="20" t="e">
        <f>VLOOKUP('Frese Valve Selection'!$O446,'Partnumber data valves'!$B$4:$K$1001,10,FALSE)</f>
        <v>#N/A</v>
      </c>
      <c r="AE446" s="93">
        <f>IF(ISNUMBER(S446),S446*VLOOKUP('Frese Valve Selection'!$T446,'Partnumber data cartridges'!$A$4:$G$1001,7,FALSE),0)+
IF(ISNUMBER(U446),U446*VLOOKUP('Frese Valve Selection'!V446,'Partnumber data cartridges'!$A$4:$G$1001,7,FALSE),0)+
IF(ISNUMBER(W446),W446*VLOOKUP('Frese Valve Selection'!X446,'Partnumber data cartridges'!$A$4:$G$1001,7,FALSE),0)</f>
        <v>0</v>
      </c>
      <c r="AF446" s="1">
        <f>MAX(IF(ISBLANK(T446),0,VLOOKUP('Frese Valve Selection'!$T446,'Partnumber data cartridges'!$A$4:$G$1001,5,FALSE)),
IF(ISBLANK(V446),0,VLOOKUP('Frese Valve Selection'!V446,'Partnumber data cartridges'!$A$4:$G$1001,5,FALSE)),
IF(ISBLANK(X446),0,VLOOKUP('Frese Valve Selection'!X446,'Partnumber data cartridges'!$A$4:$G$1001,5,FALSE)))</f>
        <v>0</v>
      </c>
      <c r="AG446" s="20" t="e">
        <f>VLOOKUP(O446,'Weight table'!$A$2:$C$10000,3,FALSE)+IF(ISNUMBER(S446),S446*VLOOKUP(T446,'Weight table'!$A$2:$C$10000,3,FALSE),0)+IF(ISNUMBER(U446),U446*VLOOKUP(V446,'Weight table'!$A$2:$C$10000,3,FALSE),0)+IF(ISNUMBER(W446),W446*VLOOKUP(X446,'Weight table'!$A$2:$C$10000,3,FALSE),0)</f>
        <v>#N/A</v>
      </c>
      <c r="AI446" s="73"/>
      <c r="AN446">
        <f t="shared" si="41"/>
        <v>0</v>
      </c>
      <c r="AO446" t="e">
        <f t="shared" si="42"/>
        <v>#N/A</v>
      </c>
    </row>
    <row r="447" spans="2:41">
      <c r="B447" s="73"/>
      <c r="C447" s="73"/>
      <c r="D447" s="73"/>
      <c r="E447" s="73"/>
      <c r="F447" s="73"/>
      <c r="G447" s="81"/>
      <c r="H447" s="81"/>
      <c r="I447" s="97"/>
      <c r="J447" s="73"/>
      <c r="K447" s="73"/>
      <c r="L447" s="73"/>
      <c r="M447" s="81"/>
      <c r="O447" s="71"/>
      <c r="P447" s="20" t="e">
        <f>VLOOKUP('Frese Valve Selection'!$O447,'Partnumber data valves'!$B$4:$M$1001,12,FALSE)</f>
        <v>#N/A</v>
      </c>
      <c r="Q447" s="20" t="e">
        <f>VLOOKUP('Frese Valve Selection'!$O447,'Partnumber data valves'!$B$4:$L$1001,11,FALSE)</f>
        <v>#N/A</v>
      </c>
      <c r="R447" s="94" t="e">
        <f t="shared" si="40"/>
        <v>#DIV/0!</v>
      </c>
      <c r="S447" s="71"/>
      <c r="T447" s="71"/>
      <c r="U447" s="71"/>
      <c r="V447" s="71"/>
      <c r="W447" s="71"/>
      <c r="X447" s="71"/>
      <c r="Y447" s="19" t="e">
        <f>VLOOKUP('Frese Valve Selection'!$O447,'Partnumber data valves'!$B$4:$K$1001,2,FALSE)</f>
        <v>#N/A</v>
      </c>
      <c r="Z447" s="20" t="e">
        <f>VLOOKUP('Frese Valve Selection'!$O447,'Partnumber data valves'!$B$4:$K$1001,3,FALSE)</f>
        <v>#N/A</v>
      </c>
      <c r="AA447" s="20" t="e">
        <f>VLOOKUP('Frese Valve Selection'!$O447,'Partnumber data valves'!$B$4:$K$1001,7,FALSE)</f>
        <v>#N/A</v>
      </c>
      <c r="AB447" s="20" t="e">
        <f>VLOOKUP('Frese Valve Selection'!$O447,'Partnumber data valves'!$B$4:$K$1001,8,FALSE)</f>
        <v>#N/A</v>
      </c>
      <c r="AC447" s="20" t="e">
        <f>VLOOKUP('Frese Valve Selection'!$O447,'Partnumber data valves'!$B$4:$K$1001,9,FALSE)</f>
        <v>#N/A</v>
      </c>
      <c r="AD447" s="20" t="e">
        <f>VLOOKUP('Frese Valve Selection'!$O447,'Partnumber data valves'!$B$4:$K$1001,10,FALSE)</f>
        <v>#N/A</v>
      </c>
      <c r="AE447" s="93">
        <f>IF(ISNUMBER(S447),S447*VLOOKUP('Frese Valve Selection'!$T447,'Partnumber data cartridges'!$A$4:$G$1001,7,FALSE),0)+
IF(ISNUMBER(U447),U447*VLOOKUP('Frese Valve Selection'!V447,'Partnumber data cartridges'!$A$4:$G$1001,7,FALSE),0)+
IF(ISNUMBER(W447),W447*VLOOKUP('Frese Valve Selection'!X447,'Partnumber data cartridges'!$A$4:$G$1001,7,FALSE),0)</f>
        <v>0</v>
      </c>
      <c r="AF447" s="1">
        <f>MAX(IF(ISBLANK(T447),0,VLOOKUP('Frese Valve Selection'!$T447,'Partnumber data cartridges'!$A$4:$G$1001,5,FALSE)),
IF(ISBLANK(V447),0,VLOOKUP('Frese Valve Selection'!V447,'Partnumber data cartridges'!$A$4:$G$1001,5,FALSE)),
IF(ISBLANK(X447),0,VLOOKUP('Frese Valve Selection'!X447,'Partnumber data cartridges'!$A$4:$G$1001,5,FALSE)))</f>
        <v>0</v>
      </c>
      <c r="AG447" s="20" t="e">
        <f>VLOOKUP(O447,'Weight table'!$A$2:$C$10000,3,FALSE)+IF(ISNUMBER(S447),S447*VLOOKUP(T447,'Weight table'!$A$2:$C$10000,3,FALSE),0)+IF(ISNUMBER(U447),U447*VLOOKUP(V447,'Weight table'!$A$2:$C$10000,3,FALSE),0)+IF(ISNUMBER(W447),W447*VLOOKUP(X447,'Weight table'!$A$2:$C$10000,3,FALSE),0)</f>
        <v>#N/A</v>
      </c>
      <c r="AI447" s="73"/>
      <c r="AN447">
        <f t="shared" si="41"/>
        <v>0</v>
      </c>
      <c r="AO447" t="e">
        <f t="shared" si="42"/>
        <v>#N/A</v>
      </c>
    </row>
    <row r="448" spans="2:41">
      <c r="B448" s="73"/>
      <c r="C448" s="73"/>
      <c r="D448" s="73"/>
      <c r="E448" s="73"/>
      <c r="F448" s="73"/>
      <c r="G448" s="82"/>
      <c r="H448" s="81"/>
      <c r="I448" s="97"/>
      <c r="J448" s="73"/>
      <c r="K448" s="73"/>
      <c r="L448" s="73"/>
      <c r="M448" s="81"/>
      <c r="O448" s="71"/>
      <c r="P448" s="20" t="e">
        <f>VLOOKUP('Frese Valve Selection'!$O448,'Partnumber data valves'!$B$4:$M$1001,12,FALSE)</f>
        <v>#N/A</v>
      </c>
      <c r="Q448" s="20" t="e">
        <f>VLOOKUP('Frese Valve Selection'!$O448,'Partnumber data valves'!$B$4:$L$1001,11,FALSE)</f>
        <v>#N/A</v>
      </c>
      <c r="R448" s="94" t="e">
        <f t="shared" si="40"/>
        <v>#DIV/0!</v>
      </c>
      <c r="S448" s="71"/>
      <c r="T448" s="71"/>
      <c r="U448" s="71"/>
      <c r="V448" s="71"/>
      <c r="W448" s="71"/>
      <c r="X448" s="71"/>
      <c r="Y448" s="19" t="e">
        <f>VLOOKUP('Frese Valve Selection'!$O448,'Partnumber data valves'!$B$4:$K$1001,2,FALSE)</f>
        <v>#N/A</v>
      </c>
      <c r="Z448" s="20" t="e">
        <f>VLOOKUP('Frese Valve Selection'!$O448,'Partnumber data valves'!$B$4:$K$1001,3,FALSE)</f>
        <v>#N/A</v>
      </c>
      <c r="AA448" s="20" t="e">
        <f>VLOOKUP('Frese Valve Selection'!$O448,'Partnumber data valves'!$B$4:$K$1001,7,FALSE)</f>
        <v>#N/A</v>
      </c>
      <c r="AB448" s="20" t="e">
        <f>VLOOKUP('Frese Valve Selection'!$O448,'Partnumber data valves'!$B$4:$K$1001,8,FALSE)</f>
        <v>#N/A</v>
      </c>
      <c r="AC448" s="20" t="e">
        <f>VLOOKUP('Frese Valve Selection'!$O448,'Partnumber data valves'!$B$4:$K$1001,9,FALSE)</f>
        <v>#N/A</v>
      </c>
      <c r="AD448" s="20" t="e">
        <f>VLOOKUP('Frese Valve Selection'!$O448,'Partnumber data valves'!$B$4:$K$1001,10,FALSE)</f>
        <v>#N/A</v>
      </c>
      <c r="AE448" s="93">
        <f>IF(ISNUMBER(S448),S448*VLOOKUP('Frese Valve Selection'!$T448,'Partnumber data cartridges'!$A$4:$G$1001,7,FALSE),0)+
IF(ISNUMBER(U448),U448*VLOOKUP('Frese Valve Selection'!V448,'Partnumber data cartridges'!$A$4:$G$1001,7,FALSE),0)+
IF(ISNUMBER(W448),W448*VLOOKUP('Frese Valve Selection'!X448,'Partnumber data cartridges'!$A$4:$G$1001,7,FALSE),0)</f>
        <v>0</v>
      </c>
      <c r="AF448" s="1">
        <f>MAX(IF(ISBLANK(T448),0,VLOOKUP('Frese Valve Selection'!$T448,'Partnumber data cartridges'!$A$4:$G$1001,5,FALSE)),
IF(ISBLANK(V448),0,VLOOKUP('Frese Valve Selection'!V448,'Partnumber data cartridges'!$A$4:$G$1001,5,FALSE)),
IF(ISBLANK(X448),0,VLOOKUP('Frese Valve Selection'!X448,'Partnumber data cartridges'!$A$4:$G$1001,5,FALSE)))</f>
        <v>0</v>
      </c>
      <c r="AG448" s="20" t="e">
        <f>VLOOKUP(O448,'Weight table'!$A$2:$C$10000,3,FALSE)+IF(ISNUMBER(S448),S448*VLOOKUP(T448,'Weight table'!$A$2:$C$10000,3,FALSE),0)+IF(ISNUMBER(U448),U448*VLOOKUP(V448,'Weight table'!$A$2:$C$10000,3,FALSE),0)+IF(ISNUMBER(W448),W448*VLOOKUP(X448,'Weight table'!$A$2:$C$10000,3,FALSE),0)</f>
        <v>#N/A</v>
      </c>
      <c r="AI448" s="73"/>
      <c r="AN448">
        <f t="shared" si="41"/>
        <v>0</v>
      </c>
      <c r="AO448" t="e">
        <f t="shared" si="42"/>
        <v>#N/A</v>
      </c>
    </row>
    <row r="449" spans="2:41">
      <c r="B449" s="73"/>
      <c r="C449" s="73"/>
      <c r="D449" s="73"/>
      <c r="E449" s="73"/>
      <c r="F449" s="73"/>
      <c r="G449" s="81"/>
      <c r="H449" s="81"/>
      <c r="I449" s="97"/>
      <c r="J449" s="73"/>
      <c r="K449" s="73"/>
      <c r="L449" s="73"/>
      <c r="M449" s="81"/>
      <c r="O449" s="71"/>
      <c r="P449" s="20" t="e">
        <f>VLOOKUP('Frese Valve Selection'!$O449,'Partnumber data valves'!$B$4:$M$1001,12,FALSE)</f>
        <v>#N/A</v>
      </c>
      <c r="Q449" s="20" t="e">
        <f>VLOOKUP('Frese Valve Selection'!$O449,'Partnumber data valves'!$B$4:$L$1001,11,FALSE)</f>
        <v>#N/A</v>
      </c>
      <c r="R449" s="94" t="e">
        <f t="shared" si="40"/>
        <v>#DIV/0!</v>
      </c>
      <c r="S449" s="71"/>
      <c r="T449" s="71"/>
      <c r="U449" s="71"/>
      <c r="V449" s="71"/>
      <c r="W449" s="71"/>
      <c r="X449" s="71"/>
      <c r="Y449" s="19" t="e">
        <f>VLOOKUP('Frese Valve Selection'!$O449,'Partnumber data valves'!$B$4:$K$1001,2,FALSE)</f>
        <v>#N/A</v>
      </c>
      <c r="Z449" s="20" t="e">
        <f>VLOOKUP('Frese Valve Selection'!$O449,'Partnumber data valves'!$B$4:$K$1001,3,FALSE)</f>
        <v>#N/A</v>
      </c>
      <c r="AA449" s="20" t="e">
        <f>VLOOKUP('Frese Valve Selection'!$O449,'Partnumber data valves'!$B$4:$K$1001,7,FALSE)</f>
        <v>#N/A</v>
      </c>
      <c r="AB449" s="20" t="e">
        <f>VLOOKUP('Frese Valve Selection'!$O449,'Partnumber data valves'!$B$4:$K$1001,8,FALSE)</f>
        <v>#N/A</v>
      </c>
      <c r="AC449" s="20" t="e">
        <f>VLOOKUP('Frese Valve Selection'!$O449,'Partnumber data valves'!$B$4:$K$1001,9,FALSE)</f>
        <v>#N/A</v>
      </c>
      <c r="AD449" s="20" t="e">
        <f>VLOOKUP('Frese Valve Selection'!$O449,'Partnumber data valves'!$B$4:$K$1001,10,FALSE)</f>
        <v>#N/A</v>
      </c>
      <c r="AE449" s="93">
        <f>IF(ISNUMBER(S449),S449*VLOOKUP('Frese Valve Selection'!$T449,'Partnumber data cartridges'!$A$4:$G$1001,7,FALSE),0)+
IF(ISNUMBER(U449),U449*VLOOKUP('Frese Valve Selection'!V449,'Partnumber data cartridges'!$A$4:$G$1001,7,FALSE),0)+
IF(ISNUMBER(W449),W449*VLOOKUP('Frese Valve Selection'!X449,'Partnumber data cartridges'!$A$4:$G$1001,7,FALSE),0)</f>
        <v>0</v>
      </c>
      <c r="AF449" s="1">
        <f>MAX(IF(ISBLANK(T449),0,VLOOKUP('Frese Valve Selection'!$T449,'Partnumber data cartridges'!$A$4:$G$1001,5,FALSE)),
IF(ISBLANK(V449),0,VLOOKUP('Frese Valve Selection'!V449,'Partnumber data cartridges'!$A$4:$G$1001,5,FALSE)),
IF(ISBLANK(X449),0,VLOOKUP('Frese Valve Selection'!X449,'Partnumber data cartridges'!$A$4:$G$1001,5,FALSE)))</f>
        <v>0</v>
      </c>
      <c r="AG449" s="20" t="e">
        <f>VLOOKUP(O449,'Weight table'!$A$2:$C$10000,3,FALSE)+IF(ISNUMBER(S449),S449*VLOOKUP(T449,'Weight table'!$A$2:$C$10000,3,FALSE),0)+IF(ISNUMBER(U449),U449*VLOOKUP(V449,'Weight table'!$A$2:$C$10000,3,FALSE),0)+IF(ISNUMBER(W449),W449*VLOOKUP(X449,'Weight table'!$A$2:$C$10000,3,FALSE),0)</f>
        <v>#N/A</v>
      </c>
      <c r="AI449" s="73"/>
      <c r="AN449">
        <f t="shared" si="41"/>
        <v>0</v>
      </c>
      <c r="AO449" t="e">
        <f t="shared" si="42"/>
        <v>#N/A</v>
      </c>
    </row>
    <row r="450" spans="2:41">
      <c r="B450" s="73"/>
      <c r="C450" s="73"/>
      <c r="D450" s="73"/>
      <c r="E450" s="73"/>
      <c r="F450" s="73"/>
      <c r="G450" s="82"/>
      <c r="H450" s="81"/>
      <c r="I450" s="97"/>
      <c r="J450" s="73"/>
      <c r="K450" s="73"/>
      <c r="L450" s="73"/>
      <c r="M450" s="81"/>
      <c r="O450" s="71"/>
      <c r="P450" s="20" t="e">
        <f>VLOOKUP('Frese Valve Selection'!$O450,'Partnumber data valves'!$B$4:$M$1001,12,FALSE)</f>
        <v>#N/A</v>
      </c>
      <c r="Q450" s="20" t="e">
        <f>VLOOKUP('Frese Valve Selection'!$O450,'Partnumber data valves'!$B$4:$L$1001,11,FALSE)</f>
        <v>#N/A</v>
      </c>
      <c r="R450" s="94" t="e">
        <f t="shared" si="40"/>
        <v>#DIV/0!</v>
      </c>
      <c r="S450" s="71"/>
      <c r="T450" s="71"/>
      <c r="U450" s="71"/>
      <c r="V450" s="71"/>
      <c r="W450" s="71"/>
      <c r="X450" s="71"/>
      <c r="Y450" s="19" t="e">
        <f>VLOOKUP('Frese Valve Selection'!$O450,'Partnumber data valves'!$B$4:$K$1001,2,FALSE)</f>
        <v>#N/A</v>
      </c>
      <c r="Z450" s="20" t="e">
        <f>VLOOKUP('Frese Valve Selection'!$O450,'Partnumber data valves'!$B$4:$K$1001,3,FALSE)</f>
        <v>#N/A</v>
      </c>
      <c r="AA450" s="20" t="e">
        <f>VLOOKUP('Frese Valve Selection'!$O450,'Partnumber data valves'!$B$4:$K$1001,7,FALSE)</f>
        <v>#N/A</v>
      </c>
      <c r="AB450" s="20" t="e">
        <f>VLOOKUP('Frese Valve Selection'!$O450,'Partnumber data valves'!$B$4:$K$1001,8,FALSE)</f>
        <v>#N/A</v>
      </c>
      <c r="AC450" s="20" t="e">
        <f>VLOOKUP('Frese Valve Selection'!$O450,'Partnumber data valves'!$B$4:$K$1001,9,FALSE)</f>
        <v>#N/A</v>
      </c>
      <c r="AD450" s="20" t="e">
        <f>VLOOKUP('Frese Valve Selection'!$O450,'Partnumber data valves'!$B$4:$K$1001,10,FALSE)</f>
        <v>#N/A</v>
      </c>
      <c r="AE450" s="93">
        <f>IF(ISNUMBER(S450),S450*VLOOKUP('Frese Valve Selection'!$T450,'Partnumber data cartridges'!$A$4:$G$1001,7,FALSE),0)+
IF(ISNUMBER(U450),U450*VLOOKUP('Frese Valve Selection'!V450,'Partnumber data cartridges'!$A$4:$G$1001,7,FALSE),0)+
IF(ISNUMBER(W450),W450*VLOOKUP('Frese Valve Selection'!X450,'Partnumber data cartridges'!$A$4:$G$1001,7,FALSE),0)</f>
        <v>0</v>
      </c>
      <c r="AF450" s="1">
        <f>MAX(IF(ISBLANK(T450),0,VLOOKUP('Frese Valve Selection'!$T450,'Partnumber data cartridges'!$A$4:$G$1001,5,FALSE)),
IF(ISBLANK(V450),0,VLOOKUP('Frese Valve Selection'!V450,'Partnumber data cartridges'!$A$4:$G$1001,5,FALSE)),
IF(ISBLANK(X450),0,VLOOKUP('Frese Valve Selection'!X450,'Partnumber data cartridges'!$A$4:$G$1001,5,FALSE)))</f>
        <v>0</v>
      </c>
      <c r="AG450" s="20" t="e">
        <f>VLOOKUP(O450,'Weight table'!$A$2:$C$10000,3,FALSE)+IF(ISNUMBER(S450),S450*VLOOKUP(T450,'Weight table'!$A$2:$C$10000,3,FALSE),0)+IF(ISNUMBER(U450),U450*VLOOKUP(V450,'Weight table'!$A$2:$C$10000,3,FALSE),0)+IF(ISNUMBER(W450),W450*VLOOKUP(X450,'Weight table'!$A$2:$C$10000,3,FALSE),0)</f>
        <v>#N/A</v>
      </c>
      <c r="AI450" s="73"/>
      <c r="AN450">
        <f t="shared" si="41"/>
        <v>0</v>
      </c>
      <c r="AO450" t="e">
        <f t="shared" si="42"/>
        <v>#N/A</v>
      </c>
    </row>
    <row r="451" spans="2:41">
      <c r="B451" s="73"/>
      <c r="C451" s="73"/>
      <c r="D451" s="73"/>
      <c r="E451" s="73"/>
      <c r="F451" s="73"/>
      <c r="G451" s="81"/>
      <c r="H451" s="81"/>
      <c r="I451" s="97"/>
      <c r="J451" s="73"/>
      <c r="K451" s="73"/>
      <c r="L451" s="73"/>
      <c r="M451" s="81"/>
      <c r="O451" s="71"/>
      <c r="P451" s="20" t="e">
        <f>VLOOKUP('Frese Valve Selection'!$O451,'Partnumber data valves'!$B$4:$M$1001,12,FALSE)</f>
        <v>#N/A</v>
      </c>
      <c r="Q451" s="20" t="e">
        <f>VLOOKUP('Frese Valve Selection'!$O451,'Partnumber data valves'!$B$4:$L$1001,11,FALSE)</f>
        <v>#N/A</v>
      </c>
      <c r="R451" s="94" t="e">
        <f t="shared" si="40"/>
        <v>#DIV/0!</v>
      </c>
      <c r="S451" s="71"/>
      <c r="T451" s="71"/>
      <c r="U451" s="71"/>
      <c r="V451" s="71"/>
      <c r="W451" s="71"/>
      <c r="X451" s="71"/>
      <c r="Y451" s="19" t="e">
        <f>VLOOKUP('Frese Valve Selection'!$O451,'Partnumber data valves'!$B$4:$K$1001,2,FALSE)</f>
        <v>#N/A</v>
      </c>
      <c r="Z451" s="20" t="e">
        <f>VLOOKUP('Frese Valve Selection'!$O451,'Partnumber data valves'!$B$4:$K$1001,3,FALSE)</f>
        <v>#N/A</v>
      </c>
      <c r="AA451" s="20" t="e">
        <f>VLOOKUP('Frese Valve Selection'!$O451,'Partnumber data valves'!$B$4:$K$1001,7,FALSE)</f>
        <v>#N/A</v>
      </c>
      <c r="AB451" s="20" t="e">
        <f>VLOOKUP('Frese Valve Selection'!$O451,'Partnumber data valves'!$B$4:$K$1001,8,FALSE)</f>
        <v>#N/A</v>
      </c>
      <c r="AC451" s="20" t="e">
        <f>VLOOKUP('Frese Valve Selection'!$O451,'Partnumber data valves'!$B$4:$K$1001,9,FALSE)</f>
        <v>#N/A</v>
      </c>
      <c r="AD451" s="20" t="e">
        <f>VLOOKUP('Frese Valve Selection'!$O451,'Partnumber data valves'!$B$4:$K$1001,10,FALSE)</f>
        <v>#N/A</v>
      </c>
      <c r="AE451" s="93">
        <f>IF(ISNUMBER(S451),S451*VLOOKUP('Frese Valve Selection'!$T451,'Partnumber data cartridges'!$A$4:$G$1001,7,FALSE),0)+
IF(ISNUMBER(U451),U451*VLOOKUP('Frese Valve Selection'!V451,'Partnumber data cartridges'!$A$4:$G$1001,7,FALSE),0)+
IF(ISNUMBER(W451),W451*VLOOKUP('Frese Valve Selection'!X451,'Partnumber data cartridges'!$A$4:$G$1001,7,FALSE),0)</f>
        <v>0</v>
      </c>
      <c r="AF451" s="1">
        <f>MAX(IF(ISBLANK(T451),0,VLOOKUP('Frese Valve Selection'!$T451,'Partnumber data cartridges'!$A$4:$G$1001,5,FALSE)),
IF(ISBLANK(V451),0,VLOOKUP('Frese Valve Selection'!V451,'Partnumber data cartridges'!$A$4:$G$1001,5,FALSE)),
IF(ISBLANK(X451),0,VLOOKUP('Frese Valve Selection'!X451,'Partnumber data cartridges'!$A$4:$G$1001,5,FALSE)))</f>
        <v>0</v>
      </c>
      <c r="AG451" s="20" t="e">
        <f>VLOOKUP(O451,'Weight table'!$A$2:$C$10000,3,FALSE)+IF(ISNUMBER(S451),S451*VLOOKUP(T451,'Weight table'!$A$2:$C$10000,3,FALSE),0)+IF(ISNUMBER(U451),U451*VLOOKUP(V451,'Weight table'!$A$2:$C$10000,3,FALSE),0)+IF(ISNUMBER(W451),W451*VLOOKUP(X451,'Weight table'!$A$2:$C$10000,3,FALSE),0)</f>
        <v>#N/A</v>
      </c>
      <c r="AI451" s="73"/>
      <c r="AN451">
        <f t="shared" si="41"/>
        <v>0</v>
      </c>
      <c r="AO451" t="e">
        <f t="shared" si="42"/>
        <v>#N/A</v>
      </c>
    </row>
    <row r="452" spans="2:41">
      <c r="B452" s="73"/>
      <c r="C452" s="73"/>
      <c r="D452" s="73"/>
      <c r="E452" s="73"/>
      <c r="F452" s="73"/>
      <c r="G452" s="82"/>
      <c r="H452" s="81"/>
      <c r="I452" s="97"/>
      <c r="J452" s="73"/>
      <c r="K452" s="73"/>
      <c r="L452" s="73"/>
      <c r="M452" s="81"/>
      <c r="O452" s="71"/>
      <c r="P452" s="20" t="e">
        <f>VLOOKUP('Frese Valve Selection'!$O452,'Partnumber data valves'!$B$4:$M$1001,12,FALSE)</f>
        <v>#N/A</v>
      </c>
      <c r="Q452" s="20" t="e">
        <f>VLOOKUP('Frese Valve Selection'!$O452,'Partnumber data valves'!$B$4:$L$1001,11,FALSE)</f>
        <v>#N/A</v>
      </c>
      <c r="R452" s="94" t="e">
        <f t="shared" si="40"/>
        <v>#DIV/0!</v>
      </c>
      <c r="S452" s="71"/>
      <c r="T452" s="71"/>
      <c r="U452" s="71"/>
      <c r="V452" s="71"/>
      <c r="W452" s="71"/>
      <c r="X452" s="71"/>
      <c r="Y452" s="19" t="e">
        <f>VLOOKUP('Frese Valve Selection'!$O452,'Partnumber data valves'!$B$4:$K$1001,2,FALSE)</f>
        <v>#N/A</v>
      </c>
      <c r="Z452" s="20" t="e">
        <f>VLOOKUP('Frese Valve Selection'!$O452,'Partnumber data valves'!$B$4:$K$1001,3,FALSE)</f>
        <v>#N/A</v>
      </c>
      <c r="AA452" s="20" t="e">
        <f>VLOOKUP('Frese Valve Selection'!$O452,'Partnumber data valves'!$B$4:$K$1001,7,FALSE)</f>
        <v>#N/A</v>
      </c>
      <c r="AB452" s="20" t="e">
        <f>VLOOKUP('Frese Valve Selection'!$O452,'Partnumber data valves'!$B$4:$K$1001,8,FALSE)</f>
        <v>#N/A</v>
      </c>
      <c r="AC452" s="20" t="e">
        <f>VLOOKUP('Frese Valve Selection'!$O452,'Partnumber data valves'!$B$4:$K$1001,9,FALSE)</f>
        <v>#N/A</v>
      </c>
      <c r="AD452" s="20" t="e">
        <f>VLOOKUP('Frese Valve Selection'!$O452,'Partnumber data valves'!$B$4:$K$1001,10,FALSE)</f>
        <v>#N/A</v>
      </c>
      <c r="AE452" s="93">
        <f>IF(ISNUMBER(S452),S452*VLOOKUP('Frese Valve Selection'!$T452,'Partnumber data cartridges'!$A$4:$G$1001,7,FALSE),0)+
IF(ISNUMBER(U452),U452*VLOOKUP('Frese Valve Selection'!V452,'Partnumber data cartridges'!$A$4:$G$1001,7,FALSE),0)+
IF(ISNUMBER(W452),W452*VLOOKUP('Frese Valve Selection'!X452,'Partnumber data cartridges'!$A$4:$G$1001,7,FALSE),0)</f>
        <v>0</v>
      </c>
      <c r="AF452" s="1">
        <f>MAX(IF(ISBLANK(T452),0,VLOOKUP('Frese Valve Selection'!$T452,'Partnumber data cartridges'!$A$4:$G$1001,5,FALSE)),
IF(ISBLANK(V452),0,VLOOKUP('Frese Valve Selection'!V452,'Partnumber data cartridges'!$A$4:$G$1001,5,FALSE)),
IF(ISBLANK(X452),0,VLOOKUP('Frese Valve Selection'!X452,'Partnumber data cartridges'!$A$4:$G$1001,5,FALSE)))</f>
        <v>0</v>
      </c>
      <c r="AG452" s="20" t="e">
        <f>VLOOKUP(O452,'Weight table'!$A$2:$C$10000,3,FALSE)+IF(ISNUMBER(S452),S452*VLOOKUP(T452,'Weight table'!$A$2:$C$10000,3,FALSE),0)+IF(ISNUMBER(U452),U452*VLOOKUP(V452,'Weight table'!$A$2:$C$10000,3,FALSE),0)+IF(ISNUMBER(W452),W452*VLOOKUP(X452,'Weight table'!$A$2:$C$10000,3,FALSE),0)</f>
        <v>#N/A</v>
      </c>
      <c r="AI452" s="73"/>
      <c r="AN452">
        <f t="shared" si="41"/>
        <v>0</v>
      </c>
      <c r="AO452" t="e">
        <f t="shared" si="42"/>
        <v>#N/A</v>
      </c>
    </row>
    <row r="453" spans="2:41">
      <c r="B453" s="73"/>
      <c r="C453" s="73"/>
      <c r="D453" s="73"/>
      <c r="E453" s="73"/>
      <c r="F453" s="73"/>
      <c r="G453" s="81"/>
      <c r="H453" s="81"/>
      <c r="I453" s="97"/>
      <c r="J453" s="73"/>
      <c r="K453" s="73"/>
      <c r="L453" s="73"/>
      <c r="M453" s="81"/>
      <c r="O453" s="71"/>
      <c r="P453" s="20" t="e">
        <f>VLOOKUP('Frese Valve Selection'!$O453,'Partnumber data valves'!$B$4:$M$1001,12,FALSE)</f>
        <v>#N/A</v>
      </c>
      <c r="Q453" s="20" t="e">
        <f>VLOOKUP('Frese Valve Selection'!$O453,'Partnumber data valves'!$B$4:$L$1001,11,FALSE)</f>
        <v>#N/A</v>
      </c>
      <c r="R453" s="94" t="e">
        <f t="shared" si="40"/>
        <v>#DIV/0!</v>
      </c>
      <c r="S453" s="71"/>
      <c r="T453" s="71"/>
      <c r="U453" s="71"/>
      <c r="V453" s="71"/>
      <c r="W453" s="71"/>
      <c r="X453" s="71"/>
      <c r="Y453" s="19" t="e">
        <f>VLOOKUP('Frese Valve Selection'!$O453,'Partnumber data valves'!$B$4:$K$1001,2,FALSE)</f>
        <v>#N/A</v>
      </c>
      <c r="Z453" s="20" t="e">
        <f>VLOOKUP('Frese Valve Selection'!$O453,'Partnumber data valves'!$B$4:$K$1001,3,FALSE)</f>
        <v>#N/A</v>
      </c>
      <c r="AA453" s="20" t="e">
        <f>VLOOKUP('Frese Valve Selection'!$O453,'Partnumber data valves'!$B$4:$K$1001,7,FALSE)</f>
        <v>#N/A</v>
      </c>
      <c r="AB453" s="20" t="e">
        <f>VLOOKUP('Frese Valve Selection'!$O453,'Partnumber data valves'!$B$4:$K$1001,8,FALSE)</f>
        <v>#N/A</v>
      </c>
      <c r="AC453" s="20" t="e">
        <f>VLOOKUP('Frese Valve Selection'!$O453,'Partnumber data valves'!$B$4:$K$1001,9,FALSE)</f>
        <v>#N/A</v>
      </c>
      <c r="AD453" s="20" t="e">
        <f>VLOOKUP('Frese Valve Selection'!$O453,'Partnumber data valves'!$B$4:$K$1001,10,FALSE)</f>
        <v>#N/A</v>
      </c>
      <c r="AE453" s="93">
        <f>IF(ISNUMBER(S453),S453*VLOOKUP('Frese Valve Selection'!$T453,'Partnumber data cartridges'!$A$4:$G$1001,7,FALSE),0)+
IF(ISNUMBER(U453),U453*VLOOKUP('Frese Valve Selection'!V453,'Partnumber data cartridges'!$A$4:$G$1001,7,FALSE),0)+
IF(ISNUMBER(W453),W453*VLOOKUP('Frese Valve Selection'!X453,'Partnumber data cartridges'!$A$4:$G$1001,7,FALSE),0)</f>
        <v>0</v>
      </c>
      <c r="AF453" s="1">
        <f>MAX(IF(ISBLANK(T453),0,VLOOKUP('Frese Valve Selection'!$T453,'Partnumber data cartridges'!$A$4:$G$1001,5,FALSE)),
IF(ISBLANK(V453),0,VLOOKUP('Frese Valve Selection'!V453,'Partnumber data cartridges'!$A$4:$G$1001,5,FALSE)),
IF(ISBLANK(X453),0,VLOOKUP('Frese Valve Selection'!X453,'Partnumber data cartridges'!$A$4:$G$1001,5,FALSE)))</f>
        <v>0</v>
      </c>
      <c r="AG453" s="20" t="e">
        <f>VLOOKUP(O453,'Weight table'!$A$2:$C$10000,3,FALSE)+IF(ISNUMBER(S453),S453*VLOOKUP(T453,'Weight table'!$A$2:$C$10000,3,FALSE),0)+IF(ISNUMBER(U453),U453*VLOOKUP(V453,'Weight table'!$A$2:$C$10000,3,FALSE),0)+IF(ISNUMBER(W453),W453*VLOOKUP(X453,'Weight table'!$A$2:$C$10000,3,FALSE),0)</f>
        <v>#N/A</v>
      </c>
      <c r="AI453" s="73"/>
      <c r="AN453">
        <f t="shared" si="41"/>
        <v>0</v>
      </c>
      <c r="AO453" t="e">
        <f t="shared" si="42"/>
        <v>#N/A</v>
      </c>
    </row>
    <row r="454" spans="2:41">
      <c r="B454" s="73"/>
      <c r="C454" s="73"/>
      <c r="D454" s="73"/>
      <c r="E454" s="73"/>
      <c r="F454" s="73"/>
      <c r="G454" s="81"/>
      <c r="H454" s="84"/>
      <c r="I454" s="97"/>
      <c r="J454" s="73"/>
      <c r="K454" s="73"/>
      <c r="L454" s="73"/>
      <c r="M454" s="81"/>
      <c r="O454" s="71"/>
      <c r="P454" s="20" t="e">
        <f>VLOOKUP('Frese Valve Selection'!$O454,'Partnumber data valves'!$B$4:$M$1001,12,FALSE)</f>
        <v>#N/A</v>
      </c>
      <c r="Q454" s="20" t="e">
        <f>VLOOKUP('Frese Valve Selection'!$O454,'Partnumber data valves'!$B$4:$L$1001,11,FALSE)</f>
        <v>#N/A</v>
      </c>
      <c r="R454" s="94" t="e">
        <f t="shared" si="40"/>
        <v>#DIV/0!</v>
      </c>
      <c r="S454" s="71"/>
      <c r="T454" s="71"/>
      <c r="U454" s="71"/>
      <c r="V454" s="71"/>
      <c r="W454" s="71"/>
      <c r="X454" s="71"/>
      <c r="Y454" s="19" t="e">
        <f>VLOOKUP('Frese Valve Selection'!$O454,'Partnumber data valves'!$B$4:$K$1001,2,FALSE)</f>
        <v>#N/A</v>
      </c>
      <c r="Z454" s="20" t="e">
        <f>VLOOKUP('Frese Valve Selection'!$O454,'Partnumber data valves'!$B$4:$K$1001,3,FALSE)</f>
        <v>#N/A</v>
      </c>
      <c r="AA454" s="20" t="e">
        <f>VLOOKUP('Frese Valve Selection'!$O454,'Partnumber data valves'!$B$4:$K$1001,7,FALSE)</f>
        <v>#N/A</v>
      </c>
      <c r="AB454" s="20" t="e">
        <f>VLOOKUP('Frese Valve Selection'!$O454,'Partnumber data valves'!$B$4:$K$1001,8,FALSE)</f>
        <v>#N/A</v>
      </c>
      <c r="AC454" s="20" t="e">
        <f>VLOOKUP('Frese Valve Selection'!$O454,'Partnumber data valves'!$B$4:$K$1001,9,FALSE)</f>
        <v>#N/A</v>
      </c>
      <c r="AD454" s="20" t="e">
        <f>VLOOKUP('Frese Valve Selection'!$O454,'Partnumber data valves'!$B$4:$K$1001,10,FALSE)</f>
        <v>#N/A</v>
      </c>
      <c r="AE454" s="93">
        <f>IF(ISNUMBER(S454),S454*VLOOKUP('Frese Valve Selection'!$T454,'Partnumber data cartridges'!$A$4:$G$1001,7,FALSE),0)+
IF(ISNUMBER(U454),U454*VLOOKUP('Frese Valve Selection'!V454,'Partnumber data cartridges'!$A$4:$G$1001,7,FALSE),0)+
IF(ISNUMBER(W454),W454*VLOOKUP('Frese Valve Selection'!X454,'Partnumber data cartridges'!$A$4:$G$1001,7,FALSE),0)</f>
        <v>0</v>
      </c>
      <c r="AF454" s="1">
        <f>MAX(IF(ISBLANK(T454),0,VLOOKUP('Frese Valve Selection'!$T454,'Partnumber data cartridges'!$A$4:$G$1001,5,FALSE)),
IF(ISBLANK(V454),0,VLOOKUP('Frese Valve Selection'!V454,'Partnumber data cartridges'!$A$4:$G$1001,5,FALSE)),
IF(ISBLANK(X454),0,VLOOKUP('Frese Valve Selection'!X454,'Partnumber data cartridges'!$A$4:$G$1001,5,FALSE)))</f>
        <v>0</v>
      </c>
      <c r="AG454" s="20" t="e">
        <f>VLOOKUP(O454,'Weight table'!$A$2:$C$10000,3,FALSE)+IF(ISNUMBER(S454),S454*VLOOKUP(T454,'Weight table'!$A$2:$C$10000,3,FALSE),0)+IF(ISNUMBER(U454),U454*VLOOKUP(V454,'Weight table'!$A$2:$C$10000,3,FALSE),0)+IF(ISNUMBER(W454),W454*VLOOKUP(X454,'Weight table'!$A$2:$C$10000,3,FALSE),0)</f>
        <v>#N/A</v>
      </c>
      <c r="AI454" s="73"/>
      <c r="AN454">
        <f t="shared" si="41"/>
        <v>0</v>
      </c>
      <c r="AO454" t="e">
        <f t="shared" si="42"/>
        <v>#N/A</v>
      </c>
    </row>
    <row r="455" spans="2:41">
      <c r="B455" s="73"/>
      <c r="C455" s="73"/>
      <c r="D455" s="73"/>
      <c r="E455" s="73"/>
      <c r="F455" s="73"/>
      <c r="G455" s="81"/>
      <c r="H455" s="84"/>
      <c r="I455" s="97"/>
      <c r="J455" s="73"/>
      <c r="K455" s="73"/>
      <c r="L455" s="73"/>
      <c r="M455" s="81"/>
      <c r="O455" s="71"/>
      <c r="P455" s="20" t="e">
        <f>VLOOKUP('Frese Valve Selection'!$O455,'Partnumber data valves'!$B$4:$M$1001,12,FALSE)</f>
        <v>#N/A</v>
      </c>
      <c r="Q455" s="20" t="e">
        <f>VLOOKUP('Frese Valve Selection'!$O455,'Partnumber data valves'!$B$4:$L$1001,11,FALSE)</f>
        <v>#N/A</v>
      </c>
      <c r="R455" s="94" t="e">
        <f t="shared" ref="R455:R518" si="43">AE455/I455-1</f>
        <v>#DIV/0!</v>
      </c>
      <c r="S455" s="71"/>
      <c r="T455" s="71"/>
      <c r="U455" s="71"/>
      <c r="V455" s="71"/>
      <c r="W455" s="71"/>
      <c r="X455" s="71"/>
      <c r="Y455" s="19" t="e">
        <f>VLOOKUP('Frese Valve Selection'!$O455,'Partnumber data valves'!$B$4:$K$1001,2,FALSE)</f>
        <v>#N/A</v>
      </c>
      <c r="Z455" s="20" t="e">
        <f>VLOOKUP('Frese Valve Selection'!$O455,'Partnumber data valves'!$B$4:$K$1001,3,FALSE)</f>
        <v>#N/A</v>
      </c>
      <c r="AA455" s="20" t="e">
        <f>VLOOKUP('Frese Valve Selection'!$O455,'Partnumber data valves'!$B$4:$K$1001,7,FALSE)</f>
        <v>#N/A</v>
      </c>
      <c r="AB455" s="20" t="e">
        <f>VLOOKUP('Frese Valve Selection'!$O455,'Partnumber data valves'!$B$4:$K$1001,8,FALSE)</f>
        <v>#N/A</v>
      </c>
      <c r="AC455" s="20" t="e">
        <f>VLOOKUP('Frese Valve Selection'!$O455,'Partnumber data valves'!$B$4:$K$1001,9,FALSE)</f>
        <v>#N/A</v>
      </c>
      <c r="AD455" s="20" t="e">
        <f>VLOOKUP('Frese Valve Selection'!$O455,'Partnumber data valves'!$B$4:$K$1001,10,FALSE)</f>
        <v>#N/A</v>
      </c>
      <c r="AE455" s="93">
        <f>IF(ISNUMBER(S455),S455*VLOOKUP('Frese Valve Selection'!$T455,'Partnumber data cartridges'!$A$4:$G$1001,7,FALSE),0)+
IF(ISNUMBER(U455),U455*VLOOKUP('Frese Valve Selection'!V455,'Partnumber data cartridges'!$A$4:$G$1001,7,FALSE),0)+
IF(ISNUMBER(W455),W455*VLOOKUP('Frese Valve Selection'!X455,'Partnumber data cartridges'!$A$4:$G$1001,7,FALSE),0)</f>
        <v>0</v>
      </c>
      <c r="AF455" s="1">
        <f>MAX(IF(ISBLANK(T455),0,VLOOKUP('Frese Valve Selection'!$T455,'Partnumber data cartridges'!$A$4:$G$1001,5,FALSE)),
IF(ISBLANK(V455),0,VLOOKUP('Frese Valve Selection'!V455,'Partnumber data cartridges'!$A$4:$G$1001,5,FALSE)),
IF(ISBLANK(X455),0,VLOOKUP('Frese Valve Selection'!X455,'Partnumber data cartridges'!$A$4:$G$1001,5,FALSE)))</f>
        <v>0</v>
      </c>
      <c r="AG455" s="20" t="e">
        <f>VLOOKUP(O455,'Weight table'!$A$2:$C$10000,3,FALSE)+IF(ISNUMBER(S455),S455*VLOOKUP(T455,'Weight table'!$A$2:$C$10000,3,FALSE),0)+IF(ISNUMBER(U455),U455*VLOOKUP(V455,'Weight table'!$A$2:$C$10000,3,FALSE),0)+IF(ISNUMBER(W455),W455*VLOOKUP(X455,'Weight table'!$A$2:$C$10000,3,FALSE),0)</f>
        <v>#N/A</v>
      </c>
      <c r="AI455" s="73"/>
      <c r="AN455">
        <f t="shared" si="41"/>
        <v>0</v>
      </c>
      <c r="AO455" t="e">
        <f t="shared" si="42"/>
        <v>#N/A</v>
      </c>
    </row>
    <row r="456" spans="2:41">
      <c r="B456" s="73"/>
      <c r="C456" s="73"/>
      <c r="D456" s="73"/>
      <c r="E456" s="73"/>
      <c r="F456" s="73"/>
      <c r="G456" s="81"/>
      <c r="H456" s="84"/>
      <c r="I456" s="97"/>
      <c r="J456" s="73"/>
      <c r="K456" s="73"/>
      <c r="L456" s="73"/>
      <c r="M456" s="81"/>
      <c r="O456" s="71"/>
      <c r="P456" s="20" t="e">
        <f>VLOOKUP('Frese Valve Selection'!$O456,'Partnumber data valves'!$B$4:$M$1001,12,FALSE)</f>
        <v>#N/A</v>
      </c>
      <c r="Q456" s="20" t="e">
        <f>VLOOKUP('Frese Valve Selection'!$O456,'Partnumber data valves'!$B$4:$L$1001,11,FALSE)</f>
        <v>#N/A</v>
      </c>
      <c r="R456" s="94" t="e">
        <f t="shared" si="43"/>
        <v>#DIV/0!</v>
      </c>
      <c r="S456" s="71"/>
      <c r="T456" s="71"/>
      <c r="U456" s="71"/>
      <c r="V456" s="71"/>
      <c r="W456" s="71"/>
      <c r="X456" s="71"/>
      <c r="Y456" s="19" t="e">
        <f>VLOOKUP('Frese Valve Selection'!$O456,'Partnumber data valves'!$B$4:$K$1001,2,FALSE)</f>
        <v>#N/A</v>
      </c>
      <c r="Z456" s="20" t="e">
        <f>VLOOKUP('Frese Valve Selection'!$O456,'Partnumber data valves'!$B$4:$K$1001,3,FALSE)</f>
        <v>#N/A</v>
      </c>
      <c r="AA456" s="20" t="e">
        <f>VLOOKUP('Frese Valve Selection'!$O456,'Partnumber data valves'!$B$4:$K$1001,7,FALSE)</f>
        <v>#N/A</v>
      </c>
      <c r="AB456" s="20" t="e">
        <f>VLOOKUP('Frese Valve Selection'!$O456,'Partnumber data valves'!$B$4:$K$1001,8,FALSE)</f>
        <v>#N/A</v>
      </c>
      <c r="AC456" s="20" t="e">
        <f>VLOOKUP('Frese Valve Selection'!$O456,'Partnumber data valves'!$B$4:$K$1001,9,FALSE)</f>
        <v>#N/A</v>
      </c>
      <c r="AD456" s="20" t="e">
        <f>VLOOKUP('Frese Valve Selection'!$O456,'Partnumber data valves'!$B$4:$K$1001,10,FALSE)</f>
        <v>#N/A</v>
      </c>
      <c r="AE456" s="93">
        <f>IF(ISNUMBER(S456),S456*VLOOKUP('Frese Valve Selection'!$T456,'Partnumber data cartridges'!$A$4:$G$1001,7,FALSE),0)+
IF(ISNUMBER(U456),U456*VLOOKUP('Frese Valve Selection'!V456,'Partnumber data cartridges'!$A$4:$G$1001,7,FALSE),0)+
IF(ISNUMBER(W456),W456*VLOOKUP('Frese Valve Selection'!X456,'Partnumber data cartridges'!$A$4:$G$1001,7,FALSE),0)</f>
        <v>0</v>
      </c>
      <c r="AF456" s="1">
        <f>MAX(IF(ISBLANK(T456),0,VLOOKUP('Frese Valve Selection'!$T456,'Partnumber data cartridges'!$A$4:$G$1001,5,FALSE)),
IF(ISBLANK(V456),0,VLOOKUP('Frese Valve Selection'!V456,'Partnumber data cartridges'!$A$4:$G$1001,5,FALSE)),
IF(ISBLANK(X456),0,VLOOKUP('Frese Valve Selection'!X456,'Partnumber data cartridges'!$A$4:$G$1001,5,FALSE)))</f>
        <v>0</v>
      </c>
      <c r="AG456" s="20" t="e">
        <f>VLOOKUP(O456,'Weight table'!$A$2:$C$10000,3,FALSE)+IF(ISNUMBER(S456),S456*VLOOKUP(T456,'Weight table'!$A$2:$C$10000,3,FALSE),0)+IF(ISNUMBER(U456),U456*VLOOKUP(V456,'Weight table'!$A$2:$C$10000,3,FALSE),0)+IF(ISNUMBER(W456),W456*VLOOKUP(X456,'Weight table'!$A$2:$C$10000,3,FALSE),0)</f>
        <v>#N/A</v>
      </c>
      <c r="AI456" s="73"/>
      <c r="AN456">
        <f t="shared" si="41"/>
        <v>0</v>
      </c>
      <c r="AO456" t="e">
        <f t="shared" si="42"/>
        <v>#N/A</v>
      </c>
    </row>
    <row r="457" spans="2:41">
      <c r="B457" s="73"/>
      <c r="C457" s="73"/>
      <c r="D457" s="73"/>
      <c r="E457" s="73"/>
      <c r="F457" s="73"/>
      <c r="G457" s="81"/>
      <c r="H457" s="81"/>
      <c r="I457" s="97"/>
      <c r="J457" s="73"/>
      <c r="K457" s="73"/>
      <c r="L457" s="73"/>
      <c r="M457" s="81"/>
      <c r="O457" s="71"/>
      <c r="P457" s="20" t="e">
        <f>VLOOKUP('Frese Valve Selection'!$O457,'Partnumber data valves'!$B$4:$M$1001,12,FALSE)</f>
        <v>#N/A</v>
      </c>
      <c r="Q457" s="20" t="e">
        <f>VLOOKUP('Frese Valve Selection'!$O457,'Partnumber data valves'!$B$4:$L$1001,11,FALSE)</f>
        <v>#N/A</v>
      </c>
      <c r="R457" s="94" t="e">
        <f t="shared" si="43"/>
        <v>#DIV/0!</v>
      </c>
      <c r="S457" s="71"/>
      <c r="T457" s="71"/>
      <c r="U457" s="71"/>
      <c r="V457" s="71"/>
      <c r="W457" s="71"/>
      <c r="X457" s="71"/>
      <c r="Y457" s="19" t="e">
        <f>VLOOKUP('Frese Valve Selection'!$O457,'Partnumber data valves'!$B$4:$K$1001,2,FALSE)</f>
        <v>#N/A</v>
      </c>
      <c r="Z457" s="20" t="e">
        <f>VLOOKUP('Frese Valve Selection'!$O457,'Partnumber data valves'!$B$4:$K$1001,3,FALSE)</f>
        <v>#N/A</v>
      </c>
      <c r="AA457" s="20" t="e">
        <f>VLOOKUP('Frese Valve Selection'!$O457,'Partnumber data valves'!$B$4:$K$1001,7,FALSE)</f>
        <v>#N/A</v>
      </c>
      <c r="AB457" s="20" t="e">
        <f>VLOOKUP('Frese Valve Selection'!$O457,'Partnumber data valves'!$B$4:$K$1001,8,FALSE)</f>
        <v>#N/A</v>
      </c>
      <c r="AC457" s="20" t="e">
        <f>VLOOKUP('Frese Valve Selection'!$O457,'Partnumber data valves'!$B$4:$K$1001,9,FALSE)</f>
        <v>#N/A</v>
      </c>
      <c r="AD457" s="20" t="e">
        <f>VLOOKUP('Frese Valve Selection'!$O457,'Partnumber data valves'!$B$4:$K$1001,10,FALSE)</f>
        <v>#N/A</v>
      </c>
      <c r="AE457" s="93">
        <f>IF(ISNUMBER(S457),S457*VLOOKUP('Frese Valve Selection'!$T457,'Partnumber data cartridges'!$A$4:$G$1001,7,FALSE),0)+
IF(ISNUMBER(U457),U457*VLOOKUP('Frese Valve Selection'!V457,'Partnumber data cartridges'!$A$4:$G$1001,7,FALSE),0)+
IF(ISNUMBER(W457),W457*VLOOKUP('Frese Valve Selection'!X457,'Partnumber data cartridges'!$A$4:$G$1001,7,FALSE),0)</f>
        <v>0</v>
      </c>
      <c r="AF457" s="1">
        <f>MAX(IF(ISBLANK(T457),0,VLOOKUP('Frese Valve Selection'!$T457,'Partnumber data cartridges'!$A$4:$G$1001,5,FALSE)),
IF(ISBLANK(V457),0,VLOOKUP('Frese Valve Selection'!V457,'Partnumber data cartridges'!$A$4:$G$1001,5,FALSE)),
IF(ISBLANK(X457),0,VLOOKUP('Frese Valve Selection'!X457,'Partnumber data cartridges'!$A$4:$G$1001,5,FALSE)))</f>
        <v>0</v>
      </c>
      <c r="AG457" s="20" t="e">
        <f>VLOOKUP(O457,'Weight table'!$A$2:$C$10000,3,FALSE)+IF(ISNUMBER(S457),S457*VLOOKUP(T457,'Weight table'!$A$2:$C$10000,3,FALSE),0)+IF(ISNUMBER(U457),U457*VLOOKUP(V457,'Weight table'!$A$2:$C$10000,3,FALSE),0)+IF(ISNUMBER(W457),W457*VLOOKUP(X457,'Weight table'!$A$2:$C$10000,3,FALSE),0)</f>
        <v>#N/A</v>
      </c>
      <c r="AI457" s="73"/>
      <c r="AN457">
        <f t="shared" si="41"/>
        <v>0</v>
      </c>
      <c r="AO457" t="e">
        <f t="shared" si="42"/>
        <v>#N/A</v>
      </c>
    </row>
    <row r="458" spans="2:41">
      <c r="B458" s="73"/>
      <c r="C458" s="73"/>
      <c r="D458" s="73"/>
      <c r="E458" s="73"/>
      <c r="F458" s="73"/>
      <c r="G458" s="81"/>
      <c r="H458" s="81"/>
      <c r="I458" s="97"/>
      <c r="J458" s="73"/>
      <c r="K458" s="73"/>
      <c r="L458" s="73"/>
      <c r="M458" s="81"/>
      <c r="O458" s="71"/>
      <c r="P458" s="20" t="e">
        <f>VLOOKUP('Frese Valve Selection'!$O458,'Partnumber data valves'!$B$4:$M$1001,12,FALSE)</f>
        <v>#N/A</v>
      </c>
      <c r="Q458" s="20" t="e">
        <f>VLOOKUP('Frese Valve Selection'!$O458,'Partnumber data valves'!$B$4:$L$1001,11,FALSE)</f>
        <v>#N/A</v>
      </c>
      <c r="R458" s="94" t="e">
        <f t="shared" si="43"/>
        <v>#DIV/0!</v>
      </c>
      <c r="S458" s="71"/>
      <c r="T458" s="71"/>
      <c r="U458" s="71"/>
      <c r="V458" s="71"/>
      <c r="W458" s="71"/>
      <c r="X458" s="71"/>
      <c r="Y458" s="19" t="e">
        <f>VLOOKUP('Frese Valve Selection'!$O458,'Partnumber data valves'!$B$4:$K$1001,2,FALSE)</f>
        <v>#N/A</v>
      </c>
      <c r="Z458" s="20" t="e">
        <f>VLOOKUP('Frese Valve Selection'!$O458,'Partnumber data valves'!$B$4:$K$1001,3,FALSE)</f>
        <v>#N/A</v>
      </c>
      <c r="AA458" s="20" t="e">
        <f>VLOOKUP('Frese Valve Selection'!$O458,'Partnumber data valves'!$B$4:$K$1001,7,FALSE)</f>
        <v>#N/A</v>
      </c>
      <c r="AB458" s="20" t="e">
        <f>VLOOKUP('Frese Valve Selection'!$O458,'Partnumber data valves'!$B$4:$K$1001,8,FALSE)</f>
        <v>#N/A</v>
      </c>
      <c r="AC458" s="20" t="e">
        <f>VLOOKUP('Frese Valve Selection'!$O458,'Partnumber data valves'!$B$4:$K$1001,9,FALSE)</f>
        <v>#N/A</v>
      </c>
      <c r="AD458" s="20" t="e">
        <f>VLOOKUP('Frese Valve Selection'!$O458,'Partnumber data valves'!$B$4:$K$1001,10,FALSE)</f>
        <v>#N/A</v>
      </c>
      <c r="AE458" s="93">
        <f>IF(ISNUMBER(S458),S458*VLOOKUP('Frese Valve Selection'!$T458,'Partnumber data cartridges'!$A$4:$G$1001,7,FALSE),0)+
IF(ISNUMBER(U458),U458*VLOOKUP('Frese Valve Selection'!V458,'Partnumber data cartridges'!$A$4:$G$1001,7,FALSE),0)+
IF(ISNUMBER(W458),W458*VLOOKUP('Frese Valve Selection'!X458,'Partnumber data cartridges'!$A$4:$G$1001,7,FALSE),0)</f>
        <v>0</v>
      </c>
      <c r="AF458" s="1">
        <f>MAX(IF(ISBLANK(T458),0,VLOOKUP('Frese Valve Selection'!$T458,'Partnumber data cartridges'!$A$4:$G$1001,5,FALSE)),
IF(ISBLANK(V458),0,VLOOKUP('Frese Valve Selection'!V458,'Partnumber data cartridges'!$A$4:$G$1001,5,FALSE)),
IF(ISBLANK(X458),0,VLOOKUP('Frese Valve Selection'!X458,'Partnumber data cartridges'!$A$4:$G$1001,5,FALSE)))</f>
        <v>0</v>
      </c>
      <c r="AG458" s="20" t="e">
        <f>VLOOKUP(O458,'Weight table'!$A$2:$C$10000,3,FALSE)+IF(ISNUMBER(S458),S458*VLOOKUP(T458,'Weight table'!$A$2:$C$10000,3,FALSE),0)+IF(ISNUMBER(U458),U458*VLOOKUP(V458,'Weight table'!$A$2:$C$10000,3,FALSE),0)+IF(ISNUMBER(W458),W458*VLOOKUP(X458,'Weight table'!$A$2:$C$10000,3,FALSE),0)</f>
        <v>#N/A</v>
      </c>
      <c r="AI458" s="73"/>
      <c r="AN458">
        <f t="shared" si="41"/>
        <v>0</v>
      </c>
      <c r="AO458" t="e">
        <f t="shared" si="42"/>
        <v>#N/A</v>
      </c>
    </row>
    <row r="459" spans="2:41">
      <c r="B459" s="73"/>
      <c r="C459" s="73"/>
      <c r="D459" s="73"/>
      <c r="E459" s="73"/>
      <c r="F459" s="73"/>
      <c r="G459" s="81"/>
      <c r="H459" s="84"/>
      <c r="I459" s="97"/>
      <c r="J459" s="73"/>
      <c r="K459" s="73"/>
      <c r="L459" s="73"/>
      <c r="M459" s="81"/>
      <c r="O459" s="71"/>
      <c r="P459" s="20" t="e">
        <f>VLOOKUP('Frese Valve Selection'!$O459,'Partnumber data valves'!$B$4:$M$1001,12,FALSE)</f>
        <v>#N/A</v>
      </c>
      <c r="Q459" s="20" t="e">
        <f>VLOOKUP('Frese Valve Selection'!$O459,'Partnumber data valves'!$B$4:$L$1001,11,FALSE)</f>
        <v>#N/A</v>
      </c>
      <c r="R459" s="94" t="e">
        <f t="shared" si="43"/>
        <v>#DIV/0!</v>
      </c>
      <c r="S459" s="71"/>
      <c r="T459" s="71"/>
      <c r="U459" s="71"/>
      <c r="V459" s="71"/>
      <c r="W459" s="71"/>
      <c r="X459" s="71"/>
      <c r="Y459" s="19" t="e">
        <f>VLOOKUP('Frese Valve Selection'!$O459,'Partnumber data valves'!$B$4:$K$1001,2,FALSE)</f>
        <v>#N/A</v>
      </c>
      <c r="Z459" s="20" t="e">
        <f>VLOOKUP('Frese Valve Selection'!$O459,'Partnumber data valves'!$B$4:$K$1001,3,FALSE)</f>
        <v>#N/A</v>
      </c>
      <c r="AA459" s="20" t="e">
        <f>VLOOKUP('Frese Valve Selection'!$O459,'Partnumber data valves'!$B$4:$K$1001,7,FALSE)</f>
        <v>#N/A</v>
      </c>
      <c r="AB459" s="20" t="e">
        <f>VLOOKUP('Frese Valve Selection'!$O459,'Partnumber data valves'!$B$4:$K$1001,8,FALSE)</f>
        <v>#N/A</v>
      </c>
      <c r="AC459" s="20" t="e">
        <f>VLOOKUP('Frese Valve Selection'!$O459,'Partnumber data valves'!$B$4:$K$1001,9,FALSE)</f>
        <v>#N/A</v>
      </c>
      <c r="AD459" s="20" t="e">
        <f>VLOOKUP('Frese Valve Selection'!$O459,'Partnumber data valves'!$B$4:$K$1001,10,FALSE)</f>
        <v>#N/A</v>
      </c>
      <c r="AE459" s="93">
        <f>IF(ISNUMBER(S459),S459*VLOOKUP('Frese Valve Selection'!$T459,'Partnumber data cartridges'!$A$4:$G$1001,7,FALSE),0)+
IF(ISNUMBER(U459),U459*VLOOKUP('Frese Valve Selection'!V459,'Partnumber data cartridges'!$A$4:$G$1001,7,FALSE),0)+
IF(ISNUMBER(W459),W459*VLOOKUP('Frese Valve Selection'!X459,'Partnumber data cartridges'!$A$4:$G$1001,7,FALSE),0)</f>
        <v>0</v>
      </c>
      <c r="AF459" s="1">
        <f>MAX(IF(ISBLANK(T459),0,VLOOKUP('Frese Valve Selection'!$T459,'Partnumber data cartridges'!$A$4:$G$1001,5,FALSE)),
IF(ISBLANK(V459),0,VLOOKUP('Frese Valve Selection'!V459,'Partnumber data cartridges'!$A$4:$G$1001,5,FALSE)),
IF(ISBLANK(X459),0,VLOOKUP('Frese Valve Selection'!X459,'Partnumber data cartridges'!$A$4:$G$1001,5,FALSE)))</f>
        <v>0</v>
      </c>
      <c r="AG459" s="20" t="e">
        <f>VLOOKUP(O459,'Weight table'!$A$2:$C$10000,3,FALSE)+IF(ISNUMBER(S459),S459*VLOOKUP(T459,'Weight table'!$A$2:$C$10000,3,FALSE),0)+IF(ISNUMBER(U459),U459*VLOOKUP(V459,'Weight table'!$A$2:$C$10000,3,FALSE),0)+IF(ISNUMBER(W459),W459*VLOOKUP(X459,'Weight table'!$A$2:$C$10000,3,FALSE),0)</f>
        <v>#N/A</v>
      </c>
      <c r="AI459" s="73"/>
      <c r="AN459">
        <f t="shared" si="41"/>
        <v>0</v>
      </c>
      <c r="AO459" t="e">
        <f t="shared" si="42"/>
        <v>#N/A</v>
      </c>
    </row>
    <row r="460" spans="2:41">
      <c r="B460" s="73"/>
      <c r="C460" s="73"/>
      <c r="D460" s="73"/>
      <c r="E460" s="73"/>
      <c r="F460" s="73"/>
      <c r="G460" s="81"/>
      <c r="H460" s="84"/>
      <c r="I460" s="97"/>
      <c r="J460" s="73"/>
      <c r="K460" s="73"/>
      <c r="L460" s="73"/>
      <c r="M460" s="81"/>
      <c r="O460" s="71"/>
      <c r="P460" s="20" t="e">
        <f>VLOOKUP('Frese Valve Selection'!$O460,'Partnumber data valves'!$B$4:$M$1001,12,FALSE)</f>
        <v>#N/A</v>
      </c>
      <c r="Q460" s="20" t="e">
        <f>VLOOKUP('Frese Valve Selection'!$O460,'Partnumber data valves'!$B$4:$L$1001,11,FALSE)</f>
        <v>#N/A</v>
      </c>
      <c r="R460" s="94" t="e">
        <f t="shared" si="43"/>
        <v>#DIV/0!</v>
      </c>
      <c r="S460" s="71"/>
      <c r="T460" s="71"/>
      <c r="U460" s="71"/>
      <c r="V460" s="71"/>
      <c r="W460" s="71"/>
      <c r="X460" s="71"/>
      <c r="Y460" s="19" t="e">
        <f>VLOOKUP('Frese Valve Selection'!$O460,'Partnumber data valves'!$B$4:$K$1001,2,FALSE)</f>
        <v>#N/A</v>
      </c>
      <c r="Z460" s="20" t="e">
        <f>VLOOKUP('Frese Valve Selection'!$O460,'Partnumber data valves'!$B$4:$K$1001,3,FALSE)</f>
        <v>#N/A</v>
      </c>
      <c r="AA460" s="20" t="e">
        <f>VLOOKUP('Frese Valve Selection'!$O460,'Partnumber data valves'!$B$4:$K$1001,7,FALSE)</f>
        <v>#N/A</v>
      </c>
      <c r="AB460" s="20" t="e">
        <f>VLOOKUP('Frese Valve Selection'!$O460,'Partnumber data valves'!$B$4:$K$1001,8,FALSE)</f>
        <v>#N/A</v>
      </c>
      <c r="AC460" s="20" t="e">
        <f>VLOOKUP('Frese Valve Selection'!$O460,'Partnumber data valves'!$B$4:$K$1001,9,FALSE)</f>
        <v>#N/A</v>
      </c>
      <c r="AD460" s="20" t="e">
        <f>VLOOKUP('Frese Valve Selection'!$O460,'Partnumber data valves'!$B$4:$K$1001,10,FALSE)</f>
        <v>#N/A</v>
      </c>
      <c r="AE460" s="93">
        <f>IF(ISNUMBER(S460),S460*VLOOKUP('Frese Valve Selection'!$T460,'Partnumber data cartridges'!$A$4:$G$1001,7,FALSE),0)+
IF(ISNUMBER(U460),U460*VLOOKUP('Frese Valve Selection'!V460,'Partnumber data cartridges'!$A$4:$G$1001,7,FALSE),0)+
IF(ISNUMBER(W460),W460*VLOOKUP('Frese Valve Selection'!X460,'Partnumber data cartridges'!$A$4:$G$1001,7,FALSE),0)</f>
        <v>0</v>
      </c>
      <c r="AF460" s="1">
        <f>MAX(IF(ISBLANK(T460),0,VLOOKUP('Frese Valve Selection'!$T460,'Partnumber data cartridges'!$A$4:$G$1001,5,FALSE)),
IF(ISBLANK(V460),0,VLOOKUP('Frese Valve Selection'!V460,'Partnumber data cartridges'!$A$4:$G$1001,5,FALSE)),
IF(ISBLANK(X460),0,VLOOKUP('Frese Valve Selection'!X460,'Partnumber data cartridges'!$A$4:$G$1001,5,FALSE)))</f>
        <v>0</v>
      </c>
      <c r="AG460" s="20" t="e">
        <f>VLOOKUP(O460,'Weight table'!$A$2:$C$10000,3,FALSE)+IF(ISNUMBER(S460),S460*VLOOKUP(T460,'Weight table'!$A$2:$C$10000,3,FALSE),0)+IF(ISNUMBER(U460),U460*VLOOKUP(V460,'Weight table'!$A$2:$C$10000,3,FALSE),0)+IF(ISNUMBER(W460),W460*VLOOKUP(X460,'Weight table'!$A$2:$C$10000,3,FALSE),0)</f>
        <v>#N/A</v>
      </c>
      <c r="AI460" s="73"/>
      <c r="AN460">
        <f t="shared" ref="AN460:AN523" si="44">S460+U460+W460</f>
        <v>0</v>
      </c>
      <c r="AO460" t="e">
        <f t="shared" ref="AO460:AO523" si="45">Q460-AN460</f>
        <v>#N/A</v>
      </c>
    </row>
    <row r="461" spans="2:41">
      <c r="B461" s="73"/>
      <c r="C461" s="73"/>
      <c r="D461" s="73"/>
      <c r="E461" s="73"/>
      <c r="F461" s="73"/>
      <c r="G461" s="81"/>
      <c r="H461" s="81"/>
      <c r="I461" s="97"/>
      <c r="J461" s="73"/>
      <c r="K461" s="73"/>
      <c r="L461" s="73"/>
      <c r="M461" s="81"/>
      <c r="O461" s="71"/>
      <c r="P461" s="20" t="e">
        <f>VLOOKUP('Frese Valve Selection'!$O461,'Partnumber data valves'!$B$4:$M$1001,12,FALSE)</f>
        <v>#N/A</v>
      </c>
      <c r="Q461" s="20" t="e">
        <f>VLOOKUP('Frese Valve Selection'!$O461,'Partnumber data valves'!$B$4:$L$1001,11,FALSE)</f>
        <v>#N/A</v>
      </c>
      <c r="R461" s="94" t="e">
        <f t="shared" si="43"/>
        <v>#DIV/0!</v>
      </c>
      <c r="S461" s="71"/>
      <c r="T461" s="71"/>
      <c r="U461" s="71"/>
      <c r="V461" s="71"/>
      <c r="W461" s="71"/>
      <c r="X461" s="71"/>
      <c r="Y461" s="19" t="e">
        <f>VLOOKUP('Frese Valve Selection'!$O461,'Partnumber data valves'!$B$4:$K$1001,2,FALSE)</f>
        <v>#N/A</v>
      </c>
      <c r="Z461" s="20" t="e">
        <f>VLOOKUP('Frese Valve Selection'!$O461,'Partnumber data valves'!$B$4:$K$1001,3,FALSE)</f>
        <v>#N/A</v>
      </c>
      <c r="AA461" s="20" t="e">
        <f>VLOOKUP('Frese Valve Selection'!$O461,'Partnumber data valves'!$B$4:$K$1001,7,FALSE)</f>
        <v>#N/A</v>
      </c>
      <c r="AB461" s="20" t="e">
        <f>VLOOKUP('Frese Valve Selection'!$O461,'Partnumber data valves'!$B$4:$K$1001,8,FALSE)</f>
        <v>#N/A</v>
      </c>
      <c r="AC461" s="20" t="e">
        <f>VLOOKUP('Frese Valve Selection'!$O461,'Partnumber data valves'!$B$4:$K$1001,9,FALSE)</f>
        <v>#N/A</v>
      </c>
      <c r="AD461" s="20" t="e">
        <f>VLOOKUP('Frese Valve Selection'!$O461,'Partnumber data valves'!$B$4:$K$1001,10,FALSE)</f>
        <v>#N/A</v>
      </c>
      <c r="AE461" s="93">
        <f>IF(ISNUMBER(S461),S461*VLOOKUP('Frese Valve Selection'!$T461,'Partnumber data cartridges'!$A$4:$G$1001,7,FALSE),0)+
IF(ISNUMBER(U461),U461*VLOOKUP('Frese Valve Selection'!V461,'Partnumber data cartridges'!$A$4:$G$1001,7,FALSE),0)+
IF(ISNUMBER(W461),W461*VLOOKUP('Frese Valve Selection'!X461,'Partnumber data cartridges'!$A$4:$G$1001,7,FALSE),0)</f>
        <v>0</v>
      </c>
      <c r="AF461" s="1">
        <f>MAX(IF(ISBLANK(T461),0,VLOOKUP('Frese Valve Selection'!$T461,'Partnumber data cartridges'!$A$4:$G$1001,5,FALSE)),
IF(ISBLANK(V461),0,VLOOKUP('Frese Valve Selection'!V461,'Partnumber data cartridges'!$A$4:$G$1001,5,FALSE)),
IF(ISBLANK(X461),0,VLOOKUP('Frese Valve Selection'!X461,'Partnumber data cartridges'!$A$4:$G$1001,5,FALSE)))</f>
        <v>0</v>
      </c>
      <c r="AG461" s="20" t="e">
        <f>VLOOKUP(O461,'Weight table'!$A$2:$C$10000,3,FALSE)+IF(ISNUMBER(S461),S461*VLOOKUP(T461,'Weight table'!$A$2:$C$10000,3,FALSE),0)+IF(ISNUMBER(U461),U461*VLOOKUP(V461,'Weight table'!$A$2:$C$10000,3,FALSE),0)+IF(ISNUMBER(W461),W461*VLOOKUP(X461,'Weight table'!$A$2:$C$10000,3,FALSE),0)</f>
        <v>#N/A</v>
      </c>
      <c r="AI461" s="73"/>
      <c r="AN461">
        <f t="shared" si="44"/>
        <v>0</v>
      </c>
      <c r="AO461" t="e">
        <f t="shared" si="45"/>
        <v>#N/A</v>
      </c>
    </row>
    <row r="462" spans="2:41">
      <c r="B462" s="73"/>
      <c r="C462" s="73"/>
      <c r="D462" s="73"/>
      <c r="E462" s="73"/>
      <c r="F462" s="73"/>
      <c r="G462" s="81"/>
      <c r="H462" s="81"/>
      <c r="I462" s="97"/>
      <c r="J462" s="73"/>
      <c r="K462" s="73"/>
      <c r="L462" s="73"/>
      <c r="M462" s="81"/>
      <c r="O462" s="71"/>
      <c r="P462" s="20" t="e">
        <f>VLOOKUP('Frese Valve Selection'!$O462,'Partnumber data valves'!$B$4:$M$1001,12,FALSE)</f>
        <v>#N/A</v>
      </c>
      <c r="Q462" s="20" t="e">
        <f>VLOOKUP('Frese Valve Selection'!$O462,'Partnumber data valves'!$B$4:$L$1001,11,FALSE)</f>
        <v>#N/A</v>
      </c>
      <c r="R462" s="94" t="e">
        <f t="shared" si="43"/>
        <v>#DIV/0!</v>
      </c>
      <c r="S462" s="71"/>
      <c r="T462" s="71"/>
      <c r="U462" s="71"/>
      <c r="V462" s="71"/>
      <c r="W462" s="71"/>
      <c r="X462" s="71"/>
      <c r="Y462" s="19" t="e">
        <f>VLOOKUP('Frese Valve Selection'!$O462,'Partnumber data valves'!$B$4:$K$1001,2,FALSE)</f>
        <v>#N/A</v>
      </c>
      <c r="Z462" s="20" t="e">
        <f>VLOOKUP('Frese Valve Selection'!$O462,'Partnumber data valves'!$B$4:$K$1001,3,FALSE)</f>
        <v>#N/A</v>
      </c>
      <c r="AA462" s="20" t="e">
        <f>VLOOKUP('Frese Valve Selection'!$O462,'Partnumber data valves'!$B$4:$K$1001,7,FALSE)</f>
        <v>#N/A</v>
      </c>
      <c r="AB462" s="20" t="e">
        <f>VLOOKUP('Frese Valve Selection'!$O462,'Partnumber data valves'!$B$4:$K$1001,8,FALSE)</f>
        <v>#N/A</v>
      </c>
      <c r="AC462" s="20" t="e">
        <f>VLOOKUP('Frese Valve Selection'!$O462,'Partnumber data valves'!$B$4:$K$1001,9,FALSE)</f>
        <v>#N/A</v>
      </c>
      <c r="AD462" s="20" t="e">
        <f>VLOOKUP('Frese Valve Selection'!$O462,'Partnumber data valves'!$B$4:$K$1001,10,FALSE)</f>
        <v>#N/A</v>
      </c>
      <c r="AE462" s="93">
        <f>IF(ISNUMBER(S462),S462*VLOOKUP('Frese Valve Selection'!$T462,'Partnumber data cartridges'!$A$4:$G$1001,7,FALSE),0)+
IF(ISNUMBER(U462),U462*VLOOKUP('Frese Valve Selection'!V462,'Partnumber data cartridges'!$A$4:$G$1001,7,FALSE),0)+
IF(ISNUMBER(W462),W462*VLOOKUP('Frese Valve Selection'!X462,'Partnumber data cartridges'!$A$4:$G$1001,7,FALSE),0)</f>
        <v>0</v>
      </c>
      <c r="AF462" s="1">
        <f>MAX(IF(ISBLANK(T462),0,VLOOKUP('Frese Valve Selection'!$T462,'Partnumber data cartridges'!$A$4:$G$1001,5,FALSE)),
IF(ISBLANK(V462),0,VLOOKUP('Frese Valve Selection'!V462,'Partnumber data cartridges'!$A$4:$G$1001,5,FALSE)),
IF(ISBLANK(X462),0,VLOOKUP('Frese Valve Selection'!X462,'Partnumber data cartridges'!$A$4:$G$1001,5,FALSE)))</f>
        <v>0</v>
      </c>
      <c r="AG462" s="20" t="e">
        <f>VLOOKUP(O462,'Weight table'!$A$2:$C$10000,3,FALSE)+IF(ISNUMBER(S462),S462*VLOOKUP(T462,'Weight table'!$A$2:$C$10000,3,FALSE),0)+IF(ISNUMBER(U462),U462*VLOOKUP(V462,'Weight table'!$A$2:$C$10000,3,FALSE),0)+IF(ISNUMBER(W462),W462*VLOOKUP(X462,'Weight table'!$A$2:$C$10000,3,FALSE),0)</f>
        <v>#N/A</v>
      </c>
      <c r="AI462" s="73"/>
      <c r="AN462">
        <f t="shared" si="44"/>
        <v>0</v>
      </c>
      <c r="AO462" t="e">
        <f t="shared" si="45"/>
        <v>#N/A</v>
      </c>
    </row>
    <row r="463" spans="2:41">
      <c r="B463" s="73"/>
      <c r="C463" s="73"/>
      <c r="D463" s="73"/>
      <c r="E463" s="73"/>
      <c r="F463" s="73"/>
      <c r="G463" s="81"/>
      <c r="H463" s="81"/>
      <c r="I463" s="97"/>
      <c r="J463" s="73"/>
      <c r="K463" s="73"/>
      <c r="L463" s="73"/>
      <c r="M463" s="81"/>
      <c r="O463" s="71"/>
      <c r="P463" s="20" t="e">
        <f>VLOOKUP('Frese Valve Selection'!$O463,'Partnumber data valves'!$B$4:$M$1001,12,FALSE)</f>
        <v>#N/A</v>
      </c>
      <c r="Q463" s="20" t="e">
        <f>VLOOKUP('Frese Valve Selection'!$O463,'Partnumber data valves'!$B$4:$L$1001,11,FALSE)</f>
        <v>#N/A</v>
      </c>
      <c r="R463" s="94" t="e">
        <f t="shared" si="43"/>
        <v>#DIV/0!</v>
      </c>
      <c r="S463" s="71"/>
      <c r="T463" s="71"/>
      <c r="U463" s="71"/>
      <c r="V463" s="71"/>
      <c r="W463" s="71"/>
      <c r="X463" s="71"/>
      <c r="Y463" s="19" t="e">
        <f>VLOOKUP('Frese Valve Selection'!$O463,'Partnumber data valves'!$B$4:$K$1001,2,FALSE)</f>
        <v>#N/A</v>
      </c>
      <c r="Z463" s="20" t="e">
        <f>VLOOKUP('Frese Valve Selection'!$O463,'Partnumber data valves'!$B$4:$K$1001,3,FALSE)</f>
        <v>#N/A</v>
      </c>
      <c r="AA463" s="20" t="e">
        <f>VLOOKUP('Frese Valve Selection'!$O463,'Partnumber data valves'!$B$4:$K$1001,7,FALSE)</f>
        <v>#N/A</v>
      </c>
      <c r="AB463" s="20" t="e">
        <f>VLOOKUP('Frese Valve Selection'!$O463,'Partnumber data valves'!$B$4:$K$1001,8,FALSE)</f>
        <v>#N/A</v>
      </c>
      <c r="AC463" s="20" t="e">
        <f>VLOOKUP('Frese Valve Selection'!$O463,'Partnumber data valves'!$B$4:$K$1001,9,FALSE)</f>
        <v>#N/A</v>
      </c>
      <c r="AD463" s="20" t="e">
        <f>VLOOKUP('Frese Valve Selection'!$O463,'Partnumber data valves'!$B$4:$K$1001,10,FALSE)</f>
        <v>#N/A</v>
      </c>
      <c r="AE463" s="93">
        <f>IF(ISNUMBER(S463),S463*VLOOKUP('Frese Valve Selection'!$T463,'Partnumber data cartridges'!$A$4:$G$1001,7,FALSE),0)+
IF(ISNUMBER(U463),U463*VLOOKUP('Frese Valve Selection'!V463,'Partnumber data cartridges'!$A$4:$G$1001,7,FALSE),0)+
IF(ISNUMBER(W463),W463*VLOOKUP('Frese Valve Selection'!X463,'Partnumber data cartridges'!$A$4:$G$1001,7,FALSE),0)</f>
        <v>0</v>
      </c>
      <c r="AF463" s="1">
        <f>MAX(IF(ISBLANK(T463),0,VLOOKUP('Frese Valve Selection'!$T463,'Partnumber data cartridges'!$A$4:$G$1001,5,FALSE)),
IF(ISBLANK(V463),0,VLOOKUP('Frese Valve Selection'!V463,'Partnumber data cartridges'!$A$4:$G$1001,5,FALSE)),
IF(ISBLANK(X463),0,VLOOKUP('Frese Valve Selection'!X463,'Partnumber data cartridges'!$A$4:$G$1001,5,FALSE)))</f>
        <v>0</v>
      </c>
      <c r="AG463" s="20" t="e">
        <f>VLOOKUP(O463,'Weight table'!$A$2:$C$10000,3,FALSE)+IF(ISNUMBER(S463),S463*VLOOKUP(T463,'Weight table'!$A$2:$C$10000,3,FALSE),0)+IF(ISNUMBER(U463),U463*VLOOKUP(V463,'Weight table'!$A$2:$C$10000,3,FALSE),0)+IF(ISNUMBER(W463),W463*VLOOKUP(X463,'Weight table'!$A$2:$C$10000,3,FALSE),0)</f>
        <v>#N/A</v>
      </c>
      <c r="AI463" s="73"/>
      <c r="AN463">
        <f t="shared" si="44"/>
        <v>0</v>
      </c>
      <c r="AO463" t="e">
        <f t="shared" si="45"/>
        <v>#N/A</v>
      </c>
    </row>
    <row r="464" spans="2:41">
      <c r="B464" s="73"/>
      <c r="C464" s="73"/>
      <c r="D464" s="73"/>
      <c r="E464" s="73"/>
      <c r="F464" s="73"/>
      <c r="G464" s="81"/>
      <c r="H464" s="81"/>
      <c r="I464" s="97"/>
      <c r="J464" s="73"/>
      <c r="K464" s="73"/>
      <c r="L464" s="73"/>
      <c r="M464" s="81"/>
      <c r="O464" s="71"/>
      <c r="P464" s="20" t="e">
        <f>VLOOKUP('Frese Valve Selection'!$O464,'Partnumber data valves'!$B$4:$M$1001,12,FALSE)</f>
        <v>#N/A</v>
      </c>
      <c r="Q464" s="20" t="e">
        <f>VLOOKUP('Frese Valve Selection'!$O464,'Partnumber data valves'!$B$4:$L$1001,11,FALSE)</f>
        <v>#N/A</v>
      </c>
      <c r="R464" s="94" t="e">
        <f t="shared" si="43"/>
        <v>#DIV/0!</v>
      </c>
      <c r="S464" s="71"/>
      <c r="T464" s="71"/>
      <c r="U464" s="71"/>
      <c r="V464" s="71"/>
      <c r="W464" s="71"/>
      <c r="X464" s="71"/>
      <c r="Y464" s="19" t="e">
        <f>VLOOKUP('Frese Valve Selection'!$O464,'Partnumber data valves'!$B$4:$K$1001,2,FALSE)</f>
        <v>#N/A</v>
      </c>
      <c r="Z464" s="20" t="e">
        <f>VLOOKUP('Frese Valve Selection'!$O464,'Partnumber data valves'!$B$4:$K$1001,3,FALSE)</f>
        <v>#N/A</v>
      </c>
      <c r="AA464" s="20" t="e">
        <f>VLOOKUP('Frese Valve Selection'!$O464,'Partnumber data valves'!$B$4:$K$1001,7,FALSE)</f>
        <v>#N/A</v>
      </c>
      <c r="AB464" s="20" t="e">
        <f>VLOOKUP('Frese Valve Selection'!$O464,'Partnumber data valves'!$B$4:$K$1001,8,FALSE)</f>
        <v>#N/A</v>
      </c>
      <c r="AC464" s="20" t="e">
        <f>VLOOKUP('Frese Valve Selection'!$O464,'Partnumber data valves'!$B$4:$K$1001,9,FALSE)</f>
        <v>#N/A</v>
      </c>
      <c r="AD464" s="20" t="e">
        <f>VLOOKUP('Frese Valve Selection'!$O464,'Partnumber data valves'!$B$4:$K$1001,10,FALSE)</f>
        <v>#N/A</v>
      </c>
      <c r="AE464" s="93">
        <f>IF(ISNUMBER(S464),S464*VLOOKUP('Frese Valve Selection'!$T464,'Partnumber data cartridges'!$A$4:$G$1001,7,FALSE),0)+
IF(ISNUMBER(U464),U464*VLOOKUP('Frese Valve Selection'!V464,'Partnumber data cartridges'!$A$4:$G$1001,7,FALSE),0)+
IF(ISNUMBER(W464),W464*VLOOKUP('Frese Valve Selection'!X464,'Partnumber data cartridges'!$A$4:$G$1001,7,FALSE),0)</f>
        <v>0</v>
      </c>
      <c r="AF464" s="1">
        <f>MAX(IF(ISBLANK(T464),0,VLOOKUP('Frese Valve Selection'!$T464,'Partnumber data cartridges'!$A$4:$G$1001,5,FALSE)),
IF(ISBLANK(V464),0,VLOOKUP('Frese Valve Selection'!V464,'Partnumber data cartridges'!$A$4:$G$1001,5,FALSE)),
IF(ISBLANK(X464),0,VLOOKUP('Frese Valve Selection'!X464,'Partnumber data cartridges'!$A$4:$G$1001,5,FALSE)))</f>
        <v>0</v>
      </c>
      <c r="AG464" s="20" t="e">
        <f>VLOOKUP(O464,'Weight table'!$A$2:$C$10000,3,FALSE)+IF(ISNUMBER(S464),S464*VLOOKUP(T464,'Weight table'!$A$2:$C$10000,3,FALSE),0)+IF(ISNUMBER(U464),U464*VLOOKUP(V464,'Weight table'!$A$2:$C$10000,3,FALSE),0)+IF(ISNUMBER(W464),W464*VLOOKUP(X464,'Weight table'!$A$2:$C$10000,3,FALSE),0)</f>
        <v>#N/A</v>
      </c>
      <c r="AI464" s="73"/>
      <c r="AN464">
        <f t="shared" si="44"/>
        <v>0</v>
      </c>
      <c r="AO464" t="e">
        <f t="shared" si="45"/>
        <v>#N/A</v>
      </c>
    </row>
    <row r="465" spans="2:41">
      <c r="B465" s="73"/>
      <c r="C465" s="73"/>
      <c r="D465" s="73"/>
      <c r="E465" s="73"/>
      <c r="F465" s="73"/>
      <c r="G465" s="81"/>
      <c r="H465" s="84"/>
      <c r="I465" s="97"/>
      <c r="J465" s="73"/>
      <c r="K465" s="73"/>
      <c r="L465" s="73"/>
      <c r="M465" s="81"/>
      <c r="O465" s="71"/>
      <c r="P465" s="20" t="e">
        <f>VLOOKUP('Frese Valve Selection'!$O465,'Partnumber data valves'!$B$4:$M$1001,12,FALSE)</f>
        <v>#N/A</v>
      </c>
      <c r="Q465" s="20" t="e">
        <f>VLOOKUP('Frese Valve Selection'!$O465,'Partnumber data valves'!$B$4:$L$1001,11,FALSE)</f>
        <v>#N/A</v>
      </c>
      <c r="R465" s="94" t="e">
        <f t="shared" si="43"/>
        <v>#DIV/0!</v>
      </c>
      <c r="S465" s="71"/>
      <c r="T465" s="71"/>
      <c r="U465" s="71"/>
      <c r="V465" s="71"/>
      <c r="W465" s="71"/>
      <c r="X465" s="71"/>
      <c r="Y465" s="19" t="e">
        <f>VLOOKUP('Frese Valve Selection'!$O465,'Partnumber data valves'!$B$4:$K$1001,2,FALSE)</f>
        <v>#N/A</v>
      </c>
      <c r="Z465" s="20" t="e">
        <f>VLOOKUP('Frese Valve Selection'!$O465,'Partnumber data valves'!$B$4:$K$1001,3,FALSE)</f>
        <v>#N/A</v>
      </c>
      <c r="AA465" s="20" t="e">
        <f>VLOOKUP('Frese Valve Selection'!$O465,'Partnumber data valves'!$B$4:$K$1001,7,FALSE)</f>
        <v>#N/A</v>
      </c>
      <c r="AB465" s="20" t="e">
        <f>VLOOKUP('Frese Valve Selection'!$O465,'Partnumber data valves'!$B$4:$K$1001,8,FALSE)</f>
        <v>#N/A</v>
      </c>
      <c r="AC465" s="20" t="e">
        <f>VLOOKUP('Frese Valve Selection'!$O465,'Partnumber data valves'!$B$4:$K$1001,9,FALSE)</f>
        <v>#N/A</v>
      </c>
      <c r="AD465" s="20" t="e">
        <f>VLOOKUP('Frese Valve Selection'!$O465,'Partnumber data valves'!$B$4:$K$1001,10,FALSE)</f>
        <v>#N/A</v>
      </c>
      <c r="AE465" s="93">
        <f>IF(ISNUMBER(S465),S465*VLOOKUP('Frese Valve Selection'!$T465,'Partnumber data cartridges'!$A$4:$G$1001,7,FALSE),0)+
IF(ISNUMBER(U465),U465*VLOOKUP('Frese Valve Selection'!V465,'Partnumber data cartridges'!$A$4:$G$1001,7,FALSE),0)+
IF(ISNUMBER(W465),W465*VLOOKUP('Frese Valve Selection'!X465,'Partnumber data cartridges'!$A$4:$G$1001,7,FALSE),0)</f>
        <v>0</v>
      </c>
      <c r="AF465" s="1">
        <f>MAX(IF(ISBLANK(T465),0,VLOOKUP('Frese Valve Selection'!$T465,'Partnumber data cartridges'!$A$4:$G$1001,5,FALSE)),
IF(ISBLANK(V465),0,VLOOKUP('Frese Valve Selection'!V465,'Partnumber data cartridges'!$A$4:$G$1001,5,FALSE)),
IF(ISBLANK(X465),0,VLOOKUP('Frese Valve Selection'!X465,'Partnumber data cartridges'!$A$4:$G$1001,5,FALSE)))</f>
        <v>0</v>
      </c>
      <c r="AG465" s="20" t="e">
        <f>VLOOKUP(O465,'Weight table'!$A$2:$C$10000,3,FALSE)+IF(ISNUMBER(S465),S465*VLOOKUP(T465,'Weight table'!$A$2:$C$10000,3,FALSE),0)+IF(ISNUMBER(U465),U465*VLOOKUP(V465,'Weight table'!$A$2:$C$10000,3,FALSE),0)+IF(ISNUMBER(W465),W465*VLOOKUP(X465,'Weight table'!$A$2:$C$10000,3,FALSE),0)</f>
        <v>#N/A</v>
      </c>
      <c r="AI465" s="73"/>
      <c r="AN465">
        <f t="shared" si="44"/>
        <v>0</v>
      </c>
      <c r="AO465" t="e">
        <f t="shared" si="45"/>
        <v>#N/A</v>
      </c>
    </row>
    <row r="466" spans="2:41">
      <c r="B466" s="73"/>
      <c r="C466" s="73"/>
      <c r="D466" s="73"/>
      <c r="E466" s="73"/>
      <c r="F466" s="73"/>
      <c r="G466" s="81"/>
      <c r="H466" s="81"/>
      <c r="I466" s="97"/>
      <c r="J466" s="73"/>
      <c r="K466" s="73"/>
      <c r="L466" s="73"/>
      <c r="M466" s="81"/>
      <c r="O466" s="71"/>
      <c r="P466" s="20" t="e">
        <f>VLOOKUP('Frese Valve Selection'!$O466,'Partnumber data valves'!$B$4:$M$1001,12,FALSE)</f>
        <v>#N/A</v>
      </c>
      <c r="Q466" s="20" t="e">
        <f>VLOOKUP('Frese Valve Selection'!$O466,'Partnumber data valves'!$B$4:$L$1001,11,FALSE)</f>
        <v>#N/A</v>
      </c>
      <c r="R466" s="94" t="e">
        <f t="shared" si="43"/>
        <v>#DIV/0!</v>
      </c>
      <c r="S466" s="71"/>
      <c r="T466" s="71"/>
      <c r="U466" s="71"/>
      <c r="V466" s="71"/>
      <c r="W466" s="71"/>
      <c r="X466" s="71"/>
      <c r="Y466" s="19" t="e">
        <f>VLOOKUP('Frese Valve Selection'!$O466,'Partnumber data valves'!$B$4:$K$1001,2,FALSE)</f>
        <v>#N/A</v>
      </c>
      <c r="Z466" s="20" t="e">
        <f>VLOOKUP('Frese Valve Selection'!$O466,'Partnumber data valves'!$B$4:$K$1001,3,FALSE)</f>
        <v>#N/A</v>
      </c>
      <c r="AA466" s="20" t="e">
        <f>VLOOKUP('Frese Valve Selection'!$O466,'Partnumber data valves'!$B$4:$K$1001,7,FALSE)</f>
        <v>#N/A</v>
      </c>
      <c r="AB466" s="20" t="e">
        <f>VLOOKUP('Frese Valve Selection'!$O466,'Partnumber data valves'!$B$4:$K$1001,8,FALSE)</f>
        <v>#N/A</v>
      </c>
      <c r="AC466" s="20" t="e">
        <f>VLOOKUP('Frese Valve Selection'!$O466,'Partnumber data valves'!$B$4:$K$1001,9,FALSE)</f>
        <v>#N/A</v>
      </c>
      <c r="AD466" s="20" t="e">
        <f>VLOOKUP('Frese Valve Selection'!$O466,'Partnumber data valves'!$B$4:$K$1001,10,FALSE)</f>
        <v>#N/A</v>
      </c>
      <c r="AE466" s="93">
        <f>IF(ISNUMBER(S466),S466*VLOOKUP('Frese Valve Selection'!$T466,'Partnumber data cartridges'!$A$4:$G$1001,7,FALSE),0)+
IF(ISNUMBER(U466),U466*VLOOKUP('Frese Valve Selection'!V466,'Partnumber data cartridges'!$A$4:$G$1001,7,FALSE),0)+
IF(ISNUMBER(W466),W466*VLOOKUP('Frese Valve Selection'!X466,'Partnumber data cartridges'!$A$4:$G$1001,7,FALSE),0)</f>
        <v>0</v>
      </c>
      <c r="AF466" s="1">
        <f>MAX(IF(ISBLANK(T466),0,VLOOKUP('Frese Valve Selection'!$T466,'Partnumber data cartridges'!$A$4:$G$1001,5,FALSE)),
IF(ISBLANK(V466),0,VLOOKUP('Frese Valve Selection'!V466,'Partnumber data cartridges'!$A$4:$G$1001,5,FALSE)),
IF(ISBLANK(X466),0,VLOOKUP('Frese Valve Selection'!X466,'Partnumber data cartridges'!$A$4:$G$1001,5,FALSE)))</f>
        <v>0</v>
      </c>
      <c r="AG466" s="20" t="e">
        <f>VLOOKUP(O466,'Weight table'!$A$2:$C$10000,3,FALSE)+IF(ISNUMBER(S466),S466*VLOOKUP(T466,'Weight table'!$A$2:$C$10000,3,FALSE),0)+IF(ISNUMBER(U466),U466*VLOOKUP(V466,'Weight table'!$A$2:$C$10000,3,FALSE),0)+IF(ISNUMBER(W466),W466*VLOOKUP(X466,'Weight table'!$A$2:$C$10000,3,FALSE),0)</f>
        <v>#N/A</v>
      </c>
      <c r="AI466" s="73"/>
      <c r="AN466">
        <f t="shared" si="44"/>
        <v>0</v>
      </c>
      <c r="AO466" t="e">
        <f t="shared" si="45"/>
        <v>#N/A</v>
      </c>
    </row>
    <row r="467" spans="2:41">
      <c r="B467" s="73"/>
      <c r="C467" s="73"/>
      <c r="D467" s="73"/>
      <c r="E467" s="73"/>
      <c r="F467" s="73"/>
      <c r="G467" s="81"/>
      <c r="H467" s="81"/>
      <c r="I467" s="97"/>
      <c r="J467" s="73"/>
      <c r="K467" s="73"/>
      <c r="L467" s="73"/>
      <c r="M467" s="81"/>
      <c r="O467" s="71"/>
      <c r="P467" s="20" t="e">
        <f>VLOOKUP('Frese Valve Selection'!$O467,'Partnumber data valves'!$B$4:$M$1001,12,FALSE)</f>
        <v>#N/A</v>
      </c>
      <c r="Q467" s="20" t="e">
        <f>VLOOKUP('Frese Valve Selection'!$O467,'Partnumber data valves'!$B$4:$L$1001,11,FALSE)</f>
        <v>#N/A</v>
      </c>
      <c r="R467" s="94" t="e">
        <f t="shared" si="43"/>
        <v>#DIV/0!</v>
      </c>
      <c r="S467" s="71"/>
      <c r="T467" s="71"/>
      <c r="U467" s="71"/>
      <c r="V467" s="71"/>
      <c r="W467" s="71"/>
      <c r="X467" s="71"/>
      <c r="Y467" s="19" t="e">
        <f>VLOOKUP('Frese Valve Selection'!$O467,'Partnumber data valves'!$B$4:$K$1001,2,FALSE)</f>
        <v>#N/A</v>
      </c>
      <c r="Z467" s="20" t="e">
        <f>VLOOKUP('Frese Valve Selection'!$O467,'Partnumber data valves'!$B$4:$K$1001,3,FALSE)</f>
        <v>#N/A</v>
      </c>
      <c r="AA467" s="20" t="e">
        <f>VLOOKUP('Frese Valve Selection'!$O467,'Partnumber data valves'!$B$4:$K$1001,7,FALSE)</f>
        <v>#N/A</v>
      </c>
      <c r="AB467" s="20" t="e">
        <f>VLOOKUP('Frese Valve Selection'!$O467,'Partnumber data valves'!$B$4:$K$1001,8,FALSE)</f>
        <v>#N/A</v>
      </c>
      <c r="AC467" s="20" t="e">
        <f>VLOOKUP('Frese Valve Selection'!$O467,'Partnumber data valves'!$B$4:$K$1001,9,FALSE)</f>
        <v>#N/A</v>
      </c>
      <c r="AD467" s="20" t="e">
        <f>VLOOKUP('Frese Valve Selection'!$O467,'Partnumber data valves'!$B$4:$K$1001,10,FALSE)</f>
        <v>#N/A</v>
      </c>
      <c r="AE467" s="93">
        <f>IF(ISNUMBER(S467),S467*VLOOKUP('Frese Valve Selection'!$T467,'Partnumber data cartridges'!$A$4:$G$1001,7,FALSE),0)+
IF(ISNUMBER(U467),U467*VLOOKUP('Frese Valve Selection'!V467,'Partnumber data cartridges'!$A$4:$G$1001,7,FALSE),0)+
IF(ISNUMBER(W467),W467*VLOOKUP('Frese Valve Selection'!X467,'Partnumber data cartridges'!$A$4:$G$1001,7,FALSE),0)</f>
        <v>0</v>
      </c>
      <c r="AF467" s="1">
        <f>MAX(IF(ISBLANK(T467),0,VLOOKUP('Frese Valve Selection'!$T467,'Partnumber data cartridges'!$A$4:$G$1001,5,FALSE)),
IF(ISBLANK(V467),0,VLOOKUP('Frese Valve Selection'!V467,'Partnumber data cartridges'!$A$4:$G$1001,5,FALSE)),
IF(ISBLANK(X467),0,VLOOKUP('Frese Valve Selection'!X467,'Partnumber data cartridges'!$A$4:$G$1001,5,FALSE)))</f>
        <v>0</v>
      </c>
      <c r="AG467" s="20" t="e">
        <f>VLOOKUP(O467,'Weight table'!$A$2:$C$10000,3,FALSE)+IF(ISNUMBER(S467),S467*VLOOKUP(T467,'Weight table'!$A$2:$C$10000,3,FALSE),0)+IF(ISNUMBER(U467),U467*VLOOKUP(V467,'Weight table'!$A$2:$C$10000,3,FALSE),0)+IF(ISNUMBER(W467),W467*VLOOKUP(X467,'Weight table'!$A$2:$C$10000,3,FALSE),0)</f>
        <v>#N/A</v>
      </c>
      <c r="AI467" s="73"/>
      <c r="AN467">
        <f t="shared" si="44"/>
        <v>0</v>
      </c>
      <c r="AO467" t="e">
        <f t="shared" si="45"/>
        <v>#N/A</v>
      </c>
    </row>
    <row r="468" spans="2:41">
      <c r="B468" s="73"/>
      <c r="C468" s="73"/>
      <c r="D468" s="73"/>
      <c r="E468" s="73"/>
      <c r="F468" s="73"/>
      <c r="G468" s="81"/>
      <c r="H468" s="81"/>
      <c r="I468" s="97"/>
      <c r="J468" s="73"/>
      <c r="K468" s="73"/>
      <c r="L468" s="73"/>
      <c r="M468" s="81"/>
      <c r="O468" s="71"/>
      <c r="P468" s="20" t="e">
        <f>VLOOKUP('Frese Valve Selection'!$O468,'Partnumber data valves'!$B$4:$M$1001,12,FALSE)</f>
        <v>#N/A</v>
      </c>
      <c r="Q468" s="20" t="e">
        <f>VLOOKUP('Frese Valve Selection'!$O468,'Partnumber data valves'!$B$4:$L$1001,11,FALSE)</f>
        <v>#N/A</v>
      </c>
      <c r="R468" s="94" t="e">
        <f t="shared" si="43"/>
        <v>#DIV/0!</v>
      </c>
      <c r="S468" s="71"/>
      <c r="T468" s="71"/>
      <c r="U468" s="71"/>
      <c r="V468" s="71"/>
      <c r="W468" s="71"/>
      <c r="X468" s="71"/>
      <c r="Y468" s="19" t="e">
        <f>VLOOKUP('Frese Valve Selection'!$O468,'Partnumber data valves'!$B$4:$K$1001,2,FALSE)</f>
        <v>#N/A</v>
      </c>
      <c r="Z468" s="20" t="e">
        <f>VLOOKUP('Frese Valve Selection'!$O468,'Partnumber data valves'!$B$4:$K$1001,3,FALSE)</f>
        <v>#N/A</v>
      </c>
      <c r="AA468" s="20" t="e">
        <f>VLOOKUP('Frese Valve Selection'!$O468,'Partnumber data valves'!$B$4:$K$1001,7,FALSE)</f>
        <v>#N/A</v>
      </c>
      <c r="AB468" s="20" t="e">
        <f>VLOOKUP('Frese Valve Selection'!$O468,'Partnumber data valves'!$B$4:$K$1001,8,FALSE)</f>
        <v>#N/A</v>
      </c>
      <c r="AC468" s="20" t="e">
        <f>VLOOKUP('Frese Valve Selection'!$O468,'Partnumber data valves'!$B$4:$K$1001,9,FALSE)</f>
        <v>#N/A</v>
      </c>
      <c r="AD468" s="20" t="e">
        <f>VLOOKUP('Frese Valve Selection'!$O468,'Partnumber data valves'!$B$4:$K$1001,10,FALSE)</f>
        <v>#N/A</v>
      </c>
      <c r="AE468" s="93">
        <f>IF(ISNUMBER(S468),S468*VLOOKUP('Frese Valve Selection'!$T468,'Partnumber data cartridges'!$A$4:$G$1001,7,FALSE),0)+
IF(ISNUMBER(U468),U468*VLOOKUP('Frese Valve Selection'!V468,'Partnumber data cartridges'!$A$4:$G$1001,7,FALSE),0)+
IF(ISNUMBER(W468),W468*VLOOKUP('Frese Valve Selection'!X468,'Partnumber data cartridges'!$A$4:$G$1001,7,FALSE),0)</f>
        <v>0</v>
      </c>
      <c r="AF468" s="1">
        <f>MAX(IF(ISBLANK(T468),0,VLOOKUP('Frese Valve Selection'!$T468,'Partnumber data cartridges'!$A$4:$G$1001,5,FALSE)),
IF(ISBLANK(V468),0,VLOOKUP('Frese Valve Selection'!V468,'Partnumber data cartridges'!$A$4:$G$1001,5,FALSE)),
IF(ISBLANK(X468),0,VLOOKUP('Frese Valve Selection'!X468,'Partnumber data cartridges'!$A$4:$G$1001,5,FALSE)))</f>
        <v>0</v>
      </c>
      <c r="AG468" s="20" t="e">
        <f>VLOOKUP(O468,'Weight table'!$A$2:$C$10000,3,FALSE)+IF(ISNUMBER(S468),S468*VLOOKUP(T468,'Weight table'!$A$2:$C$10000,3,FALSE),0)+IF(ISNUMBER(U468),U468*VLOOKUP(V468,'Weight table'!$A$2:$C$10000,3,FALSE),0)+IF(ISNUMBER(W468),W468*VLOOKUP(X468,'Weight table'!$A$2:$C$10000,3,FALSE),0)</f>
        <v>#N/A</v>
      </c>
      <c r="AI468" s="73"/>
      <c r="AN468">
        <f t="shared" si="44"/>
        <v>0</v>
      </c>
      <c r="AO468" t="e">
        <f t="shared" si="45"/>
        <v>#N/A</v>
      </c>
    </row>
    <row r="469" spans="2:41">
      <c r="B469" s="73"/>
      <c r="C469" s="73"/>
      <c r="D469" s="73"/>
      <c r="E469" s="73"/>
      <c r="F469" s="73"/>
      <c r="G469" s="81"/>
      <c r="H469" s="81"/>
      <c r="I469" s="97"/>
      <c r="J469" s="73"/>
      <c r="K469" s="73"/>
      <c r="L469" s="73"/>
      <c r="M469" s="81"/>
      <c r="O469" s="71"/>
      <c r="P469" s="20" t="e">
        <f>VLOOKUP('Frese Valve Selection'!$O469,'Partnumber data valves'!$B$4:$M$1001,12,FALSE)</f>
        <v>#N/A</v>
      </c>
      <c r="Q469" s="20" t="e">
        <f>VLOOKUP('Frese Valve Selection'!$O469,'Partnumber data valves'!$B$4:$L$1001,11,FALSE)</f>
        <v>#N/A</v>
      </c>
      <c r="R469" s="94" t="e">
        <f t="shared" si="43"/>
        <v>#DIV/0!</v>
      </c>
      <c r="S469" s="71"/>
      <c r="T469" s="71"/>
      <c r="U469" s="71"/>
      <c r="V469" s="71"/>
      <c r="W469" s="71"/>
      <c r="X469" s="71"/>
      <c r="Y469" s="19" t="e">
        <f>VLOOKUP('Frese Valve Selection'!$O469,'Partnumber data valves'!$B$4:$K$1001,2,FALSE)</f>
        <v>#N/A</v>
      </c>
      <c r="Z469" s="20" t="e">
        <f>VLOOKUP('Frese Valve Selection'!$O469,'Partnumber data valves'!$B$4:$K$1001,3,FALSE)</f>
        <v>#N/A</v>
      </c>
      <c r="AA469" s="20" t="e">
        <f>VLOOKUP('Frese Valve Selection'!$O469,'Partnumber data valves'!$B$4:$K$1001,7,FALSE)</f>
        <v>#N/A</v>
      </c>
      <c r="AB469" s="20" t="e">
        <f>VLOOKUP('Frese Valve Selection'!$O469,'Partnumber data valves'!$B$4:$K$1001,8,FALSE)</f>
        <v>#N/A</v>
      </c>
      <c r="AC469" s="20" t="e">
        <f>VLOOKUP('Frese Valve Selection'!$O469,'Partnumber data valves'!$B$4:$K$1001,9,FALSE)</f>
        <v>#N/A</v>
      </c>
      <c r="AD469" s="20" t="e">
        <f>VLOOKUP('Frese Valve Selection'!$O469,'Partnumber data valves'!$B$4:$K$1001,10,FALSE)</f>
        <v>#N/A</v>
      </c>
      <c r="AE469" s="93">
        <f>IF(ISNUMBER(S469),S469*VLOOKUP('Frese Valve Selection'!$T469,'Partnumber data cartridges'!$A$4:$G$1001,7,FALSE),0)+
IF(ISNUMBER(U469),U469*VLOOKUP('Frese Valve Selection'!V469,'Partnumber data cartridges'!$A$4:$G$1001,7,FALSE),0)+
IF(ISNUMBER(W469),W469*VLOOKUP('Frese Valve Selection'!X469,'Partnumber data cartridges'!$A$4:$G$1001,7,FALSE),0)</f>
        <v>0</v>
      </c>
      <c r="AF469" s="1">
        <f>MAX(IF(ISBLANK(T469),0,VLOOKUP('Frese Valve Selection'!$T469,'Partnumber data cartridges'!$A$4:$G$1001,5,FALSE)),
IF(ISBLANK(V469),0,VLOOKUP('Frese Valve Selection'!V469,'Partnumber data cartridges'!$A$4:$G$1001,5,FALSE)),
IF(ISBLANK(X469),0,VLOOKUP('Frese Valve Selection'!X469,'Partnumber data cartridges'!$A$4:$G$1001,5,FALSE)))</f>
        <v>0</v>
      </c>
      <c r="AG469" s="20" t="e">
        <f>VLOOKUP(O469,'Weight table'!$A$2:$C$10000,3,FALSE)+IF(ISNUMBER(S469),S469*VLOOKUP(T469,'Weight table'!$A$2:$C$10000,3,FALSE),0)+IF(ISNUMBER(U469),U469*VLOOKUP(V469,'Weight table'!$A$2:$C$10000,3,FALSE),0)+IF(ISNUMBER(W469),W469*VLOOKUP(X469,'Weight table'!$A$2:$C$10000,3,FALSE),0)</f>
        <v>#N/A</v>
      </c>
      <c r="AI469" s="73"/>
      <c r="AN469">
        <f t="shared" si="44"/>
        <v>0</v>
      </c>
      <c r="AO469" t="e">
        <f t="shared" si="45"/>
        <v>#N/A</v>
      </c>
    </row>
    <row r="470" spans="2:41">
      <c r="B470" s="73"/>
      <c r="C470" s="73"/>
      <c r="D470" s="73"/>
      <c r="E470" s="73"/>
      <c r="F470" s="73"/>
      <c r="G470" s="81"/>
      <c r="H470" s="81"/>
      <c r="I470" s="97"/>
      <c r="J470" s="73"/>
      <c r="K470" s="73"/>
      <c r="L470" s="73"/>
      <c r="M470" s="81"/>
      <c r="O470" s="71"/>
      <c r="P470" s="20" t="e">
        <f>VLOOKUP('Frese Valve Selection'!$O470,'Partnumber data valves'!$B$4:$M$1001,12,FALSE)</f>
        <v>#N/A</v>
      </c>
      <c r="Q470" s="20" t="e">
        <f>VLOOKUP('Frese Valve Selection'!$O470,'Partnumber data valves'!$B$4:$L$1001,11,FALSE)</f>
        <v>#N/A</v>
      </c>
      <c r="R470" s="94" t="e">
        <f t="shared" si="43"/>
        <v>#DIV/0!</v>
      </c>
      <c r="S470" s="71"/>
      <c r="T470" s="71"/>
      <c r="U470" s="71"/>
      <c r="V470" s="71"/>
      <c r="W470" s="71"/>
      <c r="X470" s="71"/>
      <c r="Y470" s="19" t="e">
        <f>VLOOKUP('Frese Valve Selection'!$O470,'Partnumber data valves'!$B$4:$K$1001,2,FALSE)</f>
        <v>#N/A</v>
      </c>
      <c r="Z470" s="20" t="e">
        <f>VLOOKUP('Frese Valve Selection'!$O470,'Partnumber data valves'!$B$4:$K$1001,3,FALSE)</f>
        <v>#N/A</v>
      </c>
      <c r="AA470" s="20" t="e">
        <f>VLOOKUP('Frese Valve Selection'!$O470,'Partnumber data valves'!$B$4:$K$1001,7,FALSE)</f>
        <v>#N/A</v>
      </c>
      <c r="AB470" s="20" t="e">
        <f>VLOOKUP('Frese Valve Selection'!$O470,'Partnumber data valves'!$B$4:$K$1001,8,FALSE)</f>
        <v>#N/A</v>
      </c>
      <c r="AC470" s="20" t="e">
        <f>VLOOKUP('Frese Valve Selection'!$O470,'Partnumber data valves'!$B$4:$K$1001,9,FALSE)</f>
        <v>#N/A</v>
      </c>
      <c r="AD470" s="20" t="e">
        <f>VLOOKUP('Frese Valve Selection'!$O470,'Partnumber data valves'!$B$4:$K$1001,10,FALSE)</f>
        <v>#N/A</v>
      </c>
      <c r="AE470" s="93">
        <f>IF(ISNUMBER(S470),S470*VLOOKUP('Frese Valve Selection'!$T470,'Partnumber data cartridges'!$A$4:$G$1001,7,FALSE),0)+
IF(ISNUMBER(U470),U470*VLOOKUP('Frese Valve Selection'!V470,'Partnumber data cartridges'!$A$4:$G$1001,7,FALSE),0)+
IF(ISNUMBER(W470),W470*VLOOKUP('Frese Valve Selection'!X470,'Partnumber data cartridges'!$A$4:$G$1001,7,FALSE),0)</f>
        <v>0</v>
      </c>
      <c r="AF470" s="1">
        <f>MAX(IF(ISBLANK(T470),0,VLOOKUP('Frese Valve Selection'!$T470,'Partnumber data cartridges'!$A$4:$G$1001,5,FALSE)),
IF(ISBLANK(V470),0,VLOOKUP('Frese Valve Selection'!V470,'Partnumber data cartridges'!$A$4:$G$1001,5,FALSE)),
IF(ISBLANK(X470),0,VLOOKUP('Frese Valve Selection'!X470,'Partnumber data cartridges'!$A$4:$G$1001,5,FALSE)))</f>
        <v>0</v>
      </c>
      <c r="AG470" s="20" t="e">
        <f>VLOOKUP(O470,'Weight table'!$A$2:$C$10000,3,FALSE)+IF(ISNUMBER(S470),S470*VLOOKUP(T470,'Weight table'!$A$2:$C$10000,3,FALSE),0)+IF(ISNUMBER(U470),U470*VLOOKUP(V470,'Weight table'!$A$2:$C$10000,3,FALSE),0)+IF(ISNUMBER(W470),W470*VLOOKUP(X470,'Weight table'!$A$2:$C$10000,3,FALSE),0)</f>
        <v>#N/A</v>
      </c>
      <c r="AI470" s="73"/>
      <c r="AN470">
        <f t="shared" si="44"/>
        <v>0</v>
      </c>
      <c r="AO470" t="e">
        <f t="shared" si="45"/>
        <v>#N/A</v>
      </c>
    </row>
    <row r="471" spans="2:41">
      <c r="B471" s="73"/>
      <c r="C471" s="73"/>
      <c r="D471" s="73"/>
      <c r="E471" s="73"/>
      <c r="F471" s="73"/>
      <c r="G471" s="81"/>
      <c r="H471" s="81"/>
      <c r="I471" s="97"/>
      <c r="J471" s="73"/>
      <c r="K471" s="73"/>
      <c r="L471" s="73"/>
      <c r="M471" s="81"/>
      <c r="O471" s="71"/>
      <c r="P471" s="20" t="e">
        <f>VLOOKUP('Frese Valve Selection'!$O471,'Partnumber data valves'!$B$4:$M$1001,12,FALSE)</f>
        <v>#N/A</v>
      </c>
      <c r="Q471" s="20" t="e">
        <f>VLOOKUP('Frese Valve Selection'!$O471,'Partnumber data valves'!$B$4:$L$1001,11,FALSE)</f>
        <v>#N/A</v>
      </c>
      <c r="R471" s="94" t="e">
        <f t="shared" si="43"/>
        <v>#DIV/0!</v>
      </c>
      <c r="S471" s="71"/>
      <c r="T471" s="71"/>
      <c r="U471" s="71"/>
      <c r="V471" s="71"/>
      <c r="W471" s="71"/>
      <c r="X471" s="71"/>
      <c r="Y471" s="19" t="e">
        <f>VLOOKUP('Frese Valve Selection'!$O471,'Partnumber data valves'!$B$4:$K$1001,2,FALSE)</f>
        <v>#N/A</v>
      </c>
      <c r="Z471" s="20" t="e">
        <f>VLOOKUP('Frese Valve Selection'!$O471,'Partnumber data valves'!$B$4:$K$1001,3,FALSE)</f>
        <v>#N/A</v>
      </c>
      <c r="AA471" s="20" t="e">
        <f>VLOOKUP('Frese Valve Selection'!$O471,'Partnumber data valves'!$B$4:$K$1001,7,FALSE)</f>
        <v>#N/A</v>
      </c>
      <c r="AB471" s="20" t="e">
        <f>VLOOKUP('Frese Valve Selection'!$O471,'Partnumber data valves'!$B$4:$K$1001,8,FALSE)</f>
        <v>#N/A</v>
      </c>
      <c r="AC471" s="20" t="e">
        <f>VLOOKUP('Frese Valve Selection'!$O471,'Partnumber data valves'!$B$4:$K$1001,9,FALSE)</f>
        <v>#N/A</v>
      </c>
      <c r="AD471" s="20" t="e">
        <f>VLOOKUP('Frese Valve Selection'!$O471,'Partnumber data valves'!$B$4:$K$1001,10,FALSE)</f>
        <v>#N/A</v>
      </c>
      <c r="AE471" s="93">
        <f>IF(ISNUMBER(S471),S471*VLOOKUP('Frese Valve Selection'!$T471,'Partnumber data cartridges'!$A$4:$G$1001,7,FALSE),0)+
IF(ISNUMBER(U471),U471*VLOOKUP('Frese Valve Selection'!V471,'Partnumber data cartridges'!$A$4:$G$1001,7,FALSE),0)+
IF(ISNUMBER(W471),W471*VLOOKUP('Frese Valve Selection'!X471,'Partnumber data cartridges'!$A$4:$G$1001,7,FALSE),0)</f>
        <v>0</v>
      </c>
      <c r="AF471" s="1">
        <f>MAX(IF(ISBLANK(T471),0,VLOOKUP('Frese Valve Selection'!$T471,'Partnumber data cartridges'!$A$4:$G$1001,5,FALSE)),
IF(ISBLANK(V471),0,VLOOKUP('Frese Valve Selection'!V471,'Partnumber data cartridges'!$A$4:$G$1001,5,FALSE)),
IF(ISBLANK(X471),0,VLOOKUP('Frese Valve Selection'!X471,'Partnumber data cartridges'!$A$4:$G$1001,5,FALSE)))</f>
        <v>0</v>
      </c>
      <c r="AG471" s="20" t="e">
        <f>VLOOKUP(O471,'Weight table'!$A$2:$C$10000,3,FALSE)+IF(ISNUMBER(S471),S471*VLOOKUP(T471,'Weight table'!$A$2:$C$10000,3,FALSE),0)+IF(ISNUMBER(U471),U471*VLOOKUP(V471,'Weight table'!$A$2:$C$10000,3,FALSE),0)+IF(ISNUMBER(W471),W471*VLOOKUP(X471,'Weight table'!$A$2:$C$10000,3,FALSE),0)</f>
        <v>#N/A</v>
      </c>
      <c r="AI471" s="73"/>
      <c r="AN471">
        <f t="shared" si="44"/>
        <v>0</v>
      </c>
      <c r="AO471" t="e">
        <f t="shared" si="45"/>
        <v>#N/A</v>
      </c>
    </row>
    <row r="472" spans="2:41">
      <c r="B472" s="73"/>
      <c r="C472" s="73"/>
      <c r="D472" s="73"/>
      <c r="E472" s="73"/>
      <c r="F472" s="73"/>
      <c r="G472" s="81"/>
      <c r="H472" s="81"/>
      <c r="I472" s="97"/>
      <c r="J472" s="73"/>
      <c r="K472" s="73"/>
      <c r="L472" s="73"/>
      <c r="M472" s="81"/>
      <c r="O472" s="71"/>
      <c r="P472" s="20" t="e">
        <f>VLOOKUP('Frese Valve Selection'!$O472,'Partnumber data valves'!$B$4:$M$1001,12,FALSE)</f>
        <v>#N/A</v>
      </c>
      <c r="Q472" s="20" t="e">
        <f>VLOOKUP('Frese Valve Selection'!$O472,'Partnumber data valves'!$B$4:$L$1001,11,FALSE)</f>
        <v>#N/A</v>
      </c>
      <c r="R472" s="94" t="e">
        <f t="shared" si="43"/>
        <v>#DIV/0!</v>
      </c>
      <c r="S472" s="71"/>
      <c r="T472" s="71"/>
      <c r="U472" s="71"/>
      <c r="V472" s="71"/>
      <c r="W472" s="71"/>
      <c r="X472" s="71"/>
      <c r="Y472" s="19" t="e">
        <f>VLOOKUP('Frese Valve Selection'!$O472,'Partnumber data valves'!$B$4:$K$1001,2,FALSE)</f>
        <v>#N/A</v>
      </c>
      <c r="Z472" s="20" t="e">
        <f>VLOOKUP('Frese Valve Selection'!$O472,'Partnumber data valves'!$B$4:$K$1001,3,FALSE)</f>
        <v>#N/A</v>
      </c>
      <c r="AA472" s="20" t="e">
        <f>VLOOKUP('Frese Valve Selection'!$O472,'Partnumber data valves'!$B$4:$K$1001,7,FALSE)</f>
        <v>#N/A</v>
      </c>
      <c r="AB472" s="20" t="e">
        <f>VLOOKUP('Frese Valve Selection'!$O472,'Partnumber data valves'!$B$4:$K$1001,8,FALSE)</f>
        <v>#N/A</v>
      </c>
      <c r="AC472" s="20" t="e">
        <f>VLOOKUP('Frese Valve Selection'!$O472,'Partnumber data valves'!$B$4:$K$1001,9,FALSE)</f>
        <v>#N/A</v>
      </c>
      <c r="AD472" s="20" t="e">
        <f>VLOOKUP('Frese Valve Selection'!$O472,'Partnumber data valves'!$B$4:$K$1001,10,FALSE)</f>
        <v>#N/A</v>
      </c>
      <c r="AE472" s="93">
        <f>IF(ISNUMBER(S472),S472*VLOOKUP('Frese Valve Selection'!$T472,'Partnumber data cartridges'!$A$4:$G$1001,7,FALSE),0)+
IF(ISNUMBER(U472),U472*VLOOKUP('Frese Valve Selection'!V472,'Partnumber data cartridges'!$A$4:$G$1001,7,FALSE),0)+
IF(ISNUMBER(W472),W472*VLOOKUP('Frese Valve Selection'!X472,'Partnumber data cartridges'!$A$4:$G$1001,7,FALSE),0)</f>
        <v>0</v>
      </c>
      <c r="AF472" s="1">
        <f>MAX(IF(ISBLANK(T472),0,VLOOKUP('Frese Valve Selection'!$T472,'Partnumber data cartridges'!$A$4:$G$1001,5,FALSE)),
IF(ISBLANK(V472),0,VLOOKUP('Frese Valve Selection'!V472,'Partnumber data cartridges'!$A$4:$G$1001,5,FALSE)),
IF(ISBLANK(X472),0,VLOOKUP('Frese Valve Selection'!X472,'Partnumber data cartridges'!$A$4:$G$1001,5,FALSE)))</f>
        <v>0</v>
      </c>
      <c r="AG472" s="20" t="e">
        <f>VLOOKUP(O472,'Weight table'!$A$2:$C$10000,3,FALSE)+IF(ISNUMBER(S472),S472*VLOOKUP(T472,'Weight table'!$A$2:$C$10000,3,FALSE),0)+IF(ISNUMBER(U472),U472*VLOOKUP(V472,'Weight table'!$A$2:$C$10000,3,FALSE),0)+IF(ISNUMBER(W472),W472*VLOOKUP(X472,'Weight table'!$A$2:$C$10000,3,FALSE),0)</f>
        <v>#N/A</v>
      </c>
      <c r="AI472" s="73"/>
      <c r="AN472">
        <f t="shared" si="44"/>
        <v>0</v>
      </c>
      <c r="AO472" t="e">
        <f t="shared" si="45"/>
        <v>#N/A</v>
      </c>
    </row>
    <row r="473" spans="2:41">
      <c r="B473" s="73"/>
      <c r="C473" s="73"/>
      <c r="D473" s="73"/>
      <c r="E473" s="73"/>
      <c r="F473" s="73"/>
      <c r="G473" s="81"/>
      <c r="H473" s="81"/>
      <c r="I473" s="97"/>
      <c r="J473" s="73"/>
      <c r="K473" s="73"/>
      <c r="L473" s="73"/>
      <c r="M473" s="81"/>
      <c r="O473" s="71"/>
      <c r="P473" s="20" t="e">
        <f>VLOOKUP('Frese Valve Selection'!$O473,'Partnumber data valves'!$B$4:$M$1001,12,FALSE)</f>
        <v>#N/A</v>
      </c>
      <c r="Q473" s="20" t="e">
        <f>VLOOKUP('Frese Valve Selection'!$O473,'Partnumber data valves'!$B$4:$L$1001,11,FALSE)</f>
        <v>#N/A</v>
      </c>
      <c r="R473" s="94" t="e">
        <f t="shared" si="43"/>
        <v>#DIV/0!</v>
      </c>
      <c r="S473" s="71"/>
      <c r="T473" s="71"/>
      <c r="U473" s="71"/>
      <c r="V473" s="71"/>
      <c r="W473" s="71"/>
      <c r="X473" s="71"/>
      <c r="Y473" s="19" t="e">
        <f>VLOOKUP('Frese Valve Selection'!$O473,'Partnumber data valves'!$B$4:$K$1001,2,FALSE)</f>
        <v>#N/A</v>
      </c>
      <c r="Z473" s="20" t="e">
        <f>VLOOKUP('Frese Valve Selection'!$O473,'Partnumber data valves'!$B$4:$K$1001,3,FALSE)</f>
        <v>#N/A</v>
      </c>
      <c r="AA473" s="20" t="e">
        <f>VLOOKUP('Frese Valve Selection'!$O473,'Partnumber data valves'!$B$4:$K$1001,7,FALSE)</f>
        <v>#N/A</v>
      </c>
      <c r="AB473" s="20" t="e">
        <f>VLOOKUP('Frese Valve Selection'!$O473,'Partnumber data valves'!$B$4:$K$1001,8,FALSE)</f>
        <v>#N/A</v>
      </c>
      <c r="AC473" s="20" t="e">
        <f>VLOOKUP('Frese Valve Selection'!$O473,'Partnumber data valves'!$B$4:$K$1001,9,FALSE)</f>
        <v>#N/A</v>
      </c>
      <c r="AD473" s="20" t="e">
        <f>VLOOKUP('Frese Valve Selection'!$O473,'Partnumber data valves'!$B$4:$K$1001,10,FALSE)</f>
        <v>#N/A</v>
      </c>
      <c r="AE473" s="93">
        <f>IF(ISNUMBER(S473),S473*VLOOKUP('Frese Valve Selection'!$T473,'Partnumber data cartridges'!$A$4:$G$1001,7,FALSE),0)+
IF(ISNUMBER(U473),U473*VLOOKUP('Frese Valve Selection'!V473,'Partnumber data cartridges'!$A$4:$G$1001,7,FALSE),0)+
IF(ISNUMBER(W473),W473*VLOOKUP('Frese Valve Selection'!X473,'Partnumber data cartridges'!$A$4:$G$1001,7,FALSE),0)</f>
        <v>0</v>
      </c>
      <c r="AF473" s="1">
        <f>MAX(IF(ISBLANK(T473),0,VLOOKUP('Frese Valve Selection'!$T473,'Partnumber data cartridges'!$A$4:$G$1001,5,FALSE)),
IF(ISBLANK(V473),0,VLOOKUP('Frese Valve Selection'!V473,'Partnumber data cartridges'!$A$4:$G$1001,5,FALSE)),
IF(ISBLANK(X473),0,VLOOKUP('Frese Valve Selection'!X473,'Partnumber data cartridges'!$A$4:$G$1001,5,FALSE)))</f>
        <v>0</v>
      </c>
      <c r="AG473" s="20" t="e">
        <f>VLOOKUP(O473,'Weight table'!$A$2:$C$10000,3,FALSE)+IF(ISNUMBER(S473),S473*VLOOKUP(T473,'Weight table'!$A$2:$C$10000,3,FALSE),0)+IF(ISNUMBER(U473),U473*VLOOKUP(V473,'Weight table'!$A$2:$C$10000,3,FALSE),0)+IF(ISNUMBER(W473),W473*VLOOKUP(X473,'Weight table'!$A$2:$C$10000,3,FALSE),0)</f>
        <v>#N/A</v>
      </c>
      <c r="AI473" s="73"/>
      <c r="AN473">
        <f t="shared" si="44"/>
        <v>0</v>
      </c>
      <c r="AO473" t="e">
        <f t="shared" si="45"/>
        <v>#N/A</v>
      </c>
    </row>
    <row r="474" spans="2:41">
      <c r="B474" s="73"/>
      <c r="C474" s="73"/>
      <c r="D474" s="73"/>
      <c r="E474" s="73"/>
      <c r="F474" s="73"/>
      <c r="G474" s="81"/>
      <c r="H474" s="81"/>
      <c r="I474" s="97"/>
      <c r="J474" s="73"/>
      <c r="K474" s="73"/>
      <c r="L474" s="73"/>
      <c r="M474" s="81"/>
      <c r="O474" s="71"/>
      <c r="P474" s="20" t="e">
        <f>VLOOKUP('Frese Valve Selection'!$O474,'Partnumber data valves'!$B$4:$M$1001,12,FALSE)</f>
        <v>#N/A</v>
      </c>
      <c r="Q474" s="20" t="e">
        <f>VLOOKUP('Frese Valve Selection'!$O474,'Partnumber data valves'!$B$4:$L$1001,11,FALSE)</f>
        <v>#N/A</v>
      </c>
      <c r="R474" s="94" t="e">
        <f t="shared" si="43"/>
        <v>#DIV/0!</v>
      </c>
      <c r="S474" s="71"/>
      <c r="T474" s="71"/>
      <c r="U474" s="71"/>
      <c r="V474" s="71"/>
      <c r="W474" s="71"/>
      <c r="X474" s="71"/>
      <c r="Y474" s="19" t="e">
        <f>VLOOKUP('Frese Valve Selection'!$O474,'Partnumber data valves'!$B$4:$K$1001,2,FALSE)</f>
        <v>#N/A</v>
      </c>
      <c r="Z474" s="20" t="e">
        <f>VLOOKUP('Frese Valve Selection'!$O474,'Partnumber data valves'!$B$4:$K$1001,3,FALSE)</f>
        <v>#N/A</v>
      </c>
      <c r="AA474" s="20" t="e">
        <f>VLOOKUP('Frese Valve Selection'!$O474,'Partnumber data valves'!$B$4:$K$1001,7,FALSE)</f>
        <v>#N/A</v>
      </c>
      <c r="AB474" s="20" t="e">
        <f>VLOOKUP('Frese Valve Selection'!$O474,'Partnumber data valves'!$B$4:$K$1001,8,FALSE)</f>
        <v>#N/A</v>
      </c>
      <c r="AC474" s="20" t="e">
        <f>VLOOKUP('Frese Valve Selection'!$O474,'Partnumber data valves'!$B$4:$K$1001,9,FALSE)</f>
        <v>#N/A</v>
      </c>
      <c r="AD474" s="20" t="e">
        <f>VLOOKUP('Frese Valve Selection'!$O474,'Partnumber data valves'!$B$4:$K$1001,10,FALSE)</f>
        <v>#N/A</v>
      </c>
      <c r="AE474" s="93">
        <f>IF(ISNUMBER(S474),S474*VLOOKUP('Frese Valve Selection'!$T474,'Partnumber data cartridges'!$A$4:$G$1001,7,FALSE),0)+
IF(ISNUMBER(U474),U474*VLOOKUP('Frese Valve Selection'!V474,'Partnumber data cartridges'!$A$4:$G$1001,7,FALSE),0)+
IF(ISNUMBER(W474),W474*VLOOKUP('Frese Valve Selection'!X474,'Partnumber data cartridges'!$A$4:$G$1001,7,FALSE),0)</f>
        <v>0</v>
      </c>
      <c r="AF474" s="1">
        <f>MAX(IF(ISBLANK(T474),0,VLOOKUP('Frese Valve Selection'!$T474,'Partnumber data cartridges'!$A$4:$G$1001,5,FALSE)),
IF(ISBLANK(V474),0,VLOOKUP('Frese Valve Selection'!V474,'Partnumber data cartridges'!$A$4:$G$1001,5,FALSE)),
IF(ISBLANK(X474),0,VLOOKUP('Frese Valve Selection'!X474,'Partnumber data cartridges'!$A$4:$G$1001,5,FALSE)))</f>
        <v>0</v>
      </c>
      <c r="AG474" s="20" t="e">
        <f>VLOOKUP(O474,'Weight table'!$A$2:$C$10000,3,FALSE)+IF(ISNUMBER(S474),S474*VLOOKUP(T474,'Weight table'!$A$2:$C$10000,3,FALSE),0)+IF(ISNUMBER(U474),U474*VLOOKUP(V474,'Weight table'!$A$2:$C$10000,3,FALSE),0)+IF(ISNUMBER(W474),W474*VLOOKUP(X474,'Weight table'!$A$2:$C$10000,3,FALSE),0)</f>
        <v>#N/A</v>
      </c>
      <c r="AI474" s="73"/>
      <c r="AN474">
        <f t="shared" si="44"/>
        <v>0</v>
      </c>
      <c r="AO474" t="e">
        <f t="shared" si="45"/>
        <v>#N/A</v>
      </c>
    </row>
    <row r="475" spans="2:41">
      <c r="B475" s="73"/>
      <c r="C475" s="73"/>
      <c r="D475" s="73"/>
      <c r="E475" s="73"/>
      <c r="F475" s="73"/>
      <c r="G475" s="81"/>
      <c r="H475" s="81"/>
      <c r="I475" s="97"/>
      <c r="J475" s="73"/>
      <c r="K475" s="73"/>
      <c r="L475" s="73"/>
      <c r="M475" s="81"/>
      <c r="O475" s="71"/>
      <c r="P475" s="20" t="e">
        <f>VLOOKUP('Frese Valve Selection'!$O475,'Partnumber data valves'!$B$4:$M$1001,12,FALSE)</f>
        <v>#N/A</v>
      </c>
      <c r="Q475" s="20" t="e">
        <f>VLOOKUP('Frese Valve Selection'!$O475,'Partnumber data valves'!$B$4:$L$1001,11,FALSE)</f>
        <v>#N/A</v>
      </c>
      <c r="R475" s="94" t="e">
        <f t="shared" si="43"/>
        <v>#DIV/0!</v>
      </c>
      <c r="S475" s="71"/>
      <c r="T475" s="71"/>
      <c r="U475" s="71"/>
      <c r="V475" s="71"/>
      <c r="W475" s="71"/>
      <c r="X475" s="71"/>
      <c r="Y475" s="19" t="e">
        <f>VLOOKUP('Frese Valve Selection'!$O475,'Partnumber data valves'!$B$4:$K$1001,2,FALSE)</f>
        <v>#N/A</v>
      </c>
      <c r="Z475" s="20" t="e">
        <f>VLOOKUP('Frese Valve Selection'!$O475,'Partnumber data valves'!$B$4:$K$1001,3,FALSE)</f>
        <v>#N/A</v>
      </c>
      <c r="AA475" s="20" t="e">
        <f>VLOOKUP('Frese Valve Selection'!$O475,'Partnumber data valves'!$B$4:$K$1001,7,FALSE)</f>
        <v>#N/A</v>
      </c>
      <c r="AB475" s="20" t="e">
        <f>VLOOKUP('Frese Valve Selection'!$O475,'Partnumber data valves'!$B$4:$K$1001,8,FALSE)</f>
        <v>#N/A</v>
      </c>
      <c r="AC475" s="20" t="e">
        <f>VLOOKUP('Frese Valve Selection'!$O475,'Partnumber data valves'!$B$4:$K$1001,9,FALSE)</f>
        <v>#N/A</v>
      </c>
      <c r="AD475" s="20" t="e">
        <f>VLOOKUP('Frese Valve Selection'!$O475,'Partnumber data valves'!$B$4:$K$1001,10,FALSE)</f>
        <v>#N/A</v>
      </c>
      <c r="AE475" s="93">
        <f>IF(ISNUMBER(S475),S475*VLOOKUP('Frese Valve Selection'!$T475,'Partnumber data cartridges'!$A$4:$G$1001,7,FALSE),0)+
IF(ISNUMBER(U475),U475*VLOOKUP('Frese Valve Selection'!V475,'Partnumber data cartridges'!$A$4:$G$1001,7,FALSE),0)+
IF(ISNUMBER(W475),W475*VLOOKUP('Frese Valve Selection'!X475,'Partnumber data cartridges'!$A$4:$G$1001,7,FALSE),0)</f>
        <v>0</v>
      </c>
      <c r="AF475" s="1">
        <f>MAX(IF(ISBLANK(T475),0,VLOOKUP('Frese Valve Selection'!$T475,'Partnumber data cartridges'!$A$4:$G$1001,5,FALSE)),
IF(ISBLANK(V475),0,VLOOKUP('Frese Valve Selection'!V475,'Partnumber data cartridges'!$A$4:$G$1001,5,FALSE)),
IF(ISBLANK(X475),0,VLOOKUP('Frese Valve Selection'!X475,'Partnumber data cartridges'!$A$4:$G$1001,5,FALSE)))</f>
        <v>0</v>
      </c>
      <c r="AG475" s="20" t="e">
        <f>VLOOKUP(O475,'Weight table'!$A$2:$C$10000,3,FALSE)+IF(ISNUMBER(S475),S475*VLOOKUP(T475,'Weight table'!$A$2:$C$10000,3,FALSE),0)+IF(ISNUMBER(U475),U475*VLOOKUP(V475,'Weight table'!$A$2:$C$10000,3,FALSE),0)+IF(ISNUMBER(W475),W475*VLOOKUP(X475,'Weight table'!$A$2:$C$10000,3,FALSE),0)</f>
        <v>#N/A</v>
      </c>
      <c r="AI475" s="73"/>
      <c r="AN475">
        <f t="shared" si="44"/>
        <v>0</v>
      </c>
      <c r="AO475" t="e">
        <f t="shared" si="45"/>
        <v>#N/A</v>
      </c>
    </row>
    <row r="476" spans="2:41">
      <c r="B476" s="73"/>
      <c r="C476" s="73"/>
      <c r="D476" s="73"/>
      <c r="E476" s="73"/>
      <c r="F476" s="73"/>
      <c r="G476" s="81"/>
      <c r="H476" s="81"/>
      <c r="I476" s="97"/>
      <c r="J476" s="73"/>
      <c r="K476" s="73"/>
      <c r="L476" s="73"/>
      <c r="M476" s="81"/>
      <c r="O476" s="71"/>
      <c r="P476" s="20" t="e">
        <f>VLOOKUP('Frese Valve Selection'!$O476,'Partnumber data valves'!$B$4:$M$1001,12,FALSE)</f>
        <v>#N/A</v>
      </c>
      <c r="Q476" s="20" t="e">
        <f>VLOOKUP('Frese Valve Selection'!$O476,'Partnumber data valves'!$B$4:$L$1001,11,FALSE)</f>
        <v>#N/A</v>
      </c>
      <c r="R476" s="94" t="e">
        <f t="shared" si="43"/>
        <v>#DIV/0!</v>
      </c>
      <c r="S476" s="71"/>
      <c r="T476" s="71"/>
      <c r="U476" s="71"/>
      <c r="V476" s="71"/>
      <c r="W476" s="71"/>
      <c r="X476" s="71"/>
      <c r="Y476" s="19" t="e">
        <f>VLOOKUP('Frese Valve Selection'!$O476,'Partnumber data valves'!$B$4:$K$1001,2,FALSE)</f>
        <v>#N/A</v>
      </c>
      <c r="Z476" s="20" t="e">
        <f>VLOOKUP('Frese Valve Selection'!$O476,'Partnumber data valves'!$B$4:$K$1001,3,FALSE)</f>
        <v>#N/A</v>
      </c>
      <c r="AA476" s="20" t="e">
        <f>VLOOKUP('Frese Valve Selection'!$O476,'Partnumber data valves'!$B$4:$K$1001,7,FALSE)</f>
        <v>#N/A</v>
      </c>
      <c r="AB476" s="20" t="e">
        <f>VLOOKUP('Frese Valve Selection'!$O476,'Partnumber data valves'!$B$4:$K$1001,8,FALSE)</f>
        <v>#N/A</v>
      </c>
      <c r="AC476" s="20" t="e">
        <f>VLOOKUP('Frese Valve Selection'!$O476,'Partnumber data valves'!$B$4:$K$1001,9,FALSE)</f>
        <v>#N/A</v>
      </c>
      <c r="AD476" s="20" t="e">
        <f>VLOOKUP('Frese Valve Selection'!$O476,'Partnumber data valves'!$B$4:$K$1001,10,FALSE)</f>
        <v>#N/A</v>
      </c>
      <c r="AE476" s="93">
        <f>IF(ISNUMBER(S476),S476*VLOOKUP('Frese Valve Selection'!$T476,'Partnumber data cartridges'!$A$4:$G$1001,7,FALSE),0)+
IF(ISNUMBER(U476),U476*VLOOKUP('Frese Valve Selection'!V476,'Partnumber data cartridges'!$A$4:$G$1001,7,FALSE),0)+
IF(ISNUMBER(W476),W476*VLOOKUP('Frese Valve Selection'!X476,'Partnumber data cartridges'!$A$4:$G$1001,7,FALSE),0)</f>
        <v>0</v>
      </c>
      <c r="AF476" s="1">
        <f>MAX(IF(ISBLANK(T476),0,VLOOKUP('Frese Valve Selection'!$T476,'Partnumber data cartridges'!$A$4:$G$1001,5,FALSE)),
IF(ISBLANK(V476),0,VLOOKUP('Frese Valve Selection'!V476,'Partnumber data cartridges'!$A$4:$G$1001,5,FALSE)),
IF(ISBLANK(X476),0,VLOOKUP('Frese Valve Selection'!X476,'Partnumber data cartridges'!$A$4:$G$1001,5,FALSE)))</f>
        <v>0</v>
      </c>
      <c r="AG476" s="20" t="e">
        <f>VLOOKUP(O476,'Weight table'!$A$2:$C$10000,3,FALSE)+IF(ISNUMBER(S476),S476*VLOOKUP(T476,'Weight table'!$A$2:$C$10000,3,FALSE),0)+IF(ISNUMBER(U476),U476*VLOOKUP(V476,'Weight table'!$A$2:$C$10000,3,FALSE),0)+IF(ISNUMBER(W476),W476*VLOOKUP(X476,'Weight table'!$A$2:$C$10000,3,FALSE),0)</f>
        <v>#N/A</v>
      </c>
      <c r="AI476" s="73"/>
      <c r="AN476">
        <f t="shared" si="44"/>
        <v>0</v>
      </c>
      <c r="AO476" t="e">
        <f t="shared" si="45"/>
        <v>#N/A</v>
      </c>
    </row>
    <row r="477" spans="2:41">
      <c r="B477" s="73"/>
      <c r="C477" s="73"/>
      <c r="D477" s="73"/>
      <c r="E477" s="73"/>
      <c r="F477" s="73"/>
      <c r="G477" s="81"/>
      <c r="H477" s="84"/>
      <c r="I477" s="97"/>
      <c r="J477" s="73"/>
      <c r="K477" s="73"/>
      <c r="L477" s="73"/>
      <c r="M477" s="81"/>
      <c r="O477" s="71"/>
      <c r="P477" s="20" t="e">
        <f>VLOOKUP('Frese Valve Selection'!$O477,'Partnumber data valves'!$B$4:$M$1001,12,FALSE)</f>
        <v>#N/A</v>
      </c>
      <c r="Q477" s="20" t="e">
        <f>VLOOKUP('Frese Valve Selection'!$O477,'Partnumber data valves'!$B$4:$L$1001,11,FALSE)</f>
        <v>#N/A</v>
      </c>
      <c r="R477" s="94" t="e">
        <f t="shared" si="43"/>
        <v>#DIV/0!</v>
      </c>
      <c r="S477" s="71"/>
      <c r="T477" s="71"/>
      <c r="U477" s="71"/>
      <c r="V477" s="71"/>
      <c r="W477" s="71"/>
      <c r="X477" s="71"/>
      <c r="Y477" s="19" t="e">
        <f>VLOOKUP('Frese Valve Selection'!$O477,'Partnumber data valves'!$B$4:$K$1001,2,FALSE)</f>
        <v>#N/A</v>
      </c>
      <c r="Z477" s="20" t="e">
        <f>VLOOKUP('Frese Valve Selection'!$O477,'Partnumber data valves'!$B$4:$K$1001,3,FALSE)</f>
        <v>#N/A</v>
      </c>
      <c r="AA477" s="20" t="e">
        <f>VLOOKUP('Frese Valve Selection'!$O477,'Partnumber data valves'!$B$4:$K$1001,7,FALSE)</f>
        <v>#N/A</v>
      </c>
      <c r="AB477" s="20" t="e">
        <f>VLOOKUP('Frese Valve Selection'!$O477,'Partnumber data valves'!$B$4:$K$1001,8,FALSE)</f>
        <v>#N/A</v>
      </c>
      <c r="AC477" s="20" t="e">
        <f>VLOOKUP('Frese Valve Selection'!$O477,'Partnumber data valves'!$B$4:$K$1001,9,FALSE)</f>
        <v>#N/A</v>
      </c>
      <c r="AD477" s="20" t="e">
        <f>VLOOKUP('Frese Valve Selection'!$O477,'Partnumber data valves'!$B$4:$K$1001,10,FALSE)</f>
        <v>#N/A</v>
      </c>
      <c r="AE477" s="93">
        <f>IF(ISNUMBER(S477),S477*VLOOKUP('Frese Valve Selection'!$T477,'Partnumber data cartridges'!$A$4:$G$1001,7,FALSE),0)+
IF(ISNUMBER(U477),U477*VLOOKUP('Frese Valve Selection'!V477,'Partnumber data cartridges'!$A$4:$G$1001,7,FALSE),0)+
IF(ISNUMBER(W477),W477*VLOOKUP('Frese Valve Selection'!X477,'Partnumber data cartridges'!$A$4:$G$1001,7,FALSE),0)</f>
        <v>0</v>
      </c>
      <c r="AF477" s="1">
        <f>MAX(IF(ISBLANK(T477),0,VLOOKUP('Frese Valve Selection'!$T477,'Partnumber data cartridges'!$A$4:$G$1001,5,FALSE)),
IF(ISBLANK(V477),0,VLOOKUP('Frese Valve Selection'!V477,'Partnumber data cartridges'!$A$4:$G$1001,5,FALSE)),
IF(ISBLANK(X477),0,VLOOKUP('Frese Valve Selection'!X477,'Partnumber data cartridges'!$A$4:$G$1001,5,FALSE)))</f>
        <v>0</v>
      </c>
      <c r="AG477" s="20" t="e">
        <f>VLOOKUP(O477,'Weight table'!$A$2:$C$10000,3,FALSE)+IF(ISNUMBER(S477),S477*VLOOKUP(T477,'Weight table'!$A$2:$C$10000,3,FALSE),0)+IF(ISNUMBER(U477),U477*VLOOKUP(V477,'Weight table'!$A$2:$C$10000,3,FALSE),0)+IF(ISNUMBER(W477),W477*VLOOKUP(X477,'Weight table'!$A$2:$C$10000,3,FALSE),0)</f>
        <v>#N/A</v>
      </c>
      <c r="AI477" s="73"/>
      <c r="AN477">
        <f t="shared" si="44"/>
        <v>0</v>
      </c>
      <c r="AO477" t="e">
        <f t="shared" si="45"/>
        <v>#N/A</v>
      </c>
    </row>
    <row r="478" spans="2:41">
      <c r="B478" s="73"/>
      <c r="C478" s="73"/>
      <c r="D478" s="73"/>
      <c r="E478" s="73"/>
      <c r="F478" s="73"/>
      <c r="G478" s="81"/>
      <c r="H478" s="81"/>
      <c r="I478" s="97"/>
      <c r="J478" s="73"/>
      <c r="K478" s="73"/>
      <c r="L478" s="73"/>
      <c r="M478" s="81"/>
      <c r="O478" s="71"/>
      <c r="P478" s="20" t="e">
        <f>VLOOKUP('Frese Valve Selection'!$O478,'Partnumber data valves'!$B$4:$M$1001,12,FALSE)</f>
        <v>#N/A</v>
      </c>
      <c r="Q478" s="20" t="e">
        <f>VLOOKUP('Frese Valve Selection'!$O478,'Partnumber data valves'!$B$4:$L$1001,11,FALSE)</f>
        <v>#N/A</v>
      </c>
      <c r="R478" s="94" t="e">
        <f t="shared" si="43"/>
        <v>#DIV/0!</v>
      </c>
      <c r="S478" s="71"/>
      <c r="T478" s="71"/>
      <c r="U478" s="71"/>
      <c r="V478" s="71"/>
      <c r="W478" s="71"/>
      <c r="X478" s="71"/>
      <c r="Y478" s="19" t="e">
        <f>VLOOKUP('Frese Valve Selection'!$O478,'Partnumber data valves'!$B$4:$K$1001,2,FALSE)</f>
        <v>#N/A</v>
      </c>
      <c r="Z478" s="20" t="e">
        <f>VLOOKUP('Frese Valve Selection'!$O478,'Partnumber data valves'!$B$4:$K$1001,3,FALSE)</f>
        <v>#N/A</v>
      </c>
      <c r="AA478" s="20" t="e">
        <f>VLOOKUP('Frese Valve Selection'!$O478,'Partnumber data valves'!$B$4:$K$1001,7,FALSE)</f>
        <v>#N/A</v>
      </c>
      <c r="AB478" s="20" t="e">
        <f>VLOOKUP('Frese Valve Selection'!$O478,'Partnumber data valves'!$B$4:$K$1001,8,FALSE)</f>
        <v>#N/A</v>
      </c>
      <c r="AC478" s="20" t="e">
        <f>VLOOKUP('Frese Valve Selection'!$O478,'Partnumber data valves'!$B$4:$K$1001,9,FALSE)</f>
        <v>#N/A</v>
      </c>
      <c r="AD478" s="20" t="e">
        <f>VLOOKUP('Frese Valve Selection'!$O478,'Partnumber data valves'!$B$4:$K$1001,10,FALSE)</f>
        <v>#N/A</v>
      </c>
      <c r="AE478" s="93">
        <f>IF(ISNUMBER(S478),S478*VLOOKUP('Frese Valve Selection'!$T478,'Partnumber data cartridges'!$A$4:$G$1001,7,FALSE),0)+
IF(ISNUMBER(U478),U478*VLOOKUP('Frese Valve Selection'!V478,'Partnumber data cartridges'!$A$4:$G$1001,7,FALSE),0)+
IF(ISNUMBER(W478),W478*VLOOKUP('Frese Valve Selection'!X478,'Partnumber data cartridges'!$A$4:$G$1001,7,FALSE),0)</f>
        <v>0</v>
      </c>
      <c r="AF478" s="1">
        <f>MAX(IF(ISBLANK(T478),0,VLOOKUP('Frese Valve Selection'!$T478,'Partnumber data cartridges'!$A$4:$G$1001,5,FALSE)),
IF(ISBLANK(V478),0,VLOOKUP('Frese Valve Selection'!V478,'Partnumber data cartridges'!$A$4:$G$1001,5,FALSE)),
IF(ISBLANK(X478),0,VLOOKUP('Frese Valve Selection'!X478,'Partnumber data cartridges'!$A$4:$G$1001,5,FALSE)))</f>
        <v>0</v>
      </c>
      <c r="AG478" s="20" t="e">
        <f>VLOOKUP(O478,'Weight table'!$A$2:$C$10000,3,FALSE)+IF(ISNUMBER(S478),S478*VLOOKUP(T478,'Weight table'!$A$2:$C$10000,3,FALSE),0)+IF(ISNUMBER(U478),U478*VLOOKUP(V478,'Weight table'!$A$2:$C$10000,3,FALSE),0)+IF(ISNUMBER(W478),W478*VLOOKUP(X478,'Weight table'!$A$2:$C$10000,3,FALSE),0)</f>
        <v>#N/A</v>
      </c>
      <c r="AI478" s="73"/>
      <c r="AN478">
        <f t="shared" si="44"/>
        <v>0</v>
      </c>
      <c r="AO478" t="e">
        <f t="shared" si="45"/>
        <v>#N/A</v>
      </c>
    </row>
    <row r="479" spans="2:41">
      <c r="B479" s="73"/>
      <c r="C479" s="73"/>
      <c r="D479" s="73"/>
      <c r="E479" s="73"/>
      <c r="F479" s="73"/>
      <c r="G479" s="81"/>
      <c r="H479" s="81"/>
      <c r="I479" s="97"/>
      <c r="J479" s="73"/>
      <c r="K479" s="73"/>
      <c r="L479" s="73"/>
      <c r="M479" s="81"/>
      <c r="O479" s="71"/>
      <c r="P479" s="20" t="e">
        <f>VLOOKUP('Frese Valve Selection'!$O479,'Partnumber data valves'!$B$4:$M$1001,12,FALSE)</f>
        <v>#N/A</v>
      </c>
      <c r="Q479" s="20" t="e">
        <f>VLOOKUP('Frese Valve Selection'!$O479,'Partnumber data valves'!$B$4:$L$1001,11,FALSE)</f>
        <v>#N/A</v>
      </c>
      <c r="R479" s="94" t="e">
        <f t="shared" si="43"/>
        <v>#DIV/0!</v>
      </c>
      <c r="S479" s="71"/>
      <c r="T479" s="71"/>
      <c r="U479" s="71"/>
      <c r="V479" s="71"/>
      <c r="W479" s="71"/>
      <c r="X479" s="71"/>
      <c r="Y479" s="19" t="e">
        <f>VLOOKUP('Frese Valve Selection'!$O479,'Partnumber data valves'!$B$4:$K$1001,2,FALSE)</f>
        <v>#N/A</v>
      </c>
      <c r="Z479" s="20" t="e">
        <f>VLOOKUP('Frese Valve Selection'!$O479,'Partnumber data valves'!$B$4:$K$1001,3,FALSE)</f>
        <v>#N/A</v>
      </c>
      <c r="AA479" s="20" t="e">
        <f>VLOOKUP('Frese Valve Selection'!$O479,'Partnumber data valves'!$B$4:$K$1001,7,FALSE)</f>
        <v>#N/A</v>
      </c>
      <c r="AB479" s="20" t="e">
        <f>VLOOKUP('Frese Valve Selection'!$O479,'Partnumber data valves'!$B$4:$K$1001,8,FALSE)</f>
        <v>#N/A</v>
      </c>
      <c r="AC479" s="20" t="e">
        <f>VLOOKUP('Frese Valve Selection'!$O479,'Partnumber data valves'!$B$4:$K$1001,9,FALSE)</f>
        <v>#N/A</v>
      </c>
      <c r="AD479" s="20" t="e">
        <f>VLOOKUP('Frese Valve Selection'!$O479,'Partnumber data valves'!$B$4:$K$1001,10,FALSE)</f>
        <v>#N/A</v>
      </c>
      <c r="AE479" s="93">
        <f>IF(ISNUMBER(S479),S479*VLOOKUP('Frese Valve Selection'!$T479,'Partnumber data cartridges'!$A$4:$G$1001,7,FALSE),0)+
IF(ISNUMBER(U479),U479*VLOOKUP('Frese Valve Selection'!V479,'Partnumber data cartridges'!$A$4:$G$1001,7,FALSE),0)+
IF(ISNUMBER(W479),W479*VLOOKUP('Frese Valve Selection'!X479,'Partnumber data cartridges'!$A$4:$G$1001,7,FALSE),0)</f>
        <v>0</v>
      </c>
      <c r="AF479" s="1">
        <f>MAX(IF(ISBLANK(T479),0,VLOOKUP('Frese Valve Selection'!$T479,'Partnumber data cartridges'!$A$4:$G$1001,5,FALSE)),
IF(ISBLANK(V479),0,VLOOKUP('Frese Valve Selection'!V479,'Partnumber data cartridges'!$A$4:$G$1001,5,FALSE)),
IF(ISBLANK(X479),0,VLOOKUP('Frese Valve Selection'!X479,'Partnumber data cartridges'!$A$4:$G$1001,5,FALSE)))</f>
        <v>0</v>
      </c>
      <c r="AG479" s="20" t="e">
        <f>VLOOKUP(O479,'Weight table'!$A$2:$C$10000,3,FALSE)+IF(ISNUMBER(S479),S479*VLOOKUP(T479,'Weight table'!$A$2:$C$10000,3,FALSE),0)+IF(ISNUMBER(U479),U479*VLOOKUP(V479,'Weight table'!$A$2:$C$10000,3,FALSE),0)+IF(ISNUMBER(W479),W479*VLOOKUP(X479,'Weight table'!$A$2:$C$10000,3,FALSE),0)</f>
        <v>#N/A</v>
      </c>
      <c r="AI479" s="73"/>
      <c r="AN479">
        <f t="shared" si="44"/>
        <v>0</v>
      </c>
      <c r="AO479" t="e">
        <f t="shared" si="45"/>
        <v>#N/A</v>
      </c>
    </row>
    <row r="480" spans="2:41">
      <c r="B480" s="73"/>
      <c r="C480" s="73"/>
      <c r="D480" s="73"/>
      <c r="E480" s="73"/>
      <c r="F480" s="73"/>
      <c r="G480" s="81"/>
      <c r="H480" s="81"/>
      <c r="I480" s="97"/>
      <c r="J480" s="73"/>
      <c r="K480" s="73"/>
      <c r="L480" s="73"/>
      <c r="M480" s="81"/>
      <c r="O480" s="71"/>
      <c r="P480" s="20" t="e">
        <f>VLOOKUP('Frese Valve Selection'!$O480,'Partnumber data valves'!$B$4:$M$1001,12,FALSE)</f>
        <v>#N/A</v>
      </c>
      <c r="Q480" s="20" t="e">
        <f>VLOOKUP('Frese Valve Selection'!$O480,'Partnumber data valves'!$B$4:$L$1001,11,FALSE)</f>
        <v>#N/A</v>
      </c>
      <c r="R480" s="94" t="e">
        <f t="shared" si="43"/>
        <v>#DIV/0!</v>
      </c>
      <c r="S480" s="71"/>
      <c r="T480" s="71"/>
      <c r="U480" s="71"/>
      <c r="V480" s="71"/>
      <c r="W480" s="71"/>
      <c r="X480" s="71"/>
      <c r="Y480" s="19" t="e">
        <f>VLOOKUP('Frese Valve Selection'!$O480,'Partnumber data valves'!$B$4:$K$1001,2,FALSE)</f>
        <v>#N/A</v>
      </c>
      <c r="Z480" s="20" t="e">
        <f>VLOOKUP('Frese Valve Selection'!$O480,'Partnumber data valves'!$B$4:$K$1001,3,FALSE)</f>
        <v>#N/A</v>
      </c>
      <c r="AA480" s="20" t="e">
        <f>VLOOKUP('Frese Valve Selection'!$O480,'Partnumber data valves'!$B$4:$K$1001,7,FALSE)</f>
        <v>#N/A</v>
      </c>
      <c r="AB480" s="20" t="e">
        <f>VLOOKUP('Frese Valve Selection'!$O480,'Partnumber data valves'!$B$4:$K$1001,8,FALSE)</f>
        <v>#N/A</v>
      </c>
      <c r="AC480" s="20" t="e">
        <f>VLOOKUP('Frese Valve Selection'!$O480,'Partnumber data valves'!$B$4:$K$1001,9,FALSE)</f>
        <v>#N/A</v>
      </c>
      <c r="AD480" s="20" t="e">
        <f>VLOOKUP('Frese Valve Selection'!$O480,'Partnumber data valves'!$B$4:$K$1001,10,FALSE)</f>
        <v>#N/A</v>
      </c>
      <c r="AE480" s="93">
        <f>IF(ISNUMBER(S480),S480*VLOOKUP('Frese Valve Selection'!$T480,'Partnumber data cartridges'!$A$4:$G$1001,7,FALSE),0)+
IF(ISNUMBER(U480),U480*VLOOKUP('Frese Valve Selection'!V480,'Partnumber data cartridges'!$A$4:$G$1001,7,FALSE),0)+
IF(ISNUMBER(W480),W480*VLOOKUP('Frese Valve Selection'!X480,'Partnumber data cartridges'!$A$4:$G$1001,7,FALSE),0)</f>
        <v>0</v>
      </c>
      <c r="AF480" s="1">
        <f>MAX(IF(ISBLANK(T480),0,VLOOKUP('Frese Valve Selection'!$T480,'Partnumber data cartridges'!$A$4:$G$1001,5,FALSE)),
IF(ISBLANK(V480),0,VLOOKUP('Frese Valve Selection'!V480,'Partnumber data cartridges'!$A$4:$G$1001,5,FALSE)),
IF(ISBLANK(X480),0,VLOOKUP('Frese Valve Selection'!X480,'Partnumber data cartridges'!$A$4:$G$1001,5,FALSE)))</f>
        <v>0</v>
      </c>
      <c r="AG480" s="20" t="e">
        <f>VLOOKUP(O480,'Weight table'!$A$2:$C$10000,3,FALSE)+IF(ISNUMBER(S480),S480*VLOOKUP(T480,'Weight table'!$A$2:$C$10000,3,FALSE),0)+IF(ISNUMBER(U480),U480*VLOOKUP(V480,'Weight table'!$A$2:$C$10000,3,FALSE),0)+IF(ISNUMBER(W480),W480*VLOOKUP(X480,'Weight table'!$A$2:$C$10000,3,FALSE),0)</f>
        <v>#N/A</v>
      </c>
      <c r="AI480" s="73"/>
      <c r="AN480">
        <f t="shared" si="44"/>
        <v>0</v>
      </c>
      <c r="AO480" t="e">
        <f t="shared" si="45"/>
        <v>#N/A</v>
      </c>
    </row>
    <row r="481" spans="2:41">
      <c r="B481" s="73"/>
      <c r="C481" s="73"/>
      <c r="D481" s="73"/>
      <c r="E481" s="73"/>
      <c r="F481" s="73"/>
      <c r="G481" s="81"/>
      <c r="H481" s="81"/>
      <c r="I481" s="97"/>
      <c r="J481" s="73"/>
      <c r="K481" s="73"/>
      <c r="L481" s="73"/>
      <c r="M481" s="81"/>
      <c r="O481" s="71"/>
      <c r="P481" s="20" t="e">
        <f>VLOOKUP('Frese Valve Selection'!$O481,'Partnumber data valves'!$B$4:$M$1001,12,FALSE)</f>
        <v>#N/A</v>
      </c>
      <c r="Q481" s="20" t="e">
        <f>VLOOKUP('Frese Valve Selection'!$O481,'Partnumber data valves'!$B$4:$L$1001,11,FALSE)</f>
        <v>#N/A</v>
      </c>
      <c r="R481" s="94" t="e">
        <f t="shared" si="43"/>
        <v>#DIV/0!</v>
      </c>
      <c r="S481" s="71"/>
      <c r="T481" s="71"/>
      <c r="U481" s="71"/>
      <c r="V481" s="71"/>
      <c r="W481" s="71"/>
      <c r="X481" s="71"/>
      <c r="Y481" s="19" t="e">
        <f>VLOOKUP('Frese Valve Selection'!$O481,'Partnumber data valves'!$B$4:$K$1001,2,FALSE)</f>
        <v>#N/A</v>
      </c>
      <c r="Z481" s="20" t="e">
        <f>VLOOKUP('Frese Valve Selection'!$O481,'Partnumber data valves'!$B$4:$K$1001,3,FALSE)</f>
        <v>#N/A</v>
      </c>
      <c r="AA481" s="20" t="e">
        <f>VLOOKUP('Frese Valve Selection'!$O481,'Partnumber data valves'!$B$4:$K$1001,7,FALSE)</f>
        <v>#N/A</v>
      </c>
      <c r="AB481" s="20" t="e">
        <f>VLOOKUP('Frese Valve Selection'!$O481,'Partnumber data valves'!$B$4:$K$1001,8,FALSE)</f>
        <v>#N/A</v>
      </c>
      <c r="AC481" s="20" t="e">
        <f>VLOOKUP('Frese Valve Selection'!$O481,'Partnumber data valves'!$B$4:$K$1001,9,FALSE)</f>
        <v>#N/A</v>
      </c>
      <c r="AD481" s="20" t="e">
        <f>VLOOKUP('Frese Valve Selection'!$O481,'Partnumber data valves'!$B$4:$K$1001,10,FALSE)</f>
        <v>#N/A</v>
      </c>
      <c r="AE481" s="93">
        <f>IF(ISNUMBER(S481),S481*VLOOKUP('Frese Valve Selection'!$T481,'Partnumber data cartridges'!$A$4:$G$1001,7,FALSE),0)+
IF(ISNUMBER(U481),U481*VLOOKUP('Frese Valve Selection'!V481,'Partnumber data cartridges'!$A$4:$G$1001,7,FALSE),0)+
IF(ISNUMBER(W481),W481*VLOOKUP('Frese Valve Selection'!X481,'Partnumber data cartridges'!$A$4:$G$1001,7,FALSE),0)</f>
        <v>0</v>
      </c>
      <c r="AF481" s="1">
        <f>MAX(IF(ISBLANK(T481),0,VLOOKUP('Frese Valve Selection'!$T481,'Partnumber data cartridges'!$A$4:$G$1001,5,FALSE)),
IF(ISBLANK(V481),0,VLOOKUP('Frese Valve Selection'!V481,'Partnumber data cartridges'!$A$4:$G$1001,5,FALSE)),
IF(ISBLANK(X481),0,VLOOKUP('Frese Valve Selection'!X481,'Partnumber data cartridges'!$A$4:$G$1001,5,FALSE)))</f>
        <v>0</v>
      </c>
      <c r="AG481" s="20" t="e">
        <f>VLOOKUP(O481,'Weight table'!$A$2:$C$10000,3,FALSE)+IF(ISNUMBER(S481),S481*VLOOKUP(T481,'Weight table'!$A$2:$C$10000,3,FALSE),0)+IF(ISNUMBER(U481),U481*VLOOKUP(V481,'Weight table'!$A$2:$C$10000,3,FALSE),0)+IF(ISNUMBER(W481),W481*VLOOKUP(X481,'Weight table'!$A$2:$C$10000,3,FALSE),0)</f>
        <v>#N/A</v>
      </c>
      <c r="AI481" s="73"/>
      <c r="AN481">
        <f t="shared" si="44"/>
        <v>0</v>
      </c>
      <c r="AO481" t="e">
        <f t="shared" si="45"/>
        <v>#N/A</v>
      </c>
    </row>
    <row r="482" spans="2:41">
      <c r="B482" s="73"/>
      <c r="C482" s="73"/>
      <c r="D482" s="73"/>
      <c r="E482" s="73"/>
      <c r="F482" s="73"/>
      <c r="G482" s="81"/>
      <c r="H482" s="81"/>
      <c r="I482" s="97"/>
      <c r="J482" s="73"/>
      <c r="K482" s="73"/>
      <c r="L482" s="73"/>
      <c r="M482" s="81"/>
      <c r="O482" s="71"/>
      <c r="P482" s="20" t="e">
        <f>VLOOKUP('Frese Valve Selection'!$O482,'Partnumber data valves'!$B$4:$M$1001,12,FALSE)</f>
        <v>#N/A</v>
      </c>
      <c r="Q482" s="20" t="e">
        <f>VLOOKUP('Frese Valve Selection'!$O482,'Partnumber data valves'!$B$4:$L$1001,11,FALSE)</f>
        <v>#N/A</v>
      </c>
      <c r="R482" s="94" t="e">
        <f t="shared" si="43"/>
        <v>#DIV/0!</v>
      </c>
      <c r="S482" s="71"/>
      <c r="T482" s="71"/>
      <c r="U482" s="71"/>
      <c r="V482" s="71"/>
      <c r="W482" s="71"/>
      <c r="X482" s="71"/>
      <c r="Y482" s="19" t="e">
        <f>VLOOKUP('Frese Valve Selection'!$O482,'Partnumber data valves'!$B$4:$K$1001,2,FALSE)</f>
        <v>#N/A</v>
      </c>
      <c r="Z482" s="20" t="e">
        <f>VLOOKUP('Frese Valve Selection'!$O482,'Partnumber data valves'!$B$4:$K$1001,3,FALSE)</f>
        <v>#N/A</v>
      </c>
      <c r="AA482" s="20" t="e">
        <f>VLOOKUP('Frese Valve Selection'!$O482,'Partnumber data valves'!$B$4:$K$1001,7,FALSE)</f>
        <v>#N/A</v>
      </c>
      <c r="AB482" s="20" t="e">
        <f>VLOOKUP('Frese Valve Selection'!$O482,'Partnumber data valves'!$B$4:$K$1001,8,FALSE)</f>
        <v>#N/A</v>
      </c>
      <c r="AC482" s="20" t="e">
        <f>VLOOKUP('Frese Valve Selection'!$O482,'Partnumber data valves'!$B$4:$K$1001,9,FALSE)</f>
        <v>#N/A</v>
      </c>
      <c r="AD482" s="20" t="e">
        <f>VLOOKUP('Frese Valve Selection'!$O482,'Partnumber data valves'!$B$4:$K$1001,10,FALSE)</f>
        <v>#N/A</v>
      </c>
      <c r="AE482" s="93">
        <f>IF(ISNUMBER(S482),S482*VLOOKUP('Frese Valve Selection'!$T482,'Partnumber data cartridges'!$A$4:$G$1001,7,FALSE),0)+
IF(ISNUMBER(U482),U482*VLOOKUP('Frese Valve Selection'!V482,'Partnumber data cartridges'!$A$4:$G$1001,7,FALSE),0)+
IF(ISNUMBER(W482),W482*VLOOKUP('Frese Valve Selection'!X482,'Partnumber data cartridges'!$A$4:$G$1001,7,FALSE),0)</f>
        <v>0</v>
      </c>
      <c r="AF482" s="1">
        <f>MAX(IF(ISBLANK(T482),0,VLOOKUP('Frese Valve Selection'!$T482,'Partnumber data cartridges'!$A$4:$G$1001,5,FALSE)),
IF(ISBLANK(V482),0,VLOOKUP('Frese Valve Selection'!V482,'Partnumber data cartridges'!$A$4:$G$1001,5,FALSE)),
IF(ISBLANK(X482),0,VLOOKUP('Frese Valve Selection'!X482,'Partnumber data cartridges'!$A$4:$G$1001,5,FALSE)))</f>
        <v>0</v>
      </c>
      <c r="AG482" s="20" t="e">
        <f>VLOOKUP(O482,'Weight table'!$A$2:$C$10000,3,FALSE)+IF(ISNUMBER(S482),S482*VLOOKUP(T482,'Weight table'!$A$2:$C$10000,3,FALSE),0)+IF(ISNUMBER(U482),U482*VLOOKUP(V482,'Weight table'!$A$2:$C$10000,3,FALSE),0)+IF(ISNUMBER(W482),W482*VLOOKUP(X482,'Weight table'!$A$2:$C$10000,3,FALSE),0)</f>
        <v>#N/A</v>
      </c>
      <c r="AI482" s="73"/>
      <c r="AN482">
        <f t="shared" si="44"/>
        <v>0</v>
      </c>
      <c r="AO482" t="e">
        <f t="shared" si="45"/>
        <v>#N/A</v>
      </c>
    </row>
    <row r="483" spans="2:41">
      <c r="B483" s="73"/>
      <c r="C483" s="73"/>
      <c r="D483" s="73"/>
      <c r="E483" s="73"/>
      <c r="F483" s="73"/>
      <c r="G483" s="81"/>
      <c r="H483" s="81"/>
      <c r="I483" s="97"/>
      <c r="J483" s="73"/>
      <c r="K483" s="73"/>
      <c r="L483" s="73"/>
      <c r="M483" s="81"/>
      <c r="O483" s="71"/>
      <c r="P483" s="20" t="e">
        <f>VLOOKUP('Frese Valve Selection'!$O483,'Partnumber data valves'!$B$4:$M$1001,12,FALSE)</f>
        <v>#N/A</v>
      </c>
      <c r="Q483" s="20" t="e">
        <f>VLOOKUP('Frese Valve Selection'!$O483,'Partnumber data valves'!$B$4:$L$1001,11,FALSE)</f>
        <v>#N/A</v>
      </c>
      <c r="R483" s="94" t="e">
        <f t="shared" si="43"/>
        <v>#DIV/0!</v>
      </c>
      <c r="S483" s="71"/>
      <c r="T483" s="71"/>
      <c r="U483" s="71"/>
      <c r="V483" s="71"/>
      <c r="W483" s="71"/>
      <c r="X483" s="71"/>
      <c r="Y483" s="19" t="e">
        <f>VLOOKUP('Frese Valve Selection'!$O483,'Partnumber data valves'!$B$4:$K$1001,2,FALSE)</f>
        <v>#N/A</v>
      </c>
      <c r="Z483" s="20" t="e">
        <f>VLOOKUP('Frese Valve Selection'!$O483,'Partnumber data valves'!$B$4:$K$1001,3,FALSE)</f>
        <v>#N/A</v>
      </c>
      <c r="AA483" s="20" t="e">
        <f>VLOOKUP('Frese Valve Selection'!$O483,'Partnumber data valves'!$B$4:$K$1001,7,FALSE)</f>
        <v>#N/A</v>
      </c>
      <c r="AB483" s="20" t="e">
        <f>VLOOKUP('Frese Valve Selection'!$O483,'Partnumber data valves'!$B$4:$K$1001,8,FALSE)</f>
        <v>#N/A</v>
      </c>
      <c r="AC483" s="20" t="e">
        <f>VLOOKUP('Frese Valve Selection'!$O483,'Partnumber data valves'!$B$4:$K$1001,9,FALSE)</f>
        <v>#N/A</v>
      </c>
      <c r="AD483" s="20" t="e">
        <f>VLOOKUP('Frese Valve Selection'!$O483,'Partnumber data valves'!$B$4:$K$1001,10,FALSE)</f>
        <v>#N/A</v>
      </c>
      <c r="AE483" s="93">
        <f>IF(ISNUMBER(S483),S483*VLOOKUP('Frese Valve Selection'!$T483,'Partnumber data cartridges'!$A$4:$G$1001,7,FALSE),0)+
IF(ISNUMBER(U483),U483*VLOOKUP('Frese Valve Selection'!V483,'Partnumber data cartridges'!$A$4:$G$1001,7,FALSE),0)+
IF(ISNUMBER(W483),W483*VLOOKUP('Frese Valve Selection'!X483,'Partnumber data cartridges'!$A$4:$G$1001,7,FALSE),0)</f>
        <v>0</v>
      </c>
      <c r="AF483" s="1">
        <f>MAX(IF(ISBLANK(T483),0,VLOOKUP('Frese Valve Selection'!$T483,'Partnumber data cartridges'!$A$4:$G$1001,5,FALSE)),
IF(ISBLANK(V483),0,VLOOKUP('Frese Valve Selection'!V483,'Partnumber data cartridges'!$A$4:$G$1001,5,FALSE)),
IF(ISBLANK(X483),0,VLOOKUP('Frese Valve Selection'!X483,'Partnumber data cartridges'!$A$4:$G$1001,5,FALSE)))</f>
        <v>0</v>
      </c>
      <c r="AG483" s="20" t="e">
        <f>VLOOKUP(O483,'Weight table'!$A$2:$C$10000,3,FALSE)+IF(ISNUMBER(S483),S483*VLOOKUP(T483,'Weight table'!$A$2:$C$10000,3,FALSE),0)+IF(ISNUMBER(U483),U483*VLOOKUP(V483,'Weight table'!$A$2:$C$10000,3,FALSE),0)+IF(ISNUMBER(W483),W483*VLOOKUP(X483,'Weight table'!$A$2:$C$10000,3,FALSE),0)</f>
        <v>#N/A</v>
      </c>
      <c r="AI483" s="73"/>
      <c r="AN483">
        <f t="shared" si="44"/>
        <v>0</v>
      </c>
      <c r="AO483" t="e">
        <f t="shared" si="45"/>
        <v>#N/A</v>
      </c>
    </row>
    <row r="484" spans="2:41">
      <c r="B484" s="73"/>
      <c r="C484" s="73"/>
      <c r="D484" s="73"/>
      <c r="E484" s="73"/>
      <c r="F484" s="73"/>
      <c r="G484" s="81"/>
      <c r="H484" s="81"/>
      <c r="I484" s="97"/>
      <c r="J484" s="73"/>
      <c r="K484" s="73"/>
      <c r="L484" s="73"/>
      <c r="M484" s="81"/>
      <c r="O484" s="71"/>
      <c r="P484" s="20" t="e">
        <f>VLOOKUP('Frese Valve Selection'!$O484,'Partnumber data valves'!$B$4:$M$1001,12,FALSE)</f>
        <v>#N/A</v>
      </c>
      <c r="Q484" s="20" t="e">
        <f>VLOOKUP('Frese Valve Selection'!$O484,'Partnumber data valves'!$B$4:$L$1001,11,FALSE)</f>
        <v>#N/A</v>
      </c>
      <c r="R484" s="94" t="e">
        <f t="shared" si="43"/>
        <v>#DIV/0!</v>
      </c>
      <c r="S484" s="71"/>
      <c r="T484" s="71"/>
      <c r="U484" s="71"/>
      <c r="V484" s="71"/>
      <c r="W484" s="71"/>
      <c r="X484" s="71"/>
      <c r="Y484" s="19" t="e">
        <f>VLOOKUP('Frese Valve Selection'!$O484,'Partnumber data valves'!$B$4:$K$1001,2,FALSE)</f>
        <v>#N/A</v>
      </c>
      <c r="Z484" s="20" t="e">
        <f>VLOOKUP('Frese Valve Selection'!$O484,'Partnumber data valves'!$B$4:$K$1001,3,FALSE)</f>
        <v>#N/A</v>
      </c>
      <c r="AA484" s="20" t="e">
        <f>VLOOKUP('Frese Valve Selection'!$O484,'Partnumber data valves'!$B$4:$K$1001,7,FALSE)</f>
        <v>#N/A</v>
      </c>
      <c r="AB484" s="20" t="e">
        <f>VLOOKUP('Frese Valve Selection'!$O484,'Partnumber data valves'!$B$4:$K$1001,8,FALSE)</f>
        <v>#N/A</v>
      </c>
      <c r="AC484" s="20" t="e">
        <f>VLOOKUP('Frese Valve Selection'!$O484,'Partnumber data valves'!$B$4:$K$1001,9,FALSE)</f>
        <v>#N/A</v>
      </c>
      <c r="AD484" s="20" t="e">
        <f>VLOOKUP('Frese Valve Selection'!$O484,'Partnumber data valves'!$B$4:$K$1001,10,FALSE)</f>
        <v>#N/A</v>
      </c>
      <c r="AE484" s="93">
        <f>IF(ISNUMBER(S484),S484*VLOOKUP('Frese Valve Selection'!$T484,'Partnumber data cartridges'!$A$4:$G$1001,7,FALSE),0)+
IF(ISNUMBER(U484),U484*VLOOKUP('Frese Valve Selection'!V484,'Partnumber data cartridges'!$A$4:$G$1001,7,FALSE),0)+
IF(ISNUMBER(W484),W484*VLOOKUP('Frese Valve Selection'!X484,'Partnumber data cartridges'!$A$4:$G$1001,7,FALSE),0)</f>
        <v>0</v>
      </c>
      <c r="AF484" s="1">
        <f>MAX(IF(ISBLANK(T484),0,VLOOKUP('Frese Valve Selection'!$T484,'Partnumber data cartridges'!$A$4:$G$1001,5,FALSE)),
IF(ISBLANK(V484),0,VLOOKUP('Frese Valve Selection'!V484,'Partnumber data cartridges'!$A$4:$G$1001,5,FALSE)),
IF(ISBLANK(X484),0,VLOOKUP('Frese Valve Selection'!X484,'Partnumber data cartridges'!$A$4:$G$1001,5,FALSE)))</f>
        <v>0</v>
      </c>
      <c r="AG484" s="20" t="e">
        <f>VLOOKUP(O484,'Weight table'!$A$2:$C$10000,3,FALSE)+IF(ISNUMBER(S484),S484*VLOOKUP(T484,'Weight table'!$A$2:$C$10000,3,FALSE),0)+IF(ISNUMBER(U484),U484*VLOOKUP(V484,'Weight table'!$A$2:$C$10000,3,FALSE),0)+IF(ISNUMBER(W484),W484*VLOOKUP(X484,'Weight table'!$A$2:$C$10000,3,FALSE),0)</f>
        <v>#N/A</v>
      </c>
      <c r="AI484" s="73"/>
      <c r="AN484">
        <f t="shared" si="44"/>
        <v>0</v>
      </c>
      <c r="AO484" t="e">
        <f t="shared" si="45"/>
        <v>#N/A</v>
      </c>
    </row>
    <row r="485" spans="2:41">
      <c r="B485" s="73"/>
      <c r="C485" s="73"/>
      <c r="D485" s="73"/>
      <c r="E485" s="73"/>
      <c r="F485" s="73"/>
      <c r="G485" s="81"/>
      <c r="H485" s="81"/>
      <c r="I485" s="97"/>
      <c r="J485" s="73"/>
      <c r="K485" s="73"/>
      <c r="L485" s="73"/>
      <c r="M485" s="81"/>
      <c r="O485" s="71"/>
      <c r="P485" s="20" t="e">
        <f>VLOOKUP('Frese Valve Selection'!$O485,'Partnumber data valves'!$B$4:$M$1001,12,FALSE)</f>
        <v>#N/A</v>
      </c>
      <c r="Q485" s="20" t="e">
        <f>VLOOKUP('Frese Valve Selection'!$O485,'Partnumber data valves'!$B$4:$L$1001,11,FALSE)</f>
        <v>#N/A</v>
      </c>
      <c r="R485" s="94" t="e">
        <f t="shared" si="43"/>
        <v>#DIV/0!</v>
      </c>
      <c r="S485" s="71"/>
      <c r="T485" s="71"/>
      <c r="U485" s="71"/>
      <c r="V485" s="71"/>
      <c r="W485" s="71"/>
      <c r="X485" s="71"/>
      <c r="Y485" s="19" t="e">
        <f>VLOOKUP('Frese Valve Selection'!$O485,'Partnumber data valves'!$B$4:$K$1001,2,FALSE)</f>
        <v>#N/A</v>
      </c>
      <c r="Z485" s="20" t="e">
        <f>VLOOKUP('Frese Valve Selection'!$O485,'Partnumber data valves'!$B$4:$K$1001,3,FALSE)</f>
        <v>#N/A</v>
      </c>
      <c r="AA485" s="20" t="e">
        <f>VLOOKUP('Frese Valve Selection'!$O485,'Partnumber data valves'!$B$4:$K$1001,7,FALSE)</f>
        <v>#N/A</v>
      </c>
      <c r="AB485" s="20" t="e">
        <f>VLOOKUP('Frese Valve Selection'!$O485,'Partnumber data valves'!$B$4:$K$1001,8,FALSE)</f>
        <v>#N/A</v>
      </c>
      <c r="AC485" s="20" t="e">
        <f>VLOOKUP('Frese Valve Selection'!$O485,'Partnumber data valves'!$B$4:$K$1001,9,FALSE)</f>
        <v>#N/A</v>
      </c>
      <c r="AD485" s="20" t="e">
        <f>VLOOKUP('Frese Valve Selection'!$O485,'Partnumber data valves'!$B$4:$K$1001,10,FALSE)</f>
        <v>#N/A</v>
      </c>
      <c r="AE485" s="93">
        <f>IF(ISNUMBER(S485),S485*VLOOKUP('Frese Valve Selection'!$T485,'Partnumber data cartridges'!$A$4:$G$1001,7,FALSE),0)+
IF(ISNUMBER(U485),U485*VLOOKUP('Frese Valve Selection'!V485,'Partnumber data cartridges'!$A$4:$G$1001,7,FALSE),0)+
IF(ISNUMBER(W485),W485*VLOOKUP('Frese Valve Selection'!X485,'Partnumber data cartridges'!$A$4:$G$1001,7,FALSE),0)</f>
        <v>0</v>
      </c>
      <c r="AF485" s="1">
        <f>MAX(IF(ISBLANK(T485),0,VLOOKUP('Frese Valve Selection'!$T485,'Partnumber data cartridges'!$A$4:$G$1001,5,FALSE)),
IF(ISBLANK(V485),0,VLOOKUP('Frese Valve Selection'!V485,'Partnumber data cartridges'!$A$4:$G$1001,5,FALSE)),
IF(ISBLANK(X485),0,VLOOKUP('Frese Valve Selection'!X485,'Partnumber data cartridges'!$A$4:$G$1001,5,FALSE)))</f>
        <v>0</v>
      </c>
      <c r="AG485" s="20" t="e">
        <f>VLOOKUP(O485,'Weight table'!$A$2:$C$10000,3,FALSE)+IF(ISNUMBER(S485),S485*VLOOKUP(T485,'Weight table'!$A$2:$C$10000,3,FALSE),0)+IF(ISNUMBER(U485),U485*VLOOKUP(V485,'Weight table'!$A$2:$C$10000,3,FALSE),0)+IF(ISNUMBER(W485),W485*VLOOKUP(X485,'Weight table'!$A$2:$C$10000,3,FALSE),0)</f>
        <v>#N/A</v>
      </c>
      <c r="AI485" s="73"/>
      <c r="AN485">
        <f t="shared" si="44"/>
        <v>0</v>
      </c>
      <c r="AO485" t="e">
        <f t="shared" si="45"/>
        <v>#N/A</v>
      </c>
    </row>
    <row r="486" spans="2:41">
      <c r="B486" s="73"/>
      <c r="C486" s="73"/>
      <c r="D486" s="73"/>
      <c r="E486" s="73"/>
      <c r="F486" s="73"/>
      <c r="G486" s="81"/>
      <c r="H486" s="81"/>
      <c r="I486" s="97"/>
      <c r="J486" s="73"/>
      <c r="K486" s="73"/>
      <c r="L486" s="73"/>
      <c r="M486" s="81"/>
      <c r="O486" s="71"/>
      <c r="P486" s="20" t="e">
        <f>VLOOKUP('Frese Valve Selection'!$O486,'Partnumber data valves'!$B$4:$M$1001,12,FALSE)</f>
        <v>#N/A</v>
      </c>
      <c r="Q486" s="20" t="e">
        <f>VLOOKUP('Frese Valve Selection'!$O486,'Partnumber data valves'!$B$4:$L$1001,11,FALSE)</f>
        <v>#N/A</v>
      </c>
      <c r="R486" s="94" t="e">
        <f t="shared" si="43"/>
        <v>#DIV/0!</v>
      </c>
      <c r="S486" s="71"/>
      <c r="T486" s="71"/>
      <c r="U486" s="71"/>
      <c r="V486" s="71"/>
      <c r="W486" s="71"/>
      <c r="X486" s="71"/>
      <c r="Y486" s="19" t="e">
        <f>VLOOKUP('Frese Valve Selection'!$O486,'Partnumber data valves'!$B$4:$K$1001,2,FALSE)</f>
        <v>#N/A</v>
      </c>
      <c r="Z486" s="20" t="e">
        <f>VLOOKUP('Frese Valve Selection'!$O486,'Partnumber data valves'!$B$4:$K$1001,3,FALSE)</f>
        <v>#N/A</v>
      </c>
      <c r="AA486" s="20" t="e">
        <f>VLOOKUP('Frese Valve Selection'!$O486,'Partnumber data valves'!$B$4:$K$1001,7,FALSE)</f>
        <v>#N/A</v>
      </c>
      <c r="AB486" s="20" t="e">
        <f>VLOOKUP('Frese Valve Selection'!$O486,'Partnumber data valves'!$B$4:$K$1001,8,FALSE)</f>
        <v>#N/A</v>
      </c>
      <c r="AC486" s="20" t="e">
        <f>VLOOKUP('Frese Valve Selection'!$O486,'Partnumber data valves'!$B$4:$K$1001,9,FALSE)</f>
        <v>#N/A</v>
      </c>
      <c r="AD486" s="20" t="e">
        <f>VLOOKUP('Frese Valve Selection'!$O486,'Partnumber data valves'!$B$4:$K$1001,10,FALSE)</f>
        <v>#N/A</v>
      </c>
      <c r="AE486" s="93">
        <f>IF(ISNUMBER(S486),S486*VLOOKUP('Frese Valve Selection'!$T486,'Partnumber data cartridges'!$A$4:$G$1001,7,FALSE),0)+
IF(ISNUMBER(U486),U486*VLOOKUP('Frese Valve Selection'!V486,'Partnumber data cartridges'!$A$4:$G$1001,7,FALSE),0)+
IF(ISNUMBER(W486),W486*VLOOKUP('Frese Valve Selection'!X486,'Partnumber data cartridges'!$A$4:$G$1001,7,FALSE),0)</f>
        <v>0</v>
      </c>
      <c r="AF486" s="1">
        <f>MAX(IF(ISBLANK(T486),0,VLOOKUP('Frese Valve Selection'!$T486,'Partnumber data cartridges'!$A$4:$G$1001,5,FALSE)),
IF(ISBLANK(V486),0,VLOOKUP('Frese Valve Selection'!V486,'Partnumber data cartridges'!$A$4:$G$1001,5,FALSE)),
IF(ISBLANK(X486),0,VLOOKUP('Frese Valve Selection'!X486,'Partnumber data cartridges'!$A$4:$G$1001,5,FALSE)))</f>
        <v>0</v>
      </c>
      <c r="AG486" s="20" t="e">
        <f>VLOOKUP(O486,'Weight table'!$A$2:$C$10000,3,FALSE)+IF(ISNUMBER(S486),S486*VLOOKUP(T486,'Weight table'!$A$2:$C$10000,3,FALSE),0)+IF(ISNUMBER(U486),U486*VLOOKUP(V486,'Weight table'!$A$2:$C$10000,3,FALSE),0)+IF(ISNUMBER(W486),W486*VLOOKUP(X486,'Weight table'!$A$2:$C$10000,3,FALSE),0)</f>
        <v>#N/A</v>
      </c>
      <c r="AI486" s="73"/>
      <c r="AN486">
        <f t="shared" si="44"/>
        <v>0</v>
      </c>
      <c r="AO486" t="e">
        <f t="shared" si="45"/>
        <v>#N/A</v>
      </c>
    </row>
    <row r="487" spans="2:41">
      <c r="B487" s="73"/>
      <c r="C487" s="73"/>
      <c r="D487" s="73"/>
      <c r="E487" s="73"/>
      <c r="F487" s="73"/>
      <c r="G487" s="81"/>
      <c r="H487" s="81"/>
      <c r="I487" s="97"/>
      <c r="J487" s="73"/>
      <c r="K487" s="73"/>
      <c r="L487" s="73"/>
      <c r="M487" s="81"/>
      <c r="O487" s="71"/>
      <c r="P487" s="20" t="e">
        <f>VLOOKUP('Frese Valve Selection'!$O487,'Partnumber data valves'!$B$4:$M$1001,12,FALSE)</f>
        <v>#N/A</v>
      </c>
      <c r="Q487" s="20" t="e">
        <f>VLOOKUP('Frese Valve Selection'!$O487,'Partnumber data valves'!$B$4:$L$1001,11,FALSE)</f>
        <v>#N/A</v>
      </c>
      <c r="R487" s="94" t="e">
        <f t="shared" si="43"/>
        <v>#DIV/0!</v>
      </c>
      <c r="S487" s="71"/>
      <c r="T487" s="71"/>
      <c r="U487" s="71"/>
      <c r="V487" s="71"/>
      <c r="W487" s="71"/>
      <c r="X487" s="71"/>
      <c r="Y487" s="19" t="e">
        <f>VLOOKUP('Frese Valve Selection'!$O487,'Partnumber data valves'!$B$4:$K$1001,2,FALSE)</f>
        <v>#N/A</v>
      </c>
      <c r="Z487" s="20" t="e">
        <f>VLOOKUP('Frese Valve Selection'!$O487,'Partnumber data valves'!$B$4:$K$1001,3,FALSE)</f>
        <v>#N/A</v>
      </c>
      <c r="AA487" s="20" t="e">
        <f>VLOOKUP('Frese Valve Selection'!$O487,'Partnumber data valves'!$B$4:$K$1001,7,FALSE)</f>
        <v>#N/A</v>
      </c>
      <c r="AB487" s="20" t="e">
        <f>VLOOKUP('Frese Valve Selection'!$O487,'Partnumber data valves'!$B$4:$K$1001,8,FALSE)</f>
        <v>#N/A</v>
      </c>
      <c r="AC487" s="20" t="e">
        <f>VLOOKUP('Frese Valve Selection'!$O487,'Partnumber data valves'!$B$4:$K$1001,9,FALSE)</f>
        <v>#N/A</v>
      </c>
      <c r="AD487" s="20" t="e">
        <f>VLOOKUP('Frese Valve Selection'!$O487,'Partnumber data valves'!$B$4:$K$1001,10,FALSE)</f>
        <v>#N/A</v>
      </c>
      <c r="AE487" s="93">
        <f>IF(ISNUMBER(S487),S487*VLOOKUP('Frese Valve Selection'!$T487,'Partnumber data cartridges'!$A$4:$G$1001,7,FALSE),0)+
IF(ISNUMBER(U487),U487*VLOOKUP('Frese Valve Selection'!V487,'Partnumber data cartridges'!$A$4:$G$1001,7,FALSE),0)+
IF(ISNUMBER(W487),W487*VLOOKUP('Frese Valve Selection'!X487,'Partnumber data cartridges'!$A$4:$G$1001,7,FALSE),0)</f>
        <v>0</v>
      </c>
      <c r="AF487" s="1">
        <f>MAX(IF(ISBLANK(T487),0,VLOOKUP('Frese Valve Selection'!$T487,'Partnumber data cartridges'!$A$4:$G$1001,5,FALSE)),
IF(ISBLANK(V487),0,VLOOKUP('Frese Valve Selection'!V487,'Partnumber data cartridges'!$A$4:$G$1001,5,FALSE)),
IF(ISBLANK(X487),0,VLOOKUP('Frese Valve Selection'!X487,'Partnumber data cartridges'!$A$4:$G$1001,5,FALSE)))</f>
        <v>0</v>
      </c>
      <c r="AG487" s="20" t="e">
        <f>VLOOKUP(O487,'Weight table'!$A$2:$C$10000,3,FALSE)+IF(ISNUMBER(S487),S487*VLOOKUP(T487,'Weight table'!$A$2:$C$10000,3,FALSE),0)+IF(ISNUMBER(U487),U487*VLOOKUP(V487,'Weight table'!$A$2:$C$10000,3,FALSE),0)+IF(ISNUMBER(W487),W487*VLOOKUP(X487,'Weight table'!$A$2:$C$10000,3,FALSE),0)</f>
        <v>#N/A</v>
      </c>
      <c r="AI487" s="73"/>
      <c r="AN487">
        <f t="shared" si="44"/>
        <v>0</v>
      </c>
      <c r="AO487" t="e">
        <f t="shared" si="45"/>
        <v>#N/A</v>
      </c>
    </row>
    <row r="488" spans="2:41">
      <c r="B488" s="73"/>
      <c r="C488" s="73"/>
      <c r="D488" s="73"/>
      <c r="E488" s="73"/>
      <c r="F488" s="73"/>
      <c r="G488" s="81"/>
      <c r="H488" s="82"/>
      <c r="I488" s="97"/>
      <c r="J488" s="73"/>
      <c r="K488" s="73"/>
      <c r="L488" s="73"/>
      <c r="M488" s="81"/>
      <c r="O488" s="71"/>
      <c r="P488" s="20" t="e">
        <f>VLOOKUP('Frese Valve Selection'!$O488,'Partnumber data valves'!$B$4:$M$1001,12,FALSE)</f>
        <v>#N/A</v>
      </c>
      <c r="Q488" s="20" t="e">
        <f>VLOOKUP('Frese Valve Selection'!$O488,'Partnumber data valves'!$B$4:$L$1001,11,FALSE)</f>
        <v>#N/A</v>
      </c>
      <c r="R488" s="94" t="e">
        <f t="shared" si="43"/>
        <v>#DIV/0!</v>
      </c>
      <c r="S488" s="71"/>
      <c r="T488" s="71"/>
      <c r="U488" s="71"/>
      <c r="V488" s="71"/>
      <c r="W488" s="71"/>
      <c r="X488" s="71"/>
      <c r="Y488" s="19" t="e">
        <f>VLOOKUP('Frese Valve Selection'!$O488,'Partnumber data valves'!$B$4:$K$1001,2,FALSE)</f>
        <v>#N/A</v>
      </c>
      <c r="Z488" s="20" t="e">
        <f>VLOOKUP('Frese Valve Selection'!$O488,'Partnumber data valves'!$B$4:$K$1001,3,FALSE)</f>
        <v>#N/A</v>
      </c>
      <c r="AA488" s="20" t="e">
        <f>VLOOKUP('Frese Valve Selection'!$O488,'Partnumber data valves'!$B$4:$K$1001,7,FALSE)</f>
        <v>#N/A</v>
      </c>
      <c r="AB488" s="20" t="e">
        <f>VLOOKUP('Frese Valve Selection'!$O488,'Partnumber data valves'!$B$4:$K$1001,8,FALSE)</f>
        <v>#N/A</v>
      </c>
      <c r="AC488" s="20" t="e">
        <f>VLOOKUP('Frese Valve Selection'!$O488,'Partnumber data valves'!$B$4:$K$1001,9,FALSE)</f>
        <v>#N/A</v>
      </c>
      <c r="AD488" s="20" t="e">
        <f>VLOOKUP('Frese Valve Selection'!$O488,'Partnumber data valves'!$B$4:$K$1001,10,FALSE)</f>
        <v>#N/A</v>
      </c>
      <c r="AE488" s="93">
        <f>IF(ISNUMBER(S488),S488*VLOOKUP('Frese Valve Selection'!$T488,'Partnumber data cartridges'!$A$4:$G$1001,7,FALSE),0)+
IF(ISNUMBER(U488),U488*VLOOKUP('Frese Valve Selection'!V488,'Partnumber data cartridges'!$A$4:$G$1001,7,FALSE),0)+
IF(ISNUMBER(W488),W488*VLOOKUP('Frese Valve Selection'!X488,'Partnumber data cartridges'!$A$4:$G$1001,7,FALSE),0)</f>
        <v>0</v>
      </c>
      <c r="AF488" s="1">
        <f>MAX(IF(ISBLANK(T488),0,VLOOKUP('Frese Valve Selection'!$T488,'Partnumber data cartridges'!$A$4:$G$1001,5,FALSE)),
IF(ISBLANK(V488),0,VLOOKUP('Frese Valve Selection'!V488,'Partnumber data cartridges'!$A$4:$G$1001,5,FALSE)),
IF(ISBLANK(X488),0,VLOOKUP('Frese Valve Selection'!X488,'Partnumber data cartridges'!$A$4:$G$1001,5,FALSE)))</f>
        <v>0</v>
      </c>
      <c r="AG488" s="20" t="e">
        <f>VLOOKUP(O488,'Weight table'!$A$2:$C$10000,3,FALSE)+IF(ISNUMBER(S488),S488*VLOOKUP(T488,'Weight table'!$A$2:$C$10000,3,FALSE),0)+IF(ISNUMBER(U488),U488*VLOOKUP(V488,'Weight table'!$A$2:$C$10000,3,FALSE),0)+IF(ISNUMBER(W488),W488*VLOOKUP(X488,'Weight table'!$A$2:$C$10000,3,FALSE),0)</f>
        <v>#N/A</v>
      </c>
      <c r="AI488" s="73"/>
      <c r="AN488">
        <f t="shared" si="44"/>
        <v>0</v>
      </c>
      <c r="AO488" t="e">
        <f t="shared" si="45"/>
        <v>#N/A</v>
      </c>
    </row>
    <row r="489" spans="2:41">
      <c r="B489" s="73"/>
      <c r="C489" s="73"/>
      <c r="D489" s="73"/>
      <c r="E489" s="73"/>
      <c r="F489" s="73"/>
      <c r="G489" s="81"/>
      <c r="H489" s="81"/>
      <c r="I489" s="97"/>
      <c r="J489" s="73"/>
      <c r="K489" s="73"/>
      <c r="L489" s="73"/>
      <c r="M489" s="81"/>
      <c r="O489" s="71"/>
      <c r="P489" s="20" t="e">
        <f>VLOOKUP('Frese Valve Selection'!$O489,'Partnumber data valves'!$B$4:$M$1001,12,FALSE)</f>
        <v>#N/A</v>
      </c>
      <c r="Q489" s="20" t="e">
        <f>VLOOKUP('Frese Valve Selection'!$O489,'Partnumber data valves'!$B$4:$L$1001,11,FALSE)</f>
        <v>#N/A</v>
      </c>
      <c r="R489" s="94" t="e">
        <f t="shared" si="43"/>
        <v>#DIV/0!</v>
      </c>
      <c r="S489" s="71"/>
      <c r="T489" s="71"/>
      <c r="U489" s="71"/>
      <c r="V489" s="71"/>
      <c r="W489" s="71"/>
      <c r="X489" s="71"/>
      <c r="Y489" s="19" t="e">
        <f>VLOOKUP('Frese Valve Selection'!$O489,'Partnumber data valves'!$B$4:$K$1001,2,FALSE)</f>
        <v>#N/A</v>
      </c>
      <c r="Z489" s="20" t="e">
        <f>VLOOKUP('Frese Valve Selection'!$O489,'Partnumber data valves'!$B$4:$K$1001,3,FALSE)</f>
        <v>#N/A</v>
      </c>
      <c r="AA489" s="20" t="e">
        <f>VLOOKUP('Frese Valve Selection'!$O489,'Partnumber data valves'!$B$4:$K$1001,7,FALSE)</f>
        <v>#N/A</v>
      </c>
      <c r="AB489" s="20" t="e">
        <f>VLOOKUP('Frese Valve Selection'!$O489,'Partnumber data valves'!$B$4:$K$1001,8,FALSE)</f>
        <v>#N/A</v>
      </c>
      <c r="AC489" s="20" t="e">
        <f>VLOOKUP('Frese Valve Selection'!$O489,'Partnumber data valves'!$B$4:$K$1001,9,FALSE)</f>
        <v>#N/A</v>
      </c>
      <c r="AD489" s="20" t="e">
        <f>VLOOKUP('Frese Valve Selection'!$O489,'Partnumber data valves'!$B$4:$K$1001,10,FALSE)</f>
        <v>#N/A</v>
      </c>
      <c r="AE489" s="93">
        <f>IF(ISNUMBER(S489),S489*VLOOKUP('Frese Valve Selection'!$T489,'Partnumber data cartridges'!$A$4:$G$1001,7,FALSE),0)+
IF(ISNUMBER(U489),U489*VLOOKUP('Frese Valve Selection'!V489,'Partnumber data cartridges'!$A$4:$G$1001,7,FALSE),0)+
IF(ISNUMBER(W489),W489*VLOOKUP('Frese Valve Selection'!X489,'Partnumber data cartridges'!$A$4:$G$1001,7,FALSE),0)</f>
        <v>0</v>
      </c>
      <c r="AF489" s="1">
        <f>MAX(IF(ISBLANK(T489),0,VLOOKUP('Frese Valve Selection'!$T489,'Partnumber data cartridges'!$A$4:$G$1001,5,FALSE)),
IF(ISBLANK(V489),0,VLOOKUP('Frese Valve Selection'!V489,'Partnumber data cartridges'!$A$4:$G$1001,5,FALSE)),
IF(ISBLANK(X489),0,VLOOKUP('Frese Valve Selection'!X489,'Partnumber data cartridges'!$A$4:$G$1001,5,FALSE)))</f>
        <v>0</v>
      </c>
      <c r="AG489" s="20" t="e">
        <f>VLOOKUP(O489,'Weight table'!$A$2:$C$10000,3,FALSE)+IF(ISNUMBER(S489),S489*VLOOKUP(T489,'Weight table'!$A$2:$C$10000,3,FALSE),0)+IF(ISNUMBER(U489),U489*VLOOKUP(V489,'Weight table'!$A$2:$C$10000,3,FALSE),0)+IF(ISNUMBER(W489),W489*VLOOKUP(X489,'Weight table'!$A$2:$C$10000,3,FALSE),0)</f>
        <v>#N/A</v>
      </c>
      <c r="AI489" s="73"/>
      <c r="AN489">
        <f t="shared" si="44"/>
        <v>0</v>
      </c>
      <c r="AO489" t="e">
        <f t="shared" si="45"/>
        <v>#N/A</v>
      </c>
    </row>
    <row r="490" spans="2:41">
      <c r="B490" s="73"/>
      <c r="C490" s="73"/>
      <c r="D490" s="73"/>
      <c r="E490" s="73"/>
      <c r="F490" s="73"/>
      <c r="G490" s="81"/>
      <c r="H490" s="81"/>
      <c r="I490" s="97"/>
      <c r="J490" s="73"/>
      <c r="K490" s="73"/>
      <c r="L490" s="73"/>
      <c r="M490" s="81"/>
      <c r="O490" s="71"/>
      <c r="P490" s="20" t="e">
        <f>VLOOKUP('Frese Valve Selection'!$O490,'Partnumber data valves'!$B$4:$M$1001,12,FALSE)</f>
        <v>#N/A</v>
      </c>
      <c r="Q490" s="20" t="e">
        <f>VLOOKUP('Frese Valve Selection'!$O490,'Partnumber data valves'!$B$4:$L$1001,11,FALSE)</f>
        <v>#N/A</v>
      </c>
      <c r="R490" s="94" t="e">
        <f t="shared" si="43"/>
        <v>#DIV/0!</v>
      </c>
      <c r="S490" s="71"/>
      <c r="T490" s="71"/>
      <c r="U490" s="71"/>
      <c r="V490" s="71"/>
      <c r="W490" s="71"/>
      <c r="X490" s="71"/>
      <c r="Y490" s="19" t="e">
        <f>VLOOKUP('Frese Valve Selection'!$O490,'Partnumber data valves'!$B$4:$K$1001,2,FALSE)</f>
        <v>#N/A</v>
      </c>
      <c r="Z490" s="20" t="e">
        <f>VLOOKUP('Frese Valve Selection'!$O490,'Partnumber data valves'!$B$4:$K$1001,3,FALSE)</f>
        <v>#N/A</v>
      </c>
      <c r="AA490" s="20" t="e">
        <f>VLOOKUP('Frese Valve Selection'!$O490,'Partnumber data valves'!$B$4:$K$1001,7,FALSE)</f>
        <v>#N/A</v>
      </c>
      <c r="AB490" s="20" t="e">
        <f>VLOOKUP('Frese Valve Selection'!$O490,'Partnumber data valves'!$B$4:$K$1001,8,FALSE)</f>
        <v>#N/A</v>
      </c>
      <c r="AC490" s="20" t="e">
        <f>VLOOKUP('Frese Valve Selection'!$O490,'Partnumber data valves'!$B$4:$K$1001,9,FALSE)</f>
        <v>#N/A</v>
      </c>
      <c r="AD490" s="20" t="e">
        <f>VLOOKUP('Frese Valve Selection'!$O490,'Partnumber data valves'!$B$4:$K$1001,10,FALSE)</f>
        <v>#N/A</v>
      </c>
      <c r="AE490" s="93">
        <f>IF(ISNUMBER(S490),S490*VLOOKUP('Frese Valve Selection'!$T490,'Partnumber data cartridges'!$A$4:$G$1001,7,FALSE),0)+
IF(ISNUMBER(U490),U490*VLOOKUP('Frese Valve Selection'!V490,'Partnumber data cartridges'!$A$4:$G$1001,7,FALSE),0)+
IF(ISNUMBER(W490),W490*VLOOKUP('Frese Valve Selection'!X490,'Partnumber data cartridges'!$A$4:$G$1001,7,FALSE),0)</f>
        <v>0</v>
      </c>
      <c r="AF490" s="1">
        <f>MAX(IF(ISBLANK(T490),0,VLOOKUP('Frese Valve Selection'!$T490,'Partnumber data cartridges'!$A$4:$G$1001,5,FALSE)),
IF(ISBLANK(V490),0,VLOOKUP('Frese Valve Selection'!V490,'Partnumber data cartridges'!$A$4:$G$1001,5,FALSE)),
IF(ISBLANK(X490),0,VLOOKUP('Frese Valve Selection'!X490,'Partnumber data cartridges'!$A$4:$G$1001,5,FALSE)))</f>
        <v>0</v>
      </c>
      <c r="AG490" s="20" t="e">
        <f>VLOOKUP(O490,'Weight table'!$A$2:$C$10000,3,FALSE)+IF(ISNUMBER(S490),S490*VLOOKUP(T490,'Weight table'!$A$2:$C$10000,3,FALSE),0)+IF(ISNUMBER(U490),U490*VLOOKUP(V490,'Weight table'!$A$2:$C$10000,3,FALSE),0)+IF(ISNUMBER(W490),W490*VLOOKUP(X490,'Weight table'!$A$2:$C$10000,3,FALSE),0)</f>
        <v>#N/A</v>
      </c>
      <c r="AI490" s="73"/>
      <c r="AN490">
        <f t="shared" si="44"/>
        <v>0</v>
      </c>
      <c r="AO490" t="e">
        <f t="shared" si="45"/>
        <v>#N/A</v>
      </c>
    </row>
    <row r="491" spans="2:41">
      <c r="B491" s="73"/>
      <c r="C491" s="73"/>
      <c r="D491" s="73"/>
      <c r="E491" s="73"/>
      <c r="F491" s="73"/>
      <c r="G491" s="81"/>
      <c r="H491" s="84"/>
      <c r="I491" s="97"/>
      <c r="J491" s="73"/>
      <c r="K491" s="73"/>
      <c r="L491" s="73"/>
      <c r="M491" s="81"/>
      <c r="O491" s="71"/>
      <c r="P491" s="20" t="e">
        <f>VLOOKUP('Frese Valve Selection'!$O491,'Partnumber data valves'!$B$4:$M$1001,12,FALSE)</f>
        <v>#N/A</v>
      </c>
      <c r="Q491" s="20" t="e">
        <f>VLOOKUP('Frese Valve Selection'!$O491,'Partnumber data valves'!$B$4:$L$1001,11,FALSE)</f>
        <v>#N/A</v>
      </c>
      <c r="R491" s="94" t="e">
        <f t="shared" si="43"/>
        <v>#DIV/0!</v>
      </c>
      <c r="S491" s="71"/>
      <c r="T491" s="71"/>
      <c r="U491" s="71"/>
      <c r="V491" s="71"/>
      <c r="W491" s="71"/>
      <c r="X491" s="71"/>
      <c r="Y491" s="19" t="e">
        <f>VLOOKUP('Frese Valve Selection'!$O491,'Partnumber data valves'!$B$4:$K$1001,2,FALSE)</f>
        <v>#N/A</v>
      </c>
      <c r="Z491" s="20" t="e">
        <f>VLOOKUP('Frese Valve Selection'!$O491,'Partnumber data valves'!$B$4:$K$1001,3,FALSE)</f>
        <v>#N/A</v>
      </c>
      <c r="AA491" s="20" t="e">
        <f>VLOOKUP('Frese Valve Selection'!$O491,'Partnumber data valves'!$B$4:$K$1001,7,FALSE)</f>
        <v>#N/A</v>
      </c>
      <c r="AB491" s="20" t="e">
        <f>VLOOKUP('Frese Valve Selection'!$O491,'Partnumber data valves'!$B$4:$K$1001,8,FALSE)</f>
        <v>#N/A</v>
      </c>
      <c r="AC491" s="20" t="e">
        <f>VLOOKUP('Frese Valve Selection'!$O491,'Partnumber data valves'!$B$4:$K$1001,9,FALSE)</f>
        <v>#N/A</v>
      </c>
      <c r="AD491" s="20" t="e">
        <f>VLOOKUP('Frese Valve Selection'!$O491,'Partnumber data valves'!$B$4:$K$1001,10,FALSE)</f>
        <v>#N/A</v>
      </c>
      <c r="AE491" s="93">
        <f>IF(ISNUMBER(S491),S491*VLOOKUP('Frese Valve Selection'!$T491,'Partnumber data cartridges'!$A$4:$G$1001,7,FALSE),0)+
IF(ISNUMBER(U491),U491*VLOOKUP('Frese Valve Selection'!V491,'Partnumber data cartridges'!$A$4:$G$1001,7,FALSE),0)+
IF(ISNUMBER(W491),W491*VLOOKUP('Frese Valve Selection'!X491,'Partnumber data cartridges'!$A$4:$G$1001,7,FALSE),0)</f>
        <v>0</v>
      </c>
      <c r="AF491" s="1">
        <f>MAX(IF(ISBLANK(T491),0,VLOOKUP('Frese Valve Selection'!$T491,'Partnumber data cartridges'!$A$4:$G$1001,5,FALSE)),
IF(ISBLANK(V491),0,VLOOKUP('Frese Valve Selection'!V491,'Partnumber data cartridges'!$A$4:$G$1001,5,FALSE)),
IF(ISBLANK(X491),0,VLOOKUP('Frese Valve Selection'!X491,'Partnumber data cartridges'!$A$4:$G$1001,5,FALSE)))</f>
        <v>0</v>
      </c>
      <c r="AG491" s="20" t="e">
        <f>VLOOKUP(O491,'Weight table'!$A$2:$C$10000,3,FALSE)+IF(ISNUMBER(S491),S491*VLOOKUP(T491,'Weight table'!$A$2:$C$10000,3,FALSE),0)+IF(ISNUMBER(U491),U491*VLOOKUP(V491,'Weight table'!$A$2:$C$10000,3,FALSE),0)+IF(ISNUMBER(W491),W491*VLOOKUP(X491,'Weight table'!$A$2:$C$10000,3,FALSE),0)</f>
        <v>#N/A</v>
      </c>
      <c r="AI491" s="73"/>
      <c r="AN491">
        <f t="shared" si="44"/>
        <v>0</v>
      </c>
      <c r="AO491" t="e">
        <f t="shared" si="45"/>
        <v>#N/A</v>
      </c>
    </row>
    <row r="492" spans="2:41">
      <c r="B492" s="73"/>
      <c r="C492" s="73"/>
      <c r="D492" s="73"/>
      <c r="E492" s="73"/>
      <c r="F492" s="73"/>
      <c r="G492" s="81"/>
      <c r="H492" s="81"/>
      <c r="I492" s="97"/>
      <c r="J492" s="73"/>
      <c r="K492" s="73"/>
      <c r="L492" s="73"/>
      <c r="M492" s="81"/>
      <c r="O492" s="71"/>
      <c r="P492" s="20" t="e">
        <f>VLOOKUP('Frese Valve Selection'!$O492,'Partnumber data valves'!$B$4:$M$1001,12,FALSE)</f>
        <v>#N/A</v>
      </c>
      <c r="Q492" s="20" t="e">
        <f>VLOOKUP('Frese Valve Selection'!$O492,'Partnumber data valves'!$B$4:$L$1001,11,FALSE)</f>
        <v>#N/A</v>
      </c>
      <c r="R492" s="94" t="e">
        <f t="shared" si="43"/>
        <v>#DIV/0!</v>
      </c>
      <c r="S492" s="71"/>
      <c r="T492" s="71"/>
      <c r="U492" s="71"/>
      <c r="V492" s="71"/>
      <c r="W492" s="71"/>
      <c r="X492" s="71"/>
      <c r="Y492" s="19" t="e">
        <f>VLOOKUP('Frese Valve Selection'!$O492,'Partnumber data valves'!$B$4:$K$1001,2,FALSE)</f>
        <v>#N/A</v>
      </c>
      <c r="Z492" s="20" t="e">
        <f>VLOOKUP('Frese Valve Selection'!$O492,'Partnumber data valves'!$B$4:$K$1001,3,FALSE)</f>
        <v>#N/A</v>
      </c>
      <c r="AA492" s="20" t="e">
        <f>VLOOKUP('Frese Valve Selection'!$O492,'Partnumber data valves'!$B$4:$K$1001,7,FALSE)</f>
        <v>#N/A</v>
      </c>
      <c r="AB492" s="20" t="e">
        <f>VLOOKUP('Frese Valve Selection'!$O492,'Partnumber data valves'!$B$4:$K$1001,8,FALSE)</f>
        <v>#N/A</v>
      </c>
      <c r="AC492" s="20" t="e">
        <f>VLOOKUP('Frese Valve Selection'!$O492,'Partnumber data valves'!$B$4:$K$1001,9,FALSE)</f>
        <v>#N/A</v>
      </c>
      <c r="AD492" s="20" t="e">
        <f>VLOOKUP('Frese Valve Selection'!$O492,'Partnumber data valves'!$B$4:$K$1001,10,FALSE)</f>
        <v>#N/A</v>
      </c>
      <c r="AE492" s="93">
        <f>IF(ISNUMBER(S492),S492*VLOOKUP('Frese Valve Selection'!$T492,'Partnumber data cartridges'!$A$4:$G$1001,7,FALSE),0)+
IF(ISNUMBER(U492),U492*VLOOKUP('Frese Valve Selection'!V492,'Partnumber data cartridges'!$A$4:$G$1001,7,FALSE),0)+
IF(ISNUMBER(W492),W492*VLOOKUP('Frese Valve Selection'!X492,'Partnumber data cartridges'!$A$4:$G$1001,7,FALSE),0)</f>
        <v>0</v>
      </c>
      <c r="AF492" s="1">
        <f>MAX(IF(ISBLANK(T492),0,VLOOKUP('Frese Valve Selection'!$T492,'Partnumber data cartridges'!$A$4:$G$1001,5,FALSE)),
IF(ISBLANK(V492),0,VLOOKUP('Frese Valve Selection'!V492,'Partnumber data cartridges'!$A$4:$G$1001,5,FALSE)),
IF(ISBLANK(X492),0,VLOOKUP('Frese Valve Selection'!X492,'Partnumber data cartridges'!$A$4:$G$1001,5,FALSE)))</f>
        <v>0</v>
      </c>
      <c r="AG492" s="20" t="e">
        <f>VLOOKUP(O492,'Weight table'!$A$2:$C$10000,3,FALSE)+IF(ISNUMBER(S492),S492*VLOOKUP(T492,'Weight table'!$A$2:$C$10000,3,FALSE),0)+IF(ISNUMBER(U492),U492*VLOOKUP(V492,'Weight table'!$A$2:$C$10000,3,FALSE),0)+IF(ISNUMBER(W492),W492*VLOOKUP(X492,'Weight table'!$A$2:$C$10000,3,FALSE),0)</f>
        <v>#N/A</v>
      </c>
      <c r="AI492" s="73"/>
      <c r="AN492">
        <f t="shared" si="44"/>
        <v>0</v>
      </c>
      <c r="AO492" t="e">
        <f t="shared" si="45"/>
        <v>#N/A</v>
      </c>
    </row>
    <row r="493" spans="2:41">
      <c r="B493" s="73"/>
      <c r="C493" s="73"/>
      <c r="D493" s="73"/>
      <c r="E493" s="73"/>
      <c r="F493" s="73"/>
      <c r="G493" s="81"/>
      <c r="H493" s="81"/>
      <c r="I493" s="97"/>
      <c r="J493" s="73"/>
      <c r="K493" s="73"/>
      <c r="L493" s="73"/>
      <c r="M493" s="81"/>
      <c r="O493" s="71"/>
      <c r="P493" s="20" t="e">
        <f>VLOOKUP('Frese Valve Selection'!$O493,'Partnumber data valves'!$B$4:$M$1001,12,FALSE)</f>
        <v>#N/A</v>
      </c>
      <c r="Q493" s="20" t="e">
        <f>VLOOKUP('Frese Valve Selection'!$O493,'Partnumber data valves'!$B$4:$L$1001,11,FALSE)</f>
        <v>#N/A</v>
      </c>
      <c r="R493" s="94" t="e">
        <f t="shared" si="43"/>
        <v>#DIV/0!</v>
      </c>
      <c r="S493" s="71"/>
      <c r="T493" s="71"/>
      <c r="U493" s="71"/>
      <c r="V493" s="71"/>
      <c r="W493" s="71"/>
      <c r="X493" s="71"/>
      <c r="Y493" s="19" t="e">
        <f>VLOOKUP('Frese Valve Selection'!$O493,'Partnumber data valves'!$B$4:$K$1001,2,FALSE)</f>
        <v>#N/A</v>
      </c>
      <c r="Z493" s="20" t="e">
        <f>VLOOKUP('Frese Valve Selection'!$O493,'Partnumber data valves'!$B$4:$K$1001,3,FALSE)</f>
        <v>#N/A</v>
      </c>
      <c r="AA493" s="20" t="e">
        <f>VLOOKUP('Frese Valve Selection'!$O493,'Partnumber data valves'!$B$4:$K$1001,7,FALSE)</f>
        <v>#N/A</v>
      </c>
      <c r="AB493" s="20" t="e">
        <f>VLOOKUP('Frese Valve Selection'!$O493,'Partnumber data valves'!$B$4:$K$1001,8,FALSE)</f>
        <v>#N/A</v>
      </c>
      <c r="AC493" s="20" t="e">
        <f>VLOOKUP('Frese Valve Selection'!$O493,'Partnumber data valves'!$B$4:$K$1001,9,FALSE)</f>
        <v>#N/A</v>
      </c>
      <c r="AD493" s="20" t="e">
        <f>VLOOKUP('Frese Valve Selection'!$O493,'Partnumber data valves'!$B$4:$K$1001,10,FALSE)</f>
        <v>#N/A</v>
      </c>
      <c r="AE493" s="93">
        <f>IF(ISNUMBER(S493),S493*VLOOKUP('Frese Valve Selection'!$T493,'Partnumber data cartridges'!$A$4:$G$1001,7,FALSE),0)+
IF(ISNUMBER(U493),U493*VLOOKUP('Frese Valve Selection'!V493,'Partnumber data cartridges'!$A$4:$G$1001,7,FALSE),0)+
IF(ISNUMBER(W493),W493*VLOOKUP('Frese Valve Selection'!X493,'Partnumber data cartridges'!$A$4:$G$1001,7,FALSE),0)</f>
        <v>0</v>
      </c>
      <c r="AF493" s="1">
        <f>MAX(IF(ISBLANK(T493),0,VLOOKUP('Frese Valve Selection'!$T493,'Partnumber data cartridges'!$A$4:$G$1001,5,FALSE)),
IF(ISBLANK(V493),0,VLOOKUP('Frese Valve Selection'!V493,'Partnumber data cartridges'!$A$4:$G$1001,5,FALSE)),
IF(ISBLANK(X493),0,VLOOKUP('Frese Valve Selection'!X493,'Partnumber data cartridges'!$A$4:$G$1001,5,FALSE)))</f>
        <v>0</v>
      </c>
      <c r="AG493" s="20" t="e">
        <f>VLOOKUP(O493,'Weight table'!$A$2:$C$10000,3,FALSE)+IF(ISNUMBER(S493),S493*VLOOKUP(T493,'Weight table'!$A$2:$C$10000,3,FALSE),0)+IF(ISNUMBER(U493),U493*VLOOKUP(V493,'Weight table'!$A$2:$C$10000,3,FALSE),0)+IF(ISNUMBER(W493),W493*VLOOKUP(X493,'Weight table'!$A$2:$C$10000,3,FALSE),0)</f>
        <v>#N/A</v>
      </c>
      <c r="AI493" s="73"/>
      <c r="AN493">
        <f t="shared" si="44"/>
        <v>0</v>
      </c>
      <c r="AO493" t="e">
        <f t="shared" si="45"/>
        <v>#N/A</v>
      </c>
    </row>
    <row r="494" spans="2:41">
      <c r="B494" s="73"/>
      <c r="C494" s="73"/>
      <c r="D494" s="73"/>
      <c r="E494" s="73"/>
      <c r="F494" s="73"/>
      <c r="G494" s="81"/>
      <c r="H494" s="81"/>
      <c r="I494" s="97"/>
      <c r="J494" s="73"/>
      <c r="K494" s="73"/>
      <c r="L494" s="73"/>
      <c r="M494" s="81"/>
      <c r="O494" s="71"/>
      <c r="P494" s="20" t="e">
        <f>VLOOKUP('Frese Valve Selection'!$O494,'Partnumber data valves'!$B$4:$M$1001,12,FALSE)</f>
        <v>#N/A</v>
      </c>
      <c r="Q494" s="20" t="e">
        <f>VLOOKUP('Frese Valve Selection'!$O494,'Partnumber data valves'!$B$4:$L$1001,11,FALSE)</f>
        <v>#N/A</v>
      </c>
      <c r="R494" s="94" t="e">
        <f t="shared" si="43"/>
        <v>#DIV/0!</v>
      </c>
      <c r="S494" s="71"/>
      <c r="T494" s="71"/>
      <c r="U494" s="71"/>
      <c r="V494" s="71"/>
      <c r="W494" s="71"/>
      <c r="X494" s="71"/>
      <c r="Y494" s="19" t="e">
        <f>VLOOKUP('Frese Valve Selection'!$O494,'Partnumber data valves'!$B$4:$K$1001,2,FALSE)</f>
        <v>#N/A</v>
      </c>
      <c r="Z494" s="20" t="e">
        <f>VLOOKUP('Frese Valve Selection'!$O494,'Partnumber data valves'!$B$4:$K$1001,3,FALSE)</f>
        <v>#N/A</v>
      </c>
      <c r="AA494" s="20" t="e">
        <f>VLOOKUP('Frese Valve Selection'!$O494,'Partnumber data valves'!$B$4:$K$1001,7,FALSE)</f>
        <v>#N/A</v>
      </c>
      <c r="AB494" s="20" t="e">
        <f>VLOOKUP('Frese Valve Selection'!$O494,'Partnumber data valves'!$B$4:$K$1001,8,FALSE)</f>
        <v>#N/A</v>
      </c>
      <c r="AC494" s="20" t="e">
        <f>VLOOKUP('Frese Valve Selection'!$O494,'Partnumber data valves'!$B$4:$K$1001,9,FALSE)</f>
        <v>#N/A</v>
      </c>
      <c r="AD494" s="20" t="e">
        <f>VLOOKUP('Frese Valve Selection'!$O494,'Partnumber data valves'!$B$4:$K$1001,10,FALSE)</f>
        <v>#N/A</v>
      </c>
      <c r="AE494" s="93">
        <f>IF(ISNUMBER(S494),S494*VLOOKUP('Frese Valve Selection'!$T494,'Partnumber data cartridges'!$A$4:$G$1001,7,FALSE),0)+
IF(ISNUMBER(U494),U494*VLOOKUP('Frese Valve Selection'!V494,'Partnumber data cartridges'!$A$4:$G$1001,7,FALSE),0)+
IF(ISNUMBER(W494),W494*VLOOKUP('Frese Valve Selection'!X494,'Partnumber data cartridges'!$A$4:$G$1001,7,FALSE),0)</f>
        <v>0</v>
      </c>
      <c r="AF494" s="1">
        <f>MAX(IF(ISBLANK(T494),0,VLOOKUP('Frese Valve Selection'!$T494,'Partnumber data cartridges'!$A$4:$G$1001,5,FALSE)),
IF(ISBLANK(V494),0,VLOOKUP('Frese Valve Selection'!V494,'Partnumber data cartridges'!$A$4:$G$1001,5,FALSE)),
IF(ISBLANK(X494),0,VLOOKUP('Frese Valve Selection'!X494,'Partnumber data cartridges'!$A$4:$G$1001,5,FALSE)))</f>
        <v>0</v>
      </c>
      <c r="AG494" s="20" t="e">
        <f>VLOOKUP(O494,'Weight table'!$A$2:$C$10000,3,FALSE)+IF(ISNUMBER(S494),S494*VLOOKUP(T494,'Weight table'!$A$2:$C$10000,3,FALSE),0)+IF(ISNUMBER(U494),U494*VLOOKUP(V494,'Weight table'!$A$2:$C$10000,3,FALSE),0)+IF(ISNUMBER(W494),W494*VLOOKUP(X494,'Weight table'!$A$2:$C$10000,3,FALSE),0)</f>
        <v>#N/A</v>
      </c>
      <c r="AI494" s="73"/>
      <c r="AN494">
        <f t="shared" si="44"/>
        <v>0</v>
      </c>
      <c r="AO494" t="e">
        <f t="shared" si="45"/>
        <v>#N/A</v>
      </c>
    </row>
    <row r="495" spans="2:41">
      <c r="B495" s="73"/>
      <c r="C495" s="73"/>
      <c r="D495" s="73"/>
      <c r="E495" s="73"/>
      <c r="F495" s="73"/>
      <c r="G495" s="81"/>
      <c r="H495" s="81"/>
      <c r="I495" s="97"/>
      <c r="J495" s="73"/>
      <c r="K495" s="73"/>
      <c r="L495" s="73"/>
      <c r="M495" s="81"/>
      <c r="O495" s="71"/>
      <c r="P495" s="20" t="e">
        <f>VLOOKUP('Frese Valve Selection'!$O495,'Partnumber data valves'!$B$4:$M$1001,12,FALSE)</f>
        <v>#N/A</v>
      </c>
      <c r="Q495" s="20" t="e">
        <f>VLOOKUP('Frese Valve Selection'!$O495,'Partnumber data valves'!$B$4:$L$1001,11,FALSE)</f>
        <v>#N/A</v>
      </c>
      <c r="R495" s="94" t="e">
        <f t="shared" si="43"/>
        <v>#DIV/0!</v>
      </c>
      <c r="S495" s="71"/>
      <c r="T495" s="71"/>
      <c r="U495" s="71"/>
      <c r="V495" s="71"/>
      <c r="W495" s="71"/>
      <c r="X495" s="71"/>
      <c r="Y495" s="19" t="e">
        <f>VLOOKUP('Frese Valve Selection'!$O495,'Partnumber data valves'!$B$4:$K$1001,2,FALSE)</f>
        <v>#N/A</v>
      </c>
      <c r="Z495" s="20" t="e">
        <f>VLOOKUP('Frese Valve Selection'!$O495,'Partnumber data valves'!$B$4:$K$1001,3,FALSE)</f>
        <v>#N/A</v>
      </c>
      <c r="AA495" s="20" t="e">
        <f>VLOOKUP('Frese Valve Selection'!$O495,'Partnumber data valves'!$B$4:$K$1001,7,FALSE)</f>
        <v>#N/A</v>
      </c>
      <c r="AB495" s="20" t="e">
        <f>VLOOKUP('Frese Valve Selection'!$O495,'Partnumber data valves'!$B$4:$K$1001,8,FALSE)</f>
        <v>#N/A</v>
      </c>
      <c r="AC495" s="20" t="e">
        <f>VLOOKUP('Frese Valve Selection'!$O495,'Partnumber data valves'!$B$4:$K$1001,9,FALSE)</f>
        <v>#N/A</v>
      </c>
      <c r="AD495" s="20" t="e">
        <f>VLOOKUP('Frese Valve Selection'!$O495,'Partnumber data valves'!$B$4:$K$1001,10,FALSE)</f>
        <v>#N/A</v>
      </c>
      <c r="AE495" s="93">
        <f>IF(ISNUMBER(S495),S495*VLOOKUP('Frese Valve Selection'!$T495,'Partnumber data cartridges'!$A$4:$G$1001,7,FALSE),0)+
IF(ISNUMBER(U495),U495*VLOOKUP('Frese Valve Selection'!V495,'Partnumber data cartridges'!$A$4:$G$1001,7,FALSE),0)+
IF(ISNUMBER(W495),W495*VLOOKUP('Frese Valve Selection'!X495,'Partnumber data cartridges'!$A$4:$G$1001,7,FALSE),0)</f>
        <v>0</v>
      </c>
      <c r="AF495" s="1">
        <f>MAX(IF(ISBLANK(T495),0,VLOOKUP('Frese Valve Selection'!$T495,'Partnumber data cartridges'!$A$4:$G$1001,5,FALSE)),
IF(ISBLANK(V495),0,VLOOKUP('Frese Valve Selection'!V495,'Partnumber data cartridges'!$A$4:$G$1001,5,FALSE)),
IF(ISBLANK(X495),0,VLOOKUP('Frese Valve Selection'!X495,'Partnumber data cartridges'!$A$4:$G$1001,5,FALSE)))</f>
        <v>0</v>
      </c>
      <c r="AG495" s="20" t="e">
        <f>VLOOKUP(O495,'Weight table'!$A$2:$C$10000,3,FALSE)+IF(ISNUMBER(S495),S495*VLOOKUP(T495,'Weight table'!$A$2:$C$10000,3,FALSE),0)+IF(ISNUMBER(U495),U495*VLOOKUP(V495,'Weight table'!$A$2:$C$10000,3,FALSE),0)+IF(ISNUMBER(W495),W495*VLOOKUP(X495,'Weight table'!$A$2:$C$10000,3,FALSE),0)</f>
        <v>#N/A</v>
      </c>
      <c r="AI495" s="73"/>
      <c r="AN495">
        <f t="shared" si="44"/>
        <v>0</v>
      </c>
      <c r="AO495" t="e">
        <f t="shared" si="45"/>
        <v>#N/A</v>
      </c>
    </row>
    <row r="496" spans="2:41">
      <c r="B496" s="73"/>
      <c r="C496" s="73"/>
      <c r="D496" s="73"/>
      <c r="E496" s="73"/>
      <c r="F496" s="73"/>
      <c r="G496" s="81"/>
      <c r="H496" s="81"/>
      <c r="I496" s="97"/>
      <c r="J496" s="73"/>
      <c r="K496" s="73"/>
      <c r="L496" s="73"/>
      <c r="M496" s="81"/>
      <c r="O496" s="71"/>
      <c r="P496" s="20" t="e">
        <f>VLOOKUP('Frese Valve Selection'!$O496,'Partnumber data valves'!$B$4:$M$1001,12,FALSE)</f>
        <v>#N/A</v>
      </c>
      <c r="Q496" s="20" t="e">
        <f>VLOOKUP('Frese Valve Selection'!$O496,'Partnumber data valves'!$B$4:$L$1001,11,FALSE)</f>
        <v>#N/A</v>
      </c>
      <c r="R496" s="94" t="e">
        <f t="shared" si="43"/>
        <v>#DIV/0!</v>
      </c>
      <c r="S496" s="71"/>
      <c r="T496" s="71"/>
      <c r="U496" s="71"/>
      <c r="V496" s="71"/>
      <c r="W496" s="71"/>
      <c r="X496" s="71"/>
      <c r="Y496" s="19" t="e">
        <f>VLOOKUP('Frese Valve Selection'!$O496,'Partnumber data valves'!$B$4:$K$1001,2,FALSE)</f>
        <v>#N/A</v>
      </c>
      <c r="Z496" s="20" t="e">
        <f>VLOOKUP('Frese Valve Selection'!$O496,'Partnumber data valves'!$B$4:$K$1001,3,FALSE)</f>
        <v>#N/A</v>
      </c>
      <c r="AA496" s="20" t="e">
        <f>VLOOKUP('Frese Valve Selection'!$O496,'Partnumber data valves'!$B$4:$K$1001,7,FALSE)</f>
        <v>#N/A</v>
      </c>
      <c r="AB496" s="20" t="e">
        <f>VLOOKUP('Frese Valve Selection'!$O496,'Partnumber data valves'!$B$4:$K$1001,8,FALSE)</f>
        <v>#N/A</v>
      </c>
      <c r="AC496" s="20" t="e">
        <f>VLOOKUP('Frese Valve Selection'!$O496,'Partnumber data valves'!$B$4:$K$1001,9,FALSE)</f>
        <v>#N/A</v>
      </c>
      <c r="AD496" s="20" t="e">
        <f>VLOOKUP('Frese Valve Selection'!$O496,'Partnumber data valves'!$B$4:$K$1001,10,FALSE)</f>
        <v>#N/A</v>
      </c>
      <c r="AE496" s="93">
        <f>IF(ISNUMBER(S496),S496*VLOOKUP('Frese Valve Selection'!$T496,'Partnumber data cartridges'!$A$4:$G$1001,7,FALSE),0)+
IF(ISNUMBER(U496),U496*VLOOKUP('Frese Valve Selection'!V496,'Partnumber data cartridges'!$A$4:$G$1001,7,FALSE),0)+
IF(ISNUMBER(W496),W496*VLOOKUP('Frese Valve Selection'!X496,'Partnumber data cartridges'!$A$4:$G$1001,7,FALSE),0)</f>
        <v>0</v>
      </c>
      <c r="AF496" s="1">
        <f>MAX(IF(ISBLANK(T496),0,VLOOKUP('Frese Valve Selection'!$T496,'Partnumber data cartridges'!$A$4:$G$1001,5,FALSE)),
IF(ISBLANK(V496),0,VLOOKUP('Frese Valve Selection'!V496,'Partnumber data cartridges'!$A$4:$G$1001,5,FALSE)),
IF(ISBLANK(X496),0,VLOOKUP('Frese Valve Selection'!X496,'Partnumber data cartridges'!$A$4:$G$1001,5,FALSE)))</f>
        <v>0</v>
      </c>
      <c r="AG496" s="20" t="e">
        <f>VLOOKUP(O496,'Weight table'!$A$2:$C$10000,3,FALSE)+IF(ISNUMBER(S496),S496*VLOOKUP(T496,'Weight table'!$A$2:$C$10000,3,FALSE),0)+IF(ISNUMBER(U496),U496*VLOOKUP(V496,'Weight table'!$A$2:$C$10000,3,FALSE),0)+IF(ISNUMBER(W496),W496*VLOOKUP(X496,'Weight table'!$A$2:$C$10000,3,FALSE),0)</f>
        <v>#N/A</v>
      </c>
      <c r="AI496" s="73"/>
      <c r="AN496">
        <f t="shared" si="44"/>
        <v>0</v>
      </c>
      <c r="AO496" t="e">
        <f t="shared" si="45"/>
        <v>#N/A</v>
      </c>
    </row>
    <row r="497" spans="2:41">
      <c r="B497" s="73"/>
      <c r="C497" s="73"/>
      <c r="D497" s="73"/>
      <c r="E497" s="73"/>
      <c r="F497" s="73"/>
      <c r="G497" s="81"/>
      <c r="H497" s="81"/>
      <c r="I497" s="97"/>
      <c r="J497" s="73"/>
      <c r="K497" s="73"/>
      <c r="L497" s="73"/>
      <c r="M497" s="81"/>
      <c r="O497" s="71"/>
      <c r="P497" s="20" t="e">
        <f>VLOOKUP('Frese Valve Selection'!$O497,'Partnumber data valves'!$B$4:$M$1001,12,FALSE)</f>
        <v>#N/A</v>
      </c>
      <c r="Q497" s="20" t="e">
        <f>VLOOKUP('Frese Valve Selection'!$O497,'Partnumber data valves'!$B$4:$L$1001,11,FALSE)</f>
        <v>#N/A</v>
      </c>
      <c r="R497" s="94" t="e">
        <f t="shared" si="43"/>
        <v>#DIV/0!</v>
      </c>
      <c r="S497" s="71"/>
      <c r="T497" s="71"/>
      <c r="U497" s="71"/>
      <c r="V497" s="71"/>
      <c r="W497" s="71"/>
      <c r="X497" s="71"/>
      <c r="Y497" s="19" t="e">
        <f>VLOOKUP('Frese Valve Selection'!$O497,'Partnumber data valves'!$B$4:$K$1001,2,FALSE)</f>
        <v>#N/A</v>
      </c>
      <c r="Z497" s="20" t="e">
        <f>VLOOKUP('Frese Valve Selection'!$O497,'Partnumber data valves'!$B$4:$K$1001,3,FALSE)</f>
        <v>#N/A</v>
      </c>
      <c r="AA497" s="20" t="e">
        <f>VLOOKUP('Frese Valve Selection'!$O497,'Partnumber data valves'!$B$4:$K$1001,7,FALSE)</f>
        <v>#N/A</v>
      </c>
      <c r="AB497" s="20" t="e">
        <f>VLOOKUP('Frese Valve Selection'!$O497,'Partnumber data valves'!$B$4:$K$1001,8,FALSE)</f>
        <v>#N/A</v>
      </c>
      <c r="AC497" s="20" t="e">
        <f>VLOOKUP('Frese Valve Selection'!$O497,'Partnumber data valves'!$B$4:$K$1001,9,FALSE)</f>
        <v>#N/A</v>
      </c>
      <c r="AD497" s="20" t="e">
        <f>VLOOKUP('Frese Valve Selection'!$O497,'Partnumber data valves'!$B$4:$K$1001,10,FALSE)</f>
        <v>#N/A</v>
      </c>
      <c r="AE497" s="93">
        <f>IF(ISNUMBER(S497),S497*VLOOKUP('Frese Valve Selection'!$T497,'Partnumber data cartridges'!$A$4:$G$1001,7,FALSE),0)+
IF(ISNUMBER(U497),U497*VLOOKUP('Frese Valve Selection'!V497,'Partnumber data cartridges'!$A$4:$G$1001,7,FALSE),0)+
IF(ISNUMBER(W497),W497*VLOOKUP('Frese Valve Selection'!X497,'Partnumber data cartridges'!$A$4:$G$1001,7,FALSE),0)</f>
        <v>0</v>
      </c>
      <c r="AF497" s="1">
        <f>MAX(IF(ISBLANK(T497),0,VLOOKUP('Frese Valve Selection'!$T497,'Partnumber data cartridges'!$A$4:$G$1001,5,FALSE)),
IF(ISBLANK(V497),0,VLOOKUP('Frese Valve Selection'!V497,'Partnumber data cartridges'!$A$4:$G$1001,5,FALSE)),
IF(ISBLANK(X497),0,VLOOKUP('Frese Valve Selection'!X497,'Partnumber data cartridges'!$A$4:$G$1001,5,FALSE)))</f>
        <v>0</v>
      </c>
      <c r="AG497" s="20" t="e">
        <f>VLOOKUP(O497,'Weight table'!$A$2:$C$10000,3,FALSE)+IF(ISNUMBER(S497),S497*VLOOKUP(T497,'Weight table'!$A$2:$C$10000,3,FALSE),0)+IF(ISNUMBER(U497),U497*VLOOKUP(V497,'Weight table'!$A$2:$C$10000,3,FALSE),0)+IF(ISNUMBER(W497),W497*VLOOKUP(X497,'Weight table'!$A$2:$C$10000,3,FALSE),0)</f>
        <v>#N/A</v>
      </c>
      <c r="AI497" s="73"/>
      <c r="AN497">
        <f t="shared" si="44"/>
        <v>0</v>
      </c>
      <c r="AO497" t="e">
        <f t="shared" si="45"/>
        <v>#N/A</v>
      </c>
    </row>
    <row r="498" spans="2:41">
      <c r="B498" s="73"/>
      <c r="C498" s="73"/>
      <c r="D498" s="73"/>
      <c r="E498" s="73"/>
      <c r="F498" s="73"/>
      <c r="G498" s="81"/>
      <c r="H498" s="81"/>
      <c r="I498" s="97"/>
      <c r="J498" s="73"/>
      <c r="K498" s="73"/>
      <c r="L498" s="73"/>
      <c r="M498" s="81"/>
      <c r="O498" s="71"/>
      <c r="P498" s="20" t="e">
        <f>VLOOKUP('Frese Valve Selection'!$O498,'Partnumber data valves'!$B$4:$M$1001,12,FALSE)</f>
        <v>#N/A</v>
      </c>
      <c r="Q498" s="20" t="e">
        <f>VLOOKUP('Frese Valve Selection'!$O498,'Partnumber data valves'!$B$4:$L$1001,11,FALSE)</f>
        <v>#N/A</v>
      </c>
      <c r="R498" s="94" t="e">
        <f t="shared" si="43"/>
        <v>#DIV/0!</v>
      </c>
      <c r="S498" s="71"/>
      <c r="T498" s="71"/>
      <c r="U498" s="71"/>
      <c r="V498" s="71"/>
      <c r="W498" s="71"/>
      <c r="X498" s="71"/>
      <c r="Y498" s="19" t="e">
        <f>VLOOKUP('Frese Valve Selection'!$O498,'Partnumber data valves'!$B$4:$K$1001,2,FALSE)</f>
        <v>#N/A</v>
      </c>
      <c r="Z498" s="20" t="e">
        <f>VLOOKUP('Frese Valve Selection'!$O498,'Partnumber data valves'!$B$4:$K$1001,3,FALSE)</f>
        <v>#N/A</v>
      </c>
      <c r="AA498" s="20" t="e">
        <f>VLOOKUP('Frese Valve Selection'!$O498,'Partnumber data valves'!$B$4:$K$1001,7,FALSE)</f>
        <v>#N/A</v>
      </c>
      <c r="AB498" s="20" t="e">
        <f>VLOOKUP('Frese Valve Selection'!$O498,'Partnumber data valves'!$B$4:$K$1001,8,FALSE)</f>
        <v>#N/A</v>
      </c>
      <c r="AC498" s="20" t="e">
        <f>VLOOKUP('Frese Valve Selection'!$O498,'Partnumber data valves'!$B$4:$K$1001,9,FALSE)</f>
        <v>#N/A</v>
      </c>
      <c r="AD498" s="20" t="e">
        <f>VLOOKUP('Frese Valve Selection'!$O498,'Partnumber data valves'!$B$4:$K$1001,10,FALSE)</f>
        <v>#N/A</v>
      </c>
      <c r="AE498" s="93">
        <f>IF(ISNUMBER(S498),S498*VLOOKUP('Frese Valve Selection'!$T498,'Partnumber data cartridges'!$A$4:$G$1001,7,FALSE),0)+
IF(ISNUMBER(U498),U498*VLOOKUP('Frese Valve Selection'!V498,'Partnumber data cartridges'!$A$4:$G$1001,7,FALSE),0)+
IF(ISNUMBER(W498),W498*VLOOKUP('Frese Valve Selection'!X498,'Partnumber data cartridges'!$A$4:$G$1001,7,FALSE),0)</f>
        <v>0</v>
      </c>
      <c r="AF498" s="1">
        <f>MAX(IF(ISBLANK(T498),0,VLOOKUP('Frese Valve Selection'!$T498,'Partnumber data cartridges'!$A$4:$G$1001,5,FALSE)),
IF(ISBLANK(V498),0,VLOOKUP('Frese Valve Selection'!V498,'Partnumber data cartridges'!$A$4:$G$1001,5,FALSE)),
IF(ISBLANK(X498),0,VLOOKUP('Frese Valve Selection'!X498,'Partnumber data cartridges'!$A$4:$G$1001,5,FALSE)))</f>
        <v>0</v>
      </c>
      <c r="AG498" s="20" t="e">
        <f>VLOOKUP(O498,'Weight table'!$A$2:$C$10000,3,FALSE)+IF(ISNUMBER(S498),S498*VLOOKUP(T498,'Weight table'!$A$2:$C$10000,3,FALSE),0)+IF(ISNUMBER(U498),U498*VLOOKUP(V498,'Weight table'!$A$2:$C$10000,3,FALSE),0)+IF(ISNUMBER(W498),W498*VLOOKUP(X498,'Weight table'!$A$2:$C$10000,3,FALSE),0)</f>
        <v>#N/A</v>
      </c>
      <c r="AI498" s="73"/>
      <c r="AN498">
        <f t="shared" si="44"/>
        <v>0</v>
      </c>
      <c r="AO498" t="e">
        <f t="shared" si="45"/>
        <v>#N/A</v>
      </c>
    </row>
    <row r="499" spans="2:41">
      <c r="B499" s="73"/>
      <c r="C499" s="73"/>
      <c r="D499" s="73"/>
      <c r="E499" s="73"/>
      <c r="F499" s="73"/>
      <c r="G499" s="98"/>
      <c r="H499" s="98"/>
      <c r="I499" s="97"/>
      <c r="J499" s="73"/>
      <c r="K499" s="73"/>
      <c r="L499" s="73"/>
      <c r="M499" s="98"/>
      <c r="O499" s="71"/>
      <c r="P499" s="20" t="e">
        <f>VLOOKUP('Frese Valve Selection'!$O499,'Partnumber data valves'!$B$4:$M$1001,12,FALSE)</f>
        <v>#N/A</v>
      </c>
      <c r="Q499" s="20" t="e">
        <f>VLOOKUP('Frese Valve Selection'!$O499,'Partnumber data valves'!$B$4:$L$1001,11,FALSE)</f>
        <v>#N/A</v>
      </c>
      <c r="R499" s="94" t="e">
        <f t="shared" si="43"/>
        <v>#DIV/0!</v>
      </c>
      <c r="S499" s="71"/>
      <c r="T499" s="71"/>
      <c r="U499" s="71"/>
      <c r="V499" s="71"/>
      <c r="W499" s="71"/>
      <c r="X499" s="71"/>
      <c r="Y499" s="19" t="e">
        <f>VLOOKUP('Frese Valve Selection'!$O499,'Partnumber data valves'!$B$4:$K$1001,2,FALSE)</f>
        <v>#N/A</v>
      </c>
      <c r="Z499" s="20" t="e">
        <f>VLOOKUP('Frese Valve Selection'!$O499,'Partnumber data valves'!$B$4:$K$1001,3,FALSE)</f>
        <v>#N/A</v>
      </c>
      <c r="AA499" s="20" t="e">
        <f>VLOOKUP('Frese Valve Selection'!$O499,'Partnumber data valves'!$B$4:$K$1001,7,FALSE)</f>
        <v>#N/A</v>
      </c>
      <c r="AB499" s="20" t="e">
        <f>VLOOKUP('Frese Valve Selection'!$O499,'Partnumber data valves'!$B$4:$K$1001,8,FALSE)</f>
        <v>#N/A</v>
      </c>
      <c r="AC499" s="20" t="e">
        <f>VLOOKUP('Frese Valve Selection'!$O499,'Partnumber data valves'!$B$4:$K$1001,9,FALSE)</f>
        <v>#N/A</v>
      </c>
      <c r="AD499" s="20" t="e">
        <f>VLOOKUP('Frese Valve Selection'!$O499,'Partnumber data valves'!$B$4:$K$1001,10,FALSE)</f>
        <v>#N/A</v>
      </c>
      <c r="AE499" s="93">
        <f>IF(ISNUMBER(S499),S499*VLOOKUP('Frese Valve Selection'!$T499,'Partnumber data cartridges'!$A$4:$G$1001,7,FALSE),0)+
IF(ISNUMBER(U499),U499*VLOOKUP('Frese Valve Selection'!V499,'Partnumber data cartridges'!$A$4:$G$1001,7,FALSE),0)+
IF(ISNUMBER(W499),W499*VLOOKUP('Frese Valve Selection'!X499,'Partnumber data cartridges'!$A$4:$G$1001,7,FALSE),0)</f>
        <v>0</v>
      </c>
      <c r="AF499" s="1">
        <f>MAX(IF(ISBLANK(T499),0,VLOOKUP('Frese Valve Selection'!$T499,'Partnumber data cartridges'!$A$4:$G$1001,5,FALSE)),
IF(ISBLANK(V499),0,VLOOKUP('Frese Valve Selection'!V499,'Partnumber data cartridges'!$A$4:$G$1001,5,FALSE)),
IF(ISBLANK(X499),0,VLOOKUP('Frese Valve Selection'!X499,'Partnumber data cartridges'!$A$4:$G$1001,5,FALSE)))</f>
        <v>0</v>
      </c>
      <c r="AG499" s="20" t="e">
        <f>VLOOKUP(O499,'Weight table'!$A$2:$C$10000,3,FALSE)+IF(ISNUMBER(S499),S499*VLOOKUP(T499,'Weight table'!$A$2:$C$10000,3,FALSE),0)+IF(ISNUMBER(U499),U499*VLOOKUP(V499,'Weight table'!$A$2:$C$10000,3,FALSE),0)+IF(ISNUMBER(W499),W499*VLOOKUP(X499,'Weight table'!$A$2:$C$10000,3,FALSE),0)</f>
        <v>#N/A</v>
      </c>
      <c r="AI499" s="73"/>
      <c r="AN499">
        <f t="shared" si="44"/>
        <v>0</v>
      </c>
      <c r="AO499" t="e">
        <f t="shared" si="45"/>
        <v>#N/A</v>
      </c>
    </row>
    <row r="500" spans="2:41">
      <c r="B500" s="73"/>
      <c r="C500" s="73"/>
      <c r="D500" s="73"/>
      <c r="E500" s="73"/>
      <c r="F500" s="73"/>
      <c r="G500" s="81"/>
      <c r="H500" s="81"/>
      <c r="I500" s="97"/>
      <c r="J500" s="73"/>
      <c r="K500" s="73"/>
      <c r="L500" s="73"/>
      <c r="M500" s="81"/>
      <c r="O500" s="71"/>
      <c r="P500" s="20" t="e">
        <f>VLOOKUP('Frese Valve Selection'!$O500,'Partnumber data valves'!$B$4:$M$1001,12,FALSE)</f>
        <v>#N/A</v>
      </c>
      <c r="Q500" s="20" t="e">
        <f>VLOOKUP('Frese Valve Selection'!$O500,'Partnumber data valves'!$B$4:$L$1001,11,FALSE)</f>
        <v>#N/A</v>
      </c>
      <c r="R500" s="94" t="e">
        <f t="shared" si="43"/>
        <v>#DIV/0!</v>
      </c>
      <c r="S500" s="71"/>
      <c r="T500" s="71"/>
      <c r="U500" s="71"/>
      <c r="V500" s="71"/>
      <c r="W500" s="71"/>
      <c r="X500" s="71"/>
      <c r="Y500" s="19" t="e">
        <f>VLOOKUP('Frese Valve Selection'!$O500,'Partnumber data valves'!$B$4:$K$1001,2,FALSE)</f>
        <v>#N/A</v>
      </c>
      <c r="Z500" s="20" t="e">
        <f>VLOOKUP('Frese Valve Selection'!$O500,'Partnumber data valves'!$B$4:$K$1001,3,FALSE)</f>
        <v>#N/A</v>
      </c>
      <c r="AA500" s="20" t="e">
        <f>VLOOKUP('Frese Valve Selection'!$O500,'Partnumber data valves'!$B$4:$K$1001,7,FALSE)</f>
        <v>#N/A</v>
      </c>
      <c r="AB500" s="20" t="e">
        <f>VLOOKUP('Frese Valve Selection'!$O500,'Partnumber data valves'!$B$4:$K$1001,8,FALSE)</f>
        <v>#N/A</v>
      </c>
      <c r="AC500" s="20" t="e">
        <f>VLOOKUP('Frese Valve Selection'!$O500,'Partnumber data valves'!$B$4:$K$1001,9,FALSE)</f>
        <v>#N/A</v>
      </c>
      <c r="AD500" s="20" t="e">
        <f>VLOOKUP('Frese Valve Selection'!$O500,'Partnumber data valves'!$B$4:$K$1001,10,FALSE)</f>
        <v>#N/A</v>
      </c>
      <c r="AE500" s="93">
        <f>IF(ISNUMBER(S500),S500*VLOOKUP('Frese Valve Selection'!$T500,'Partnumber data cartridges'!$A$4:$G$1001,7,FALSE),0)+
IF(ISNUMBER(U500),U500*VLOOKUP('Frese Valve Selection'!V500,'Partnumber data cartridges'!$A$4:$G$1001,7,FALSE),0)+
IF(ISNUMBER(W500),W500*VLOOKUP('Frese Valve Selection'!X500,'Partnumber data cartridges'!$A$4:$G$1001,7,FALSE),0)</f>
        <v>0</v>
      </c>
      <c r="AF500" s="1">
        <f>MAX(IF(ISBLANK(T500),0,VLOOKUP('Frese Valve Selection'!$T500,'Partnumber data cartridges'!$A$4:$G$1001,5,FALSE)),
IF(ISBLANK(V500),0,VLOOKUP('Frese Valve Selection'!V500,'Partnumber data cartridges'!$A$4:$G$1001,5,FALSE)),
IF(ISBLANK(X500),0,VLOOKUP('Frese Valve Selection'!X500,'Partnumber data cartridges'!$A$4:$G$1001,5,FALSE)))</f>
        <v>0</v>
      </c>
      <c r="AG500" s="20" t="e">
        <f>VLOOKUP(O500,'Weight table'!$A$2:$C$10000,3,FALSE)+IF(ISNUMBER(S500),S500*VLOOKUP(T500,'Weight table'!$A$2:$C$10000,3,FALSE),0)+IF(ISNUMBER(U500),U500*VLOOKUP(V500,'Weight table'!$A$2:$C$10000,3,FALSE),0)+IF(ISNUMBER(W500),W500*VLOOKUP(X500,'Weight table'!$A$2:$C$10000,3,FALSE),0)</f>
        <v>#N/A</v>
      </c>
      <c r="AI500" s="73"/>
      <c r="AN500">
        <f t="shared" si="44"/>
        <v>0</v>
      </c>
      <c r="AO500" t="e">
        <f t="shared" si="45"/>
        <v>#N/A</v>
      </c>
    </row>
    <row r="501" spans="2:41">
      <c r="B501" s="73"/>
      <c r="C501" s="73"/>
      <c r="D501" s="73"/>
      <c r="E501" s="73"/>
      <c r="F501" s="73"/>
      <c r="G501" s="81"/>
      <c r="H501" s="81"/>
      <c r="I501" s="97"/>
      <c r="J501" s="73"/>
      <c r="K501" s="73"/>
      <c r="L501" s="73"/>
      <c r="M501" s="81"/>
      <c r="O501" s="71"/>
      <c r="P501" s="20" t="e">
        <f>VLOOKUP('Frese Valve Selection'!$O501,'Partnumber data valves'!$B$4:$M$1001,12,FALSE)</f>
        <v>#N/A</v>
      </c>
      <c r="Q501" s="20" t="e">
        <f>VLOOKUP('Frese Valve Selection'!$O501,'Partnumber data valves'!$B$4:$L$1001,11,FALSE)</f>
        <v>#N/A</v>
      </c>
      <c r="R501" s="94" t="e">
        <f t="shared" si="43"/>
        <v>#DIV/0!</v>
      </c>
      <c r="S501" s="71"/>
      <c r="T501" s="71"/>
      <c r="U501" s="71"/>
      <c r="V501" s="71"/>
      <c r="W501" s="71"/>
      <c r="X501" s="71"/>
      <c r="Y501" s="19" t="e">
        <f>VLOOKUP('Frese Valve Selection'!$O501,'Partnumber data valves'!$B$4:$K$1001,2,FALSE)</f>
        <v>#N/A</v>
      </c>
      <c r="Z501" s="20" t="e">
        <f>VLOOKUP('Frese Valve Selection'!$O501,'Partnumber data valves'!$B$4:$K$1001,3,FALSE)</f>
        <v>#N/A</v>
      </c>
      <c r="AA501" s="20" t="e">
        <f>VLOOKUP('Frese Valve Selection'!$O501,'Partnumber data valves'!$B$4:$K$1001,7,FALSE)</f>
        <v>#N/A</v>
      </c>
      <c r="AB501" s="20" t="e">
        <f>VLOOKUP('Frese Valve Selection'!$O501,'Partnumber data valves'!$B$4:$K$1001,8,FALSE)</f>
        <v>#N/A</v>
      </c>
      <c r="AC501" s="20" t="e">
        <f>VLOOKUP('Frese Valve Selection'!$O501,'Partnumber data valves'!$B$4:$K$1001,9,FALSE)</f>
        <v>#N/A</v>
      </c>
      <c r="AD501" s="20" t="e">
        <f>VLOOKUP('Frese Valve Selection'!$O501,'Partnumber data valves'!$B$4:$K$1001,10,FALSE)</f>
        <v>#N/A</v>
      </c>
      <c r="AE501" s="93">
        <f>IF(ISNUMBER(S501),S501*VLOOKUP('Frese Valve Selection'!$T501,'Partnumber data cartridges'!$A$4:$G$1001,7,FALSE),0)+
IF(ISNUMBER(U501),U501*VLOOKUP('Frese Valve Selection'!V501,'Partnumber data cartridges'!$A$4:$G$1001,7,FALSE),0)+
IF(ISNUMBER(W501),W501*VLOOKUP('Frese Valve Selection'!X501,'Partnumber data cartridges'!$A$4:$G$1001,7,FALSE),0)</f>
        <v>0</v>
      </c>
      <c r="AF501" s="1">
        <f>MAX(IF(ISBLANK(T501),0,VLOOKUP('Frese Valve Selection'!$T501,'Partnumber data cartridges'!$A$4:$G$1001,5,FALSE)),
IF(ISBLANK(V501),0,VLOOKUP('Frese Valve Selection'!V501,'Partnumber data cartridges'!$A$4:$G$1001,5,FALSE)),
IF(ISBLANK(X501),0,VLOOKUP('Frese Valve Selection'!X501,'Partnumber data cartridges'!$A$4:$G$1001,5,FALSE)))</f>
        <v>0</v>
      </c>
      <c r="AG501" s="20" t="e">
        <f>VLOOKUP(O501,'Weight table'!$A$2:$C$10000,3,FALSE)+IF(ISNUMBER(S501),S501*VLOOKUP(T501,'Weight table'!$A$2:$C$10000,3,FALSE),0)+IF(ISNUMBER(U501),U501*VLOOKUP(V501,'Weight table'!$A$2:$C$10000,3,FALSE),0)+IF(ISNUMBER(W501),W501*VLOOKUP(X501,'Weight table'!$A$2:$C$10000,3,FALSE),0)</f>
        <v>#N/A</v>
      </c>
      <c r="AI501" s="73"/>
      <c r="AN501">
        <f t="shared" si="44"/>
        <v>0</v>
      </c>
      <c r="AO501" t="e">
        <f t="shared" si="45"/>
        <v>#N/A</v>
      </c>
    </row>
    <row r="502" spans="2:41">
      <c r="B502" s="73"/>
      <c r="C502" s="73"/>
      <c r="D502" s="73"/>
      <c r="E502" s="73"/>
      <c r="F502" s="73"/>
      <c r="G502" s="81"/>
      <c r="H502" s="81"/>
      <c r="I502" s="97"/>
      <c r="J502" s="73"/>
      <c r="K502" s="73"/>
      <c r="L502" s="73"/>
      <c r="M502" s="81"/>
      <c r="O502" s="71"/>
      <c r="P502" s="20" t="e">
        <f>VLOOKUP('Frese Valve Selection'!$O502,'Partnumber data valves'!$B$4:$M$1001,12,FALSE)</f>
        <v>#N/A</v>
      </c>
      <c r="Q502" s="20" t="e">
        <f>VLOOKUP('Frese Valve Selection'!$O502,'Partnumber data valves'!$B$4:$L$1001,11,FALSE)</f>
        <v>#N/A</v>
      </c>
      <c r="R502" s="94" t="e">
        <f t="shared" si="43"/>
        <v>#DIV/0!</v>
      </c>
      <c r="S502" s="71"/>
      <c r="T502" s="71"/>
      <c r="U502" s="71"/>
      <c r="V502" s="71"/>
      <c r="W502" s="71"/>
      <c r="X502" s="71"/>
      <c r="Y502" s="19" t="e">
        <f>VLOOKUP('Frese Valve Selection'!$O502,'Partnumber data valves'!$B$4:$K$1001,2,FALSE)</f>
        <v>#N/A</v>
      </c>
      <c r="Z502" s="20" t="e">
        <f>VLOOKUP('Frese Valve Selection'!$O502,'Partnumber data valves'!$B$4:$K$1001,3,FALSE)</f>
        <v>#N/A</v>
      </c>
      <c r="AA502" s="20" t="e">
        <f>VLOOKUP('Frese Valve Selection'!$O502,'Partnumber data valves'!$B$4:$K$1001,7,FALSE)</f>
        <v>#N/A</v>
      </c>
      <c r="AB502" s="20" t="e">
        <f>VLOOKUP('Frese Valve Selection'!$O502,'Partnumber data valves'!$B$4:$K$1001,8,FALSE)</f>
        <v>#N/A</v>
      </c>
      <c r="AC502" s="20" t="e">
        <f>VLOOKUP('Frese Valve Selection'!$O502,'Partnumber data valves'!$B$4:$K$1001,9,FALSE)</f>
        <v>#N/A</v>
      </c>
      <c r="AD502" s="20" t="e">
        <f>VLOOKUP('Frese Valve Selection'!$O502,'Partnumber data valves'!$B$4:$K$1001,10,FALSE)</f>
        <v>#N/A</v>
      </c>
      <c r="AE502" s="93">
        <f>IF(ISNUMBER(S502),S502*VLOOKUP('Frese Valve Selection'!$T502,'Partnumber data cartridges'!$A$4:$G$1001,7,FALSE),0)+
IF(ISNUMBER(U502),U502*VLOOKUP('Frese Valve Selection'!V502,'Partnumber data cartridges'!$A$4:$G$1001,7,FALSE),0)+
IF(ISNUMBER(W502),W502*VLOOKUP('Frese Valve Selection'!X502,'Partnumber data cartridges'!$A$4:$G$1001,7,FALSE),0)</f>
        <v>0</v>
      </c>
      <c r="AF502" s="1">
        <f>MAX(IF(ISBLANK(T502),0,VLOOKUP('Frese Valve Selection'!$T502,'Partnumber data cartridges'!$A$4:$G$1001,5,FALSE)),
IF(ISBLANK(V502),0,VLOOKUP('Frese Valve Selection'!V502,'Partnumber data cartridges'!$A$4:$G$1001,5,FALSE)),
IF(ISBLANK(X502),0,VLOOKUP('Frese Valve Selection'!X502,'Partnumber data cartridges'!$A$4:$G$1001,5,FALSE)))</f>
        <v>0</v>
      </c>
      <c r="AG502" s="20" t="e">
        <f>VLOOKUP(O502,'Weight table'!$A$2:$C$10000,3,FALSE)+IF(ISNUMBER(S502),S502*VLOOKUP(T502,'Weight table'!$A$2:$C$10000,3,FALSE),0)+IF(ISNUMBER(U502),U502*VLOOKUP(V502,'Weight table'!$A$2:$C$10000,3,FALSE),0)+IF(ISNUMBER(W502),W502*VLOOKUP(X502,'Weight table'!$A$2:$C$10000,3,FALSE),0)</f>
        <v>#N/A</v>
      </c>
      <c r="AI502" s="73"/>
      <c r="AN502">
        <f t="shared" si="44"/>
        <v>0</v>
      </c>
      <c r="AO502" t="e">
        <f t="shared" si="45"/>
        <v>#N/A</v>
      </c>
    </row>
    <row r="503" spans="2:41">
      <c r="B503" s="73"/>
      <c r="C503" s="73"/>
      <c r="D503" s="73"/>
      <c r="E503" s="73"/>
      <c r="F503" s="73"/>
      <c r="G503" s="81"/>
      <c r="H503" s="81"/>
      <c r="I503" s="97"/>
      <c r="J503" s="73"/>
      <c r="K503" s="73"/>
      <c r="L503" s="73"/>
      <c r="M503" s="81"/>
      <c r="O503" s="71"/>
      <c r="P503" s="20" t="e">
        <f>VLOOKUP('Frese Valve Selection'!$O503,'Partnumber data valves'!$B$4:$M$1001,12,FALSE)</f>
        <v>#N/A</v>
      </c>
      <c r="Q503" s="20" t="e">
        <f>VLOOKUP('Frese Valve Selection'!$O503,'Partnumber data valves'!$B$4:$L$1001,11,FALSE)</f>
        <v>#N/A</v>
      </c>
      <c r="R503" s="94" t="e">
        <f t="shared" si="43"/>
        <v>#DIV/0!</v>
      </c>
      <c r="S503" s="71"/>
      <c r="T503" s="71"/>
      <c r="U503" s="71"/>
      <c r="V503" s="71"/>
      <c r="W503" s="71"/>
      <c r="X503" s="71"/>
      <c r="Y503" s="19" t="e">
        <f>VLOOKUP('Frese Valve Selection'!$O503,'Partnumber data valves'!$B$4:$K$1001,2,FALSE)</f>
        <v>#N/A</v>
      </c>
      <c r="Z503" s="20" t="e">
        <f>VLOOKUP('Frese Valve Selection'!$O503,'Partnumber data valves'!$B$4:$K$1001,3,FALSE)</f>
        <v>#N/A</v>
      </c>
      <c r="AA503" s="20" t="e">
        <f>VLOOKUP('Frese Valve Selection'!$O503,'Partnumber data valves'!$B$4:$K$1001,7,FALSE)</f>
        <v>#N/A</v>
      </c>
      <c r="AB503" s="20" t="e">
        <f>VLOOKUP('Frese Valve Selection'!$O503,'Partnumber data valves'!$B$4:$K$1001,8,FALSE)</f>
        <v>#N/A</v>
      </c>
      <c r="AC503" s="20" t="e">
        <f>VLOOKUP('Frese Valve Selection'!$O503,'Partnumber data valves'!$B$4:$K$1001,9,FALSE)</f>
        <v>#N/A</v>
      </c>
      <c r="AD503" s="20" t="e">
        <f>VLOOKUP('Frese Valve Selection'!$O503,'Partnumber data valves'!$B$4:$K$1001,10,FALSE)</f>
        <v>#N/A</v>
      </c>
      <c r="AE503" s="93">
        <f>IF(ISNUMBER(S503),S503*VLOOKUP('Frese Valve Selection'!$T503,'Partnumber data cartridges'!$A$4:$G$1001,7,FALSE),0)+
IF(ISNUMBER(U503),U503*VLOOKUP('Frese Valve Selection'!V503,'Partnumber data cartridges'!$A$4:$G$1001,7,FALSE),0)+
IF(ISNUMBER(W503),W503*VLOOKUP('Frese Valve Selection'!X503,'Partnumber data cartridges'!$A$4:$G$1001,7,FALSE),0)</f>
        <v>0</v>
      </c>
      <c r="AF503" s="1">
        <f>MAX(IF(ISBLANK(T503),0,VLOOKUP('Frese Valve Selection'!$T503,'Partnumber data cartridges'!$A$4:$G$1001,5,FALSE)),
IF(ISBLANK(V503),0,VLOOKUP('Frese Valve Selection'!V503,'Partnumber data cartridges'!$A$4:$G$1001,5,FALSE)),
IF(ISBLANK(X503),0,VLOOKUP('Frese Valve Selection'!X503,'Partnumber data cartridges'!$A$4:$G$1001,5,FALSE)))</f>
        <v>0</v>
      </c>
      <c r="AG503" s="20" t="e">
        <f>VLOOKUP(O503,'Weight table'!$A$2:$C$10000,3,FALSE)+IF(ISNUMBER(S503),S503*VLOOKUP(T503,'Weight table'!$A$2:$C$10000,3,FALSE),0)+IF(ISNUMBER(U503),U503*VLOOKUP(V503,'Weight table'!$A$2:$C$10000,3,FALSE),0)+IF(ISNUMBER(W503),W503*VLOOKUP(X503,'Weight table'!$A$2:$C$10000,3,FALSE),0)</f>
        <v>#N/A</v>
      </c>
      <c r="AI503" s="73"/>
      <c r="AN503">
        <f t="shared" si="44"/>
        <v>0</v>
      </c>
      <c r="AO503" t="e">
        <f t="shared" si="45"/>
        <v>#N/A</v>
      </c>
    </row>
    <row r="504" spans="2:41">
      <c r="B504" s="73"/>
      <c r="C504" s="73"/>
      <c r="D504" s="73"/>
      <c r="E504" s="73"/>
      <c r="F504" s="73"/>
      <c r="G504" s="81"/>
      <c r="H504" s="81"/>
      <c r="I504" s="97"/>
      <c r="J504" s="73"/>
      <c r="K504" s="73"/>
      <c r="L504" s="73"/>
      <c r="M504" s="81"/>
      <c r="O504" s="71"/>
      <c r="P504" s="20" t="e">
        <f>VLOOKUP('Frese Valve Selection'!$O504,'Partnumber data valves'!$B$4:$M$1001,12,FALSE)</f>
        <v>#N/A</v>
      </c>
      <c r="Q504" s="20" t="e">
        <f>VLOOKUP('Frese Valve Selection'!$O504,'Partnumber data valves'!$B$4:$L$1001,11,FALSE)</f>
        <v>#N/A</v>
      </c>
      <c r="R504" s="94" t="e">
        <f t="shared" si="43"/>
        <v>#DIV/0!</v>
      </c>
      <c r="S504" s="71"/>
      <c r="T504" s="71"/>
      <c r="U504" s="71"/>
      <c r="V504" s="71"/>
      <c r="W504" s="71"/>
      <c r="X504" s="71"/>
      <c r="Y504" s="19" t="e">
        <f>VLOOKUP('Frese Valve Selection'!$O504,'Partnumber data valves'!$B$4:$K$1001,2,FALSE)</f>
        <v>#N/A</v>
      </c>
      <c r="Z504" s="20" t="e">
        <f>VLOOKUP('Frese Valve Selection'!$O504,'Partnumber data valves'!$B$4:$K$1001,3,FALSE)</f>
        <v>#N/A</v>
      </c>
      <c r="AA504" s="20" t="e">
        <f>VLOOKUP('Frese Valve Selection'!$O504,'Partnumber data valves'!$B$4:$K$1001,7,FALSE)</f>
        <v>#N/A</v>
      </c>
      <c r="AB504" s="20" t="e">
        <f>VLOOKUP('Frese Valve Selection'!$O504,'Partnumber data valves'!$B$4:$K$1001,8,FALSE)</f>
        <v>#N/A</v>
      </c>
      <c r="AC504" s="20" t="e">
        <f>VLOOKUP('Frese Valve Selection'!$O504,'Partnumber data valves'!$B$4:$K$1001,9,FALSE)</f>
        <v>#N/A</v>
      </c>
      <c r="AD504" s="20" t="e">
        <f>VLOOKUP('Frese Valve Selection'!$O504,'Partnumber data valves'!$B$4:$K$1001,10,FALSE)</f>
        <v>#N/A</v>
      </c>
      <c r="AE504" s="93">
        <f>IF(ISNUMBER(S504),S504*VLOOKUP('Frese Valve Selection'!$T504,'Partnumber data cartridges'!$A$4:$G$1001,7,FALSE),0)+
IF(ISNUMBER(U504),U504*VLOOKUP('Frese Valve Selection'!V504,'Partnumber data cartridges'!$A$4:$G$1001,7,FALSE),0)+
IF(ISNUMBER(W504),W504*VLOOKUP('Frese Valve Selection'!X504,'Partnumber data cartridges'!$A$4:$G$1001,7,FALSE),0)</f>
        <v>0</v>
      </c>
      <c r="AF504" s="1">
        <f>MAX(IF(ISBLANK(T504),0,VLOOKUP('Frese Valve Selection'!$T504,'Partnumber data cartridges'!$A$4:$G$1001,5,FALSE)),
IF(ISBLANK(V504),0,VLOOKUP('Frese Valve Selection'!V504,'Partnumber data cartridges'!$A$4:$G$1001,5,FALSE)),
IF(ISBLANK(X504),0,VLOOKUP('Frese Valve Selection'!X504,'Partnumber data cartridges'!$A$4:$G$1001,5,FALSE)))</f>
        <v>0</v>
      </c>
      <c r="AG504" s="20" t="e">
        <f>VLOOKUP(O504,'Weight table'!$A$2:$C$10000,3,FALSE)+IF(ISNUMBER(S504),S504*VLOOKUP(T504,'Weight table'!$A$2:$C$10000,3,FALSE),0)+IF(ISNUMBER(U504),U504*VLOOKUP(V504,'Weight table'!$A$2:$C$10000,3,FALSE),0)+IF(ISNUMBER(W504),W504*VLOOKUP(X504,'Weight table'!$A$2:$C$10000,3,FALSE),0)</f>
        <v>#N/A</v>
      </c>
      <c r="AI504" s="73"/>
      <c r="AN504">
        <f t="shared" si="44"/>
        <v>0</v>
      </c>
      <c r="AO504" t="e">
        <f t="shared" si="45"/>
        <v>#N/A</v>
      </c>
    </row>
    <row r="505" spans="2:41">
      <c r="B505" s="73"/>
      <c r="C505" s="73"/>
      <c r="D505" s="73"/>
      <c r="E505" s="73"/>
      <c r="F505" s="73"/>
      <c r="G505" s="81"/>
      <c r="H505" s="81"/>
      <c r="I505" s="97"/>
      <c r="J505" s="73"/>
      <c r="K505" s="73"/>
      <c r="L505" s="73"/>
      <c r="M505" s="81"/>
      <c r="O505" s="71"/>
      <c r="P505" s="20" t="e">
        <f>VLOOKUP('Frese Valve Selection'!$O505,'Partnumber data valves'!$B$4:$M$1001,12,FALSE)</f>
        <v>#N/A</v>
      </c>
      <c r="Q505" s="20" t="e">
        <f>VLOOKUP('Frese Valve Selection'!$O505,'Partnumber data valves'!$B$4:$L$1001,11,FALSE)</f>
        <v>#N/A</v>
      </c>
      <c r="R505" s="94" t="e">
        <f t="shared" si="43"/>
        <v>#DIV/0!</v>
      </c>
      <c r="S505" s="71"/>
      <c r="T505" s="71"/>
      <c r="U505" s="71"/>
      <c r="V505" s="71"/>
      <c r="W505" s="71"/>
      <c r="X505" s="71"/>
      <c r="Y505" s="19" t="e">
        <f>VLOOKUP('Frese Valve Selection'!$O505,'Partnumber data valves'!$B$4:$K$1001,2,FALSE)</f>
        <v>#N/A</v>
      </c>
      <c r="Z505" s="20" t="e">
        <f>VLOOKUP('Frese Valve Selection'!$O505,'Partnumber data valves'!$B$4:$K$1001,3,FALSE)</f>
        <v>#N/A</v>
      </c>
      <c r="AA505" s="20" t="e">
        <f>VLOOKUP('Frese Valve Selection'!$O505,'Partnumber data valves'!$B$4:$K$1001,7,FALSE)</f>
        <v>#N/A</v>
      </c>
      <c r="AB505" s="20" t="e">
        <f>VLOOKUP('Frese Valve Selection'!$O505,'Partnumber data valves'!$B$4:$K$1001,8,FALSE)</f>
        <v>#N/A</v>
      </c>
      <c r="AC505" s="20" t="e">
        <f>VLOOKUP('Frese Valve Selection'!$O505,'Partnumber data valves'!$B$4:$K$1001,9,FALSE)</f>
        <v>#N/A</v>
      </c>
      <c r="AD505" s="20" t="e">
        <f>VLOOKUP('Frese Valve Selection'!$O505,'Partnumber data valves'!$B$4:$K$1001,10,FALSE)</f>
        <v>#N/A</v>
      </c>
      <c r="AE505" s="93">
        <f>IF(ISNUMBER(S505),S505*VLOOKUP('Frese Valve Selection'!$T505,'Partnumber data cartridges'!$A$4:$G$1001,7,FALSE),0)+
IF(ISNUMBER(U505),U505*VLOOKUP('Frese Valve Selection'!V505,'Partnumber data cartridges'!$A$4:$G$1001,7,FALSE),0)+
IF(ISNUMBER(W505),W505*VLOOKUP('Frese Valve Selection'!X505,'Partnumber data cartridges'!$A$4:$G$1001,7,FALSE),0)</f>
        <v>0</v>
      </c>
      <c r="AF505" s="1">
        <f>MAX(IF(ISBLANK(T505),0,VLOOKUP('Frese Valve Selection'!$T505,'Partnumber data cartridges'!$A$4:$G$1001,5,FALSE)),
IF(ISBLANK(V505),0,VLOOKUP('Frese Valve Selection'!V505,'Partnumber data cartridges'!$A$4:$G$1001,5,FALSE)),
IF(ISBLANK(X505),0,VLOOKUP('Frese Valve Selection'!X505,'Partnumber data cartridges'!$A$4:$G$1001,5,FALSE)))</f>
        <v>0</v>
      </c>
      <c r="AG505" s="20" t="e">
        <f>VLOOKUP(O505,'Weight table'!$A$2:$C$10000,3,FALSE)+IF(ISNUMBER(S505),S505*VLOOKUP(T505,'Weight table'!$A$2:$C$10000,3,FALSE),0)+IF(ISNUMBER(U505),U505*VLOOKUP(V505,'Weight table'!$A$2:$C$10000,3,FALSE),0)+IF(ISNUMBER(W505),W505*VLOOKUP(X505,'Weight table'!$A$2:$C$10000,3,FALSE),0)</f>
        <v>#N/A</v>
      </c>
      <c r="AI505" s="73"/>
      <c r="AN505">
        <f t="shared" si="44"/>
        <v>0</v>
      </c>
      <c r="AO505" t="e">
        <f t="shared" si="45"/>
        <v>#N/A</v>
      </c>
    </row>
    <row r="506" spans="2:41">
      <c r="B506" s="73"/>
      <c r="C506" s="73"/>
      <c r="D506" s="73"/>
      <c r="E506" s="73"/>
      <c r="F506" s="73"/>
      <c r="G506" s="81"/>
      <c r="H506" s="81"/>
      <c r="I506" s="97"/>
      <c r="J506" s="73"/>
      <c r="K506" s="73"/>
      <c r="L506" s="73"/>
      <c r="M506" s="81"/>
      <c r="O506" s="71"/>
      <c r="P506" s="20" t="e">
        <f>VLOOKUP('Frese Valve Selection'!$O506,'Partnumber data valves'!$B$4:$M$1001,12,FALSE)</f>
        <v>#N/A</v>
      </c>
      <c r="Q506" s="20" t="e">
        <f>VLOOKUP('Frese Valve Selection'!$O506,'Partnumber data valves'!$B$4:$L$1001,11,FALSE)</f>
        <v>#N/A</v>
      </c>
      <c r="R506" s="94" t="e">
        <f t="shared" si="43"/>
        <v>#DIV/0!</v>
      </c>
      <c r="S506" s="71"/>
      <c r="T506" s="71"/>
      <c r="U506" s="71"/>
      <c r="V506" s="71"/>
      <c r="W506" s="71"/>
      <c r="X506" s="71"/>
      <c r="Y506" s="19" t="e">
        <f>VLOOKUP('Frese Valve Selection'!$O506,'Partnumber data valves'!$B$4:$K$1001,2,FALSE)</f>
        <v>#N/A</v>
      </c>
      <c r="Z506" s="20" t="e">
        <f>VLOOKUP('Frese Valve Selection'!$O506,'Partnumber data valves'!$B$4:$K$1001,3,FALSE)</f>
        <v>#N/A</v>
      </c>
      <c r="AA506" s="20" t="e">
        <f>VLOOKUP('Frese Valve Selection'!$O506,'Partnumber data valves'!$B$4:$K$1001,7,FALSE)</f>
        <v>#N/A</v>
      </c>
      <c r="AB506" s="20" t="e">
        <f>VLOOKUP('Frese Valve Selection'!$O506,'Partnumber data valves'!$B$4:$K$1001,8,FALSE)</f>
        <v>#N/A</v>
      </c>
      <c r="AC506" s="20" t="e">
        <f>VLOOKUP('Frese Valve Selection'!$O506,'Partnumber data valves'!$B$4:$K$1001,9,FALSE)</f>
        <v>#N/A</v>
      </c>
      <c r="AD506" s="20" t="e">
        <f>VLOOKUP('Frese Valve Selection'!$O506,'Partnumber data valves'!$B$4:$K$1001,10,FALSE)</f>
        <v>#N/A</v>
      </c>
      <c r="AE506" s="93">
        <f>IF(ISNUMBER(S506),S506*VLOOKUP('Frese Valve Selection'!$T506,'Partnumber data cartridges'!$A$4:$G$1001,7,FALSE),0)+
IF(ISNUMBER(U506),U506*VLOOKUP('Frese Valve Selection'!V506,'Partnumber data cartridges'!$A$4:$G$1001,7,FALSE),0)+
IF(ISNUMBER(W506),W506*VLOOKUP('Frese Valve Selection'!X506,'Partnumber data cartridges'!$A$4:$G$1001,7,FALSE),0)</f>
        <v>0</v>
      </c>
      <c r="AF506" s="1">
        <f>MAX(IF(ISBLANK(T506),0,VLOOKUP('Frese Valve Selection'!$T506,'Partnumber data cartridges'!$A$4:$G$1001,5,FALSE)),
IF(ISBLANK(V506),0,VLOOKUP('Frese Valve Selection'!V506,'Partnumber data cartridges'!$A$4:$G$1001,5,FALSE)),
IF(ISBLANK(X506),0,VLOOKUP('Frese Valve Selection'!X506,'Partnumber data cartridges'!$A$4:$G$1001,5,FALSE)))</f>
        <v>0</v>
      </c>
      <c r="AG506" s="20" t="e">
        <f>VLOOKUP(O506,'Weight table'!$A$2:$C$10000,3,FALSE)+IF(ISNUMBER(S506),S506*VLOOKUP(T506,'Weight table'!$A$2:$C$10000,3,FALSE),0)+IF(ISNUMBER(U506),U506*VLOOKUP(V506,'Weight table'!$A$2:$C$10000,3,FALSE),0)+IF(ISNUMBER(W506),W506*VLOOKUP(X506,'Weight table'!$A$2:$C$10000,3,FALSE),0)</f>
        <v>#N/A</v>
      </c>
      <c r="AI506" s="73"/>
      <c r="AN506">
        <f t="shared" si="44"/>
        <v>0</v>
      </c>
      <c r="AO506" t="e">
        <f t="shared" si="45"/>
        <v>#N/A</v>
      </c>
    </row>
    <row r="507" spans="2:41">
      <c r="B507" s="73"/>
      <c r="C507" s="73"/>
      <c r="D507" s="73"/>
      <c r="E507" s="73"/>
      <c r="F507" s="73"/>
      <c r="G507" s="81"/>
      <c r="H507" s="82"/>
      <c r="I507" s="97"/>
      <c r="J507" s="73"/>
      <c r="K507" s="73"/>
      <c r="L507" s="73"/>
      <c r="M507" s="81"/>
      <c r="O507" s="71"/>
      <c r="P507" s="20" t="e">
        <f>VLOOKUP('Frese Valve Selection'!$O507,'Partnumber data valves'!$B$4:$M$1001,12,FALSE)</f>
        <v>#N/A</v>
      </c>
      <c r="Q507" s="20" t="e">
        <f>VLOOKUP('Frese Valve Selection'!$O507,'Partnumber data valves'!$B$4:$L$1001,11,FALSE)</f>
        <v>#N/A</v>
      </c>
      <c r="R507" s="94" t="e">
        <f t="shared" si="43"/>
        <v>#DIV/0!</v>
      </c>
      <c r="S507" s="71"/>
      <c r="T507" s="71"/>
      <c r="U507" s="71"/>
      <c r="V507" s="71"/>
      <c r="W507" s="71"/>
      <c r="X507" s="71"/>
      <c r="Y507" s="19" t="e">
        <f>VLOOKUP('Frese Valve Selection'!$O507,'Partnumber data valves'!$B$4:$K$1001,2,FALSE)</f>
        <v>#N/A</v>
      </c>
      <c r="Z507" s="20" t="e">
        <f>VLOOKUP('Frese Valve Selection'!$O507,'Partnumber data valves'!$B$4:$K$1001,3,FALSE)</f>
        <v>#N/A</v>
      </c>
      <c r="AA507" s="20" t="e">
        <f>VLOOKUP('Frese Valve Selection'!$O507,'Partnumber data valves'!$B$4:$K$1001,7,FALSE)</f>
        <v>#N/A</v>
      </c>
      <c r="AB507" s="20" t="e">
        <f>VLOOKUP('Frese Valve Selection'!$O507,'Partnumber data valves'!$B$4:$K$1001,8,FALSE)</f>
        <v>#N/A</v>
      </c>
      <c r="AC507" s="20" t="e">
        <f>VLOOKUP('Frese Valve Selection'!$O507,'Partnumber data valves'!$B$4:$K$1001,9,FALSE)</f>
        <v>#N/A</v>
      </c>
      <c r="AD507" s="20" t="e">
        <f>VLOOKUP('Frese Valve Selection'!$O507,'Partnumber data valves'!$B$4:$K$1001,10,FALSE)</f>
        <v>#N/A</v>
      </c>
      <c r="AE507" s="93">
        <f>IF(ISNUMBER(S507),S507*VLOOKUP('Frese Valve Selection'!$T507,'Partnumber data cartridges'!$A$4:$G$1001,7,FALSE),0)+
IF(ISNUMBER(U507),U507*VLOOKUP('Frese Valve Selection'!V507,'Partnumber data cartridges'!$A$4:$G$1001,7,FALSE),0)+
IF(ISNUMBER(W507),W507*VLOOKUP('Frese Valve Selection'!X507,'Partnumber data cartridges'!$A$4:$G$1001,7,FALSE),0)</f>
        <v>0</v>
      </c>
      <c r="AF507" s="1">
        <f>MAX(IF(ISBLANK(T507),0,VLOOKUP('Frese Valve Selection'!$T507,'Partnumber data cartridges'!$A$4:$G$1001,5,FALSE)),
IF(ISBLANK(V507),0,VLOOKUP('Frese Valve Selection'!V507,'Partnumber data cartridges'!$A$4:$G$1001,5,FALSE)),
IF(ISBLANK(X507),0,VLOOKUP('Frese Valve Selection'!X507,'Partnumber data cartridges'!$A$4:$G$1001,5,FALSE)))</f>
        <v>0</v>
      </c>
      <c r="AG507" s="20" t="e">
        <f>VLOOKUP(O507,'Weight table'!$A$2:$C$10000,3,FALSE)+IF(ISNUMBER(S507),S507*VLOOKUP(T507,'Weight table'!$A$2:$C$10000,3,FALSE),0)+IF(ISNUMBER(U507),U507*VLOOKUP(V507,'Weight table'!$A$2:$C$10000,3,FALSE),0)+IF(ISNUMBER(W507),W507*VLOOKUP(X507,'Weight table'!$A$2:$C$10000,3,FALSE),0)</f>
        <v>#N/A</v>
      </c>
      <c r="AI507" s="73"/>
      <c r="AN507">
        <f t="shared" si="44"/>
        <v>0</v>
      </c>
      <c r="AO507" t="e">
        <f t="shared" si="45"/>
        <v>#N/A</v>
      </c>
    </row>
    <row r="508" spans="2:41">
      <c r="B508" s="73"/>
      <c r="C508" s="73"/>
      <c r="D508" s="73"/>
      <c r="E508" s="73"/>
      <c r="F508" s="73"/>
      <c r="G508" s="81"/>
      <c r="H508" s="80"/>
      <c r="I508" s="97"/>
      <c r="J508" s="73"/>
      <c r="K508" s="73"/>
      <c r="L508" s="73"/>
      <c r="M508" s="81"/>
      <c r="O508" s="71"/>
      <c r="P508" s="20" t="e">
        <f>VLOOKUP('Frese Valve Selection'!$O508,'Partnumber data valves'!$B$4:$M$1001,12,FALSE)</f>
        <v>#N/A</v>
      </c>
      <c r="Q508" s="20" t="e">
        <f>VLOOKUP('Frese Valve Selection'!$O508,'Partnumber data valves'!$B$4:$L$1001,11,FALSE)</f>
        <v>#N/A</v>
      </c>
      <c r="R508" s="94" t="e">
        <f t="shared" si="43"/>
        <v>#DIV/0!</v>
      </c>
      <c r="S508" s="71"/>
      <c r="T508" s="71"/>
      <c r="U508" s="71"/>
      <c r="V508" s="71"/>
      <c r="W508" s="71"/>
      <c r="X508" s="71"/>
      <c r="Y508" s="19" t="e">
        <f>VLOOKUP('Frese Valve Selection'!$O508,'Partnumber data valves'!$B$4:$K$1001,2,FALSE)</f>
        <v>#N/A</v>
      </c>
      <c r="Z508" s="20" t="e">
        <f>VLOOKUP('Frese Valve Selection'!$O508,'Partnumber data valves'!$B$4:$K$1001,3,FALSE)</f>
        <v>#N/A</v>
      </c>
      <c r="AA508" s="20" t="e">
        <f>VLOOKUP('Frese Valve Selection'!$O508,'Partnumber data valves'!$B$4:$K$1001,7,FALSE)</f>
        <v>#N/A</v>
      </c>
      <c r="AB508" s="20" t="e">
        <f>VLOOKUP('Frese Valve Selection'!$O508,'Partnumber data valves'!$B$4:$K$1001,8,FALSE)</f>
        <v>#N/A</v>
      </c>
      <c r="AC508" s="20" t="e">
        <f>VLOOKUP('Frese Valve Selection'!$O508,'Partnumber data valves'!$B$4:$K$1001,9,FALSE)</f>
        <v>#N/A</v>
      </c>
      <c r="AD508" s="20" t="e">
        <f>VLOOKUP('Frese Valve Selection'!$O508,'Partnumber data valves'!$B$4:$K$1001,10,FALSE)</f>
        <v>#N/A</v>
      </c>
      <c r="AE508" s="93">
        <f>IF(ISNUMBER(S508),S508*VLOOKUP('Frese Valve Selection'!$T508,'Partnumber data cartridges'!$A$4:$G$1001,7,FALSE),0)+
IF(ISNUMBER(U508),U508*VLOOKUP('Frese Valve Selection'!V508,'Partnumber data cartridges'!$A$4:$G$1001,7,FALSE),0)+
IF(ISNUMBER(W508),W508*VLOOKUP('Frese Valve Selection'!X508,'Partnumber data cartridges'!$A$4:$G$1001,7,FALSE),0)</f>
        <v>0</v>
      </c>
      <c r="AF508" s="1">
        <f>MAX(IF(ISBLANK(T508),0,VLOOKUP('Frese Valve Selection'!$T508,'Partnumber data cartridges'!$A$4:$G$1001,5,FALSE)),
IF(ISBLANK(V508),0,VLOOKUP('Frese Valve Selection'!V508,'Partnumber data cartridges'!$A$4:$G$1001,5,FALSE)),
IF(ISBLANK(X508),0,VLOOKUP('Frese Valve Selection'!X508,'Partnumber data cartridges'!$A$4:$G$1001,5,FALSE)))</f>
        <v>0</v>
      </c>
      <c r="AG508" s="20" t="e">
        <f>VLOOKUP(O508,'Weight table'!$A$2:$C$10000,3,FALSE)+IF(ISNUMBER(S508),S508*VLOOKUP(T508,'Weight table'!$A$2:$C$10000,3,FALSE),0)+IF(ISNUMBER(U508),U508*VLOOKUP(V508,'Weight table'!$A$2:$C$10000,3,FALSE),0)+IF(ISNUMBER(W508),W508*VLOOKUP(X508,'Weight table'!$A$2:$C$10000,3,FALSE),0)</f>
        <v>#N/A</v>
      </c>
      <c r="AI508" s="73"/>
      <c r="AN508">
        <f t="shared" si="44"/>
        <v>0</v>
      </c>
      <c r="AO508" t="e">
        <f t="shared" si="45"/>
        <v>#N/A</v>
      </c>
    </row>
    <row r="509" spans="2:41">
      <c r="B509" s="73"/>
      <c r="C509" s="73"/>
      <c r="D509" s="73"/>
      <c r="E509" s="73"/>
      <c r="F509" s="73"/>
      <c r="G509" s="81"/>
      <c r="H509" s="81"/>
      <c r="I509" s="97"/>
      <c r="J509" s="73"/>
      <c r="K509" s="73"/>
      <c r="L509" s="73"/>
      <c r="M509" s="81"/>
      <c r="O509" s="71"/>
      <c r="P509" s="20" t="e">
        <f>VLOOKUP('Frese Valve Selection'!$O509,'Partnumber data valves'!$B$4:$M$1001,12,FALSE)</f>
        <v>#N/A</v>
      </c>
      <c r="Q509" s="20" t="e">
        <f>VLOOKUP('Frese Valve Selection'!$O509,'Partnumber data valves'!$B$4:$L$1001,11,FALSE)</f>
        <v>#N/A</v>
      </c>
      <c r="R509" s="94" t="e">
        <f t="shared" si="43"/>
        <v>#DIV/0!</v>
      </c>
      <c r="S509" s="71"/>
      <c r="T509" s="71"/>
      <c r="U509" s="71"/>
      <c r="V509" s="71"/>
      <c r="W509" s="71"/>
      <c r="X509" s="71"/>
      <c r="Y509" s="19" t="e">
        <f>VLOOKUP('Frese Valve Selection'!$O509,'Partnumber data valves'!$B$4:$K$1001,2,FALSE)</f>
        <v>#N/A</v>
      </c>
      <c r="Z509" s="20" t="e">
        <f>VLOOKUP('Frese Valve Selection'!$O509,'Partnumber data valves'!$B$4:$K$1001,3,FALSE)</f>
        <v>#N/A</v>
      </c>
      <c r="AA509" s="20" t="e">
        <f>VLOOKUP('Frese Valve Selection'!$O509,'Partnumber data valves'!$B$4:$K$1001,7,FALSE)</f>
        <v>#N/A</v>
      </c>
      <c r="AB509" s="20" t="e">
        <f>VLOOKUP('Frese Valve Selection'!$O509,'Partnumber data valves'!$B$4:$K$1001,8,FALSE)</f>
        <v>#N/A</v>
      </c>
      <c r="AC509" s="20" t="e">
        <f>VLOOKUP('Frese Valve Selection'!$O509,'Partnumber data valves'!$B$4:$K$1001,9,FALSE)</f>
        <v>#N/A</v>
      </c>
      <c r="AD509" s="20" t="e">
        <f>VLOOKUP('Frese Valve Selection'!$O509,'Partnumber data valves'!$B$4:$K$1001,10,FALSE)</f>
        <v>#N/A</v>
      </c>
      <c r="AE509" s="93">
        <f>IF(ISNUMBER(S509),S509*VLOOKUP('Frese Valve Selection'!$T509,'Partnumber data cartridges'!$A$4:$G$1001,7,FALSE),0)+
IF(ISNUMBER(U509),U509*VLOOKUP('Frese Valve Selection'!V509,'Partnumber data cartridges'!$A$4:$G$1001,7,FALSE),0)+
IF(ISNUMBER(W509),W509*VLOOKUP('Frese Valve Selection'!X509,'Partnumber data cartridges'!$A$4:$G$1001,7,FALSE),0)</f>
        <v>0</v>
      </c>
      <c r="AF509" s="1">
        <f>MAX(IF(ISBLANK(T509),0,VLOOKUP('Frese Valve Selection'!$T509,'Partnumber data cartridges'!$A$4:$G$1001,5,FALSE)),
IF(ISBLANK(V509),0,VLOOKUP('Frese Valve Selection'!V509,'Partnumber data cartridges'!$A$4:$G$1001,5,FALSE)),
IF(ISBLANK(X509),0,VLOOKUP('Frese Valve Selection'!X509,'Partnumber data cartridges'!$A$4:$G$1001,5,FALSE)))</f>
        <v>0</v>
      </c>
      <c r="AG509" s="20" t="e">
        <f>VLOOKUP(O509,'Weight table'!$A$2:$C$10000,3,FALSE)+IF(ISNUMBER(S509),S509*VLOOKUP(T509,'Weight table'!$A$2:$C$10000,3,FALSE),0)+IF(ISNUMBER(U509),U509*VLOOKUP(V509,'Weight table'!$A$2:$C$10000,3,FALSE),0)+IF(ISNUMBER(W509),W509*VLOOKUP(X509,'Weight table'!$A$2:$C$10000,3,FALSE),0)</f>
        <v>#N/A</v>
      </c>
      <c r="AI509" s="73"/>
      <c r="AN509">
        <f t="shared" si="44"/>
        <v>0</v>
      </c>
      <c r="AO509" t="e">
        <f t="shared" si="45"/>
        <v>#N/A</v>
      </c>
    </row>
    <row r="510" spans="2:41">
      <c r="B510" s="73"/>
      <c r="C510" s="73"/>
      <c r="D510" s="73"/>
      <c r="E510" s="73"/>
      <c r="F510" s="73"/>
      <c r="G510" s="81"/>
      <c r="H510" s="82"/>
      <c r="I510" s="97"/>
      <c r="J510" s="73"/>
      <c r="K510" s="73"/>
      <c r="L510" s="73"/>
      <c r="M510" s="81"/>
      <c r="O510" s="71"/>
      <c r="P510" s="20" t="e">
        <f>VLOOKUP('Frese Valve Selection'!$O510,'Partnumber data valves'!$B$4:$M$1001,12,FALSE)</f>
        <v>#N/A</v>
      </c>
      <c r="Q510" s="20" t="e">
        <f>VLOOKUP('Frese Valve Selection'!$O510,'Partnumber data valves'!$B$4:$L$1001,11,FALSE)</f>
        <v>#N/A</v>
      </c>
      <c r="R510" s="94" t="e">
        <f t="shared" si="43"/>
        <v>#DIV/0!</v>
      </c>
      <c r="S510" s="71"/>
      <c r="T510" s="71"/>
      <c r="U510" s="71"/>
      <c r="V510" s="71"/>
      <c r="W510" s="71"/>
      <c r="X510" s="71"/>
      <c r="Y510" s="19" t="e">
        <f>VLOOKUP('Frese Valve Selection'!$O510,'Partnumber data valves'!$B$4:$K$1001,2,FALSE)</f>
        <v>#N/A</v>
      </c>
      <c r="Z510" s="20" t="e">
        <f>VLOOKUP('Frese Valve Selection'!$O510,'Partnumber data valves'!$B$4:$K$1001,3,FALSE)</f>
        <v>#N/A</v>
      </c>
      <c r="AA510" s="20" t="e">
        <f>VLOOKUP('Frese Valve Selection'!$O510,'Partnumber data valves'!$B$4:$K$1001,7,FALSE)</f>
        <v>#N/A</v>
      </c>
      <c r="AB510" s="20" t="e">
        <f>VLOOKUP('Frese Valve Selection'!$O510,'Partnumber data valves'!$B$4:$K$1001,8,FALSE)</f>
        <v>#N/A</v>
      </c>
      <c r="AC510" s="20" t="e">
        <f>VLOOKUP('Frese Valve Selection'!$O510,'Partnumber data valves'!$B$4:$K$1001,9,FALSE)</f>
        <v>#N/A</v>
      </c>
      <c r="AD510" s="20" t="e">
        <f>VLOOKUP('Frese Valve Selection'!$O510,'Partnumber data valves'!$B$4:$K$1001,10,FALSE)</f>
        <v>#N/A</v>
      </c>
      <c r="AE510" s="93">
        <f>IF(ISNUMBER(S510),S510*VLOOKUP('Frese Valve Selection'!$T510,'Partnumber data cartridges'!$A$4:$G$1001,7,FALSE),0)+
IF(ISNUMBER(U510),U510*VLOOKUP('Frese Valve Selection'!V510,'Partnumber data cartridges'!$A$4:$G$1001,7,FALSE),0)+
IF(ISNUMBER(W510),W510*VLOOKUP('Frese Valve Selection'!X510,'Partnumber data cartridges'!$A$4:$G$1001,7,FALSE),0)</f>
        <v>0</v>
      </c>
      <c r="AF510" s="1">
        <f>MAX(IF(ISBLANK(T510),0,VLOOKUP('Frese Valve Selection'!$T510,'Partnumber data cartridges'!$A$4:$G$1001,5,FALSE)),
IF(ISBLANK(V510),0,VLOOKUP('Frese Valve Selection'!V510,'Partnumber data cartridges'!$A$4:$G$1001,5,FALSE)),
IF(ISBLANK(X510),0,VLOOKUP('Frese Valve Selection'!X510,'Partnumber data cartridges'!$A$4:$G$1001,5,FALSE)))</f>
        <v>0</v>
      </c>
      <c r="AG510" s="20" t="e">
        <f>VLOOKUP(O510,'Weight table'!$A$2:$C$10000,3,FALSE)+IF(ISNUMBER(S510),S510*VLOOKUP(T510,'Weight table'!$A$2:$C$10000,3,FALSE),0)+IF(ISNUMBER(U510),U510*VLOOKUP(V510,'Weight table'!$A$2:$C$10000,3,FALSE),0)+IF(ISNUMBER(W510),W510*VLOOKUP(X510,'Weight table'!$A$2:$C$10000,3,FALSE),0)</f>
        <v>#N/A</v>
      </c>
      <c r="AI510" s="73"/>
      <c r="AN510">
        <f t="shared" si="44"/>
        <v>0</v>
      </c>
      <c r="AO510" t="e">
        <f t="shared" si="45"/>
        <v>#N/A</v>
      </c>
    </row>
    <row r="511" spans="2:41">
      <c r="B511" s="73"/>
      <c r="C511" s="73"/>
      <c r="D511" s="73"/>
      <c r="E511" s="73"/>
      <c r="F511" s="73"/>
      <c r="G511" s="81"/>
      <c r="H511" s="82"/>
      <c r="I511" s="97"/>
      <c r="J511" s="73"/>
      <c r="K511" s="73"/>
      <c r="L511" s="73"/>
      <c r="M511" s="81"/>
      <c r="O511" s="71"/>
      <c r="P511" s="20" t="e">
        <f>VLOOKUP('Frese Valve Selection'!$O511,'Partnumber data valves'!$B$4:$M$1001,12,FALSE)</f>
        <v>#N/A</v>
      </c>
      <c r="Q511" s="20" t="e">
        <f>VLOOKUP('Frese Valve Selection'!$O511,'Partnumber data valves'!$B$4:$L$1001,11,FALSE)</f>
        <v>#N/A</v>
      </c>
      <c r="R511" s="94" t="e">
        <f t="shared" si="43"/>
        <v>#DIV/0!</v>
      </c>
      <c r="S511" s="71"/>
      <c r="T511" s="71"/>
      <c r="U511" s="71"/>
      <c r="V511" s="71"/>
      <c r="W511" s="71"/>
      <c r="X511" s="71"/>
      <c r="Y511" s="19" t="e">
        <f>VLOOKUP('Frese Valve Selection'!$O511,'Partnumber data valves'!$B$4:$K$1001,2,FALSE)</f>
        <v>#N/A</v>
      </c>
      <c r="Z511" s="20" t="e">
        <f>VLOOKUP('Frese Valve Selection'!$O511,'Partnumber data valves'!$B$4:$K$1001,3,FALSE)</f>
        <v>#N/A</v>
      </c>
      <c r="AA511" s="20" t="e">
        <f>VLOOKUP('Frese Valve Selection'!$O511,'Partnumber data valves'!$B$4:$K$1001,7,FALSE)</f>
        <v>#N/A</v>
      </c>
      <c r="AB511" s="20" t="e">
        <f>VLOOKUP('Frese Valve Selection'!$O511,'Partnumber data valves'!$B$4:$K$1001,8,FALSE)</f>
        <v>#N/A</v>
      </c>
      <c r="AC511" s="20" t="e">
        <f>VLOOKUP('Frese Valve Selection'!$O511,'Partnumber data valves'!$B$4:$K$1001,9,FALSE)</f>
        <v>#N/A</v>
      </c>
      <c r="AD511" s="20" t="e">
        <f>VLOOKUP('Frese Valve Selection'!$O511,'Partnumber data valves'!$B$4:$K$1001,10,FALSE)</f>
        <v>#N/A</v>
      </c>
      <c r="AE511" s="93">
        <f>IF(ISNUMBER(S511),S511*VLOOKUP('Frese Valve Selection'!$T511,'Partnumber data cartridges'!$A$4:$G$1001,7,FALSE),0)+
IF(ISNUMBER(U511),U511*VLOOKUP('Frese Valve Selection'!V511,'Partnumber data cartridges'!$A$4:$G$1001,7,FALSE),0)+
IF(ISNUMBER(W511),W511*VLOOKUP('Frese Valve Selection'!X511,'Partnumber data cartridges'!$A$4:$G$1001,7,FALSE),0)</f>
        <v>0</v>
      </c>
      <c r="AF511" s="1">
        <f>MAX(IF(ISBLANK(T511),0,VLOOKUP('Frese Valve Selection'!$T511,'Partnumber data cartridges'!$A$4:$G$1001,5,FALSE)),
IF(ISBLANK(V511),0,VLOOKUP('Frese Valve Selection'!V511,'Partnumber data cartridges'!$A$4:$G$1001,5,FALSE)),
IF(ISBLANK(X511),0,VLOOKUP('Frese Valve Selection'!X511,'Partnumber data cartridges'!$A$4:$G$1001,5,FALSE)))</f>
        <v>0</v>
      </c>
      <c r="AG511" s="20" t="e">
        <f>VLOOKUP(O511,'Weight table'!$A$2:$C$10000,3,FALSE)+IF(ISNUMBER(S511),S511*VLOOKUP(T511,'Weight table'!$A$2:$C$10000,3,FALSE),0)+IF(ISNUMBER(U511),U511*VLOOKUP(V511,'Weight table'!$A$2:$C$10000,3,FALSE),0)+IF(ISNUMBER(W511),W511*VLOOKUP(X511,'Weight table'!$A$2:$C$10000,3,FALSE),0)</f>
        <v>#N/A</v>
      </c>
      <c r="AI511" s="73"/>
      <c r="AN511">
        <f t="shared" si="44"/>
        <v>0</v>
      </c>
      <c r="AO511" t="e">
        <f t="shared" si="45"/>
        <v>#N/A</v>
      </c>
    </row>
    <row r="512" spans="2:41">
      <c r="B512" s="73"/>
      <c r="C512" s="73"/>
      <c r="D512" s="73"/>
      <c r="E512" s="73"/>
      <c r="F512" s="73"/>
      <c r="G512" s="81"/>
      <c r="H512" s="82"/>
      <c r="I512" s="97"/>
      <c r="J512" s="73"/>
      <c r="K512" s="73"/>
      <c r="L512" s="73"/>
      <c r="M512" s="81"/>
      <c r="O512" s="71"/>
      <c r="P512" s="20" t="e">
        <f>VLOOKUP('Frese Valve Selection'!$O512,'Partnumber data valves'!$B$4:$M$1001,12,FALSE)</f>
        <v>#N/A</v>
      </c>
      <c r="Q512" s="20" t="e">
        <f>VLOOKUP('Frese Valve Selection'!$O512,'Partnumber data valves'!$B$4:$L$1001,11,FALSE)</f>
        <v>#N/A</v>
      </c>
      <c r="R512" s="94" t="e">
        <f t="shared" si="43"/>
        <v>#DIV/0!</v>
      </c>
      <c r="S512" s="71"/>
      <c r="T512" s="71"/>
      <c r="U512" s="71"/>
      <c r="V512" s="71"/>
      <c r="W512" s="71"/>
      <c r="X512" s="71"/>
      <c r="Y512" s="19" t="e">
        <f>VLOOKUP('Frese Valve Selection'!$O512,'Partnumber data valves'!$B$4:$K$1001,2,FALSE)</f>
        <v>#N/A</v>
      </c>
      <c r="Z512" s="20" t="e">
        <f>VLOOKUP('Frese Valve Selection'!$O512,'Partnumber data valves'!$B$4:$K$1001,3,FALSE)</f>
        <v>#N/A</v>
      </c>
      <c r="AA512" s="20" t="e">
        <f>VLOOKUP('Frese Valve Selection'!$O512,'Partnumber data valves'!$B$4:$K$1001,7,FALSE)</f>
        <v>#N/A</v>
      </c>
      <c r="AB512" s="20" t="e">
        <f>VLOOKUP('Frese Valve Selection'!$O512,'Partnumber data valves'!$B$4:$K$1001,8,FALSE)</f>
        <v>#N/A</v>
      </c>
      <c r="AC512" s="20" t="e">
        <f>VLOOKUP('Frese Valve Selection'!$O512,'Partnumber data valves'!$B$4:$K$1001,9,FALSE)</f>
        <v>#N/A</v>
      </c>
      <c r="AD512" s="20" t="e">
        <f>VLOOKUP('Frese Valve Selection'!$O512,'Partnumber data valves'!$B$4:$K$1001,10,FALSE)</f>
        <v>#N/A</v>
      </c>
      <c r="AE512" s="93">
        <f>IF(ISNUMBER(S512),S512*VLOOKUP('Frese Valve Selection'!$T512,'Partnumber data cartridges'!$A$4:$G$1001,7,FALSE),0)+
IF(ISNUMBER(U512),U512*VLOOKUP('Frese Valve Selection'!V512,'Partnumber data cartridges'!$A$4:$G$1001,7,FALSE),0)+
IF(ISNUMBER(W512),W512*VLOOKUP('Frese Valve Selection'!X512,'Partnumber data cartridges'!$A$4:$G$1001,7,FALSE),0)</f>
        <v>0</v>
      </c>
      <c r="AF512" s="1">
        <f>MAX(IF(ISBLANK(T512),0,VLOOKUP('Frese Valve Selection'!$T512,'Partnumber data cartridges'!$A$4:$G$1001,5,FALSE)),
IF(ISBLANK(V512),0,VLOOKUP('Frese Valve Selection'!V512,'Partnumber data cartridges'!$A$4:$G$1001,5,FALSE)),
IF(ISBLANK(X512),0,VLOOKUP('Frese Valve Selection'!X512,'Partnumber data cartridges'!$A$4:$G$1001,5,FALSE)))</f>
        <v>0</v>
      </c>
      <c r="AG512" s="20" t="e">
        <f>VLOOKUP(O512,'Weight table'!$A$2:$C$10000,3,FALSE)+IF(ISNUMBER(S512),S512*VLOOKUP(T512,'Weight table'!$A$2:$C$10000,3,FALSE),0)+IF(ISNUMBER(U512),U512*VLOOKUP(V512,'Weight table'!$A$2:$C$10000,3,FALSE),0)+IF(ISNUMBER(W512),W512*VLOOKUP(X512,'Weight table'!$A$2:$C$10000,3,FALSE),0)</f>
        <v>#N/A</v>
      </c>
      <c r="AI512" s="73"/>
      <c r="AN512">
        <f t="shared" si="44"/>
        <v>0</v>
      </c>
      <c r="AO512" t="e">
        <f t="shared" si="45"/>
        <v>#N/A</v>
      </c>
    </row>
    <row r="513" spans="2:41">
      <c r="B513" s="73"/>
      <c r="C513" s="73"/>
      <c r="D513" s="73"/>
      <c r="E513" s="73"/>
      <c r="F513" s="73"/>
      <c r="G513" s="81"/>
      <c r="H513" s="82"/>
      <c r="I513" s="97"/>
      <c r="J513" s="73"/>
      <c r="K513" s="73"/>
      <c r="L513" s="73"/>
      <c r="M513" s="81"/>
      <c r="O513" s="71"/>
      <c r="P513" s="20" t="e">
        <f>VLOOKUP('Frese Valve Selection'!$O513,'Partnumber data valves'!$B$4:$M$1001,12,FALSE)</f>
        <v>#N/A</v>
      </c>
      <c r="Q513" s="20" t="e">
        <f>VLOOKUP('Frese Valve Selection'!$O513,'Partnumber data valves'!$B$4:$L$1001,11,FALSE)</f>
        <v>#N/A</v>
      </c>
      <c r="R513" s="94" t="e">
        <f t="shared" si="43"/>
        <v>#DIV/0!</v>
      </c>
      <c r="S513" s="71"/>
      <c r="T513" s="71"/>
      <c r="U513" s="71"/>
      <c r="V513" s="71"/>
      <c r="W513" s="71"/>
      <c r="X513" s="71"/>
      <c r="Y513" s="19" t="e">
        <f>VLOOKUP('Frese Valve Selection'!$O513,'Partnumber data valves'!$B$4:$K$1001,2,FALSE)</f>
        <v>#N/A</v>
      </c>
      <c r="Z513" s="20" t="e">
        <f>VLOOKUP('Frese Valve Selection'!$O513,'Partnumber data valves'!$B$4:$K$1001,3,FALSE)</f>
        <v>#N/A</v>
      </c>
      <c r="AA513" s="20" t="e">
        <f>VLOOKUP('Frese Valve Selection'!$O513,'Partnumber data valves'!$B$4:$K$1001,7,FALSE)</f>
        <v>#N/A</v>
      </c>
      <c r="AB513" s="20" t="e">
        <f>VLOOKUP('Frese Valve Selection'!$O513,'Partnumber data valves'!$B$4:$K$1001,8,FALSE)</f>
        <v>#N/A</v>
      </c>
      <c r="AC513" s="20" t="e">
        <f>VLOOKUP('Frese Valve Selection'!$O513,'Partnumber data valves'!$B$4:$K$1001,9,FALSE)</f>
        <v>#N/A</v>
      </c>
      <c r="AD513" s="20" t="e">
        <f>VLOOKUP('Frese Valve Selection'!$O513,'Partnumber data valves'!$B$4:$K$1001,10,FALSE)</f>
        <v>#N/A</v>
      </c>
      <c r="AE513" s="93">
        <f>IF(ISNUMBER(S513),S513*VLOOKUP('Frese Valve Selection'!$T513,'Partnumber data cartridges'!$A$4:$G$1001,7,FALSE),0)+
IF(ISNUMBER(U513),U513*VLOOKUP('Frese Valve Selection'!V513,'Partnumber data cartridges'!$A$4:$G$1001,7,FALSE),0)+
IF(ISNUMBER(W513),W513*VLOOKUP('Frese Valve Selection'!X513,'Partnumber data cartridges'!$A$4:$G$1001,7,FALSE),0)</f>
        <v>0</v>
      </c>
      <c r="AF513" s="1">
        <f>MAX(IF(ISBLANK(T513),0,VLOOKUP('Frese Valve Selection'!$T513,'Partnumber data cartridges'!$A$4:$G$1001,5,FALSE)),
IF(ISBLANK(V513),0,VLOOKUP('Frese Valve Selection'!V513,'Partnumber data cartridges'!$A$4:$G$1001,5,FALSE)),
IF(ISBLANK(X513),0,VLOOKUP('Frese Valve Selection'!X513,'Partnumber data cartridges'!$A$4:$G$1001,5,FALSE)))</f>
        <v>0</v>
      </c>
      <c r="AG513" s="20" t="e">
        <f>VLOOKUP(O513,'Weight table'!$A$2:$C$10000,3,FALSE)+IF(ISNUMBER(S513),S513*VLOOKUP(T513,'Weight table'!$A$2:$C$10000,3,FALSE),0)+IF(ISNUMBER(U513),U513*VLOOKUP(V513,'Weight table'!$A$2:$C$10000,3,FALSE),0)+IF(ISNUMBER(W513),W513*VLOOKUP(X513,'Weight table'!$A$2:$C$10000,3,FALSE),0)</f>
        <v>#N/A</v>
      </c>
      <c r="AI513" s="73"/>
      <c r="AN513">
        <f t="shared" si="44"/>
        <v>0</v>
      </c>
      <c r="AO513" t="e">
        <f t="shared" si="45"/>
        <v>#N/A</v>
      </c>
    </row>
    <row r="514" spans="2:41">
      <c r="B514" s="73"/>
      <c r="C514" s="73"/>
      <c r="D514" s="73"/>
      <c r="E514" s="73"/>
      <c r="F514" s="73"/>
      <c r="G514" s="81"/>
      <c r="H514" s="82"/>
      <c r="I514" s="97"/>
      <c r="J514" s="73"/>
      <c r="K514" s="73"/>
      <c r="L514" s="73"/>
      <c r="M514" s="81"/>
      <c r="O514" s="71"/>
      <c r="P514" s="20" t="e">
        <f>VLOOKUP('Frese Valve Selection'!$O514,'Partnumber data valves'!$B$4:$M$1001,12,FALSE)</f>
        <v>#N/A</v>
      </c>
      <c r="Q514" s="20" t="e">
        <f>VLOOKUP('Frese Valve Selection'!$O514,'Partnumber data valves'!$B$4:$L$1001,11,FALSE)</f>
        <v>#N/A</v>
      </c>
      <c r="R514" s="94" t="e">
        <f t="shared" si="43"/>
        <v>#DIV/0!</v>
      </c>
      <c r="S514" s="71"/>
      <c r="T514" s="71"/>
      <c r="U514" s="71"/>
      <c r="V514" s="71"/>
      <c r="W514" s="71"/>
      <c r="X514" s="71"/>
      <c r="Y514" s="19" t="e">
        <f>VLOOKUP('Frese Valve Selection'!$O514,'Partnumber data valves'!$B$4:$K$1001,2,FALSE)</f>
        <v>#N/A</v>
      </c>
      <c r="Z514" s="20" t="e">
        <f>VLOOKUP('Frese Valve Selection'!$O514,'Partnumber data valves'!$B$4:$K$1001,3,FALSE)</f>
        <v>#N/A</v>
      </c>
      <c r="AA514" s="20" t="e">
        <f>VLOOKUP('Frese Valve Selection'!$O514,'Partnumber data valves'!$B$4:$K$1001,7,FALSE)</f>
        <v>#N/A</v>
      </c>
      <c r="AB514" s="20" t="e">
        <f>VLOOKUP('Frese Valve Selection'!$O514,'Partnumber data valves'!$B$4:$K$1001,8,FALSE)</f>
        <v>#N/A</v>
      </c>
      <c r="AC514" s="20" t="e">
        <f>VLOOKUP('Frese Valve Selection'!$O514,'Partnumber data valves'!$B$4:$K$1001,9,FALSE)</f>
        <v>#N/A</v>
      </c>
      <c r="AD514" s="20" t="e">
        <f>VLOOKUP('Frese Valve Selection'!$O514,'Partnumber data valves'!$B$4:$K$1001,10,FALSE)</f>
        <v>#N/A</v>
      </c>
      <c r="AE514" s="93">
        <f>IF(ISNUMBER(S514),S514*VLOOKUP('Frese Valve Selection'!$T514,'Partnumber data cartridges'!$A$4:$G$1001,7,FALSE),0)+
IF(ISNUMBER(U514),U514*VLOOKUP('Frese Valve Selection'!V514,'Partnumber data cartridges'!$A$4:$G$1001,7,FALSE),0)+
IF(ISNUMBER(W514),W514*VLOOKUP('Frese Valve Selection'!X514,'Partnumber data cartridges'!$A$4:$G$1001,7,FALSE),0)</f>
        <v>0</v>
      </c>
      <c r="AF514" s="1">
        <f>MAX(IF(ISBLANK(T514),0,VLOOKUP('Frese Valve Selection'!$T514,'Partnumber data cartridges'!$A$4:$G$1001,5,FALSE)),
IF(ISBLANK(V514),0,VLOOKUP('Frese Valve Selection'!V514,'Partnumber data cartridges'!$A$4:$G$1001,5,FALSE)),
IF(ISBLANK(X514),0,VLOOKUP('Frese Valve Selection'!X514,'Partnumber data cartridges'!$A$4:$G$1001,5,FALSE)))</f>
        <v>0</v>
      </c>
      <c r="AG514" s="20" t="e">
        <f>VLOOKUP(O514,'Weight table'!$A$2:$C$10000,3,FALSE)+IF(ISNUMBER(S514),S514*VLOOKUP(T514,'Weight table'!$A$2:$C$10000,3,FALSE),0)+IF(ISNUMBER(U514),U514*VLOOKUP(V514,'Weight table'!$A$2:$C$10000,3,FALSE),0)+IF(ISNUMBER(W514),W514*VLOOKUP(X514,'Weight table'!$A$2:$C$10000,3,FALSE),0)</f>
        <v>#N/A</v>
      </c>
      <c r="AI514" s="73"/>
      <c r="AN514">
        <f t="shared" si="44"/>
        <v>0</v>
      </c>
      <c r="AO514" t="e">
        <f t="shared" si="45"/>
        <v>#N/A</v>
      </c>
    </row>
    <row r="515" spans="2:41">
      <c r="B515" s="73"/>
      <c r="C515" s="73"/>
      <c r="D515" s="73"/>
      <c r="E515" s="73"/>
      <c r="F515" s="73"/>
      <c r="G515" s="81"/>
      <c r="H515" s="84"/>
      <c r="I515" s="97"/>
      <c r="J515" s="73"/>
      <c r="K515" s="73"/>
      <c r="L515" s="73"/>
      <c r="M515" s="83"/>
      <c r="O515" s="71"/>
      <c r="P515" s="20" t="e">
        <f>VLOOKUP('Frese Valve Selection'!$O515,'Partnumber data valves'!$B$4:$M$1001,12,FALSE)</f>
        <v>#N/A</v>
      </c>
      <c r="Q515" s="20" t="e">
        <f>VLOOKUP('Frese Valve Selection'!$O515,'Partnumber data valves'!$B$4:$L$1001,11,FALSE)</f>
        <v>#N/A</v>
      </c>
      <c r="R515" s="94" t="e">
        <f t="shared" si="43"/>
        <v>#DIV/0!</v>
      </c>
      <c r="S515" s="71"/>
      <c r="T515" s="71"/>
      <c r="U515" s="71"/>
      <c r="V515" s="71"/>
      <c r="W515" s="71"/>
      <c r="X515" s="71"/>
      <c r="Y515" s="19" t="e">
        <f>VLOOKUP('Frese Valve Selection'!$O515,'Partnumber data valves'!$B$4:$K$1001,2,FALSE)</f>
        <v>#N/A</v>
      </c>
      <c r="Z515" s="20" t="e">
        <f>VLOOKUP('Frese Valve Selection'!$O515,'Partnumber data valves'!$B$4:$K$1001,3,FALSE)</f>
        <v>#N/A</v>
      </c>
      <c r="AA515" s="20" t="e">
        <f>VLOOKUP('Frese Valve Selection'!$O515,'Partnumber data valves'!$B$4:$K$1001,7,FALSE)</f>
        <v>#N/A</v>
      </c>
      <c r="AB515" s="20" t="e">
        <f>VLOOKUP('Frese Valve Selection'!$O515,'Partnumber data valves'!$B$4:$K$1001,8,FALSE)</f>
        <v>#N/A</v>
      </c>
      <c r="AC515" s="20" t="e">
        <f>VLOOKUP('Frese Valve Selection'!$O515,'Partnumber data valves'!$B$4:$K$1001,9,FALSE)</f>
        <v>#N/A</v>
      </c>
      <c r="AD515" s="20" t="e">
        <f>VLOOKUP('Frese Valve Selection'!$O515,'Partnumber data valves'!$B$4:$K$1001,10,FALSE)</f>
        <v>#N/A</v>
      </c>
      <c r="AE515" s="93">
        <f>IF(ISNUMBER(S515),S515*VLOOKUP('Frese Valve Selection'!$T515,'Partnumber data cartridges'!$A$4:$G$1001,7,FALSE),0)+
IF(ISNUMBER(U515),U515*VLOOKUP('Frese Valve Selection'!V515,'Partnumber data cartridges'!$A$4:$G$1001,7,FALSE),0)+
IF(ISNUMBER(W515),W515*VLOOKUP('Frese Valve Selection'!X515,'Partnumber data cartridges'!$A$4:$G$1001,7,FALSE),0)</f>
        <v>0</v>
      </c>
      <c r="AF515" s="1">
        <f>MAX(IF(ISBLANK(T515),0,VLOOKUP('Frese Valve Selection'!$T515,'Partnumber data cartridges'!$A$4:$G$1001,5,FALSE)),
IF(ISBLANK(V515),0,VLOOKUP('Frese Valve Selection'!V515,'Partnumber data cartridges'!$A$4:$G$1001,5,FALSE)),
IF(ISBLANK(X515),0,VLOOKUP('Frese Valve Selection'!X515,'Partnumber data cartridges'!$A$4:$G$1001,5,FALSE)))</f>
        <v>0</v>
      </c>
      <c r="AG515" s="20" t="e">
        <f>VLOOKUP(O515,'Weight table'!$A$2:$C$10000,3,FALSE)+IF(ISNUMBER(S515),S515*VLOOKUP(T515,'Weight table'!$A$2:$C$10000,3,FALSE),0)+IF(ISNUMBER(U515),U515*VLOOKUP(V515,'Weight table'!$A$2:$C$10000,3,FALSE),0)+IF(ISNUMBER(W515),W515*VLOOKUP(X515,'Weight table'!$A$2:$C$10000,3,FALSE),0)</f>
        <v>#N/A</v>
      </c>
      <c r="AI515" s="73"/>
      <c r="AN515">
        <f t="shared" si="44"/>
        <v>0</v>
      </c>
      <c r="AO515" t="e">
        <f t="shared" si="45"/>
        <v>#N/A</v>
      </c>
    </row>
    <row r="516" spans="2:41">
      <c r="B516" s="73"/>
      <c r="C516" s="73"/>
      <c r="D516" s="73"/>
      <c r="E516" s="73"/>
      <c r="F516" s="73"/>
      <c r="G516" s="81"/>
      <c r="H516" s="82"/>
      <c r="I516" s="97"/>
      <c r="J516" s="73"/>
      <c r="K516" s="73"/>
      <c r="L516" s="73"/>
      <c r="M516" s="81"/>
      <c r="O516" s="71"/>
      <c r="P516" s="20" t="e">
        <f>VLOOKUP('Frese Valve Selection'!$O516,'Partnumber data valves'!$B$4:$M$1001,12,FALSE)</f>
        <v>#N/A</v>
      </c>
      <c r="Q516" s="20" t="e">
        <f>VLOOKUP('Frese Valve Selection'!$O516,'Partnumber data valves'!$B$4:$L$1001,11,FALSE)</f>
        <v>#N/A</v>
      </c>
      <c r="R516" s="94" t="e">
        <f t="shared" si="43"/>
        <v>#DIV/0!</v>
      </c>
      <c r="S516" s="71"/>
      <c r="T516" s="71"/>
      <c r="U516" s="71"/>
      <c r="V516" s="71"/>
      <c r="W516" s="71"/>
      <c r="X516" s="71"/>
      <c r="Y516" s="19" t="e">
        <f>VLOOKUP('Frese Valve Selection'!$O516,'Partnumber data valves'!$B$4:$K$1001,2,FALSE)</f>
        <v>#N/A</v>
      </c>
      <c r="Z516" s="20" t="e">
        <f>VLOOKUP('Frese Valve Selection'!$O516,'Partnumber data valves'!$B$4:$K$1001,3,FALSE)</f>
        <v>#N/A</v>
      </c>
      <c r="AA516" s="20" t="e">
        <f>VLOOKUP('Frese Valve Selection'!$O516,'Partnumber data valves'!$B$4:$K$1001,7,FALSE)</f>
        <v>#N/A</v>
      </c>
      <c r="AB516" s="20" t="e">
        <f>VLOOKUP('Frese Valve Selection'!$O516,'Partnumber data valves'!$B$4:$K$1001,8,FALSE)</f>
        <v>#N/A</v>
      </c>
      <c r="AC516" s="20" t="e">
        <f>VLOOKUP('Frese Valve Selection'!$O516,'Partnumber data valves'!$B$4:$K$1001,9,FALSE)</f>
        <v>#N/A</v>
      </c>
      <c r="AD516" s="20" t="e">
        <f>VLOOKUP('Frese Valve Selection'!$O516,'Partnumber data valves'!$B$4:$K$1001,10,FALSE)</f>
        <v>#N/A</v>
      </c>
      <c r="AE516" s="93">
        <f>IF(ISNUMBER(S516),S516*VLOOKUP('Frese Valve Selection'!$T516,'Partnumber data cartridges'!$A$4:$G$1001,7,FALSE),0)+
IF(ISNUMBER(U516),U516*VLOOKUP('Frese Valve Selection'!V516,'Partnumber data cartridges'!$A$4:$G$1001,7,FALSE),0)+
IF(ISNUMBER(W516),W516*VLOOKUP('Frese Valve Selection'!X516,'Partnumber data cartridges'!$A$4:$G$1001,7,FALSE),0)</f>
        <v>0</v>
      </c>
      <c r="AF516" s="1">
        <f>MAX(IF(ISBLANK(T516),0,VLOOKUP('Frese Valve Selection'!$T516,'Partnumber data cartridges'!$A$4:$G$1001,5,FALSE)),
IF(ISBLANK(V516),0,VLOOKUP('Frese Valve Selection'!V516,'Partnumber data cartridges'!$A$4:$G$1001,5,FALSE)),
IF(ISBLANK(X516),0,VLOOKUP('Frese Valve Selection'!X516,'Partnumber data cartridges'!$A$4:$G$1001,5,FALSE)))</f>
        <v>0</v>
      </c>
      <c r="AG516" s="20" t="e">
        <f>VLOOKUP(O516,'Weight table'!$A$2:$C$10000,3,FALSE)+IF(ISNUMBER(S516),S516*VLOOKUP(T516,'Weight table'!$A$2:$C$10000,3,FALSE),0)+IF(ISNUMBER(U516),U516*VLOOKUP(V516,'Weight table'!$A$2:$C$10000,3,FALSE),0)+IF(ISNUMBER(W516),W516*VLOOKUP(X516,'Weight table'!$A$2:$C$10000,3,FALSE),0)</f>
        <v>#N/A</v>
      </c>
      <c r="AI516" s="73"/>
      <c r="AN516">
        <f t="shared" si="44"/>
        <v>0</v>
      </c>
      <c r="AO516" t="e">
        <f t="shared" si="45"/>
        <v>#N/A</v>
      </c>
    </row>
    <row r="517" spans="2:41">
      <c r="B517" s="73"/>
      <c r="C517" s="73"/>
      <c r="D517" s="73"/>
      <c r="E517" s="73"/>
      <c r="F517" s="73"/>
      <c r="G517" s="81"/>
      <c r="H517" s="84"/>
      <c r="I517" s="97"/>
      <c r="J517" s="73"/>
      <c r="K517" s="73"/>
      <c r="L517" s="73"/>
      <c r="M517" s="81"/>
      <c r="O517" s="71"/>
      <c r="P517" s="20" t="e">
        <f>VLOOKUP('Frese Valve Selection'!$O517,'Partnumber data valves'!$B$4:$M$1001,12,FALSE)</f>
        <v>#N/A</v>
      </c>
      <c r="Q517" s="20" t="e">
        <f>VLOOKUP('Frese Valve Selection'!$O517,'Partnumber data valves'!$B$4:$L$1001,11,FALSE)</f>
        <v>#N/A</v>
      </c>
      <c r="R517" s="94" t="e">
        <f t="shared" si="43"/>
        <v>#DIV/0!</v>
      </c>
      <c r="S517" s="71"/>
      <c r="T517" s="71"/>
      <c r="U517" s="71"/>
      <c r="V517" s="71"/>
      <c r="W517" s="71"/>
      <c r="X517" s="71"/>
      <c r="Y517" s="19" t="e">
        <f>VLOOKUP('Frese Valve Selection'!$O517,'Partnumber data valves'!$B$4:$K$1001,2,FALSE)</f>
        <v>#N/A</v>
      </c>
      <c r="Z517" s="20" t="e">
        <f>VLOOKUP('Frese Valve Selection'!$O517,'Partnumber data valves'!$B$4:$K$1001,3,FALSE)</f>
        <v>#N/A</v>
      </c>
      <c r="AA517" s="20" t="e">
        <f>VLOOKUP('Frese Valve Selection'!$O517,'Partnumber data valves'!$B$4:$K$1001,7,FALSE)</f>
        <v>#N/A</v>
      </c>
      <c r="AB517" s="20" t="e">
        <f>VLOOKUP('Frese Valve Selection'!$O517,'Partnumber data valves'!$B$4:$K$1001,8,FALSE)</f>
        <v>#N/A</v>
      </c>
      <c r="AC517" s="20" t="e">
        <f>VLOOKUP('Frese Valve Selection'!$O517,'Partnumber data valves'!$B$4:$K$1001,9,FALSE)</f>
        <v>#N/A</v>
      </c>
      <c r="AD517" s="20" t="e">
        <f>VLOOKUP('Frese Valve Selection'!$O517,'Partnumber data valves'!$B$4:$K$1001,10,FALSE)</f>
        <v>#N/A</v>
      </c>
      <c r="AE517" s="93">
        <f>IF(ISNUMBER(S517),S517*VLOOKUP('Frese Valve Selection'!$T517,'Partnumber data cartridges'!$A$4:$G$1001,7,FALSE),0)+
IF(ISNUMBER(U517),U517*VLOOKUP('Frese Valve Selection'!V517,'Partnumber data cartridges'!$A$4:$G$1001,7,FALSE),0)+
IF(ISNUMBER(W517),W517*VLOOKUP('Frese Valve Selection'!X517,'Partnumber data cartridges'!$A$4:$G$1001,7,FALSE),0)</f>
        <v>0</v>
      </c>
      <c r="AF517" s="1">
        <f>MAX(IF(ISBLANK(T517),0,VLOOKUP('Frese Valve Selection'!$T517,'Partnumber data cartridges'!$A$4:$G$1001,5,FALSE)),
IF(ISBLANK(V517),0,VLOOKUP('Frese Valve Selection'!V517,'Partnumber data cartridges'!$A$4:$G$1001,5,FALSE)),
IF(ISBLANK(X517),0,VLOOKUP('Frese Valve Selection'!X517,'Partnumber data cartridges'!$A$4:$G$1001,5,FALSE)))</f>
        <v>0</v>
      </c>
      <c r="AG517" s="20" t="e">
        <f>VLOOKUP(O517,'Weight table'!$A$2:$C$10000,3,FALSE)+IF(ISNUMBER(S517),S517*VLOOKUP(T517,'Weight table'!$A$2:$C$10000,3,FALSE),0)+IF(ISNUMBER(U517),U517*VLOOKUP(V517,'Weight table'!$A$2:$C$10000,3,FALSE),0)+IF(ISNUMBER(W517),W517*VLOOKUP(X517,'Weight table'!$A$2:$C$10000,3,FALSE),0)</f>
        <v>#N/A</v>
      </c>
      <c r="AI517" s="73"/>
      <c r="AN517">
        <f t="shared" si="44"/>
        <v>0</v>
      </c>
      <c r="AO517" t="e">
        <f t="shared" si="45"/>
        <v>#N/A</v>
      </c>
    </row>
    <row r="518" spans="2:41">
      <c r="B518" s="73"/>
      <c r="C518" s="73"/>
      <c r="D518" s="73"/>
      <c r="E518" s="73"/>
      <c r="F518" s="73"/>
      <c r="G518" s="81"/>
      <c r="H518" s="81"/>
      <c r="I518" s="97"/>
      <c r="J518" s="73"/>
      <c r="K518" s="73"/>
      <c r="L518" s="73"/>
      <c r="M518" s="81"/>
      <c r="O518" s="71"/>
      <c r="P518" s="20" t="e">
        <f>VLOOKUP('Frese Valve Selection'!$O518,'Partnumber data valves'!$B$4:$M$1001,12,FALSE)</f>
        <v>#N/A</v>
      </c>
      <c r="Q518" s="20" t="e">
        <f>VLOOKUP('Frese Valve Selection'!$O518,'Partnumber data valves'!$B$4:$L$1001,11,FALSE)</f>
        <v>#N/A</v>
      </c>
      <c r="R518" s="94" t="e">
        <f t="shared" si="43"/>
        <v>#DIV/0!</v>
      </c>
      <c r="S518" s="71"/>
      <c r="T518" s="71"/>
      <c r="U518" s="71"/>
      <c r="V518" s="71"/>
      <c r="W518" s="71"/>
      <c r="X518" s="71"/>
      <c r="Y518" s="19" t="e">
        <f>VLOOKUP('Frese Valve Selection'!$O518,'Partnumber data valves'!$B$4:$K$1001,2,FALSE)</f>
        <v>#N/A</v>
      </c>
      <c r="Z518" s="20" t="e">
        <f>VLOOKUP('Frese Valve Selection'!$O518,'Partnumber data valves'!$B$4:$K$1001,3,FALSE)</f>
        <v>#N/A</v>
      </c>
      <c r="AA518" s="20" t="e">
        <f>VLOOKUP('Frese Valve Selection'!$O518,'Partnumber data valves'!$B$4:$K$1001,7,FALSE)</f>
        <v>#N/A</v>
      </c>
      <c r="AB518" s="20" t="e">
        <f>VLOOKUP('Frese Valve Selection'!$O518,'Partnumber data valves'!$B$4:$K$1001,8,FALSE)</f>
        <v>#N/A</v>
      </c>
      <c r="AC518" s="20" t="e">
        <f>VLOOKUP('Frese Valve Selection'!$O518,'Partnumber data valves'!$B$4:$K$1001,9,FALSE)</f>
        <v>#N/A</v>
      </c>
      <c r="AD518" s="20" t="e">
        <f>VLOOKUP('Frese Valve Selection'!$O518,'Partnumber data valves'!$B$4:$K$1001,10,FALSE)</f>
        <v>#N/A</v>
      </c>
      <c r="AE518" s="93">
        <f>IF(ISNUMBER(S518),S518*VLOOKUP('Frese Valve Selection'!$T518,'Partnumber data cartridges'!$A$4:$G$1001,7,FALSE),0)+
IF(ISNUMBER(U518),U518*VLOOKUP('Frese Valve Selection'!V518,'Partnumber data cartridges'!$A$4:$G$1001,7,FALSE),0)+
IF(ISNUMBER(W518),W518*VLOOKUP('Frese Valve Selection'!X518,'Partnumber data cartridges'!$A$4:$G$1001,7,FALSE),0)</f>
        <v>0</v>
      </c>
      <c r="AF518" s="1">
        <f>MAX(IF(ISBLANK(T518),0,VLOOKUP('Frese Valve Selection'!$T518,'Partnumber data cartridges'!$A$4:$G$1001,5,FALSE)),
IF(ISBLANK(V518),0,VLOOKUP('Frese Valve Selection'!V518,'Partnumber data cartridges'!$A$4:$G$1001,5,FALSE)),
IF(ISBLANK(X518),0,VLOOKUP('Frese Valve Selection'!X518,'Partnumber data cartridges'!$A$4:$G$1001,5,FALSE)))</f>
        <v>0</v>
      </c>
      <c r="AG518" s="20" t="e">
        <f>VLOOKUP(O518,'Weight table'!$A$2:$C$10000,3,FALSE)+IF(ISNUMBER(S518),S518*VLOOKUP(T518,'Weight table'!$A$2:$C$10000,3,FALSE),0)+IF(ISNUMBER(U518),U518*VLOOKUP(V518,'Weight table'!$A$2:$C$10000,3,FALSE),0)+IF(ISNUMBER(W518),W518*VLOOKUP(X518,'Weight table'!$A$2:$C$10000,3,FALSE),0)</f>
        <v>#N/A</v>
      </c>
      <c r="AI518" s="73"/>
      <c r="AN518">
        <f t="shared" si="44"/>
        <v>0</v>
      </c>
      <c r="AO518" t="e">
        <f t="shared" si="45"/>
        <v>#N/A</v>
      </c>
    </row>
    <row r="519" spans="2:41">
      <c r="B519" s="73"/>
      <c r="C519" s="73"/>
      <c r="D519" s="73"/>
      <c r="E519" s="73"/>
      <c r="F519" s="73"/>
      <c r="G519" s="81"/>
      <c r="H519" s="84"/>
      <c r="I519" s="97"/>
      <c r="J519" s="73"/>
      <c r="K519" s="73"/>
      <c r="L519" s="73"/>
      <c r="M519" s="81"/>
      <c r="O519" s="71"/>
      <c r="P519" s="20" t="e">
        <f>VLOOKUP('Frese Valve Selection'!$O519,'Partnumber data valves'!$B$4:$M$1001,12,FALSE)</f>
        <v>#N/A</v>
      </c>
      <c r="Q519" s="20" t="e">
        <f>VLOOKUP('Frese Valve Selection'!$O519,'Partnumber data valves'!$B$4:$L$1001,11,FALSE)</f>
        <v>#N/A</v>
      </c>
      <c r="R519" s="94" t="e">
        <f t="shared" ref="R519:R582" si="46">AE519/I519-1</f>
        <v>#DIV/0!</v>
      </c>
      <c r="S519" s="71"/>
      <c r="T519" s="71"/>
      <c r="U519" s="71"/>
      <c r="V519" s="71"/>
      <c r="W519" s="71"/>
      <c r="X519" s="71"/>
      <c r="Y519" s="19" t="e">
        <f>VLOOKUP('Frese Valve Selection'!$O519,'Partnumber data valves'!$B$4:$K$1001,2,FALSE)</f>
        <v>#N/A</v>
      </c>
      <c r="Z519" s="20" t="e">
        <f>VLOOKUP('Frese Valve Selection'!$O519,'Partnumber data valves'!$B$4:$K$1001,3,FALSE)</f>
        <v>#N/A</v>
      </c>
      <c r="AA519" s="20" t="e">
        <f>VLOOKUP('Frese Valve Selection'!$O519,'Partnumber data valves'!$B$4:$K$1001,7,FALSE)</f>
        <v>#N/A</v>
      </c>
      <c r="AB519" s="20" t="e">
        <f>VLOOKUP('Frese Valve Selection'!$O519,'Partnumber data valves'!$B$4:$K$1001,8,FALSE)</f>
        <v>#N/A</v>
      </c>
      <c r="AC519" s="20" t="e">
        <f>VLOOKUP('Frese Valve Selection'!$O519,'Partnumber data valves'!$B$4:$K$1001,9,FALSE)</f>
        <v>#N/A</v>
      </c>
      <c r="AD519" s="20" t="e">
        <f>VLOOKUP('Frese Valve Selection'!$O519,'Partnumber data valves'!$B$4:$K$1001,10,FALSE)</f>
        <v>#N/A</v>
      </c>
      <c r="AE519" s="93">
        <f>IF(ISNUMBER(S519),S519*VLOOKUP('Frese Valve Selection'!$T519,'Partnumber data cartridges'!$A$4:$G$1001,7,FALSE),0)+
IF(ISNUMBER(U519),U519*VLOOKUP('Frese Valve Selection'!V519,'Partnumber data cartridges'!$A$4:$G$1001,7,FALSE),0)+
IF(ISNUMBER(W519),W519*VLOOKUP('Frese Valve Selection'!X519,'Partnumber data cartridges'!$A$4:$G$1001,7,FALSE),0)</f>
        <v>0</v>
      </c>
      <c r="AF519" s="1">
        <f>MAX(IF(ISBLANK(T519),0,VLOOKUP('Frese Valve Selection'!$T519,'Partnumber data cartridges'!$A$4:$G$1001,5,FALSE)),
IF(ISBLANK(V519),0,VLOOKUP('Frese Valve Selection'!V519,'Partnumber data cartridges'!$A$4:$G$1001,5,FALSE)),
IF(ISBLANK(X519),0,VLOOKUP('Frese Valve Selection'!X519,'Partnumber data cartridges'!$A$4:$G$1001,5,FALSE)))</f>
        <v>0</v>
      </c>
      <c r="AG519" s="20" t="e">
        <f>VLOOKUP(O519,'Weight table'!$A$2:$C$10000,3,FALSE)+IF(ISNUMBER(S519),S519*VLOOKUP(T519,'Weight table'!$A$2:$C$10000,3,FALSE),0)+IF(ISNUMBER(U519),U519*VLOOKUP(V519,'Weight table'!$A$2:$C$10000,3,FALSE),0)+IF(ISNUMBER(W519),W519*VLOOKUP(X519,'Weight table'!$A$2:$C$10000,3,FALSE),0)</f>
        <v>#N/A</v>
      </c>
      <c r="AI519" s="73"/>
      <c r="AN519">
        <f t="shared" si="44"/>
        <v>0</v>
      </c>
      <c r="AO519" t="e">
        <f t="shared" si="45"/>
        <v>#N/A</v>
      </c>
    </row>
    <row r="520" spans="2:41">
      <c r="B520" s="73"/>
      <c r="C520" s="73"/>
      <c r="D520" s="73"/>
      <c r="E520" s="73"/>
      <c r="F520" s="73"/>
      <c r="G520" s="81"/>
      <c r="H520" s="81"/>
      <c r="I520" s="97"/>
      <c r="J520" s="73"/>
      <c r="K520" s="73"/>
      <c r="L520" s="73"/>
      <c r="M520" s="81"/>
      <c r="O520" s="71"/>
      <c r="P520" s="20" t="e">
        <f>VLOOKUP('Frese Valve Selection'!$O520,'Partnumber data valves'!$B$4:$M$1001,12,FALSE)</f>
        <v>#N/A</v>
      </c>
      <c r="Q520" s="20" t="e">
        <f>VLOOKUP('Frese Valve Selection'!$O520,'Partnumber data valves'!$B$4:$L$1001,11,FALSE)</f>
        <v>#N/A</v>
      </c>
      <c r="R520" s="94" t="e">
        <f t="shared" si="46"/>
        <v>#DIV/0!</v>
      </c>
      <c r="S520" s="71"/>
      <c r="T520" s="71"/>
      <c r="U520" s="71"/>
      <c r="V520" s="71"/>
      <c r="W520" s="71"/>
      <c r="X520" s="71"/>
      <c r="Y520" s="19" t="e">
        <f>VLOOKUP('Frese Valve Selection'!$O520,'Partnumber data valves'!$B$4:$K$1001,2,FALSE)</f>
        <v>#N/A</v>
      </c>
      <c r="Z520" s="20" t="e">
        <f>VLOOKUP('Frese Valve Selection'!$O520,'Partnumber data valves'!$B$4:$K$1001,3,FALSE)</f>
        <v>#N/A</v>
      </c>
      <c r="AA520" s="20" t="e">
        <f>VLOOKUP('Frese Valve Selection'!$O520,'Partnumber data valves'!$B$4:$K$1001,7,FALSE)</f>
        <v>#N/A</v>
      </c>
      <c r="AB520" s="20" t="e">
        <f>VLOOKUP('Frese Valve Selection'!$O520,'Partnumber data valves'!$B$4:$K$1001,8,FALSE)</f>
        <v>#N/A</v>
      </c>
      <c r="AC520" s="20" t="e">
        <f>VLOOKUP('Frese Valve Selection'!$O520,'Partnumber data valves'!$B$4:$K$1001,9,FALSE)</f>
        <v>#N/A</v>
      </c>
      <c r="AD520" s="20" t="e">
        <f>VLOOKUP('Frese Valve Selection'!$O520,'Partnumber data valves'!$B$4:$K$1001,10,FALSE)</f>
        <v>#N/A</v>
      </c>
      <c r="AE520" s="93">
        <f>IF(ISNUMBER(S520),S520*VLOOKUP('Frese Valve Selection'!$T520,'Partnumber data cartridges'!$A$4:$G$1001,7,FALSE),0)+
IF(ISNUMBER(U520),U520*VLOOKUP('Frese Valve Selection'!V520,'Partnumber data cartridges'!$A$4:$G$1001,7,FALSE),0)+
IF(ISNUMBER(W520),W520*VLOOKUP('Frese Valve Selection'!X520,'Partnumber data cartridges'!$A$4:$G$1001,7,FALSE),0)</f>
        <v>0</v>
      </c>
      <c r="AF520" s="1">
        <f>MAX(IF(ISBLANK(T520),0,VLOOKUP('Frese Valve Selection'!$T520,'Partnumber data cartridges'!$A$4:$G$1001,5,FALSE)),
IF(ISBLANK(V520),0,VLOOKUP('Frese Valve Selection'!V520,'Partnumber data cartridges'!$A$4:$G$1001,5,FALSE)),
IF(ISBLANK(X520),0,VLOOKUP('Frese Valve Selection'!X520,'Partnumber data cartridges'!$A$4:$G$1001,5,FALSE)))</f>
        <v>0</v>
      </c>
      <c r="AG520" s="20" t="e">
        <f>VLOOKUP(O520,'Weight table'!$A$2:$C$10000,3,FALSE)+IF(ISNUMBER(S520),S520*VLOOKUP(T520,'Weight table'!$A$2:$C$10000,3,FALSE),0)+IF(ISNUMBER(U520),U520*VLOOKUP(V520,'Weight table'!$A$2:$C$10000,3,FALSE),0)+IF(ISNUMBER(W520),W520*VLOOKUP(X520,'Weight table'!$A$2:$C$10000,3,FALSE),0)</f>
        <v>#N/A</v>
      </c>
      <c r="AI520" s="73"/>
      <c r="AN520">
        <f t="shared" si="44"/>
        <v>0</v>
      </c>
      <c r="AO520" t="e">
        <f t="shared" si="45"/>
        <v>#N/A</v>
      </c>
    </row>
    <row r="521" spans="2:41">
      <c r="B521" s="73"/>
      <c r="C521" s="73"/>
      <c r="D521" s="73"/>
      <c r="E521" s="73"/>
      <c r="F521" s="73"/>
      <c r="G521" s="81"/>
      <c r="H521" s="81"/>
      <c r="I521" s="97"/>
      <c r="J521" s="73"/>
      <c r="K521" s="73"/>
      <c r="L521" s="73"/>
      <c r="M521" s="81"/>
      <c r="O521" s="71"/>
      <c r="P521" s="20" t="e">
        <f>VLOOKUP('Frese Valve Selection'!$O521,'Partnumber data valves'!$B$4:$M$1001,12,FALSE)</f>
        <v>#N/A</v>
      </c>
      <c r="Q521" s="20" t="e">
        <f>VLOOKUP('Frese Valve Selection'!$O521,'Partnumber data valves'!$B$4:$L$1001,11,FALSE)</f>
        <v>#N/A</v>
      </c>
      <c r="R521" s="94" t="e">
        <f t="shared" si="46"/>
        <v>#DIV/0!</v>
      </c>
      <c r="S521" s="71"/>
      <c r="T521" s="71"/>
      <c r="U521" s="71"/>
      <c r="V521" s="71"/>
      <c r="W521" s="71"/>
      <c r="X521" s="71"/>
      <c r="Y521" s="19" t="e">
        <f>VLOOKUP('Frese Valve Selection'!$O521,'Partnumber data valves'!$B$4:$K$1001,2,FALSE)</f>
        <v>#N/A</v>
      </c>
      <c r="Z521" s="20" t="e">
        <f>VLOOKUP('Frese Valve Selection'!$O521,'Partnumber data valves'!$B$4:$K$1001,3,FALSE)</f>
        <v>#N/A</v>
      </c>
      <c r="AA521" s="20" t="e">
        <f>VLOOKUP('Frese Valve Selection'!$O521,'Partnumber data valves'!$B$4:$K$1001,7,FALSE)</f>
        <v>#N/A</v>
      </c>
      <c r="AB521" s="20" t="e">
        <f>VLOOKUP('Frese Valve Selection'!$O521,'Partnumber data valves'!$B$4:$K$1001,8,FALSE)</f>
        <v>#N/A</v>
      </c>
      <c r="AC521" s="20" t="e">
        <f>VLOOKUP('Frese Valve Selection'!$O521,'Partnumber data valves'!$B$4:$K$1001,9,FALSE)</f>
        <v>#N/A</v>
      </c>
      <c r="AD521" s="20" t="e">
        <f>VLOOKUP('Frese Valve Selection'!$O521,'Partnumber data valves'!$B$4:$K$1001,10,FALSE)</f>
        <v>#N/A</v>
      </c>
      <c r="AE521" s="93">
        <f>IF(ISNUMBER(S521),S521*VLOOKUP('Frese Valve Selection'!$T521,'Partnumber data cartridges'!$A$4:$G$1001,7,FALSE),0)+
IF(ISNUMBER(U521),U521*VLOOKUP('Frese Valve Selection'!V521,'Partnumber data cartridges'!$A$4:$G$1001,7,FALSE),0)+
IF(ISNUMBER(W521),W521*VLOOKUP('Frese Valve Selection'!X521,'Partnumber data cartridges'!$A$4:$G$1001,7,FALSE),0)</f>
        <v>0</v>
      </c>
      <c r="AF521" s="1">
        <f>MAX(IF(ISBLANK(T521),0,VLOOKUP('Frese Valve Selection'!$T521,'Partnumber data cartridges'!$A$4:$G$1001,5,FALSE)),
IF(ISBLANK(V521),0,VLOOKUP('Frese Valve Selection'!V521,'Partnumber data cartridges'!$A$4:$G$1001,5,FALSE)),
IF(ISBLANK(X521),0,VLOOKUP('Frese Valve Selection'!X521,'Partnumber data cartridges'!$A$4:$G$1001,5,FALSE)))</f>
        <v>0</v>
      </c>
      <c r="AG521" s="20" t="e">
        <f>VLOOKUP(O521,'Weight table'!$A$2:$C$10000,3,FALSE)+IF(ISNUMBER(S521),S521*VLOOKUP(T521,'Weight table'!$A$2:$C$10000,3,FALSE),0)+IF(ISNUMBER(U521),U521*VLOOKUP(V521,'Weight table'!$A$2:$C$10000,3,FALSE),0)+IF(ISNUMBER(W521),W521*VLOOKUP(X521,'Weight table'!$A$2:$C$10000,3,FALSE),0)</f>
        <v>#N/A</v>
      </c>
      <c r="AI521" s="73"/>
      <c r="AN521">
        <f t="shared" si="44"/>
        <v>0</v>
      </c>
      <c r="AO521" t="e">
        <f t="shared" si="45"/>
        <v>#N/A</v>
      </c>
    </row>
    <row r="522" spans="2:41">
      <c r="B522" s="73"/>
      <c r="C522" s="73"/>
      <c r="D522" s="73"/>
      <c r="E522" s="73"/>
      <c r="F522" s="73"/>
      <c r="G522" s="81"/>
      <c r="H522" s="84"/>
      <c r="I522" s="97"/>
      <c r="J522" s="73"/>
      <c r="K522" s="73"/>
      <c r="L522" s="73"/>
      <c r="M522" s="81"/>
      <c r="O522" s="71"/>
      <c r="P522" s="20" t="e">
        <f>VLOOKUP('Frese Valve Selection'!$O522,'Partnumber data valves'!$B$4:$M$1001,12,FALSE)</f>
        <v>#N/A</v>
      </c>
      <c r="Q522" s="20" t="e">
        <f>VLOOKUP('Frese Valve Selection'!$O522,'Partnumber data valves'!$B$4:$L$1001,11,FALSE)</f>
        <v>#N/A</v>
      </c>
      <c r="R522" s="94" t="e">
        <f t="shared" si="46"/>
        <v>#DIV/0!</v>
      </c>
      <c r="S522" s="71"/>
      <c r="T522" s="71"/>
      <c r="U522" s="71"/>
      <c r="V522" s="71"/>
      <c r="W522" s="71"/>
      <c r="X522" s="71"/>
      <c r="Y522" s="19" t="e">
        <f>VLOOKUP('Frese Valve Selection'!$O522,'Partnumber data valves'!$B$4:$K$1001,2,FALSE)</f>
        <v>#N/A</v>
      </c>
      <c r="Z522" s="20" t="e">
        <f>VLOOKUP('Frese Valve Selection'!$O522,'Partnumber data valves'!$B$4:$K$1001,3,FALSE)</f>
        <v>#N/A</v>
      </c>
      <c r="AA522" s="20" t="e">
        <f>VLOOKUP('Frese Valve Selection'!$O522,'Partnumber data valves'!$B$4:$K$1001,7,FALSE)</f>
        <v>#N/A</v>
      </c>
      <c r="AB522" s="20" t="e">
        <f>VLOOKUP('Frese Valve Selection'!$O522,'Partnumber data valves'!$B$4:$K$1001,8,FALSE)</f>
        <v>#N/A</v>
      </c>
      <c r="AC522" s="20" t="e">
        <f>VLOOKUP('Frese Valve Selection'!$O522,'Partnumber data valves'!$B$4:$K$1001,9,FALSE)</f>
        <v>#N/A</v>
      </c>
      <c r="AD522" s="20" t="e">
        <f>VLOOKUP('Frese Valve Selection'!$O522,'Partnumber data valves'!$B$4:$K$1001,10,FALSE)</f>
        <v>#N/A</v>
      </c>
      <c r="AE522" s="93">
        <f>IF(ISNUMBER(S522),S522*VLOOKUP('Frese Valve Selection'!$T522,'Partnumber data cartridges'!$A$4:$G$1001,7,FALSE),0)+
IF(ISNUMBER(U522),U522*VLOOKUP('Frese Valve Selection'!V522,'Partnumber data cartridges'!$A$4:$G$1001,7,FALSE),0)+
IF(ISNUMBER(W522),W522*VLOOKUP('Frese Valve Selection'!X522,'Partnumber data cartridges'!$A$4:$G$1001,7,FALSE),0)</f>
        <v>0</v>
      </c>
      <c r="AF522" s="1">
        <f>MAX(IF(ISBLANK(T522),0,VLOOKUP('Frese Valve Selection'!$T522,'Partnumber data cartridges'!$A$4:$G$1001,5,FALSE)),
IF(ISBLANK(V522),0,VLOOKUP('Frese Valve Selection'!V522,'Partnumber data cartridges'!$A$4:$G$1001,5,FALSE)),
IF(ISBLANK(X522),0,VLOOKUP('Frese Valve Selection'!X522,'Partnumber data cartridges'!$A$4:$G$1001,5,FALSE)))</f>
        <v>0</v>
      </c>
      <c r="AG522" s="20" t="e">
        <f>VLOOKUP(O522,'Weight table'!$A$2:$C$10000,3,FALSE)+IF(ISNUMBER(S522),S522*VLOOKUP(T522,'Weight table'!$A$2:$C$10000,3,FALSE),0)+IF(ISNUMBER(U522),U522*VLOOKUP(V522,'Weight table'!$A$2:$C$10000,3,FALSE),0)+IF(ISNUMBER(W522),W522*VLOOKUP(X522,'Weight table'!$A$2:$C$10000,3,FALSE),0)</f>
        <v>#N/A</v>
      </c>
      <c r="AI522" s="73"/>
      <c r="AN522">
        <f t="shared" si="44"/>
        <v>0</v>
      </c>
      <c r="AO522" t="e">
        <f t="shared" si="45"/>
        <v>#N/A</v>
      </c>
    </row>
    <row r="523" spans="2:41">
      <c r="B523" s="73"/>
      <c r="C523" s="73"/>
      <c r="D523" s="73"/>
      <c r="E523" s="73"/>
      <c r="F523" s="73"/>
      <c r="G523" s="81"/>
      <c r="H523" s="84"/>
      <c r="I523" s="97"/>
      <c r="J523" s="73"/>
      <c r="K523" s="73"/>
      <c r="L523" s="73"/>
      <c r="M523" s="81"/>
      <c r="O523" s="71"/>
      <c r="P523" s="20" t="e">
        <f>VLOOKUP('Frese Valve Selection'!$O523,'Partnumber data valves'!$B$4:$M$1001,12,FALSE)</f>
        <v>#N/A</v>
      </c>
      <c r="Q523" s="20" t="e">
        <f>VLOOKUP('Frese Valve Selection'!$O523,'Partnumber data valves'!$B$4:$L$1001,11,FALSE)</f>
        <v>#N/A</v>
      </c>
      <c r="R523" s="94" t="e">
        <f t="shared" si="46"/>
        <v>#DIV/0!</v>
      </c>
      <c r="S523" s="71"/>
      <c r="T523" s="71"/>
      <c r="U523" s="71"/>
      <c r="V523" s="71"/>
      <c r="W523" s="71"/>
      <c r="X523" s="71"/>
      <c r="Y523" s="19" t="e">
        <f>VLOOKUP('Frese Valve Selection'!$O523,'Partnumber data valves'!$B$4:$K$1001,2,FALSE)</f>
        <v>#N/A</v>
      </c>
      <c r="Z523" s="20" t="e">
        <f>VLOOKUP('Frese Valve Selection'!$O523,'Partnumber data valves'!$B$4:$K$1001,3,FALSE)</f>
        <v>#N/A</v>
      </c>
      <c r="AA523" s="20" t="e">
        <f>VLOOKUP('Frese Valve Selection'!$O523,'Partnumber data valves'!$B$4:$K$1001,7,FALSE)</f>
        <v>#N/A</v>
      </c>
      <c r="AB523" s="20" t="e">
        <f>VLOOKUP('Frese Valve Selection'!$O523,'Partnumber data valves'!$B$4:$K$1001,8,FALSE)</f>
        <v>#N/A</v>
      </c>
      <c r="AC523" s="20" t="e">
        <f>VLOOKUP('Frese Valve Selection'!$O523,'Partnumber data valves'!$B$4:$K$1001,9,FALSE)</f>
        <v>#N/A</v>
      </c>
      <c r="AD523" s="20" t="e">
        <f>VLOOKUP('Frese Valve Selection'!$O523,'Partnumber data valves'!$B$4:$K$1001,10,FALSE)</f>
        <v>#N/A</v>
      </c>
      <c r="AE523" s="93">
        <f>IF(ISNUMBER(S523),S523*VLOOKUP('Frese Valve Selection'!$T523,'Partnumber data cartridges'!$A$4:$G$1001,7,FALSE),0)+
IF(ISNUMBER(U523),U523*VLOOKUP('Frese Valve Selection'!V523,'Partnumber data cartridges'!$A$4:$G$1001,7,FALSE),0)+
IF(ISNUMBER(W523),W523*VLOOKUP('Frese Valve Selection'!X523,'Partnumber data cartridges'!$A$4:$G$1001,7,FALSE),0)</f>
        <v>0</v>
      </c>
      <c r="AF523" s="1">
        <f>MAX(IF(ISBLANK(T523),0,VLOOKUP('Frese Valve Selection'!$T523,'Partnumber data cartridges'!$A$4:$G$1001,5,FALSE)),
IF(ISBLANK(V523),0,VLOOKUP('Frese Valve Selection'!V523,'Partnumber data cartridges'!$A$4:$G$1001,5,FALSE)),
IF(ISBLANK(X523),0,VLOOKUP('Frese Valve Selection'!X523,'Partnumber data cartridges'!$A$4:$G$1001,5,FALSE)))</f>
        <v>0</v>
      </c>
      <c r="AG523" s="20" t="e">
        <f>VLOOKUP(O523,'Weight table'!$A$2:$C$10000,3,FALSE)+IF(ISNUMBER(S523),S523*VLOOKUP(T523,'Weight table'!$A$2:$C$10000,3,FALSE),0)+IF(ISNUMBER(U523),U523*VLOOKUP(V523,'Weight table'!$A$2:$C$10000,3,FALSE),0)+IF(ISNUMBER(W523),W523*VLOOKUP(X523,'Weight table'!$A$2:$C$10000,3,FALSE),0)</f>
        <v>#N/A</v>
      </c>
      <c r="AI523" s="73"/>
      <c r="AN523">
        <f t="shared" si="44"/>
        <v>0</v>
      </c>
      <c r="AO523" t="e">
        <f t="shared" si="45"/>
        <v>#N/A</v>
      </c>
    </row>
    <row r="524" spans="2:41">
      <c r="B524" s="73"/>
      <c r="C524" s="73"/>
      <c r="D524" s="73"/>
      <c r="E524" s="73"/>
      <c r="F524" s="73"/>
      <c r="G524" s="81"/>
      <c r="H524" s="84"/>
      <c r="I524" s="97"/>
      <c r="J524" s="73"/>
      <c r="K524" s="73"/>
      <c r="L524" s="73"/>
      <c r="M524" s="81"/>
      <c r="O524" s="71"/>
      <c r="P524" s="20" t="e">
        <f>VLOOKUP('Frese Valve Selection'!$O524,'Partnumber data valves'!$B$4:$M$1001,12,FALSE)</f>
        <v>#N/A</v>
      </c>
      <c r="Q524" s="20" t="e">
        <f>VLOOKUP('Frese Valve Selection'!$O524,'Partnumber data valves'!$B$4:$L$1001,11,FALSE)</f>
        <v>#N/A</v>
      </c>
      <c r="R524" s="94" t="e">
        <f t="shared" si="46"/>
        <v>#DIV/0!</v>
      </c>
      <c r="S524" s="71"/>
      <c r="T524" s="71"/>
      <c r="U524" s="71"/>
      <c r="V524" s="71"/>
      <c r="W524" s="71"/>
      <c r="X524" s="71"/>
      <c r="Y524" s="19" t="e">
        <f>VLOOKUP('Frese Valve Selection'!$O524,'Partnumber data valves'!$B$4:$K$1001,2,FALSE)</f>
        <v>#N/A</v>
      </c>
      <c r="Z524" s="20" t="e">
        <f>VLOOKUP('Frese Valve Selection'!$O524,'Partnumber data valves'!$B$4:$K$1001,3,FALSE)</f>
        <v>#N/A</v>
      </c>
      <c r="AA524" s="20" t="e">
        <f>VLOOKUP('Frese Valve Selection'!$O524,'Partnumber data valves'!$B$4:$K$1001,7,FALSE)</f>
        <v>#N/A</v>
      </c>
      <c r="AB524" s="20" t="e">
        <f>VLOOKUP('Frese Valve Selection'!$O524,'Partnumber data valves'!$B$4:$K$1001,8,FALSE)</f>
        <v>#N/A</v>
      </c>
      <c r="AC524" s="20" t="e">
        <f>VLOOKUP('Frese Valve Selection'!$O524,'Partnumber data valves'!$B$4:$K$1001,9,FALSE)</f>
        <v>#N/A</v>
      </c>
      <c r="AD524" s="20" t="e">
        <f>VLOOKUP('Frese Valve Selection'!$O524,'Partnumber data valves'!$B$4:$K$1001,10,FALSE)</f>
        <v>#N/A</v>
      </c>
      <c r="AE524" s="93">
        <f>IF(ISNUMBER(S524),S524*VLOOKUP('Frese Valve Selection'!$T524,'Partnumber data cartridges'!$A$4:$G$1001,7,FALSE),0)+
IF(ISNUMBER(U524),U524*VLOOKUP('Frese Valve Selection'!V524,'Partnumber data cartridges'!$A$4:$G$1001,7,FALSE),0)+
IF(ISNUMBER(W524),W524*VLOOKUP('Frese Valve Selection'!X524,'Partnumber data cartridges'!$A$4:$G$1001,7,FALSE),0)</f>
        <v>0</v>
      </c>
      <c r="AF524" s="1">
        <f>MAX(IF(ISBLANK(T524),0,VLOOKUP('Frese Valve Selection'!$T524,'Partnumber data cartridges'!$A$4:$G$1001,5,FALSE)),
IF(ISBLANK(V524),0,VLOOKUP('Frese Valve Selection'!V524,'Partnumber data cartridges'!$A$4:$G$1001,5,FALSE)),
IF(ISBLANK(X524),0,VLOOKUP('Frese Valve Selection'!X524,'Partnumber data cartridges'!$A$4:$G$1001,5,FALSE)))</f>
        <v>0</v>
      </c>
      <c r="AG524" s="20" t="e">
        <f>VLOOKUP(O524,'Weight table'!$A$2:$C$10000,3,FALSE)+IF(ISNUMBER(S524),S524*VLOOKUP(T524,'Weight table'!$A$2:$C$10000,3,FALSE),0)+IF(ISNUMBER(U524),U524*VLOOKUP(V524,'Weight table'!$A$2:$C$10000,3,FALSE),0)+IF(ISNUMBER(W524),W524*VLOOKUP(X524,'Weight table'!$A$2:$C$10000,3,FALSE),0)</f>
        <v>#N/A</v>
      </c>
      <c r="AI524" s="73"/>
      <c r="AN524">
        <f t="shared" ref="AN524:AN587" si="47">S524+U524+W524</f>
        <v>0</v>
      </c>
      <c r="AO524" t="e">
        <f t="shared" ref="AO524:AO587" si="48">Q524-AN524</f>
        <v>#N/A</v>
      </c>
    </row>
    <row r="525" spans="2:41">
      <c r="B525" s="73"/>
      <c r="C525" s="73"/>
      <c r="D525" s="73"/>
      <c r="E525" s="73"/>
      <c r="F525" s="73"/>
      <c r="G525" s="81"/>
      <c r="H525" s="84"/>
      <c r="I525" s="97"/>
      <c r="J525" s="73"/>
      <c r="K525" s="73"/>
      <c r="L525" s="73"/>
      <c r="M525" s="81"/>
      <c r="O525" s="71"/>
      <c r="P525" s="20" t="e">
        <f>VLOOKUP('Frese Valve Selection'!$O525,'Partnumber data valves'!$B$4:$M$1001,12,FALSE)</f>
        <v>#N/A</v>
      </c>
      <c r="Q525" s="20" t="e">
        <f>VLOOKUP('Frese Valve Selection'!$O525,'Partnumber data valves'!$B$4:$L$1001,11,FALSE)</f>
        <v>#N/A</v>
      </c>
      <c r="R525" s="94" t="e">
        <f t="shared" si="46"/>
        <v>#DIV/0!</v>
      </c>
      <c r="S525" s="71"/>
      <c r="T525" s="71"/>
      <c r="U525" s="71"/>
      <c r="V525" s="71"/>
      <c r="W525" s="71"/>
      <c r="X525" s="71"/>
      <c r="Y525" s="19" t="e">
        <f>VLOOKUP('Frese Valve Selection'!$O525,'Partnumber data valves'!$B$4:$K$1001,2,FALSE)</f>
        <v>#N/A</v>
      </c>
      <c r="Z525" s="20" t="e">
        <f>VLOOKUP('Frese Valve Selection'!$O525,'Partnumber data valves'!$B$4:$K$1001,3,FALSE)</f>
        <v>#N/A</v>
      </c>
      <c r="AA525" s="20" t="e">
        <f>VLOOKUP('Frese Valve Selection'!$O525,'Partnumber data valves'!$B$4:$K$1001,7,FALSE)</f>
        <v>#N/A</v>
      </c>
      <c r="AB525" s="20" t="e">
        <f>VLOOKUP('Frese Valve Selection'!$O525,'Partnumber data valves'!$B$4:$K$1001,8,FALSE)</f>
        <v>#N/A</v>
      </c>
      <c r="AC525" s="20" t="e">
        <f>VLOOKUP('Frese Valve Selection'!$O525,'Partnumber data valves'!$B$4:$K$1001,9,FALSE)</f>
        <v>#N/A</v>
      </c>
      <c r="AD525" s="20" t="e">
        <f>VLOOKUP('Frese Valve Selection'!$O525,'Partnumber data valves'!$B$4:$K$1001,10,FALSE)</f>
        <v>#N/A</v>
      </c>
      <c r="AE525" s="93">
        <f>IF(ISNUMBER(S525),S525*VLOOKUP('Frese Valve Selection'!$T525,'Partnumber data cartridges'!$A$4:$G$1001,7,FALSE),0)+
IF(ISNUMBER(U525),U525*VLOOKUP('Frese Valve Selection'!V525,'Partnumber data cartridges'!$A$4:$G$1001,7,FALSE),0)+
IF(ISNUMBER(W525),W525*VLOOKUP('Frese Valve Selection'!X525,'Partnumber data cartridges'!$A$4:$G$1001,7,FALSE),0)</f>
        <v>0</v>
      </c>
      <c r="AF525" s="1">
        <f>MAX(IF(ISBLANK(T525),0,VLOOKUP('Frese Valve Selection'!$T525,'Partnumber data cartridges'!$A$4:$G$1001,5,FALSE)),
IF(ISBLANK(V525),0,VLOOKUP('Frese Valve Selection'!V525,'Partnumber data cartridges'!$A$4:$G$1001,5,FALSE)),
IF(ISBLANK(X525),0,VLOOKUP('Frese Valve Selection'!X525,'Partnumber data cartridges'!$A$4:$G$1001,5,FALSE)))</f>
        <v>0</v>
      </c>
      <c r="AG525" s="20" t="e">
        <f>VLOOKUP(O525,'Weight table'!$A$2:$C$10000,3,FALSE)+IF(ISNUMBER(S525),S525*VLOOKUP(T525,'Weight table'!$A$2:$C$10000,3,FALSE),0)+IF(ISNUMBER(U525),U525*VLOOKUP(V525,'Weight table'!$A$2:$C$10000,3,FALSE),0)+IF(ISNUMBER(W525),W525*VLOOKUP(X525,'Weight table'!$A$2:$C$10000,3,FALSE),0)</f>
        <v>#N/A</v>
      </c>
      <c r="AI525" s="73"/>
      <c r="AN525">
        <f t="shared" si="47"/>
        <v>0</v>
      </c>
      <c r="AO525" t="e">
        <f t="shared" si="48"/>
        <v>#N/A</v>
      </c>
    </row>
    <row r="526" spans="2:41">
      <c r="B526" s="73"/>
      <c r="C526" s="73"/>
      <c r="D526" s="73"/>
      <c r="E526" s="73"/>
      <c r="F526" s="73"/>
      <c r="G526" s="81"/>
      <c r="H526" s="81"/>
      <c r="I526" s="97"/>
      <c r="J526" s="73"/>
      <c r="K526" s="73"/>
      <c r="L526" s="73"/>
      <c r="M526" s="81"/>
      <c r="O526" s="71"/>
      <c r="P526" s="20" t="e">
        <f>VLOOKUP('Frese Valve Selection'!$O526,'Partnumber data valves'!$B$4:$M$1001,12,FALSE)</f>
        <v>#N/A</v>
      </c>
      <c r="Q526" s="20" t="e">
        <f>VLOOKUP('Frese Valve Selection'!$O526,'Partnumber data valves'!$B$4:$L$1001,11,FALSE)</f>
        <v>#N/A</v>
      </c>
      <c r="R526" s="94" t="e">
        <f t="shared" si="46"/>
        <v>#DIV/0!</v>
      </c>
      <c r="S526" s="71"/>
      <c r="T526" s="71"/>
      <c r="U526" s="71"/>
      <c r="V526" s="71"/>
      <c r="W526" s="71"/>
      <c r="X526" s="71"/>
      <c r="Y526" s="19" t="e">
        <f>VLOOKUP('Frese Valve Selection'!$O526,'Partnumber data valves'!$B$4:$K$1001,2,FALSE)</f>
        <v>#N/A</v>
      </c>
      <c r="Z526" s="20" t="e">
        <f>VLOOKUP('Frese Valve Selection'!$O526,'Partnumber data valves'!$B$4:$K$1001,3,FALSE)</f>
        <v>#N/A</v>
      </c>
      <c r="AA526" s="20" t="e">
        <f>VLOOKUP('Frese Valve Selection'!$O526,'Partnumber data valves'!$B$4:$K$1001,7,FALSE)</f>
        <v>#N/A</v>
      </c>
      <c r="AB526" s="20" t="e">
        <f>VLOOKUP('Frese Valve Selection'!$O526,'Partnumber data valves'!$B$4:$K$1001,8,FALSE)</f>
        <v>#N/A</v>
      </c>
      <c r="AC526" s="20" t="e">
        <f>VLOOKUP('Frese Valve Selection'!$O526,'Partnumber data valves'!$B$4:$K$1001,9,FALSE)</f>
        <v>#N/A</v>
      </c>
      <c r="AD526" s="20" t="e">
        <f>VLOOKUP('Frese Valve Selection'!$O526,'Partnumber data valves'!$B$4:$K$1001,10,FALSE)</f>
        <v>#N/A</v>
      </c>
      <c r="AE526" s="93">
        <f>IF(ISNUMBER(S526),S526*VLOOKUP('Frese Valve Selection'!$T526,'Partnumber data cartridges'!$A$4:$G$1001,7,FALSE),0)+
IF(ISNUMBER(U526),U526*VLOOKUP('Frese Valve Selection'!V526,'Partnumber data cartridges'!$A$4:$G$1001,7,FALSE),0)+
IF(ISNUMBER(W526),W526*VLOOKUP('Frese Valve Selection'!X526,'Partnumber data cartridges'!$A$4:$G$1001,7,FALSE),0)</f>
        <v>0</v>
      </c>
      <c r="AF526" s="1">
        <f>MAX(IF(ISBLANK(T526),0,VLOOKUP('Frese Valve Selection'!$T526,'Partnumber data cartridges'!$A$4:$G$1001,5,FALSE)),
IF(ISBLANK(V526),0,VLOOKUP('Frese Valve Selection'!V526,'Partnumber data cartridges'!$A$4:$G$1001,5,FALSE)),
IF(ISBLANK(X526),0,VLOOKUP('Frese Valve Selection'!X526,'Partnumber data cartridges'!$A$4:$G$1001,5,FALSE)))</f>
        <v>0</v>
      </c>
      <c r="AG526" s="20" t="e">
        <f>VLOOKUP(O526,'Weight table'!$A$2:$C$10000,3,FALSE)+IF(ISNUMBER(S526),S526*VLOOKUP(T526,'Weight table'!$A$2:$C$10000,3,FALSE),0)+IF(ISNUMBER(U526),U526*VLOOKUP(V526,'Weight table'!$A$2:$C$10000,3,FALSE),0)+IF(ISNUMBER(W526),W526*VLOOKUP(X526,'Weight table'!$A$2:$C$10000,3,FALSE),0)</f>
        <v>#N/A</v>
      </c>
      <c r="AI526" s="73"/>
      <c r="AN526">
        <f t="shared" si="47"/>
        <v>0</v>
      </c>
      <c r="AO526" t="e">
        <f t="shared" si="48"/>
        <v>#N/A</v>
      </c>
    </row>
    <row r="527" spans="2:41">
      <c r="B527" s="73"/>
      <c r="C527" s="73"/>
      <c r="D527" s="73"/>
      <c r="E527" s="73"/>
      <c r="F527" s="73"/>
      <c r="G527" s="81"/>
      <c r="H527" s="84"/>
      <c r="I527" s="97"/>
      <c r="J527" s="73"/>
      <c r="K527" s="73"/>
      <c r="L527" s="73"/>
      <c r="M527" s="81"/>
      <c r="O527" s="71"/>
      <c r="P527" s="20" t="e">
        <f>VLOOKUP('Frese Valve Selection'!$O527,'Partnumber data valves'!$B$4:$M$1001,12,FALSE)</f>
        <v>#N/A</v>
      </c>
      <c r="Q527" s="20" t="e">
        <f>VLOOKUP('Frese Valve Selection'!$O527,'Partnumber data valves'!$B$4:$L$1001,11,FALSE)</f>
        <v>#N/A</v>
      </c>
      <c r="R527" s="94" t="e">
        <f t="shared" si="46"/>
        <v>#DIV/0!</v>
      </c>
      <c r="S527" s="71"/>
      <c r="T527" s="71"/>
      <c r="U527" s="71"/>
      <c r="V527" s="71"/>
      <c r="W527" s="71"/>
      <c r="X527" s="71"/>
      <c r="Y527" s="19" t="e">
        <f>VLOOKUP('Frese Valve Selection'!$O527,'Partnumber data valves'!$B$4:$K$1001,2,FALSE)</f>
        <v>#N/A</v>
      </c>
      <c r="Z527" s="20" t="e">
        <f>VLOOKUP('Frese Valve Selection'!$O527,'Partnumber data valves'!$B$4:$K$1001,3,FALSE)</f>
        <v>#N/A</v>
      </c>
      <c r="AA527" s="20" t="e">
        <f>VLOOKUP('Frese Valve Selection'!$O527,'Partnumber data valves'!$B$4:$K$1001,7,FALSE)</f>
        <v>#N/A</v>
      </c>
      <c r="AB527" s="20" t="e">
        <f>VLOOKUP('Frese Valve Selection'!$O527,'Partnumber data valves'!$B$4:$K$1001,8,FALSE)</f>
        <v>#N/A</v>
      </c>
      <c r="AC527" s="20" t="e">
        <f>VLOOKUP('Frese Valve Selection'!$O527,'Partnumber data valves'!$B$4:$K$1001,9,FALSE)</f>
        <v>#N/A</v>
      </c>
      <c r="AD527" s="20" t="e">
        <f>VLOOKUP('Frese Valve Selection'!$O527,'Partnumber data valves'!$B$4:$K$1001,10,FALSE)</f>
        <v>#N/A</v>
      </c>
      <c r="AE527" s="93">
        <f>IF(ISNUMBER(S527),S527*VLOOKUP('Frese Valve Selection'!$T527,'Partnumber data cartridges'!$A$4:$G$1001,7,FALSE),0)+
IF(ISNUMBER(U527),U527*VLOOKUP('Frese Valve Selection'!V527,'Partnumber data cartridges'!$A$4:$G$1001,7,FALSE),0)+
IF(ISNUMBER(W527),W527*VLOOKUP('Frese Valve Selection'!X527,'Partnumber data cartridges'!$A$4:$G$1001,7,FALSE),0)</f>
        <v>0</v>
      </c>
      <c r="AF527" s="1">
        <f>MAX(IF(ISBLANK(T527),0,VLOOKUP('Frese Valve Selection'!$T527,'Partnumber data cartridges'!$A$4:$G$1001,5,FALSE)),
IF(ISBLANK(V527),0,VLOOKUP('Frese Valve Selection'!V527,'Partnumber data cartridges'!$A$4:$G$1001,5,FALSE)),
IF(ISBLANK(X527),0,VLOOKUP('Frese Valve Selection'!X527,'Partnumber data cartridges'!$A$4:$G$1001,5,FALSE)))</f>
        <v>0</v>
      </c>
      <c r="AG527" s="20" t="e">
        <f>VLOOKUP(O527,'Weight table'!$A$2:$C$10000,3,FALSE)+IF(ISNUMBER(S527),S527*VLOOKUP(T527,'Weight table'!$A$2:$C$10000,3,FALSE),0)+IF(ISNUMBER(U527),U527*VLOOKUP(V527,'Weight table'!$A$2:$C$10000,3,FALSE),0)+IF(ISNUMBER(W527),W527*VLOOKUP(X527,'Weight table'!$A$2:$C$10000,3,FALSE),0)</f>
        <v>#N/A</v>
      </c>
      <c r="AI527" s="73"/>
      <c r="AN527">
        <f t="shared" si="47"/>
        <v>0</v>
      </c>
      <c r="AO527" t="e">
        <f t="shared" si="48"/>
        <v>#N/A</v>
      </c>
    </row>
    <row r="528" spans="2:41">
      <c r="B528" s="73"/>
      <c r="C528" s="73"/>
      <c r="D528" s="73"/>
      <c r="E528" s="73"/>
      <c r="F528" s="73"/>
      <c r="G528" s="81"/>
      <c r="H528" s="84"/>
      <c r="I528" s="97"/>
      <c r="J528" s="73"/>
      <c r="K528" s="73"/>
      <c r="L528" s="73"/>
      <c r="M528" s="81"/>
      <c r="O528" s="71"/>
      <c r="P528" s="20" t="e">
        <f>VLOOKUP('Frese Valve Selection'!$O528,'Partnumber data valves'!$B$4:$M$1001,12,FALSE)</f>
        <v>#N/A</v>
      </c>
      <c r="Q528" s="20" t="e">
        <f>VLOOKUP('Frese Valve Selection'!$O528,'Partnumber data valves'!$B$4:$L$1001,11,FALSE)</f>
        <v>#N/A</v>
      </c>
      <c r="R528" s="94" t="e">
        <f t="shared" si="46"/>
        <v>#DIV/0!</v>
      </c>
      <c r="S528" s="71"/>
      <c r="T528" s="71"/>
      <c r="U528" s="71"/>
      <c r="V528" s="71"/>
      <c r="W528" s="71"/>
      <c r="X528" s="71"/>
      <c r="Y528" s="19" t="e">
        <f>VLOOKUP('Frese Valve Selection'!$O528,'Partnumber data valves'!$B$4:$K$1001,2,FALSE)</f>
        <v>#N/A</v>
      </c>
      <c r="Z528" s="20" t="e">
        <f>VLOOKUP('Frese Valve Selection'!$O528,'Partnumber data valves'!$B$4:$K$1001,3,FALSE)</f>
        <v>#N/A</v>
      </c>
      <c r="AA528" s="20" t="e">
        <f>VLOOKUP('Frese Valve Selection'!$O528,'Partnumber data valves'!$B$4:$K$1001,7,FALSE)</f>
        <v>#N/A</v>
      </c>
      <c r="AB528" s="20" t="e">
        <f>VLOOKUP('Frese Valve Selection'!$O528,'Partnumber data valves'!$B$4:$K$1001,8,FALSE)</f>
        <v>#N/A</v>
      </c>
      <c r="AC528" s="20" t="e">
        <f>VLOOKUP('Frese Valve Selection'!$O528,'Partnumber data valves'!$B$4:$K$1001,9,FALSE)</f>
        <v>#N/A</v>
      </c>
      <c r="AD528" s="20" t="e">
        <f>VLOOKUP('Frese Valve Selection'!$O528,'Partnumber data valves'!$B$4:$K$1001,10,FALSE)</f>
        <v>#N/A</v>
      </c>
      <c r="AE528" s="93">
        <f>IF(ISNUMBER(S528),S528*VLOOKUP('Frese Valve Selection'!$T528,'Partnumber data cartridges'!$A$4:$G$1001,7,FALSE),0)+
IF(ISNUMBER(U528),U528*VLOOKUP('Frese Valve Selection'!V528,'Partnumber data cartridges'!$A$4:$G$1001,7,FALSE),0)+
IF(ISNUMBER(W528),W528*VLOOKUP('Frese Valve Selection'!X528,'Partnumber data cartridges'!$A$4:$G$1001,7,FALSE),0)</f>
        <v>0</v>
      </c>
      <c r="AF528" s="1">
        <f>MAX(IF(ISBLANK(T528),0,VLOOKUP('Frese Valve Selection'!$T528,'Partnumber data cartridges'!$A$4:$G$1001,5,FALSE)),
IF(ISBLANK(V528),0,VLOOKUP('Frese Valve Selection'!V528,'Partnumber data cartridges'!$A$4:$G$1001,5,FALSE)),
IF(ISBLANK(X528),0,VLOOKUP('Frese Valve Selection'!X528,'Partnumber data cartridges'!$A$4:$G$1001,5,FALSE)))</f>
        <v>0</v>
      </c>
      <c r="AG528" s="20" t="e">
        <f>VLOOKUP(O528,'Weight table'!$A$2:$C$10000,3,FALSE)+IF(ISNUMBER(S528),S528*VLOOKUP(T528,'Weight table'!$A$2:$C$10000,3,FALSE),0)+IF(ISNUMBER(U528),U528*VLOOKUP(V528,'Weight table'!$A$2:$C$10000,3,FALSE),0)+IF(ISNUMBER(W528),W528*VLOOKUP(X528,'Weight table'!$A$2:$C$10000,3,FALSE),0)</f>
        <v>#N/A</v>
      </c>
      <c r="AI528" s="73"/>
      <c r="AN528">
        <f t="shared" si="47"/>
        <v>0</v>
      </c>
      <c r="AO528" t="e">
        <f t="shared" si="48"/>
        <v>#N/A</v>
      </c>
    </row>
    <row r="529" spans="2:41">
      <c r="B529" s="73"/>
      <c r="C529" s="73"/>
      <c r="D529" s="73"/>
      <c r="E529" s="73"/>
      <c r="F529" s="73"/>
      <c r="G529" s="81"/>
      <c r="H529" s="84"/>
      <c r="I529" s="97"/>
      <c r="J529" s="73"/>
      <c r="K529" s="73"/>
      <c r="L529" s="73"/>
      <c r="M529" s="81"/>
      <c r="O529" s="71"/>
      <c r="P529" s="20" t="e">
        <f>VLOOKUP('Frese Valve Selection'!$O529,'Partnumber data valves'!$B$4:$M$1001,12,FALSE)</f>
        <v>#N/A</v>
      </c>
      <c r="Q529" s="20" t="e">
        <f>VLOOKUP('Frese Valve Selection'!$O529,'Partnumber data valves'!$B$4:$L$1001,11,FALSE)</f>
        <v>#N/A</v>
      </c>
      <c r="R529" s="94" t="e">
        <f t="shared" si="46"/>
        <v>#DIV/0!</v>
      </c>
      <c r="S529" s="71"/>
      <c r="T529" s="71"/>
      <c r="U529" s="71"/>
      <c r="V529" s="71"/>
      <c r="W529" s="71"/>
      <c r="X529" s="71"/>
      <c r="Y529" s="19" t="e">
        <f>VLOOKUP('Frese Valve Selection'!$O529,'Partnumber data valves'!$B$4:$K$1001,2,FALSE)</f>
        <v>#N/A</v>
      </c>
      <c r="Z529" s="20" t="e">
        <f>VLOOKUP('Frese Valve Selection'!$O529,'Partnumber data valves'!$B$4:$K$1001,3,FALSE)</f>
        <v>#N/A</v>
      </c>
      <c r="AA529" s="20" t="e">
        <f>VLOOKUP('Frese Valve Selection'!$O529,'Partnumber data valves'!$B$4:$K$1001,7,FALSE)</f>
        <v>#N/A</v>
      </c>
      <c r="AB529" s="20" t="e">
        <f>VLOOKUP('Frese Valve Selection'!$O529,'Partnumber data valves'!$B$4:$K$1001,8,FALSE)</f>
        <v>#N/A</v>
      </c>
      <c r="AC529" s="20" t="e">
        <f>VLOOKUP('Frese Valve Selection'!$O529,'Partnumber data valves'!$B$4:$K$1001,9,FALSE)</f>
        <v>#N/A</v>
      </c>
      <c r="AD529" s="20" t="e">
        <f>VLOOKUP('Frese Valve Selection'!$O529,'Partnumber data valves'!$B$4:$K$1001,10,FALSE)</f>
        <v>#N/A</v>
      </c>
      <c r="AE529" s="93">
        <f>IF(ISNUMBER(S529),S529*VLOOKUP('Frese Valve Selection'!$T529,'Partnumber data cartridges'!$A$4:$G$1001,7,FALSE),0)+
IF(ISNUMBER(U529),U529*VLOOKUP('Frese Valve Selection'!V529,'Partnumber data cartridges'!$A$4:$G$1001,7,FALSE),0)+
IF(ISNUMBER(W529),W529*VLOOKUP('Frese Valve Selection'!X529,'Partnumber data cartridges'!$A$4:$G$1001,7,FALSE),0)</f>
        <v>0</v>
      </c>
      <c r="AF529" s="1">
        <f>MAX(IF(ISBLANK(T529),0,VLOOKUP('Frese Valve Selection'!$T529,'Partnumber data cartridges'!$A$4:$G$1001,5,FALSE)),
IF(ISBLANK(V529),0,VLOOKUP('Frese Valve Selection'!V529,'Partnumber data cartridges'!$A$4:$G$1001,5,FALSE)),
IF(ISBLANK(X529),0,VLOOKUP('Frese Valve Selection'!X529,'Partnumber data cartridges'!$A$4:$G$1001,5,FALSE)))</f>
        <v>0</v>
      </c>
      <c r="AG529" s="20" t="e">
        <f>VLOOKUP(O529,'Weight table'!$A$2:$C$10000,3,FALSE)+IF(ISNUMBER(S529),S529*VLOOKUP(T529,'Weight table'!$A$2:$C$10000,3,FALSE),0)+IF(ISNUMBER(U529),U529*VLOOKUP(V529,'Weight table'!$A$2:$C$10000,3,FALSE),0)+IF(ISNUMBER(W529),W529*VLOOKUP(X529,'Weight table'!$A$2:$C$10000,3,FALSE),0)</f>
        <v>#N/A</v>
      </c>
      <c r="AI529" s="73"/>
      <c r="AN529">
        <f t="shared" si="47"/>
        <v>0</v>
      </c>
      <c r="AO529" t="e">
        <f t="shared" si="48"/>
        <v>#N/A</v>
      </c>
    </row>
    <row r="530" spans="2:41">
      <c r="B530" s="73"/>
      <c r="C530" s="73"/>
      <c r="D530" s="73"/>
      <c r="E530" s="73"/>
      <c r="F530" s="73"/>
      <c r="G530" s="81"/>
      <c r="H530" s="84"/>
      <c r="I530" s="97"/>
      <c r="J530" s="73"/>
      <c r="K530" s="73"/>
      <c r="L530" s="73"/>
      <c r="M530" s="81"/>
      <c r="O530" s="71"/>
      <c r="P530" s="20" t="e">
        <f>VLOOKUP('Frese Valve Selection'!$O530,'Partnumber data valves'!$B$4:$M$1001,12,FALSE)</f>
        <v>#N/A</v>
      </c>
      <c r="Q530" s="20" t="e">
        <f>VLOOKUP('Frese Valve Selection'!$O530,'Partnumber data valves'!$B$4:$L$1001,11,FALSE)</f>
        <v>#N/A</v>
      </c>
      <c r="R530" s="94" t="e">
        <f t="shared" si="46"/>
        <v>#DIV/0!</v>
      </c>
      <c r="S530" s="71"/>
      <c r="T530" s="71"/>
      <c r="U530" s="71"/>
      <c r="V530" s="71"/>
      <c r="W530" s="71"/>
      <c r="X530" s="71"/>
      <c r="Y530" s="19" t="e">
        <f>VLOOKUP('Frese Valve Selection'!$O530,'Partnumber data valves'!$B$4:$K$1001,2,FALSE)</f>
        <v>#N/A</v>
      </c>
      <c r="Z530" s="20" t="e">
        <f>VLOOKUP('Frese Valve Selection'!$O530,'Partnumber data valves'!$B$4:$K$1001,3,FALSE)</f>
        <v>#N/A</v>
      </c>
      <c r="AA530" s="20" t="e">
        <f>VLOOKUP('Frese Valve Selection'!$O530,'Partnumber data valves'!$B$4:$K$1001,7,FALSE)</f>
        <v>#N/A</v>
      </c>
      <c r="AB530" s="20" t="e">
        <f>VLOOKUP('Frese Valve Selection'!$O530,'Partnumber data valves'!$B$4:$K$1001,8,FALSE)</f>
        <v>#N/A</v>
      </c>
      <c r="AC530" s="20" t="e">
        <f>VLOOKUP('Frese Valve Selection'!$O530,'Partnumber data valves'!$B$4:$K$1001,9,FALSE)</f>
        <v>#N/A</v>
      </c>
      <c r="AD530" s="20" t="e">
        <f>VLOOKUP('Frese Valve Selection'!$O530,'Partnumber data valves'!$B$4:$K$1001,10,FALSE)</f>
        <v>#N/A</v>
      </c>
      <c r="AE530" s="93">
        <f>IF(ISNUMBER(S530),S530*VLOOKUP('Frese Valve Selection'!$T530,'Partnumber data cartridges'!$A$4:$G$1001,7,FALSE),0)+
IF(ISNUMBER(U530),U530*VLOOKUP('Frese Valve Selection'!V530,'Partnumber data cartridges'!$A$4:$G$1001,7,FALSE),0)+
IF(ISNUMBER(W530),W530*VLOOKUP('Frese Valve Selection'!X530,'Partnumber data cartridges'!$A$4:$G$1001,7,FALSE),0)</f>
        <v>0</v>
      </c>
      <c r="AF530" s="1">
        <f>MAX(IF(ISBLANK(T530),0,VLOOKUP('Frese Valve Selection'!$T530,'Partnumber data cartridges'!$A$4:$G$1001,5,FALSE)),
IF(ISBLANK(V530),0,VLOOKUP('Frese Valve Selection'!V530,'Partnumber data cartridges'!$A$4:$G$1001,5,FALSE)),
IF(ISBLANK(X530),0,VLOOKUP('Frese Valve Selection'!X530,'Partnumber data cartridges'!$A$4:$G$1001,5,FALSE)))</f>
        <v>0</v>
      </c>
      <c r="AG530" s="20" t="e">
        <f>VLOOKUP(O530,'Weight table'!$A$2:$C$10000,3,FALSE)+IF(ISNUMBER(S530),S530*VLOOKUP(T530,'Weight table'!$A$2:$C$10000,3,FALSE),0)+IF(ISNUMBER(U530),U530*VLOOKUP(V530,'Weight table'!$A$2:$C$10000,3,FALSE),0)+IF(ISNUMBER(W530),W530*VLOOKUP(X530,'Weight table'!$A$2:$C$10000,3,FALSE),0)</f>
        <v>#N/A</v>
      </c>
      <c r="AI530" s="73"/>
      <c r="AN530">
        <f t="shared" si="47"/>
        <v>0</v>
      </c>
      <c r="AO530" t="e">
        <f t="shared" si="48"/>
        <v>#N/A</v>
      </c>
    </row>
    <row r="531" spans="2:41">
      <c r="B531" s="73"/>
      <c r="C531" s="73"/>
      <c r="D531" s="73"/>
      <c r="E531" s="73"/>
      <c r="F531" s="73"/>
      <c r="G531" s="81"/>
      <c r="H531" s="84"/>
      <c r="I531" s="97"/>
      <c r="J531" s="73"/>
      <c r="K531" s="73"/>
      <c r="L531" s="73"/>
      <c r="M531" s="81"/>
      <c r="O531" s="71"/>
      <c r="P531" s="20" t="e">
        <f>VLOOKUP('Frese Valve Selection'!$O531,'Partnumber data valves'!$B$4:$M$1001,12,FALSE)</f>
        <v>#N/A</v>
      </c>
      <c r="Q531" s="20" t="e">
        <f>VLOOKUP('Frese Valve Selection'!$O531,'Partnumber data valves'!$B$4:$L$1001,11,FALSE)</f>
        <v>#N/A</v>
      </c>
      <c r="R531" s="94" t="e">
        <f t="shared" si="46"/>
        <v>#DIV/0!</v>
      </c>
      <c r="S531" s="71"/>
      <c r="T531" s="71"/>
      <c r="U531" s="71"/>
      <c r="V531" s="71"/>
      <c r="W531" s="71"/>
      <c r="X531" s="71"/>
      <c r="Y531" s="19" t="e">
        <f>VLOOKUP('Frese Valve Selection'!$O531,'Partnumber data valves'!$B$4:$K$1001,2,FALSE)</f>
        <v>#N/A</v>
      </c>
      <c r="Z531" s="20" t="e">
        <f>VLOOKUP('Frese Valve Selection'!$O531,'Partnumber data valves'!$B$4:$K$1001,3,FALSE)</f>
        <v>#N/A</v>
      </c>
      <c r="AA531" s="20" t="e">
        <f>VLOOKUP('Frese Valve Selection'!$O531,'Partnumber data valves'!$B$4:$K$1001,7,FALSE)</f>
        <v>#N/A</v>
      </c>
      <c r="AB531" s="20" t="e">
        <f>VLOOKUP('Frese Valve Selection'!$O531,'Partnumber data valves'!$B$4:$K$1001,8,FALSE)</f>
        <v>#N/A</v>
      </c>
      <c r="AC531" s="20" t="e">
        <f>VLOOKUP('Frese Valve Selection'!$O531,'Partnumber data valves'!$B$4:$K$1001,9,FALSE)</f>
        <v>#N/A</v>
      </c>
      <c r="AD531" s="20" t="e">
        <f>VLOOKUP('Frese Valve Selection'!$O531,'Partnumber data valves'!$B$4:$K$1001,10,FALSE)</f>
        <v>#N/A</v>
      </c>
      <c r="AE531" s="93">
        <f>IF(ISNUMBER(S531),S531*VLOOKUP('Frese Valve Selection'!$T531,'Partnumber data cartridges'!$A$4:$G$1001,7,FALSE),0)+
IF(ISNUMBER(U531),U531*VLOOKUP('Frese Valve Selection'!V531,'Partnumber data cartridges'!$A$4:$G$1001,7,FALSE),0)+
IF(ISNUMBER(W531),W531*VLOOKUP('Frese Valve Selection'!X531,'Partnumber data cartridges'!$A$4:$G$1001,7,FALSE),0)</f>
        <v>0</v>
      </c>
      <c r="AF531" s="1">
        <f>MAX(IF(ISBLANK(T531),0,VLOOKUP('Frese Valve Selection'!$T531,'Partnumber data cartridges'!$A$4:$G$1001,5,FALSE)),
IF(ISBLANK(V531),0,VLOOKUP('Frese Valve Selection'!V531,'Partnumber data cartridges'!$A$4:$G$1001,5,FALSE)),
IF(ISBLANK(X531),0,VLOOKUP('Frese Valve Selection'!X531,'Partnumber data cartridges'!$A$4:$G$1001,5,FALSE)))</f>
        <v>0</v>
      </c>
      <c r="AG531" s="20" t="e">
        <f>VLOOKUP(O531,'Weight table'!$A$2:$C$10000,3,FALSE)+IF(ISNUMBER(S531),S531*VLOOKUP(T531,'Weight table'!$A$2:$C$10000,3,FALSE),0)+IF(ISNUMBER(U531),U531*VLOOKUP(V531,'Weight table'!$A$2:$C$10000,3,FALSE),0)+IF(ISNUMBER(W531),W531*VLOOKUP(X531,'Weight table'!$A$2:$C$10000,3,FALSE),0)</f>
        <v>#N/A</v>
      </c>
      <c r="AI531" s="73"/>
      <c r="AN531">
        <f t="shared" si="47"/>
        <v>0</v>
      </c>
      <c r="AO531" t="e">
        <f t="shared" si="48"/>
        <v>#N/A</v>
      </c>
    </row>
    <row r="532" spans="2:41">
      <c r="B532" s="73"/>
      <c r="C532" s="73"/>
      <c r="D532" s="73"/>
      <c r="E532" s="73"/>
      <c r="F532" s="73"/>
      <c r="G532" s="81"/>
      <c r="H532" s="81"/>
      <c r="I532" s="97"/>
      <c r="J532" s="73"/>
      <c r="K532" s="73"/>
      <c r="L532" s="73"/>
      <c r="M532" s="81"/>
      <c r="O532" s="71"/>
      <c r="P532" s="20" t="e">
        <f>VLOOKUP('Frese Valve Selection'!$O532,'Partnumber data valves'!$B$4:$M$1001,12,FALSE)</f>
        <v>#N/A</v>
      </c>
      <c r="Q532" s="20" t="e">
        <f>VLOOKUP('Frese Valve Selection'!$O532,'Partnumber data valves'!$B$4:$L$1001,11,FALSE)</f>
        <v>#N/A</v>
      </c>
      <c r="R532" s="94" t="e">
        <f t="shared" si="46"/>
        <v>#DIV/0!</v>
      </c>
      <c r="S532" s="71"/>
      <c r="T532" s="71"/>
      <c r="U532" s="71"/>
      <c r="V532" s="71"/>
      <c r="W532" s="71"/>
      <c r="X532" s="71"/>
      <c r="Y532" s="19" t="e">
        <f>VLOOKUP('Frese Valve Selection'!$O532,'Partnumber data valves'!$B$4:$K$1001,2,FALSE)</f>
        <v>#N/A</v>
      </c>
      <c r="Z532" s="20" t="e">
        <f>VLOOKUP('Frese Valve Selection'!$O532,'Partnumber data valves'!$B$4:$K$1001,3,FALSE)</f>
        <v>#N/A</v>
      </c>
      <c r="AA532" s="20" t="e">
        <f>VLOOKUP('Frese Valve Selection'!$O532,'Partnumber data valves'!$B$4:$K$1001,7,FALSE)</f>
        <v>#N/A</v>
      </c>
      <c r="AB532" s="20" t="e">
        <f>VLOOKUP('Frese Valve Selection'!$O532,'Partnumber data valves'!$B$4:$K$1001,8,FALSE)</f>
        <v>#N/A</v>
      </c>
      <c r="AC532" s="20" t="e">
        <f>VLOOKUP('Frese Valve Selection'!$O532,'Partnumber data valves'!$B$4:$K$1001,9,FALSE)</f>
        <v>#N/A</v>
      </c>
      <c r="AD532" s="20" t="e">
        <f>VLOOKUP('Frese Valve Selection'!$O532,'Partnumber data valves'!$B$4:$K$1001,10,FALSE)</f>
        <v>#N/A</v>
      </c>
      <c r="AE532" s="93">
        <f>IF(ISNUMBER(S532),S532*VLOOKUP('Frese Valve Selection'!$T532,'Partnumber data cartridges'!$A$4:$G$1001,7,FALSE),0)+
IF(ISNUMBER(U532),U532*VLOOKUP('Frese Valve Selection'!V532,'Partnumber data cartridges'!$A$4:$G$1001,7,FALSE),0)+
IF(ISNUMBER(W532),W532*VLOOKUP('Frese Valve Selection'!X532,'Partnumber data cartridges'!$A$4:$G$1001,7,FALSE),0)</f>
        <v>0</v>
      </c>
      <c r="AF532" s="1">
        <f>MAX(IF(ISBLANK(T532),0,VLOOKUP('Frese Valve Selection'!$T532,'Partnumber data cartridges'!$A$4:$G$1001,5,FALSE)),
IF(ISBLANK(V532),0,VLOOKUP('Frese Valve Selection'!V532,'Partnumber data cartridges'!$A$4:$G$1001,5,FALSE)),
IF(ISBLANK(X532),0,VLOOKUP('Frese Valve Selection'!X532,'Partnumber data cartridges'!$A$4:$G$1001,5,FALSE)))</f>
        <v>0</v>
      </c>
      <c r="AG532" s="20" t="e">
        <f>VLOOKUP(O532,'Weight table'!$A$2:$C$10000,3,FALSE)+IF(ISNUMBER(S532),S532*VLOOKUP(T532,'Weight table'!$A$2:$C$10000,3,FALSE),0)+IF(ISNUMBER(U532),U532*VLOOKUP(V532,'Weight table'!$A$2:$C$10000,3,FALSE),0)+IF(ISNUMBER(W532),W532*VLOOKUP(X532,'Weight table'!$A$2:$C$10000,3,FALSE),0)</f>
        <v>#N/A</v>
      </c>
      <c r="AI532" s="73"/>
      <c r="AN532">
        <f t="shared" si="47"/>
        <v>0</v>
      </c>
      <c r="AO532" t="e">
        <f t="shared" si="48"/>
        <v>#N/A</v>
      </c>
    </row>
    <row r="533" spans="2:41">
      <c r="B533" s="73"/>
      <c r="C533" s="73"/>
      <c r="D533" s="73"/>
      <c r="E533" s="73"/>
      <c r="F533" s="73"/>
      <c r="G533" s="81"/>
      <c r="H533" s="81"/>
      <c r="I533" s="97"/>
      <c r="J533" s="73"/>
      <c r="K533" s="73"/>
      <c r="L533" s="73"/>
      <c r="M533" s="81"/>
      <c r="O533" s="71"/>
      <c r="P533" s="20" t="e">
        <f>VLOOKUP('Frese Valve Selection'!$O533,'Partnumber data valves'!$B$4:$M$1001,12,FALSE)</f>
        <v>#N/A</v>
      </c>
      <c r="Q533" s="20" t="e">
        <f>VLOOKUP('Frese Valve Selection'!$O533,'Partnumber data valves'!$B$4:$L$1001,11,FALSE)</f>
        <v>#N/A</v>
      </c>
      <c r="R533" s="94" t="e">
        <f t="shared" si="46"/>
        <v>#DIV/0!</v>
      </c>
      <c r="S533" s="71"/>
      <c r="T533" s="71"/>
      <c r="U533" s="71"/>
      <c r="V533" s="71"/>
      <c r="W533" s="71"/>
      <c r="X533" s="71"/>
      <c r="Y533" s="19" t="e">
        <f>VLOOKUP('Frese Valve Selection'!$O533,'Partnumber data valves'!$B$4:$K$1001,2,FALSE)</f>
        <v>#N/A</v>
      </c>
      <c r="Z533" s="20" t="e">
        <f>VLOOKUP('Frese Valve Selection'!$O533,'Partnumber data valves'!$B$4:$K$1001,3,FALSE)</f>
        <v>#N/A</v>
      </c>
      <c r="AA533" s="20" t="e">
        <f>VLOOKUP('Frese Valve Selection'!$O533,'Partnumber data valves'!$B$4:$K$1001,7,FALSE)</f>
        <v>#N/A</v>
      </c>
      <c r="AB533" s="20" t="e">
        <f>VLOOKUP('Frese Valve Selection'!$O533,'Partnumber data valves'!$B$4:$K$1001,8,FALSE)</f>
        <v>#N/A</v>
      </c>
      <c r="AC533" s="20" t="e">
        <f>VLOOKUP('Frese Valve Selection'!$O533,'Partnumber data valves'!$B$4:$K$1001,9,FALSE)</f>
        <v>#N/A</v>
      </c>
      <c r="AD533" s="20" t="e">
        <f>VLOOKUP('Frese Valve Selection'!$O533,'Partnumber data valves'!$B$4:$K$1001,10,FALSE)</f>
        <v>#N/A</v>
      </c>
      <c r="AE533" s="93">
        <f>IF(ISNUMBER(S533),S533*VLOOKUP('Frese Valve Selection'!$T533,'Partnumber data cartridges'!$A$4:$G$1001,7,FALSE),0)+
IF(ISNUMBER(U533),U533*VLOOKUP('Frese Valve Selection'!V533,'Partnumber data cartridges'!$A$4:$G$1001,7,FALSE),0)+
IF(ISNUMBER(W533),W533*VLOOKUP('Frese Valve Selection'!X533,'Partnumber data cartridges'!$A$4:$G$1001,7,FALSE),0)</f>
        <v>0</v>
      </c>
      <c r="AF533" s="1">
        <f>MAX(IF(ISBLANK(T533),0,VLOOKUP('Frese Valve Selection'!$T533,'Partnumber data cartridges'!$A$4:$G$1001,5,FALSE)),
IF(ISBLANK(V533),0,VLOOKUP('Frese Valve Selection'!V533,'Partnumber data cartridges'!$A$4:$G$1001,5,FALSE)),
IF(ISBLANK(X533),0,VLOOKUP('Frese Valve Selection'!X533,'Partnumber data cartridges'!$A$4:$G$1001,5,FALSE)))</f>
        <v>0</v>
      </c>
      <c r="AG533" s="20" t="e">
        <f>VLOOKUP(O533,'Weight table'!$A$2:$C$10000,3,FALSE)+IF(ISNUMBER(S533),S533*VLOOKUP(T533,'Weight table'!$A$2:$C$10000,3,FALSE),0)+IF(ISNUMBER(U533),U533*VLOOKUP(V533,'Weight table'!$A$2:$C$10000,3,FALSE),0)+IF(ISNUMBER(W533),W533*VLOOKUP(X533,'Weight table'!$A$2:$C$10000,3,FALSE),0)</f>
        <v>#N/A</v>
      </c>
      <c r="AI533" s="73"/>
      <c r="AN533">
        <f t="shared" si="47"/>
        <v>0</v>
      </c>
      <c r="AO533" t="e">
        <f t="shared" si="48"/>
        <v>#N/A</v>
      </c>
    </row>
    <row r="534" spans="2:41">
      <c r="B534" s="73"/>
      <c r="C534" s="73"/>
      <c r="D534" s="73"/>
      <c r="E534" s="73"/>
      <c r="F534" s="73"/>
      <c r="G534" s="81"/>
      <c r="H534" s="82"/>
      <c r="I534" s="97"/>
      <c r="J534" s="73"/>
      <c r="K534" s="73"/>
      <c r="L534" s="73"/>
      <c r="M534" s="81"/>
      <c r="O534" s="71"/>
      <c r="P534" s="20" t="e">
        <f>VLOOKUP('Frese Valve Selection'!$O534,'Partnumber data valves'!$B$4:$M$1001,12,FALSE)</f>
        <v>#N/A</v>
      </c>
      <c r="Q534" s="20" t="e">
        <f>VLOOKUP('Frese Valve Selection'!$O534,'Partnumber data valves'!$B$4:$L$1001,11,FALSE)</f>
        <v>#N/A</v>
      </c>
      <c r="R534" s="94" t="e">
        <f t="shared" si="46"/>
        <v>#DIV/0!</v>
      </c>
      <c r="S534" s="71"/>
      <c r="T534" s="71"/>
      <c r="U534" s="71"/>
      <c r="V534" s="71"/>
      <c r="W534" s="71"/>
      <c r="X534" s="71"/>
      <c r="Y534" s="19" t="e">
        <f>VLOOKUP('Frese Valve Selection'!$O534,'Partnumber data valves'!$B$4:$K$1001,2,FALSE)</f>
        <v>#N/A</v>
      </c>
      <c r="Z534" s="20" t="e">
        <f>VLOOKUP('Frese Valve Selection'!$O534,'Partnumber data valves'!$B$4:$K$1001,3,FALSE)</f>
        <v>#N/A</v>
      </c>
      <c r="AA534" s="20" t="e">
        <f>VLOOKUP('Frese Valve Selection'!$O534,'Partnumber data valves'!$B$4:$K$1001,7,FALSE)</f>
        <v>#N/A</v>
      </c>
      <c r="AB534" s="20" t="e">
        <f>VLOOKUP('Frese Valve Selection'!$O534,'Partnumber data valves'!$B$4:$K$1001,8,FALSE)</f>
        <v>#N/A</v>
      </c>
      <c r="AC534" s="20" t="e">
        <f>VLOOKUP('Frese Valve Selection'!$O534,'Partnumber data valves'!$B$4:$K$1001,9,FALSE)</f>
        <v>#N/A</v>
      </c>
      <c r="AD534" s="20" t="e">
        <f>VLOOKUP('Frese Valve Selection'!$O534,'Partnumber data valves'!$B$4:$K$1001,10,FALSE)</f>
        <v>#N/A</v>
      </c>
      <c r="AE534" s="93">
        <f>IF(ISNUMBER(S534),S534*VLOOKUP('Frese Valve Selection'!$T534,'Partnumber data cartridges'!$A$4:$G$1001,7,FALSE),0)+
IF(ISNUMBER(U534),U534*VLOOKUP('Frese Valve Selection'!V534,'Partnumber data cartridges'!$A$4:$G$1001,7,FALSE),0)+
IF(ISNUMBER(W534),W534*VLOOKUP('Frese Valve Selection'!X534,'Partnumber data cartridges'!$A$4:$G$1001,7,FALSE),0)</f>
        <v>0</v>
      </c>
      <c r="AF534" s="1">
        <f>MAX(IF(ISBLANK(T534),0,VLOOKUP('Frese Valve Selection'!$T534,'Partnumber data cartridges'!$A$4:$G$1001,5,FALSE)),
IF(ISBLANK(V534),0,VLOOKUP('Frese Valve Selection'!V534,'Partnumber data cartridges'!$A$4:$G$1001,5,FALSE)),
IF(ISBLANK(X534),0,VLOOKUP('Frese Valve Selection'!X534,'Partnumber data cartridges'!$A$4:$G$1001,5,FALSE)))</f>
        <v>0</v>
      </c>
      <c r="AG534" s="20" t="e">
        <f>VLOOKUP(O534,'Weight table'!$A$2:$C$10000,3,FALSE)+IF(ISNUMBER(S534),S534*VLOOKUP(T534,'Weight table'!$A$2:$C$10000,3,FALSE),0)+IF(ISNUMBER(U534),U534*VLOOKUP(V534,'Weight table'!$A$2:$C$10000,3,FALSE),0)+IF(ISNUMBER(W534),W534*VLOOKUP(X534,'Weight table'!$A$2:$C$10000,3,FALSE),0)</f>
        <v>#N/A</v>
      </c>
      <c r="AI534" s="73"/>
      <c r="AN534">
        <f t="shared" si="47"/>
        <v>0</v>
      </c>
      <c r="AO534" t="e">
        <f t="shared" si="48"/>
        <v>#N/A</v>
      </c>
    </row>
    <row r="535" spans="2:41">
      <c r="B535" s="73"/>
      <c r="C535" s="73"/>
      <c r="D535" s="73"/>
      <c r="E535" s="73"/>
      <c r="F535" s="73"/>
      <c r="G535" s="81"/>
      <c r="H535" s="84"/>
      <c r="I535" s="97"/>
      <c r="J535" s="73"/>
      <c r="K535" s="73"/>
      <c r="L535" s="73"/>
      <c r="M535" s="81"/>
      <c r="O535" s="71"/>
      <c r="P535" s="20" t="e">
        <f>VLOOKUP('Frese Valve Selection'!$O535,'Partnumber data valves'!$B$4:$M$1001,12,FALSE)</f>
        <v>#N/A</v>
      </c>
      <c r="Q535" s="20" t="e">
        <f>VLOOKUP('Frese Valve Selection'!$O535,'Partnumber data valves'!$B$4:$L$1001,11,FALSE)</f>
        <v>#N/A</v>
      </c>
      <c r="R535" s="94" t="e">
        <f t="shared" si="46"/>
        <v>#DIV/0!</v>
      </c>
      <c r="S535" s="71"/>
      <c r="T535" s="71"/>
      <c r="U535" s="71"/>
      <c r="V535" s="71"/>
      <c r="W535" s="71"/>
      <c r="X535" s="71"/>
      <c r="Y535" s="19" t="e">
        <f>VLOOKUP('Frese Valve Selection'!$O535,'Partnumber data valves'!$B$4:$K$1001,2,FALSE)</f>
        <v>#N/A</v>
      </c>
      <c r="Z535" s="20" t="e">
        <f>VLOOKUP('Frese Valve Selection'!$O535,'Partnumber data valves'!$B$4:$K$1001,3,FALSE)</f>
        <v>#N/A</v>
      </c>
      <c r="AA535" s="20" t="e">
        <f>VLOOKUP('Frese Valve Selection'!$O535,'Partnumber data valves'!$B$4:$K$1001,7,FALSE)</f>
        <v>#N/A</v>
      </c>
      <c r="AB535" s="20" t="e">
        <f>VLOOKUP('Frese Valve Selection'!$O535,'Partnumber data valves'!$B$4:$K$1001,8,FALSE)</f>
        <v>#N/A</v>
      </c>
      <c r="AC535" s="20" t="e">
        <f>VLOOKUP('Frese Valve Selection'!$O535,'Partnumber data valves'!$B$4:$K$1001,9,FALSE)</f>
        <v>#N/A</v>
      </c>
      <c r="AD535" s="20" t="e">
        <f>VLOOKUP('Frese Valve Selection'!$O535,'Partnumber data valves'!$B$4:$K$1001,10,FALSE)</f>
        <v>#N/A</v>
      </c>
      <c r="AE535" s="93">
        <f>IF(ISNUMBER(S535),S535*VLOOKUP('Frese Valve Selection'!$T535,'Partnumber data cartridges'!$A$4:$G$1001,7,FALSE),0)+
IF(ISNUMBER(U535),U535*VLOOKUP('Frese Valve Selection'!V535,'Partnumber data cartridges'!$A$4:$G$1001,7,FALSE),0)+
IF(ISNUMBER(W535),W535*VLOOKUP('Frese Valve Selection'!X535,'Partnumber data cartridges'!$A$4:$G$1001,7,FALSE),0)</f>
        <v>0</v>
      </c>
      <c r="AF535" s="1">
        <f>MAX(IF(ISBLANK(T535),0,VLOOKUP('Frese Valve Selection'!$T535,'Partnumber data cartridges'!$A$4:$G$1001,5,FALSE)),
IF(ISBLANK(V535),0,VLOOKUP('Frese Valve Selection'!V535,'Partnumber data cartridges'!$A$4:$G$1001,5,FALSE)),
IF(ISBLANK(X535),0,VLOOKUP('Frese Valve Selection'!X535,'Partnumber data cartridges'!$A$4:$G$1001,5,FALSE)))</f>
        <v>0</v>
      </c>
      <c r="AG535" s="20" t="e">
        <f>VLOOKUP(O535,'Weight table'!$A$2:$C$10000,3,FALSE)+IF(ISNUMBER(S535),S535*VLOOKUP(T535,'Weight table'!$A$2:$C$10000,3,FALSE),0)+IF(ISNUMBER(U535),U535*VLOOKUP(V535,'Weight table'!$A$2:$C$10000,3,FALSE),0)+IF(ISNUMBER(W535),W535*VLOOKUP(X535,'Weight table'!$A$2:$C$10000,3,FALSE),0)</f>
        <v>#N/A</v>
      </c>
      <c r="AI535" s="73"/>
      <c r="AN535">
        <f t="shared" si="47"/>
        <v>0</v>
      </c>
      <c r="AO535" t="e">
        <f t="shared" si="48"/>
        <v>#N/A</v>
      </c>
    </row>
    <row r="536" spans="2:41">
      <c r="B536" s="73"/>
      <c r="C536" s="73"/>
      <c r="D536" s="73"/>
      <c r="E536" s="73"/>
      <c r="F536" s="73"/>
      <c r="G536" s="81"/>
      <c r="H536" s="81"/>
      <c r="I536" s="97"/>
      <c r="J536" s="73"/>
      <c r="K536" s="73"/>
      <c r="L536" s="73"/>
      <c r="M536" s="81"/>
      <c r="O536" s="71"/>
      <c r="P536" s="20" t="e">
        <f>VLOOKUP('Frese Valve Selection'!$O536,'Partnumber data valves'!$B$4:$M$1001,12,FALSE)</f>
        <v>#N/A</v>
      </c>
      <c r="Q536" s="20" t="e">
        <f>VLOOKUP('Frese Valve Selection'!$O536,'Partnumber data valves'!$B$4:$L$1001,11,FALSE)</f>
        <v>#N/A</v>
      </c>
      <c r="R536" s="94" t="e">
        <f t="shared" si="46"/>
        <v>#DIV/0!</v>
      </c>
      <c r="S536" s="71"/>
      <c r="T536" s="71"/>
      <c r="U536" s="71"/>
      <c r="V536" s="71"/>
      <c r="W536" s="71"/>
      <c r="X536" s="71"/>
      <c r="Y536" s="19" t="e">
        <f>VLOOKUP('Frese Valve Selection'!$O536,'Partnumber data valves'!$B$4:$K$1001,2,FALSE)</f>
        <v>#N/A</v>
      </c>
      <c r="Z536" s="20" t="e">
        <f>VLOOKUP('Frese Valve Selection'!$O536,'Partnumber data valves'!$B$4:$K$1001,3,FALSE)</f>
        <v>#N/A</v>
      </c>
      <c r="AA536" s="20" t="e">
        <f>VLOOKUP('Frese Valve Selection'!$O536,'Partnumber data valves'!$B$4:$K$1001,7,FALSE)</f>
        <v>#N/A</v>
      </c>
      <c r="AB536" s="20" t="e">
        <f>VLOOKUP('Frese Valve Selection'!$O536,'Partnumber data valves'!$B$4:$K$1001,8,FALSE)</f>
        <v>#N/A</v>
      </c>
      <c r="AC536" s="20" t="e">
        <f>VLOOKUP('Frese Valve Selection'!$O536,'Partnumber data valves'!$B$4:$K$1001,9,FALSE)</f>
        <v>#N/A</v>
      </c>
      <c r="AD536" s="20" t="e">
        <f>VLOOKUP('Frese Valve Selection'!$O536,'Partnumber data valves'!$B$4:$K$1001,10,FALSE)</f>
        <v>#N/A</v>
      </c>
      <c r="AE536" s="93">
        <f>IF(ISNUMBER(S536),S536*VLOOKUP('Frese Valve Selection'!$T536,'Partnumber data cartridges'!$A$4:$G$1001,7,FALSE),0)+
IF(ISNUMBER(U536),U536*VLOOKUP('Frese Valve Selection'!V536,'Partnumber data cartridges'!$A$4:$G$1001,7,FALSE),0)+
IF(ISNUMBER(W536),W536*VLOOKUP('Frese Valve Selection'!X536,'Partnumber data cartridges'!$A$4:$G$1001,7,FALSE),0)</f>
        <v>0</v>
      </c>
      <c r="AF536" s="1">
        <f>MAX(IF(ISBLANK(T536),0,VLOOKUP('Frese Valve Selection'!$T536,'Partnumber data cartridges'!$A$4:$G$1001,5,FALSE)),
IF(ISBLANK(V536),0,VLOOKUP('Frese Valve Selection'!V536,'Partnumber data cartridges'!$A$4:$G$1001,5,FALSE)),
IF(ISBLANK(X536),0,VLOOKUP('Frese Valve Selection'!X536,'Partnumber data cartridges'!$A$4:$G$1001,5,FALSE)))</f>
        <v>0</v>
      </c>
      <c r="AG536" s="20" t="e">
        <f>VLOOKUP(O536,'Weight table'!$A$2:$C$10000,3,FALSE)+IF(ISNUMBER(S536),S536*VLOOKUP(T536,'Weight table'!$A$2:$C$10000,3,FALSE),0)+IF(ISNUMBER(U536),U536*VLOOKUP(V536,'Weight table'!$A$2:$C$10000,3,FALSE),0)+IF(ISNUMBER(W536),W536*VLOOKUP(X536,'Weight table'!$A$2:$C$10000,3,FALSE),0)</f>
        <v>#N/A</v>
      </c>
      <c r="AI536" s="73"/>
      <c r="AN536">
        <f t="shared" si="47"/>
        <v>0</v>
      </c>
      <c r="AO536" t="e">
        <f t="shared" si="48"/>
        <v>#N/A</v>
      </c>
    </row>
    <row r="537" spans="2:41">
      <c r="B537" s="73"/>
      <c r="C537" s="73"/>
      <c r="D537" s="73"/>
      <c r="E537" s="73"/>
      <c r="F537" s="73"/>
      <c r="G537" s="81"/>
      <c r="H537" s="81"/>
      <c r="I537" s="97"/>
      <c r="J537" s="73"/>
      <c r="K537" s="73"/>
      <c r="L537" s="73"/>
      <c r="M537" s="81"/>
      <c r="O537" s="71"/>
      <c r="P537" s="20" t="e">
        <f>VLOOKUP('Frese Valve Selection'!$O537,'Partnumber data valves'!$B$4:$M$1001,12,FALSE)</f>
        <v>#N/A</v>
      </c>
      <c r="Q537" s="20" t="e">
        <f>VLOOKUP('Frese Valve Selection'!$O537,'Partnumber data valves'!$B$4:$L$1001,11,FALSE)</f>
        <v>#N/A</v>
      </c>
      <c r="R537" s="94" t="e">
        <f t="shared" si="46"/>
        <v>#DIV/0!</v>
      </c>
      <c r="S537" s="71"/>
      <c r="T537" s="71"/>
      <c r="U537" s="71"/>
      <c r="V537" s="71"/>
      <c r="W537" s="71"/>
      <c r="X537" s="71"/>
      <c r="Y537" s="19" t="e">
        <f>VLOOKUP('Frese Valve Selection'!$O537,'Partnumber data valves'!$B$4:$K$1001,2,FALSE)</f>
        <v>#N/A</v>
      </c>
      <c r="Z537" s="20" t="e">
        <f>VLOOKUP('Frese Valve Selection'!$O537,'Partnumber data valves'!$B$4:$K$1001,3,FALSE)</f>
        <v>#N/A</v>
      </c>
      <c r="AA537" s="20" t="e">
        <f>VLOOKUP('Frese Valve Selection'!$O537,'Partnumber data valves'!$B$4:$K$1001,7,FALSE)</f>
        <v>#N/A</v>
      </c>
      <c r="AB537" s="20" t="e">
        <f>VLOOKUP('Frese Valve Selection'!$O537,'Partnumber data valves'!$B$4:$K$1001,8,FALSE)</f>
        <v>#N/A</v>
      </c>
      <c r="AC537" s="20" t="e">
        <f>VLOOKUP('Frese Valve Selection'!$O537,'Partnumber data valves'!$B$4:$K$1001,9,FALSE)</f>
        <v>#N/A</v>
      </c>
      <c r="AD537" s="20" t="e">
        <f>VLOOKUP('Frese Valve Selection'!$O537,'Partnumber data valves'!$B$4:$K$1001,10,FALSE)</f>
        <v>#N/A</v>
      </c>
      <c r="AE537" s="93">
        <f>IF(ISNUMBER(S537),S537*VLOOKUP('Frese Valve Selection'!$T537,'Partnumber data cartridges'!$A$4:$G$1001,7,FALSE),0)+
IF(ISNUMBER(U537),U537*VLOOKUP('Frese Valve Selection'!V537,'Partnumber data cartridges'!$A$4:$G$1001,7,FALSE),0)+
IF(ISNUMBER(W537),W537*VLOOKUP('Frese Valve Selection'!X537,'Partnumber data cartridges'!$A$4:$G$1001,7,FALSE),0)</f>
        <v>0</v>
      </c>
      <c r="AF537" s="1">
        <f>MAX(IF(ISBLANK(T537),0,VLOOKUP('Frese Valve Selection'!$T537,'Partnumber data cartridges'!$A$4:$G$1001,5,FALSE)),
IF(ISBLANK(V537),0,VLOOKUP('Frese Valve Selection'!V537,'Partnumber data cartridges'!$A$4:$G$1001,5,FALSE)),
IF(ISBLANK(X537),0,VLOOKUP('Frese Valve Selection'!X537,'Partnumber data cartridges'!$A$4:$G$1001,5,FALSE)))</f>
        <v>0</v>
      </c>
      <c r="AG537" s="20" t="e">
        <f>VLOOKUP(O537,'Weight table'!$A$2:$C$10000,3,FALSE)+IF(ISNUMBER(S537),S537*VLOOKUP(T537,'Weight table'!$A$2:$C$10000,3,FALSE),0)+IF(ISNUMBER(U537),U537*VLOOKUP(V537,'Weight table'!$A$2:$C$10000,3,FALSE),0)+IF(ISNUMBER(W537),W537*VLOOKUP(X537,'Weight table'!$A$2:$C$10000,3,FALSE),0)</f>
        <v>#N/A</v>
      </c>
      <c r="AI537" s="73"/>
      <c r="AN537">
        <f t="shared" si="47"/>
        <v>0</v>
      </c>
      <c r="AO537" t="e">
        <f t="shared" si="48"/>
        <v>#N/A</v>
      </c>
    </row>
    <row r="538" spans="2:41">
      <c r="B538" s="73"/>
      <c r="C538" s="73"/>
      <c r="D538" s="73"/>
      <c r="E538" s="73"/>
      <c r="F538" s="73"/>
      <c r="G538" s="81"/>
      <c r="H538" s="84"/>
      <c r="I538" s="97"/>
      <c r="J538" s="73"/>
      <c r="K538" s="73"/>
      <c r="L538" s="73"/>
      <c r="M538" s="81"/>
      <c r="O538" s="71"/>
      <c r="P538" s="20" t="e">
        <f>VLOOKUP('Frese Valve Selection'!$O538,'Partnumber data valves'!$B$4:$M$1001,12,FALSE)</f>
        <v>#N/A</v>
      </c>
      <c r="Q538" s="20" t="e">
        <f>VLOOKUP('Frese Valve Selection'!$O538,'Partnumber data valves'!$B$4:$L$1001,11,FALSE)</f>
        <v>#N/A</v>
      </c>
      <c r="R538" s="94" t="e">
        <f t="shared" si="46"/>
        <v>#DIV/0!</v>
      </c>
      <c r="S538" s="71"/>
      <c r="T538" s="71"/>
      <c r="U538" s="71"/>
      <c r="V538" s="71"/>
      <c r="W538" s="71"/>
      <c r="X538" s="71"/>
      <c r="Y538" s="19" t="e">
        <f>VLOOKUP('Frese Valve Selection'!$O538,'Partnumber data valves'!$B$4:$K$1001,2,FALSE)</f>
        <v>#N/A</v>
      </c>
      <c r="Z538" s="20" t="e">
        <f>VLOOKUP('Frese Valve Selection'!$O538,'Partnumber data valves'!$B$4:$K$1001,3,FALSE)</f>
        <v>#N/A</v>
      </c>
      <c r="AA538" s="20" t="e">
        <f>VLOOKUP('Frese Valve Selection'!$O538,'Partnumber data valves'!$B$4:$K$1001,7,FALSE)</f>
        <v>#N/A</v>
      </c>
      <c r="AB538" s="20" t="e">
        <f>VLOOKUP('Frese Valve Selection'!$O538,'Partnumber data valves'!$B$4:$K$1001,8,FALSE)</f>
        <v>#N/A</v>
      </c>
      <c r="AC538" s="20" t="e">
        <f>VLOOKUP('Frese Valve Selection'!$O538,'Partnumber data valves'!$B$4:$K$1001,9,FALSE)</f>
        <v>#N/A</v>
      </c>
      <c r="AD538" s="20" t="e">
        <f>VLOOKUP('Frese Valve Selection'!$O538,'Partnumber data valves'!$B$4:$K$1001,10,FALSE)</f>
        <v>#N/A</v>
      </c>
      <c r="AE538" s="93">
        <f>IF(ISNUMBER(S538),S538*VLOOKUP('Frese Valve Selection'!$T538,'Partnumber data cartridges'!$A$4:$G$1001,7,FALSE),0)+
IF(ISNUMBER(U538),U538*VLOOKUP('Frese Valve Selection'!V538,'Partnumber data cartridges'!$A$4:$G$1001,7,FALSE),0)+
IF(ISNUMBER(W538),W538*VLOOKUP('Frese Valve Selection'!X538,'Partnumber data cartridges'!$A$4:$G$1001,7,FALSE),0)</f>
        <v>0</v>
      </c>
      <c r="AF538" s="1">
        <f>MAX(IF(ISBLANK(T538),0,VLOOKUP('Frese Valve Selection'!$T538,'Partnumber data cartridges'!$A$4:$G$1001,5,FALSE)),
IF(ISBLANK(V538),0,VLOOKUP('Frese Valve Selection'!V538,'Partnumber data cartridges'!$A$4:$G$1001,5,FALSE)),
IF(ISBLANK(X538),0,VLOOKUP('Frese Valve Selection'!X538,'Partnumber data cartridges'!$A$4:$G$1001,5,FALSE)))</f>
        <v>0</v>
      </c>
      <c r="AG538" s="20" t="e">
        <f>VLOOKUP(O538,'Weight table'!$A$2:$C$10000,3,FALSE)+IF(ISNUMBER(S538),S538*VLOOKUP(T538,'Weight table'!$A$2:$C$10000,3,FALSE),0)+IF(ISNUMBER(U538),U538*VLOOKUP(V538,'Weight table'!$A$2:$C$10000,3,FALSE),0)+IF(ISNUMBER(W538),W538*VLOOKUP(X538,'Weight table'!$A$2:$C$10000,3,FALSE),0)</f>
        <v>#N/A</v>
      </c>
      <c r="AI538" s="73"/>
      <c r="AN538">
        <f t="shared" si="47"/>
        <v>0</v>
      </c>
      <c r="AO538" t="e">
        <f t="shared" si="48"/>
        <v>#N/A</v>
      </c>
    </row>
    <row r="539" spans="2:41">
      <c r="B539" s="73"/>
      <c r="C539" s="73"/>
      <c r="D539" s="73"/>
      <c r="E539" s="73"/>
      <c r="F539" s="73"/>
      <c r="G539" s="81"/>
      <c r="H539" s="84"/>
      <c r="I539" s="97"/>
      <c r="J539" s="73"/>
      <c r="K539" s="73"/>
      <c r="L539" s="73"/>
      <c r="M539" s="81"/>
      <c r="O539" s="71"/>
      <c r="P539" s="20" t="e">
        <f>VLOOKUP('Frese Valve Selection'!$O539,'Partnumber data valves'!$B$4:$M$1001,12,FALSE)</f>
        <v>#N/A</v>
      </c>
      <c r="Q539" s="20" t="e">
        <f>VLOOKUP('Frese Valve Selection'!$O539,'Partnumber data valves'!$B$4:$L$1001,11,FALSE)</f>
        <v>#N/A</v>
      </c>
      <c r="R539" s="94" t="e">
        <f t="shared" si="46"/>
        <v>#DIV/0!</v>
      </c>
      <c r="S539" s="71"/>
      <c r="T539" s="71"/>
      <c r="U539" s="71"/>
      <c r="V539" s="71"/>
      <c r="W539" s="71"/>
      <c r="X539" s="71"/>
      <c r="Y539" s="19" t="e">
        <f>VLOOKUP('Frese Valve Selection'!$O539,'Partnumber data valves'!$B$4:$K$1001,2,FALSE)</f>
        <v>#N/A</v>
      </c>
      <c r="Z539" s="20" t="e">
        <f>VLOOKUP('Frese Valve Selection'!$O539,'Partnumber data valves'!$B$4:$K$1001,3,FALSE)</f>
        <v>#N/A</v>
      </c>
      <c r="AA539" s="20" t="e">
        <f>VLOOKUP('Frese Valve Selection'!$O539,'Partnumber data valves'!$B$4:$K$1001,7,FALSE)</f>
        <v>#N/A</v>
      </c>
      <c r="AB539" s="20" t="e">
        <f>VLOOKUP('Frese Valve Selection'!$O539,'Partnumber data valves'!$B$4:$K$1001,8,FALSE)</f>
        <v>#N/A</v>
      </c>
      <c r="AC539" s="20" t="e">
        <f>VLOOKUP('Frese Valve Selection'!$O539,'Partnumber data valves'!$B$4:$K$1001,9,FALSE)</f>
        <v>#N/A</v>
      </c>
      <c r="AD539" s="20" t="e">
        <f>VLOOKUP('Frese Valve Selection'!$O539,'Partnumber data valves'!$B$4:$K$1001,10,FALSE)</f>
        <v>#N/A</v>
      </c>
      <c r="AE539" s="93">
        <f>IF(ISNUMBER(S539),S539*VLOOKUP('Frese Valve Selection'!$T539,'Partnumber data cartridges'!$A$4:$G$1001,7,FALSE),0)+
IF(ISNUMBER(U539),U539*VLOOKUP('Frese Valve Selection'!V539,'Partnumber data cartridges'!$A$4:$G$1001,7,FALSE),0)+
IF(ISNUMBER(W539),W539*VLOOKUP('Frese Valve Selection'!X539,'Partnumber data cartridges'!$A$4:$G$1001,7,FALSE),0)</f>
        <v>0</v>
      </c>
      <c r="AF539" s="1">
        <f>MAX(IF(ISBLANK(T539),0,VLOOKUP('Frese Valve Selection'!$T539,'Partnumber data cartridges'!$A$4:$G$1001,5,FALSE)),
IF(ISBLANK(V539),0,VLOOKUP('Frese Valve Selection'!V539,'Partnumber data cartridges'!$A$4:$G$1001,5,FALSE)),
IF(ISBLANK(X539),0,VLOOKUP('Frese Valve Selection'!X539,'Partnumber data cartridges'!$A$4:$G$1001,5,FALSE)))</f>
        <v>0</v>
      </c>
      <c r="AG539" s="20" t="e">
        <f>VLOOKUP(O539,'Weight table'!$A$2:$C$10000,3,FALSE)+IF(ISNUMBER(S539),S539*VLOOKUP(T539,'Weight table'!$A$2:$C$10000,3,FALSE),0)+IF(ISNUMBER(U539),U539*VLOOKUP(V539,'Weight table'!$A$2:$C$10000,3,FALSE),0)+IF(ISNUMBER(W539),W539*VLOOKUP(X539,'Weight table'!$A$2:$C$10000,3,FALSE),0)</f>
        <v>#N/A</v>
      </c>
      <c r="AI539" s="73"/>
      <c r="AN539">
        <f t="shared" si="47"/>
        <v>0</v>
      </c>
      <c r="AO539" t="e">
        <f t="shared" si="48"/>
        <v>#N/A</v>
      </c>
    </row>
    <row r="540" spans="2:41">
      <c r="B540" s="73"/>
      <c r="C540" s="73"/>
      <c r="D540" s="73"/>
      <c r="E540" s="73"/>
      <c r="F540" s="73"/>
      <c r="G540" s="81"/>
      <c r="H540" s="84"/>
      <c r="I540" s="97"/>
      <c r="J540" s="73"/>
      <c r="K540" s="73"/>
      <c r="L540" s="73"/>
      <c r="M540" s="81"/>
      <c r="O540" s="71"/>
      <c r="P540" s="20" t="e">
        <f>VLOOKUP('Frese Valve Selection'!$O540,'Partnumber data valves'!$B$4:$M$1001,12,FALSE)</f>
        <v>#N/A</v>
      </c>
      <c r="Q540" s="20" t="e">
        <f>VLOOKUP('Frese Valve Selection'!$O540,'Partnumber data valves'!$B$4:$L$1001,11,FALSE)</f>
        <v>#N/A</v>
      </c>
      <c r="R540" s="94" t="e">
        <f t="shared" si="46"/>
        <v>#DIV/0!</v>
      </c>
      <c r="S540" s="71"/>
      <c r="T540" s="71"/>
      <c r="U540" s="71"/>
      <c r="V540" s="71"/>
      <c r="W540" s="71"/>
      <c r="X540" s="71"/>
      <c r="Y540" s="19" t="e">
        <f>VLOOKUP('Frese Valve Selection'!$O540,'Partnumber data valves'!$B$4:$K$1001,2,FALSE)</f>
        <v>#N/A</v>
      </c>
      <c r="Z540" s="20" t="e">
        <f>VLOOKUP('Frese Valve Selection'!$O540,'Partnumber data valves'!$B$4:$K$1001,3,FALSE)</f>
        <v>#N/A</v>
      </c>
      <c r="AA540" s="20" t="e">
        <f>VLOOKUP('Frese Valve Selection'!$O540,'Partnumber data valves'!$B$4:$K$1001,7,FALSE)</f>
        <v>#N/A</v>
      </c>
      <c r="AB540" s="20" t="e">
        <f>VLOOKUP('Frese Valve Selection'!$O540,'Partnumber data valves'!$B$4:$K$1001,8,FALSE)</f>
        <v>#N/A</v>
      </c>
      <c r="AC540" s="20" t="e">
        <f>VLOOKUP('Frese Valve Selection'!$O540,'Partnumber data valves'!$B$4:$K$1001,9,FALSE)</f>
        <v>#N/A</v>
      </c>
      <c r="AD540" s="20" t="e">
        <f>VLOOKUP('Frese Valve Selection'!$O540,'Partnumber data valves'!$B$4:$K$1001,10,FALSE)</f>
        <v>#N/A</v>
      </c>
      <c r="AE540" s="93">
        <f>IF(ISNUMBER(S540),S540*VLOOKUP('Frese Valve Selection'!$T540,'Partnumber data cartridges'!$A$4:$G$1001,7,FALSE),0)+
IF(ISNUMBER(U540),U540*VLOOKUP('Frese Valve Selection'!V540,'Partnumber data cartridges'!$A$4:$G$1001,7,FALSE),0)+
IF(ISNUMBER(W540),W540*VLOOKUP('Frese Valve Selection'!X540,'Partnumber data cartridges'!$A$4:$G$1001,7,FALSE),0)</f>
        <v>0</v>
      </c>
      <c r="AF540" s="1">
        <f>MAX(IF(ISBLANK(T540),0,VLOOKUP('Frese Valve Selection'!$T540,'Partnumber data cartridges'!$A$4:$G$1001,5,FALSE)),
IF(ISBLANK(V540),0,VLOOKUP('Frese Valve Selection'!V540,'Partnumber data cartridges'!$A$4:$G$1001,5,FALSE)),
IF(ISBLANK(X540),0,VLOOKUP('Frese Valve Selection'!X540,'Partnumber data cartridges'!$A$4:$G$1001,5,FALSE)))</f>
        <v>0</v>
      </c>
      <c r="AG540" s="20" t="e">
        <f>VLOOKUP(O540,'Weight table'!$A$2:$C$10000,3,FALSE)+IF(ISNUMBER(S540),S540*VLOOKUP(T540,'Weight table'!$A$2:$C$10000,3,FALSE),0)+IF(ISNUMBER(U540),U540*VLOOKUP(V540,'Weight table'!$A$2:$C$10000,3,FALSE),0)+IF(ISNUMBER(W540),W540*VLOOKUP(X540,'Weight table'!$A$2:$C$10000,3,FALSE),0)</f>
        <v>#N/A</v>
      </c>
      <c r="AI540" s="73"/>
      <c r="AN540">
        <f t="shared" si="47"/>
        <v>0</v>
      </c>
      <c r="AO540" t="e">
        <f t="shared" si="48"/>
        <v>#N/A</v>
      </c>
    </row>
    <row r="541" spans="2:41">
      <c r="B541" s="73"/>
      <c r="C541" s="73"/>
      <c r="D541" s="73"/>
      <c r="E541" s="73"/>
      <c r="F541" s="73"/>
      <c r="G541" s="81"/>
      <c r="H541" s="84"/>
      <c r="I541" s="97"/>
      <c r="J541" s="73"/>
      <c r="K541" s="73"/>
      <c r="L541" s="73"/>
      <c r="M541" s="81"/>
      <c r="O541" s="71"/>
      <c r="P541" s="20" t="e">
        <f>VLOOKUP('Frese Valve Selection'!$O541,'Partnumber data valves'!$B$4:$M$1001,12,FALSE)</f>
        <v>#N/A</v>
      </c>
      <c r="Q541" s="20" t="e">
        <f>VLOOKUP('Frese Valve Selection'!$O541,'Partnumber data valves'!$B$4:$L$1001,11,FALSE)</f>
        <v>#N/A</v>
      </c>
      <c r="R541" s="94" t="e">
        <f t="shared" si="46"/>
        <v>#DIV/0!</v>
      </c>
      <c r="S541" s="71"/>
      <c r="T541" s="71"/>
      <c r="U541" s="71"/>
      <c r="V541" s="71"/>
      <c r="W541" s="71"/>
      <c r="X541" s="71"/>
      <c r="Y541" s="19" t="e">
        <f>VLOOKUP('Frese Valve Selection'!$O541,'Partnumber data valves'!$B$4:$K$1001,2,FALSE)</f>
        <v>#N/A</v>
      </c>
      <c r="Z541" s="20" t="e">
        <f>VLOOKUP('Frese Valve Selection'!$O541,'Partnumber data valves'!$B$4:$K$1001,3,FALSE)</f>
        <v>#N/A</v>
      </c>
      <c r="AA541" s="20" t="e">
        <f>VLOOKUP('Frese Valve Selection'!$O541,'Partnumber data valves'!$B$4:$K$1001,7,FALSE)</f>
        <v>#N/A</v>
      </c>
      <c r="AB541" s="20" t="e">
        <f>VLOOKUP('Frese Valve Selection'!$O541,'Partnumber data valves'!$B$4:$K$1001,8,FALSE)</f>
        <v>#N/A</v>
      </c>
      <c r="AC541" s="20" t="e">
        <f>VLOOKUP('Frese Valve Selection'!$O541,'Partnumber data valves'!$B$4:$K$1001,9,FALSE)</f>
        <v>#N/A</v>
      </c>
      <c r="AD541" s="20" t="e">
        <f>VLOOKUP('Frese Valve Selection'!$O541,'Partnumber data valves'!$B$4:$K$1001,10,FALSE)</f>
        <v>#N/A</v>
      </c>
      <c r="AE541" s="93">
        <f>IF(ISNUMBER(S541),S541*VLOOKUP('Frese Valve Selection'!$T541,'Partnumber data cartridges'!$A$4:$G$1001,7,FALSE),0)+
IF(ISNUMBER(U541),U541*VLOOKUP('Frese Valve Selection'!V541,'Partnumber data cartridges'!$A$4:$G$1001,7,FALSE),0)+
IF(ISNUMBER(W541),W541*VLOOKUP('Frese Valve Selection'!X541,'Partnumber data cartridges'!$A$4:$G$1001,7,FALSE),0)</f>
        <v>0</v>
      </c>
      <c r="AF541" s="1">
        <f>MAX(IF(ISBLANK(T541),0,VLOOKUP('Frese Valve Selection'!$T541,'Partnumber data cartridges'!$A$4:$G$1001,5,FALSE)),
IF(ISBLANK(V541),0,VLOOKUP('Frese Valve Selection'!V541,'Partnumber data cartridges'!$A$4:$G$1001,5,FALSE)),
IF(ISBLANK(X541),0,VLOOKUP('Frese Valve Selection'!X541,'Partnumber data cartridges'!$A$4:$G$1001,5,FALSE)))</f>
        <v>0</v>
      </c>
      <c r="AG541" s="20" t="e">
        <f>VLOOKUP(O541,'Weight table'!$A$2:$C$10000,3,FALSE)+IF(ISNUMBER(S541),S541*VLOOKUP(T541,'Weight table'!$A$2:$C$10000,3,FALSE),0)+IF(ISNUMBER(U541),U541*VLOOKUP(V541,'Weight table'!$A$2:$C$10000,3,FALSE),0)+IF(ISNUMBER(W541),W541*VLOOKUP(X541,'Weight table'!$A$2:$C$10000,3,FALSE),0)</f>
        <v>#N/A</v>
      </c>
      <c r="AI541" s="73"/>
      <c r="AN541">
        <f t="shared" si="47"/>
        <v>0</v>
      </c>
      <c r="AO541" t="e">
        <f t="shared" si="48"/>
        <v>#N/A</v>
      </c>
    </row>
    <row r="542" spans="2:41">
      <c r="B542" s="73"/>
      <c r="C542" s="73"/>
      <c r="D542" s="73"/>
      <c r="E542" s="73"/>
      <c r="F542" s="73"/>
      <c r="G542" s="81"/>
      <c r="H542" s="84"/>
      <c r="I542" s="97"/>
      <c r="J542" s="73"/>
      <c r="K542" s="73"/>
      <c r="L542" s="73"/>
      <c r="M542" s="81"/>
      <c r="O542" s="71"/>
      <c r="P542" s="20" t="e">
        <f>VLOOKUP('Frese Valve Selection'!$O542,'Partnumber data valves'!$B$4:$M$1001,12,FALSE)</f>
        <v>#N/A</v>
      </c>
      <c r="Q542" s="20" t="e">
        <f>VLOOKUP('Frese Valve Selection'!$O542,'Partnumber data valves'!$B$4:$L$1001,11,FALSE)</f>
        <v>#N/A</v>
      </c>
      <c r="R542" s="94" t="e">
        <f t="shared" si="46"/>
        <v>#DIV/0!</v>
      </c>
      <c r="S542" s="71"/>
      <c r="T542" s="71"/>
      <c r="U542" s="71"/>
      <c r="V542" s="71"/>
      <c r="W542" s="71"/>
      <c r="X542" s="71"/>
      <c r="Y542" s="19" t="e">
        <f>VLOOKUP('Frese Valve Selection'!$O542,'Partnumber data valves'!$B$4:$K$1001,2,FALSE)</f>
        <v>#N/A</v>
      </c>
      <c r="Z542" s="20" t="e">
        <f>VLOOKUP('Frese Valve Selection'!$O542,'Partnumber data valves'!$B$4:$K$1001,3,FALSE)</f>
        <v>#N/A</v>
      </c>
      <c r="AA542" s="20" t="e">
        <f>VLOOKUP('Frese Valve Selection'!$O542,'Partnumber data valves'!$B$4:$K$1001,7,FALSE)</f>
        <v>#N/A</v>
      </c>
      <c r="AB542" s="20" t="e">
        <f>VLOOKUP('Frese Valve Selection'!$O542,'Partnumber data valves'!$B$4:$K$1001,8,FALSE)</f>
        <v>#N/A</v>
      </c>
      <c r="AC542" s="20" t="e">
        <f>VLOOKUP('Frese Valve Selection'!$O542,'Partnumber data valves'!$B$4:$K$1001,9,FALSE)</f>
        <v>#N/A</v>
      </c>
      <c r="AD542" s="20" t="e">
        <f>VLOOKUP('Frese Valve Selection'!$O542,'Partnumber data valves'!$B$4:$K$1001,10,FALSE)</f>
        <v>#N/A</v>
      </c>
      <c r="AE542" s="93">
        <f>IF(ISNUMBER(S542),S542*VLOOKUP('Frese Valve Selection'!$T542,'Partnumber data cartridges'!$A$4:$G$1001,7,FALSE),0)+
IF(ISNUMBER(U542),U542*VLOOKUP('Frese Valve Selection'!V542,'Partnumber data cartridges'!$A$4:$G$1001,7,FALSE),0)+
IF(ISNUMBER(W542),W542*VLOOKUP('Frese Valve Selection'!X542,'Partnumber data cartridges'!$A$4:$G$1001,7,FALSE),0)</f>
        <v>0</v>
      </c>
      <c r="AF542" s="1">
        <f>MAX(IF(ISBLANK(T542),0,VLOOKUP('Frese Valve Selection'!$T542,'Partnumber data cartridges'!$A$4:$G$1001,5,FALSE)),
IF(ISBLANK(V542),0,VLOOKUP('Frese Valve Selection'!V542,'Partnumber data cartridges'!$A$4:$G$1001,5,FALSE)),
IF(ISBLANK(X542),0,VLOOKUP('Frese Valve Selection'!X542,'Partnumber data cartridges'!$A$4:$G$1001,5,FALSE)))</f>
        <v>0</v>
      </c>
      <c r="AG542" s="20" t="e">
        <f>VLOOKUP(O542,'Weight table'!$A$2:$C$10000,3,FALSE)+IF(ISNUMBER(S542),S542*VLOOKUP(T542,'Weight table'!$A$2:$C$10000,3,FALSE),0)+IF(ISNUMBER(U542),U542*VLOOKUP(V542,'Weight table'!$A$2:$C$10000,3,FALSE),0)+IF(ISNUMBER(W542),W542*VLOOKUP(X542,'Weight table'!$A$2:$C$10000,3,FALSE),0)</f>
        <v>#N/A</v>
      </c>
      <c r="AI542" s="73"/>
      <c r="AN542">
        <f t="shared" si="47"/>
        <v>0</v>
      </c>
      <c r="AO542" t="e">
        <f t="shared" si="48"/>
        <v>#N/A</v>
      </c>
    </row>
    <row r="543" spans="2:41">
      <c r="B543" s="73"/>
      <c r="C543" s="73"/>
      <c r="D543" s="73"/>
      <c r="E543" s="73"/>
      <c r="F543" s="73"/>
      <c r="G543" s="81"/>
      <c r="H543" s="84"/>
      <c r="I543" s="97"/>
      <c r="J543" s="73"/>
      <c r="K543" s="73"/>
      <c r="L543" s="73"/>
      <c r="M543" s="81"/>
      <c r="O543" s="71"/>
      <c r="P543" s="20" t="e">
        <f>VLOOKUP('Frese Valve Selection'!$O543,'Partnumber data valves'!$B$4:$M$1001,12,FALSE)</f>
        <v>#N/A</v>
      </c>
      <c r="Q543" s="20" t="e">
        <f>VLOOKUP('Frese Valve Selection'!$O543,'Partnumber data valves'!$B$4:$L$1001,11,FALSE)</f>
        <v>#N/A</v>
      </c>
      <c r="R543" s="94" t="e">
        <f t="shared" si="46"/>
        <v>#DIV/0!</v>
      </c>
      <c r="S543" s="71"/>
      <c r="T543" s="71"/>
      <c r="U543" s="71"/>
      <c r="V543" s="71"/>
      <c r="W543" s="71"/>
      <c r="X543" s="71"/>
      <c r="Y543" s="19" t="e">
        <f>VLOOKUP('Frese Valve Selection'!$O543,'Partnumber data valves'!$B$4:$K$1001,2,FALSE)</f>
        <v>#N/A</v>
      </c>
      <c r="Z543" s="20" t="e">
        <f>VLOOKUP('Frese Valve Selection'!$O543,'Partnumber data valves'!$B$4:$K$1001,3,FALSE)</f>
        <v>#N/A</v>
      </c>
      <c r="AA543" s="20" t="e">
        <f>VLOOKUP('Frese Valve Selection'!$O543,'Partnumber data valves'!$B$4:$K$1001,7,FALSE)</f>
        <v>#N/A</v>
      </c>
      <c r="AB543" s="20" t="e">
        <f>VLOOKUP('Frese Valve Selection'!$O543,'Partnumber data valves'!$B$4:$K$1001,8,FALSE)</f>
        <v>#N/A</v>
      </c>
      <c r="AC543" s="20" t="e">
        <f>VLOOKUP('Frese Valve Selection'!$O543,'Partnumber data valves'!$B$4:$K$1001,9,FALSE)</f>
        <v>#N/A</v>
      </c>
      <c r="AD543" s="20" t="e">
        <f>VLOOKUP('Frese Valve Selection'!$O543,'Partnumber data valves'!$B$4:$K$1001,10,FALSE)</f>
        <v>#N/A</v>
      </c>
      <c r="AE543" s="93">
        <f>IF(ISNUMBER(S543),S543*VLOOKUP('Frese Valve Selection'!$T543,'Partnumber data cartridges'!$A$4:$G$1001,7,FALSE),0)+
IF(ISNUMBER(U543),U543*VLOOKUP('Frese Valve Selection'!V543,'Partnumber data cartridges'!$A$4:$G$1001,7,FALSE),0)+
IF(ISNUMBER(W543),W543*VLOOKUP('Frese Valve Selection'!X543,'Partnumber data cartridges'!$A$4:$G$1001,7,FALSE),0)</f>
        <v>0</v>
      </c>
      <c r="AF543" s="1">
        <f>MAX(IF(ISBLANK(T543),0,VLOOKUP('Frese Valve Selection'!$T543,'Partnumber data cartridges'!$A$4:$G$1001,5,FALSE)),
IF(ISBLANK(V543),0,VLOOKUP('Frese Valve Selection'!V543,'Partnumber data cartridges'!$A$4:$G$1001,5,FALSE)),
IF(ISBLANK(X543),0,VLOOKUP('Frese Valve Selection'!X543,'Partnumber data cartridges'!$A$4:$G$1001,5,FALSE)))</f>
        <v>0</v>
      </c>
      <c r="AG543" s="20" t="e">
        <f>VLOOKUP(O543,'Weight table'!$A$2:$C$10000,3,FALSE)+IF(ISNUMBER(S543),S543*VLOOKUP(T543,'Weight table'!$A$2:$C$10000,3,FALSE),0)+IF(ISNUMBER(U543),U543*VLOOKUP(V543,'Weight table'!$A$2:$C$10000,3,FALSE),0)+IF(ISNUMBER(W543),W543*VLOOKUP(X543,'Weight table'!$A$2:$C$10000,3,FALSE),0)</f>
        <v>#N/A</v>
      </c>
      <c r="AI543" s="73"/>
      <c r="AN543">
        <f t="shared" si="47"/>
        <v>0</v>
      </c>
      <c r="AO543" t="e">
        <f t="shared" si="48"/>
        <v>#N/A</v>
      </c>
    </row>
    <row r="544" spans="2:41">
      <c r="B544" s="73"/>
      <c r="C544" s="73"/>
      <c r="D544" s="73"/>
      <c r="E544" s="73"/>
      <c r="F544" s="73"/>
      <c r="G544" s="81"/>
      <c r="H544" s="84"/>
      <c r="I544" s="97"/>
      <c r="J544" s="73"/>
      <c r="K544" s="73"/>
      <c r="L544" s="73"/>
      <c r="M544" s="81"/>
      <c r="O544" s="71"/>
      <c r="P544" s="20" t="e">
        <f>VLOOKUP('Frese Valve Selection'!$O544,'Partnumber data valves'!$B$4:$M$1001,12,FALSE)</f>
        <v>#N/A</v>
      </c>
      <c r="Q544" s="20" t="e">
        <f>VLOOKUP('Frese Valve Selection'!$O544,'Partnumber data valves'!$B$4:$L$1001,11,FALSE)</f>
        <v>#N/A</v>
      </c>
      <c r="R544" s="94" t="e">
        <f t="shared" si="46"/>
        <v>#DIV/0!</v>
      </c>
      <c r="S544" s="71"/>
      <c r="T544" s="71"/>
      <c r="U544" s="71"/>
      <c r="V544" s="71"/>
      <c r="W544" s="71"/>
      <c r="X544" s="71"/>
      <c r="Y544" s="19" t="e">
        <f>VLOOKUP('Frese Valve Selection'!$O544,'Partnumber data valves'!$B$4:$K$1001,2,FALSE)</f>
        <v>#N/A</v>
      </c>
      <c r="Z544" s="20" t="e">
        <f>VLOOKUP('Frese Valve Selection'!$O544,'Partnumber data valves'!$B$4:$K$1001,3,FALSE)</f>
        <v>#N/A</v>
      </c>
      <c r="AA544" s="20" t="e">
        <f>VLOOKUP('Frese Valve Selection'!$O544,'Partnumber data valves'!$B$4:$K$1001,7,FALSE)</f>
        <v>#N/A</v>
      </c>
      <c r="AB544" s="20" t="e">
        <f>VLOOKUP('Frese Valve Selection'!$O544,'Partnumber data valves'!$B$4:$K$1001,8,FALSE)</f>
        <v>#N/A</v>
      </c>
      <c r="AC544" s="20" t="e">
        <f>VLOOKUP('Frese Valve Selection'!$O544,'Partnumber data valves'!$B$4:$K$1001,9,FALSE)</f>
        <v>#N/A</v>
      </c>
      <c r="AD544" s="20" t="e">
        <f>VLOOKUP('Frese Valve Selection'!$O544,'Partnumber data valves'!$B$4:$K$1001,10,FALSE)</f>
        <v>#N/A</v>
      </c>
      <c r="AE544" s="93">
        <f>IF(ISNUMBER(S544),S544*VLOOKUP('Frese Valve Selection'!$T544,'Partnumber data cartridges'!$A$4:$G$1001,7,FALSE),0)+
IF(ISNUMBER(U544),U544*VLOOKUP('Frese Valve Selection'!V544,'Partnumber data cartridges'!$A$4:$G$1001,7,FALSE),0)+
IF(ISNUMBER(W544),W544*VLOOKUP('Frese Valve Selection'!X544,'Partnumber data cartridges'!$A$4:$G$1001,7,FALSE),0)</f>
        <v>0</v>
      </c>
      <c r="AF544" s="1">
        <f>MAX(IF(ISBLANK(T544),0,VLOOKUP('Frese Valve Selection'!$T544,'Partnumber data cartridges'!$A$4:$G$1001,5,FALSE)),
IF(ISBLANK(V544),0,VLOOKUP('Frese Valve Selection'!V544,'Partnumber data cartridges'!$A$4:$G$1001,5,FALSE)),
IF(ISBLANK(X544),0,VLOOKUP('Frese Valve Selection'!X544,'Partnumber data cartridges'!$A$4:$G$1001,5,FALSE)))</f>
        <v>0</v>
      </c>
      <c r="AG544" s="20" t="e">
        <f>VLOOKUP(O544,'Weight table'!$A$2:$C$10000,3,FALSE)+IF(ISNUMBER(S544),S544*VLOOKUP(T544,'Weight table'!$A$2:$C$10000,3,FALSE),0)+IF(ISNUMBER(U544),U544*VLOOKUP(V544,'Weight table'!$A$2:$C$10000,3,FALSE),0)+IF(ISNUMBER(W544),W544*VLOOKUP(X544,'Weight table'!$A$2:$C$10000,3,FALSE),0)</f>
        <v>#N/A</v>
      </c>
      <c r="AI544" s="73"/>
      <c r="AN544">
        <f t="shared" si="47"/>
        <v>0</v>
      </c>
      <c r="AO544" t="e">
        <f t="shared" si="48"/>
        <v>#N/A</v>
      </c>
    </row>
    <row r="545" spans="2:41">
      <c r="B545" s="73"/>
      <c r="C545" s="73"/>
      <c r="D545" s="73"/>
      <c r="E545" s="73"/>
      <c r="F545" s="73"/>
      <c r="G545" s="81"/>
      <c r="H545" s="84"/>
      <c r="I545" s="97"/>
      <c r="J545" s="73"/>
      <c r="K545" s="73"/>
      <c r="L545" s="73"/>
      <c r="M545" s="81"/>
      <c r="O545" s="71"/>
      <c r="P545" s="20" t="e">
        <f>VLOOKUP('Frese Valve Selection'!$O545,'Partnumber data valves'!$B$4:$M$1001,12,FALSE)</f>
        <v>#N/A</v>
      </c>
      <c r="Q545" s="20" t="e">
        <f>VLOOKUP('Frese Valve Selection'!$O545,'Partnumber data valves'!$B$4:$L$1001,11,FALSE)</f>
        <v>#N/A</v>
      </c>
      <c r="R545" s="94" t="e">
        <f t="shared" si="46"/>
        <v>#DIV/0!</v>
      </c>
      <c r="S545" s="71"/>
      <c r="T545" s="71"/>
      <c r="U545" s="71"/>
      <c r="V545" s="71"/>
      <c r="W545" s="71"/>
      <c r="X545" s="71"/>
      <c r="Y545" s="19" t="e">
        <f>VLOOKUP('Frese Valve Selection'!$O545,'Partnumber data valves'!$B$4:$K$1001,2,FALSE)</f>
        <v>#N/A</v>
      </c>
      <c r="Z545" s="20" t="e">
        <f>VLOOKUP('Frese Valve Selection'!$O545,'Partnumber data valves'!$B$4:$K$1001,3,FALSE)</f>
        <v>#N/A</v>
      </c>
      <c r="AA545" s="20" t="e">
        <f>VLOOKUP('Frese Valve Selection'!$O545,'Partnumber data valves'!$B$4:$K$1001,7,FALSE)</f>
        <v>#N/A</v>
      </c>
      <c r="AB545" s="20" t="e">
        <f>VLOOKUP('Frese Valve Selection'!$O545,'Partnumber data valves'!$B$4:$K$1001,8,FALSE)</f>
        <v>#N/A</v>
      </c>
      <c r="AC545" s="20" t="e">
        <f>VLOOKUP('Frese Valve Selection'!$O545,'Partnumber data valves'!$B$4:$K$1001,9,FALSE)</f>
        <v>#N/A</v>
      </c>
      <c r="AD545" s="20" t="e">
        <f>VLOOKUP('Frese Valve Selection'!$O545,'Partnumber data valves'!$B$4:$K$1001,10,FALSE)</f>
        <v>#N/A</v>
      </c>
      <c r="AE545" s="93">
        <f>IF(ISNUMBER(S545),S545*VLOOKUP('Frese Valve Selection'!$T545,'Partnumber data cartridges'!$A$4:$G$1001,7,FALSE),0)+
IF(ISNUMBER(U545),U545*VLOOKUP('Frese Valve Selection'!V545,'Partnumber data cartridges'!$A$4:$G$1001,7,FALSE),0)+
IF(ISNUMBER(W545),W545*VLOOKUP('Frese Valve Selection'!X545,'Partnumber data cartridges'!$A$4:$G$1001,7,FALSE),0)</f>
        <v>0</v>
      </c>
      <c r="AF545" s="1">
        <f>MAX(IF(ISBLANK(T545),0,VLOOKUP('Frese Valve Selection'!$T545,'Partnumber data cartridges'!$A$4:$G$1001,5,FALSE)),
IF(ISBLANK(V545),0,VLOOKUP('Frese Valve Selection'!V545,'Partnumber data cartridges'!$A$4:$G$1001,5,FALSE)),
IF(ISBLANK(X545),0,VLOOKUP('Frese Valve Selection'!X545,'Partnumber data cartridges'!$A$4:$G$1001,5,FALSE)))</f>
        <v>0</v>
      </c>
      <c r="AG545" s="20" t="e">
        <f>VLOOKUP(O545,'Weight table'!$A$2:$C$10000,3,FALSE)+IF(ISNUMBER(S545),S545*VLOOKUP(T545,'Weight table'!$A$2:$C$10000,3,FALSE),0)+IF(ISNUMBER(U545),U545*VLOOKUP(V545,'Weight table'!$A$2:$C$10000,3,FALSE),0)+IF(ISNUMBER(W545),W545*VLOOKUP(X545,'Weight table'!$A$2:$C$10000,3,FALSE),0)</f>
        <v>#N/A</v>
      </c>
      <c r="AI545" s="73"/>
      <c r="AN545">
        <f t="shared" si="47"/>
        <v>0</v>
      </c>
      <c r="AO545" t="e">
        <f t="shared" si="48"/>
        <v>#N/A</v>
      </c>
    </row>
    <row r="546" spans="2:41">
      <c r="B546" s="73"/>
      <c r="C546" s="73"/>
      <c r="D546" s="73"/>
      <c r="E546" s="73"/>
      <c r="F546" s="73"/>
      <c r="G546" s="81"/>
      <c r="H546" s="84"/>
      <c r="I546" s="97"/>
      <c r="J546" s="73"/>
      <c r="K546" s="73"/>
      <c r="L546" s="73"/>
      <c r="M546" s="81"/>
      <c r="O546" s="71"/>
      <c r="P546" s="20" t="e">
        <f>VLOOKUP('Frese Valve Selection'!$O546,'Partnumber data valves'!$B$4:$M$1001,12,FALSE)</f>
        <v>#N/A</v>
      </c>
      <c r="Q546" s="20" t="e">
        <f>VLOOKUP('Frese Valve Selection'!$O546,'Partnumber data valves'!$B$4:$L$1001,11,FALSE)</f>
        <v>#N/A</v>
      </c>
      <c r="R546" s="94" t="e">
        <f t="shared" si="46"/>
        <v>#DIV/0!</v>
      </c>
      <c r="S546" s="71"/>
      <c r="T546" s="71"/>
      <c r="U546" s="71"/>
      <c r="V546" s="71"/>
      <c r="W546" s="71"/>
      <c r="X546" s="71"/>
      <c r="Y546" s="19" t="e">
        <f>VLOOKUP('Frese Valve Selection'!$O546,'Partnumber data valves'!$B$4:$K$1001,2,FALSE)</f>
        <v>#N/A</v>
      </c>
      <c r="Z546" s="20" t="e">
        <f>VLOOKUP('Frese Valve Selection'!$O546,'Partnumber data valves'!$B$4:$K$1001,3,FALSE)</f>
        <v>#N/A</v>
      </c>
      <c r="AA546" s="20" t="e">
        <f>VLOOKUP('Frese Valve Selection'!$O546,'Partnumber data valves'!$B$4:$K$1001,7,FALSE)</f>
        <v>#N/A</v>
      </c>
      <c r="AB546" s="20" t="e">
        <f>VLOOKUP('Frese Valve Selection'!$O546,'Partnumber data valves'!$B$4:$K$1001,8,FALSE)</f>
        <v>#N/A</v>
      </c>
      <c r="AC546" s="20" t="e">
        <f>VLOOKUP('Frese Valve Selection'!$O546,'Partnumber data valves'!$B$4:$K$1001,9,FALSE)</f>
        <v>#N/A</v>
      </c>
      <c r="AD546" s="20" t="e">
        <f>VLOOKUP('Frese Valve Selection'!$O546,'Partnumber data valves'!$B$4:$K$1001,10,FALSE)</f>
        <v>#N/A</v>
      </c>
      <c r="AE546" s="93">
        <f>IF(ISNUMBER(S546),S546*VLOOKUP('Frese Valve Selection'!$T546,'Partnumber data cartridges'!$A$4:$G$1001,7,FALSE),0)+
IF(ISNUMBER(U546),U546*VLOOKUP('Frese Valve Selection'!V546,'Partnumber data cartridges'!$A$4:$G$1001,7,FALSE),0)+
IF(ISNUMBER(W546),W546*VLOOKUP('Frese Valve Selection'!X546,'Partnumber data cartridges'!$A$4:$G$1001,7,FALSE),0)</f>
        <v>0</v>
      </c>
      <c r="AF546" s="1">
        <f>MAX(IF(ISBLANK(T546),0,VLOOKUP('Frese Valve Selection'!$T546,'Partnumber data cartridges'!$A$4:$G$1001,5,FALSE)),
IF(ISBLANK(V546),0,VLOOKUP('Frese Valve Selection'!V546,'Partnumber data cartridges'!$A$4:$G$1001,5,FALSE)),
IF(ISBLANK(X546),0,VLOOKUP('Frese Valve Selection'!X546,'Partnumber data cartridges'!$A$4:$G$1001,5,FALSE)))</f>
        <v>0</v>
      </c>
      <c r="AG546" s="20" t="e">
        <f>VLOOKUP(O546,'Weight table'!$A$2:$C$10000,3,FALSE)+IF(ISNUMBER(S546),S546*VLOOKUP(T546,'Weight table'!$A$2:$C$10000,3,FALSE),0)+IF(ISNUMBER(U546),U546*VLOOKUP(V546,'Weight table'!$A$2:$C$10000,3,FALSE),0)+IF(ISNUMBER(W546),W546*VLOOKUP(X546,'Weight table'!$A$2:$C$10000,3,FALSE),0)</f>
        <v>#N/A</v>
      </c>
      <c r="AI546" s="73"/>
      <c r="AN546">
        <f t="shared" si="47"/>
        <v>0</v>
      </c>
      <c r="AO546" t="e">
        <f t="shared" si="48"/>
        <v>#N/A</v>
      </c>
    </row>
    <row r="547" spans="2:41">
      <c r="B547" s="73"/>
      <c r="C547" s="73"/>
      <c r="D547" s="73"/>
      <c r="E547" s="73"/>
      <c r="F547" s="73"/>
      <c r="G547" s="81"/>
      <c r="H547" s="81"/>
      <c r="I547" s="97"/>
      <c r="J547" s="73"/>
      <c r="K547" s="73"/>
      <c r="L547" s="73"/>
      <c r="M547" s="81"/>
      <c r="O547" s="71"/>
      <c r="P547" s="20" t="e">
        <f>VLOOKUP('Frese Valve Selection'!$O547,'Partnumber data valves'!$B$4:$M$1001,12,FALSE)</f>
        <v>#N/A</v>
      </c>
      <c r="Q547" s="20" t="e">
        <f>VLOOKUP('Frese Valve Selection'!$O547,'Partnumber data valves'!$B$4:$L$1001,11,FALSE)</f>
        <v>#N/A</v>
      </c>
      <c r="R547" s="94" t="e">
        <f t="shared" si="46"/>
        <v>#DIV/0!</v>
      </c>
      <c r="S547" s="71"/>
      <c r="T547" s="71"/>
      <c r="U547" s="71"/>
      <c r="V547" s="71"/>
      <c r="W547" s="71"/>
      <c r="X547" s="71"/>
      <c r="Y547" s="19" t="e">
        <f>VLOOKUP('Frese Valve Selection'!$O547,'Partnumber data valves'!$B$4:$K$1001,2,FALSE)</f>
        <v>#N/A</v>
      </c>
      <c r="Z547" s="20" t="e">
        <f>VLOOKUP('Frese Valve Selection'!$O547,'Partnumber data valves'!$B$4:$K$1001,3,FALSE)</f>
        <v>#N/A</v>
      </c>
      <c r="AA547" s="20" t="e">
        <f>VLOOKUP('Frese Valve Selection'!$O547,'Partnumber data valves'!$B$4:$K$1001,7,FALSE)</f>
        <v>#N/A</v>
      </c>
      <c r="AB547" s="20" t="e">
        <f>VLOOKUP('Frese Valve Selection'!$O547,'Partnumber data valves'!$B$4:$K$1001,8,FALSE)</f>
        <v>#N/A</v>
      </c>
      <c r="AC547" s="20" t="e">
        <f>VLOOKUP('Frese Valve Selection'!$O547,'Partnumber data valves'!$B$4:$K$1001,9,FALSE)</f>
        <v>#N/A</v>
      </c>
      <c r="AD547" s="20" t="e">
        <f>VLOOKUP('Frese Valve Selection'!$O547,'Partnumber data valves'!$B$4:$K$1001,10,FALSE)</f>
        <v>#N/A</v>
      </c>
      <c r="AE547" s="93">
        <f>IF(ISNUMBER(S547),S547*VLOOKUP('Frese Valve Selection'!$T547,'Partnumber data cartridges'!$A$4:$G$1001,7,FALSE),0)+
IF(ISNUMBER(U547),U547*VLOOKUP('Frese Valve Selection'!V547,'Partnumber data cartridges'!$A$4:$G$1001,7,FALSE),0)+
IF(ISNUMBER(W547),W547*VLOOKUP('Frese Valve Selection'!X547,'Partnumber data cartridges'!$A$4:$G$1001,7,FALSE),0)</f>
        <v>0</v>
      </c>
      <c r="AF547" s="1">
        <f>MAX(IF(ISBLANK(T547),0,VLOOKUP('Frese Valve Selection'!$T547,'Partnumber data cartridges'!$A$4:$G$1001,5,FALSE)),
IF(ISBLANK(V547),0,VLOOKUP('Frese Valve Selection'!V547,'Partnumber data cartridges'!$A$4:$G$1001,5,FALSE)),
IF(ISBLANK(X547),0,VLOOKUP('Frese Valve Selection'!X547,'Partnumber data cartridges'!$A$4:$G$1001,5,FALSE)))</f>
        <v>0</v>
      </c>
      <c r="AG547" s="20" t="e">
        <f>VLOOKUP(O547,'Weight table'!$A$2:$C$10000,3,FALSE)+IF(ISNUMBER(S547),S547*VLOOKUP(T547,'Weight table'!$A$2:$C$10000,3,FALSE),0)+IF(ISNUMBER(U547),U547*VLOOKUP(V547,'Weight table'!$A$2:$C$10000,3,FALSE),0)+IF(ISNUMBER(W547),W547*VLOOKUP(X547,'Weight table'!$A$2:$C$10000,3,FALSE),0)</f>
        <v>#N/A</v>
      </c>
      <c r="AI547" s="73"/>
      <c r="AN547">
        <f t="shared" si="47"/>
        <v>0</v>
      </c>
      <c r="AO547" t="e">
        <f t="shared" si="48"/>
        <v>#N/A</v>
      </c>
    </row>
    <row r="548" spans="2:41">
      <c r="B548" s="73"/>
      <c r="C548" s="73"/>
      <c r="D548" s="73"/>
      <c r="E548" s="73"/>
      <c r="F548" s="73"/>
      <c r="G548" s="81"/>
      <c r="H548" s="81"/>
      <c r="I548" s="97"/>
      <c r="J548" s="73"/>
      <c r="K548" s="73"/>
      <c r="L548" s="73"/>
      <c r="M548" s="81"/>
      <c r="O548" s="71"/>
      <c r="P548" s="20" t="e">
        <f>VLOOKUP('Frese Valve Selection'!$O548,'Partnumber data valves'!$B$4:$M$1001,12,FALSE)</f>
        <v>#N/A</v>
      </c>
      <c r="Q548" s="20" t="e">
        <f>VLOOKUP('Frese Valve Selection'!$O548,'Partnumber data valves'!$B$4:$L$1001,11,FALSE)</f>
        <v>#N/A</v>
      </c>
      <c r="R548" s="94" t="e">
        <f t="shared" si="46"/>
        <v>#DIV/0!</v>
      </c>
      <c r="S548" s="71"/>
      <c r="T548" s="71"/>
      <c r="U548" s="71"/>
      <c r="V548" s="71"/>
      <c r="W548" s="71"/>
      <c r="X548" s="71"/>
      <c r="Y548" s="19" t="e">
        <f>VLOOKUP('Frese Valve Selection'!$O548,'Partnumber data valves'!$B$4:$K$1001,2,FALSE)</f>
        <v>#N/A</v>
      </c>
      <c r="Z548" s="20" t="e">
        <f>VLOOKUP('Frese Valve Selection'!$O548,'Partnumber data valves'!$B$4:$K$1001,3,FALSE)</f>
        <v>#N/A</v>
      </c>
      <c r="AA548" s="20" t="e">
        <f>VLOOKUP('Frese Valve Selection'!$O548,'Partnumber data valves'!$B$4:$K$1001,7,FALSE)</f>
        <v>#N/A</v>
      </c>
      <c r="AB548" s="20" t="e">
        <f>VLOOKUP('Frese Valve Selection'!$O548,'Partnumber data valves'!$B$4:$K$1001,8,FALSE)</f>
        <v>#N/A</v>
      </c>
      <c r="AC548" s="20" t="e">
        <f>VLOOKUP('Frese Valve Selection'!$O548,'Partnumber data valves'!$B$4:$K$1001,9,FALSE)</f>
        <v>#N/A</v>
      </c>
      <c r="AD548" s="20" t="e">
        <f>VLOOKUP('Frese Valve Selection'!$O548,'Partnumber data valves'!$B$4:$K$1001,10,FALSE)</f>
        <v>#N/A</v>
      </c>
      <c r="AE548" s="93">
        <f>IF(ISNUMBER(S548),S548*VLOOKUP('Frese Valve Selection'!$T548,'Partnumber data cartridges'!$A$4:$G$1001,7,FALSE),0)+
IF(ISNUMBER(U548),U548*VLOOKUP('Frese Valve Selection'!V548,'Partnumber data cartridges'!$A$4:$G$1001,7,FALSE),0)+
IF(ISNUMBER(W548),W548*VLOOKUP('Frese Valve Selection'!X548,'Partnumber data cartridges'!$A$4:$G$1001,7,FALSE),0)</f>
        <v>0</v>
      </c>
      <c r="AF548" s="1">
        <f>MAX(IF(ISBLANK(T548),0,VLOOKUP('Frese Valve Selection'!$T548,'Partnumber data cartridges'!$A$4:$G$1001,5,FALSE)),
IF(ISBLANK(V548),0,VLOOKUP('Frese Valve Selection'!V548,'Partnumber data cartridges'!$A$4:$G$1001,5,FALSE)),
IF(ISBLANK(X548),0,VLOOKUP('Frese Valve Selection'!X548,'Partnumber data cartridges'!$A$4:$G$1001,5,FALSE)))</f>
        <v>0</v>
      </c>
      <c r="AG548" s="20" t="e">
        <f>VLOOKUP(O548,'Weight table'!$A$2:$C$10000,3,FALSE)+IF(ISNUMBER(S548),S548*VLOOKUP(T548,'Weight table'!$A$2:$C$10000,3,FALSE),0)+IF(ISNUMBER(U548),U548*VLOOKUP(V548,'Weight table'!$A$2:$C$10000,3,FALSE),0)+IF(ISNUMBER(W548),W548*VLOOKUP(X548,'Weight table'!$A$2:$C$10000,3,FALSE),0)</f>
        <v>#N/A</v>
      </c>
      <c r="AI548" s="73"/>
      <c r="AN548">
        <f t="shared" si="47"/>
        <v>0</v>
      </c>
      <c r="AO548" t="e">
        <f t="shared" si="48"/>
        <v>#N/A</v>
      </c>
    </row>
    <row r="549" spans="2:41">
      <c r="B549" s="73"/>
      <c r="C549" s="73"/>
      <c r="D549" s="73"/>
      <c r="E549" s="73"/>
      <c r="F549" s="73"/>
      <c r="G549" s="81"/>
      <c r="H549" s="81"/>
      <c r="I549" s="97"/>
      <c r="J549" s="73"/>
      <c r="K549" s="73"/>
      <c r="L549" s="73"/>
      <c r="M549" s="81"/>
      <c r="O549" s="71"/>
      <c r="P549" s="20" t="e">
        <f>VLOOKUP('Frese Valve Selection'!$O549,'Partnumber data valves'!$B$4:$M$1001,12,FALSE)</f>
        <v>#N/A</v>
      </c>
      <c r="Q549" s="20" t="e">
        <f>VLOOKUP('Frese Valve Selection'!$O549,'Partnumber data valves'!$B$4:$L$1001,11,FALSE)</f>
        <v>#N/A</v>
      </c>
      <c r="R549" s="94" t="e">
        <f t="shared" si="46"/>
        <v>#DIV/0!</v>
      </c>
      <c r="S549" s="71"/>
      <c r="T549" s="71"/>
      <c r="U549" s="71"/>
      <c r="V549" s="71"/>
      <c r="W549" s="71"/>
      <c r="X549" s="71"/>
      <c r="Y549" s="19" t="e">
        <f>VLOOKUP('Frese Valve Selection'!$O549,'Partnumber data valves'!$B$4:$K$1001,2,FALSE)</f>
        <v>#N/A</v>
      </c>
      <c r="Z549" s="20" t="e">
        <f>VLOOKUP('Frese Valve Selection'!$O549,'Partnumber data valves'!$B$4:$K$1001,3,FALSE)</f>
        <v>#N/A</v>
      </c>
      <c r="AA549" s="20" t="e">
        <f>VLOOKUP('Frese Valve Selection'!$O549,'Partnumber data valves'!$B$4:$K$1001,7,FALSE)</f>
        <v>#N/A</v>
      </c>
      <c r="AB549" s="20" t="e">
        <f>VLOOKUP('Frese Valve Selection'!$O549,'Partnumber data valves'!$B$4:$K$1001,8,FALSE)</f>
        <v>#N/A</v>
      </c>
      <c r="AC549" s="20" t="e">
        <f>VLOOKUP('Frese Valve Selection'!$O549,'Partnumber data valves'!$B$4:$K$1001,9,FALSE)</f>
        <v>#N/A</v>
      </c>
      <c r="AD549" s="20" t="e">
        <f>VLOOKUP('Frese Valve Selection'!$O549,'Partnumber data valves'!$B$4:$K$1001,10,FALSE)</f>
        <v>#N/A</v>
      </c>
      <c r="AE549" s="93">
        <f>IF(ISNUMBER(S549),S549*VLOOKUP('Frese Valve Selection'!$T549,'Partnumber data cartridges'!$A$4:$G$1001,7,FALSE),0)+
IF(ISNUMBER(U549),U549*VLOOKUP('Frese Valve Selection'!V549,'Partnumber data cartridges'!$A$4:$G$1001,7,FALSE),0)+
IF(ISNUMBER(W549),W549*VLOOKUP('Frese Valve Selection'!X549,'Partnumber data cartridges'!$A$4:$G$1001,7,FALSE),0)</f>
        <v>0</v>
      </c>
      <c r="AF549" s="1">
        <f>MAX(IF(ISBLANK(T549),0,VLOOKUP('Frese Valve Selection'!$T549,'Partnumber data cartridges'!$A$4:$G$1001,5,FALSE)),
IF(ISBLANK(V549),0,VLOOKUP('Frese Valve Selection'!V549,'Partnumber data cartridges'!$A$4:$G$1001,5,FALSE)),
IF(ISBLANK(X549),0,VLOOKUP('Frese Valve Selection'!X549,'Partnumber data cartridges'!$A$4:$G$1001,5,FALSE)))</f>
        <v>0</v>
      </c>
      <c r="AG549" s="20" t="e">
        <f>VLOOKUP(O549,'Weight table'!$A$2:$C$10000,3,FALSE)+IF(ISNUMBER(S549),S549*VLOOKUP(T549,'Weight table'!$A$2:$C$10000,3,FALSE),0)+IF(ISNUMBER(U549),U549*VLOOKUP(V549,'Weight table'!$A$2:$C$10000,3,FALSE),0)+IF(ISNUMBER(W549),W549*VLOOKUP(X549,'Weight table'!$A$2:$C$10000,3,FALSE),0)</f>
        <v>#N/A</v>
      </c>
      <c r="AI549" s="73"/>
      <c r="AN549">
        <f t="shared" si="47"/>
        <v>0</v>
      </c>
      <c r="AO549" t="e">
        <f t="shared" si="48"/>
        <v>#N/A</v>
      </c>
    </row>
    <row r="550" spans="2:41">
      <c r="B550" s="73"/>
      <c r="C550" s="73"/>
      <c r="D550" s="73"/>
      <c r="E550" s="73"/>
      <c r="F550" s="73"/>
      <c r="G550" s="81"/>
      <c r="H550" s="81"/>
      <c r="I550" s="97"/>
      <c r="J550" s="73"/>
      <c r="K550" s="73"/>
      <c r="L550" s="73"/>
      <c r="M550" s="81"/>
      <c r="O550" s="71"/>
      <c r="P550" s="20" t="e">
        <f>VLOOKUP('Frese Valve Selection'!$O550,'Partnumber data valves'!$B$4:$M$1001,12,FALSE)</f>
        <v>#N/A</v>
      </c>
      <c r="Q550" s="20" t="e">
        <f>VLOOKUP('Frese Valve Selection'!$O550,'Partnumber data valves'!$B$4:$L$1001,11,FALSE)</f>
        <v>#N/A</v>
      </c>
      <c r="R550" s="94" t="e">
        <f t="shared" si="46"/>
        <v>#DIV/0!</v>
      </c>
      <c r="S550" s="71"/>
      <c r="T550" s="71"/>
      <c r="U550" s="71"/>
      <c r="V550" s="71"/>
      <c r="W550" s="71"/>
      <c r="X550" s="71"/>
      <c r="Y550" s="19" t="e">
        <f>VLOOKUP('Frese Valve Selection'!$O550,'Partnumber data valves'!$B$4:$K$1001,2,FALSE)</f>
        <v>#N/A</v>
      </c>
      <c r="Z550" s="20" t="e">
        <f>VLOOKUP('Frese Valve Selection'!$O550,'Partnumber data valves'!$B$4:$K$1001,3,FALSE)</f>
        <v>#N/A</v>
      </c>
      <c r="AA550" s="20" t="e">
        <f>VLOOKUP('Frese Valve Selection'!$O550,'Partnumber data valves'!$B$4:$K$1001,7,FALSE)</f>
        <v>#N/A</v>
      </c>
      <c r="AB550" s="20" t="e">
        <f>VLOOKUP('Frese Valve Selection'!$O550,'Partnumber data valves'!$B$4:$K$1001,8,FALSE)</f>
        <v>#N/A</v>
      </c>
      <c r="AC550" s="20" t="e">
        <f>VLOOKUP('Frese Valve Selection'!$O550,'Partnumber data valves'!$B$4:$K$1001,9,FALSE)</f>
        <v>#N/A</v>
      </c>
      <c r="AD550" s="20" t="e">
        <f>VLOOKUP('Frese Valve Selection'!$O550,'Partnumber data valves'!$B$4:$K$1001,10,FALSE)</f>
        <v>#N/A</v>
      </c>
      <c r="AE550" s="93">
        <f>IF(ISNUMBER(S550),S550*VLOOKUP('Frese Valve Selection'!$T550,'Partnumber data cartridges'!$A$4:$G$1001,7,FALSE),0)+
IF(ISNUMBER(U550),U550*VLOOKUP('Frese Valve Selection'!V550,'Partnumber data cartridges'!$A$4:$G$1001,7,FALSE),0)+
IF(ISNUMBER(W550),W550*VLOOKUP('Frese Valve Selection'!X550,'Partnumber data cartridges'!$A$4:$G$1001,7,FALSE),0)</f>
        <v>0</v>
      </c>
      <c r="AF550" s="1">
        <f>MAX(IF(ISBLANK(T550),0,VLOOKUP('Frese Valve Selection'!$T550,'Partnumber data cartridges'!$A$4:$G$1001,5,FALSE)),
IF(ISBLANK(V550),0,VLOOKUP('Frese Valve Selection'!V550,'Partnumber data cartridges'!$A$4:$G$1001,5,FALSE)),
IF(ISBLANK(X550),0,VLOOKUP('Frese Valve Selection'!X550,'Partnumber data cartridges'!$A$4:$G$1001,5,FALSE)))</f>
        <v>0</v>
      </c>
      <c r="AG550" s="20" t="e">
        <f>VLOOKUP(O550,'Weight table'!$A$2:$C$10000,3,FALSE)+IF(ISNUMBER(S550),S550*VLOOKUP(T550,'Weight table'!$A$2:$C$10000,3,FALSE),0)+IF(ISNUMBER(U550),U550*VLOOKUP(V550,'Weight table'!$A$2:$C$10000,3,FALSE),0)+IF(ISNUMBER(W550),W550*VLOOKUP(X550,'Weight table'!$A$2:$C$10000,3,FALSE),0)</f>
        <v>#N/A</v>
      </c>
      <c r="AI550" s="73"/>
      <c r="AN550">
        <f t="shared" si="47"/>
        <v>0</v>
      </c>
      <c r="AO550" t="e">
        <f t="shared" si="48"/>
        <v>#N/A</v>
      </c>
    </row>
    <row r="551" spans="2:41">
      <c r="B551" s="73"/>
      <c r="C551" s="73"/>
      <c r="D551" s="73"/>
      <c r="E551" s="73"/>
      <c r="F551" s="73"/>
      <c r="G551" s="81"/>
      <c r="H551" s="81"/>
      <c r="I551" s="97"/>
      <c r="J551" s="73"/>
      <c r="K551" s="73"/>
      <c r="L551" s="73"/>
      <c r="M551" s="81"/>
      <c r="O551" s="71"/>
      <c r="P551" s="20" t="e">
        <f>VLOOKUP('Frese Valve Selection'!$O551,'Partnumber data valves'!$B$4:$M$1001,12,FALSE)</f>
        <v>#N/A</v>
      </c>
      <c r="Q551" s="20" t="e">
        <f>VLOOKUP('Frese Valve Selection'!$O551,'Partnumber data valves'!$B$4:$L$1001,11,FALSE)</f>
        <v>#N/A</v>
      </c>
      <c r="R551" s="94" t="e">
        <f t="shared" si="46"/>
        <v>#DIV/0!</v>
      </c>
      <c r="S551" s="71"/>
      <c r="T551" s="71"/>
      <c r="U551" s="71"/>
      <c r="V551" s="71"/>
      <c r="W551" s="71"/>
      <c r="X551" s="71"/>
      <c r="Y551" s="19" t="e">
        <f>VLOOKUP('Frese Valve Selection'!$O551,'Partnumber data valves'!$B$4:$K$1001,2,FALSE)</f>
        <v>#N/A</v>
      </c>
      <c r="Z551" s="20" t="e">
        <f>VLOOKUP('Frese Valve Selection'!$O551,'Partnumber data valves'!$B$4:$K$1001,3,FALSE)</f>
        <v>#N/A</v>
      </c>
      <c r="AA551" s="20" t="e">
        <f>VLOOKUP('Frese Valve Selection'!$O551,'Partnumber data valves'!$B$4:$K$1001,7,FALSE)</f>
        <v>#N/A</v>
      </c>
      <c r="AB551" s="20" t="e">
        <f>VLOOKUP('Frese Valve Selection'!$O551,'Partnumber data valves'!$B$4:$K$1001,8,FALSE)</f>
        <v>#N/A</v>
      </c>
      <c r="AC551" s="20" t="e">
        <f>VLOOKUP('Frese Valve Selection'!$O551,'Partnumber data valves'!$B$4:$K$1001,9,FALSE)</f>
        <v>#N/A</v>
      </c>
      <c r="AD551" s="20" t="e">
        <f>VLOOKUP('Frese Valve Selection'!$O551,'Partnumber data valves'!$B$4:$K$1001,10,FALSE)</f>
        <v>#N/A</v>
      </c>
      <c r="AE551" s="93">
        <f>IF(ISNUMBER(S551),S551*VLOOKUP('Frese Valve Selection'!$T551,'Partnumber data cartridges'!$A$4:$G$1001,7,FALSE),0)+
IF(ISNUMBER(U551),U551*VLOOKUP('Frese Valve Selection'!V551,'Partnumber data cartridges'!$A$4:$G$1001,7,FALSE),0)+
IF(ISNUMBER(W551),W551*VLOOKUP('Frese Valve Selection'!X551,'Partnumber data cartridges'!$A$4:$G$1001,7,FALSE),0)</f>
        <v>0</v>
      </c>
      <c r="AF551" s="1">
        <f>MAX(IF(ISBLANK(T551),0,VLOOKUP('Frese Valve Selection'!$T551,'Partnumber data cartridges'!$A$4:$G$1001,5,FALSE)),
IF(ISBLANK(V551),0,VLOOKUP('Frese Valve Selection'!V551,'Partnumber data cartridges'!$A$4:$G$1001,5,FALSE)),
IF(ISBLANK(X551),0,VLOOKUP('Frese Valve Selection'!X551,'Partnumber data cartridges'!$A$4:$G$1001,5,FALSE)))</f>
        <v>0</v>
      </c>
      <c r="AG551" s="20" t="e">
        <f>VLOOKUP(O551,'Weight table'!$A$2:$C$10000,3,FALSE)+IF(ISNUMBER(S551),S551*VLOOKUP(T551,'Weight table'!$A$2:$C$10000,3,FALSE),0)+IF(ISNUMBER(U551),U551*VLOOKUP(V551,'Weight table'!$A$2:$C$10000,3,FALSE),0)+IF(ISNUMBER(W551),W551*VLOOKUP(X551,'Weight table'!$A$2:$C$10000,3,FALSE),0)</f>
        <v>#N/A</v>
      </c>
      <c r="AI551" s="73"/>
      <c r="AN551">
        <f t="shared" si="47"/>
        <v>0</v>
      </c>
      <c r="AO551" t="e">
        <f t="shared" si="48"/>
        <v>#N/A</v>
      </c>
    </row>
    <row r="552" spans="2:41">
      <c r="B552" s="73"/>
      <c r="C552" s="73"/>
      <c r="D552" s="73"/>
      <c r="E552" s="73"/>
      <c r="F552" s="73"/>
      <c r="G552" s="81"/>
      <c r="H552" s="81"/>
      <c r="I552" s="97"/>
      <c r="J552" s="73"/>
      <c r="K552" s="73"/>
      <c r="L552" s="73"/>
      <c r="M552" s="81"/>
      <c r="O552" s="71"/>
      <c r="P552" s="20" t="e">
        <f>VLOOKUP('Frese Valve Selection'!$O552,'Partnumber data valves'!$B$4:$M$1001,12,FALSE)</f>
        <v>#N/A</v>
      </c>
      <c r="Q552" s="20" t="e">
        <f>VLOOKUP('Frese Valve Selection'!$O552,'Partnumber data valves'!$B$4:$L$1001,11,FALSE)</f>
        <v>#N/A</v>
      </c>
      <c r="R552" s="94" t="e">
        <f t="shared" si="46"/>
        <v>#DIV/0!</v>
      </c>
      <c r="S552" s="71"/>
      <c r="T552" s="71"/>
      <c r="U552" s="71"/>
      <c r="V552" s="71"/>
      <c r="W552" s="71"/>
      <c r="X552" s="71"/>
      <c r="Y552" s="19" t="e">
        <f>VLOOKUP('Frese Valve Selection'!$O552,'Partnumber data valves'!$B$4:$K$1001,2,FALSE)</f>
        <v>#N/A</v>
      </c>
      <c r="Z552" s="20" t="e">
        <f>VLOOKUP('Frese Valve Selection'!$O552,'Partnumber data valves'!$B$4:$K$1001,3,FALSE)</f>
        <v>#N/A</v>
      </c>
      <c r="AA552" s="20" t="e">
        <f>VLOOKUP('Frese Valve Selection'!$O552,'Partnumber data valves'!$B$4:$K$1001,7,FALSE)</f>
        <v>#N/A</v>
      </c>
      <c r="AB552" s="20" t="e">
        <f>VLOOKUP('Frese Valve Selection'!$O552,'Partnumber data valves'!$B$4:$K$1001,8,FALSE)</f>
        <v>#N/A</v>
      </c>
      <c r="AC552" s="20" t="e">
        <f>VLOOKUP('Frese Valve Selection'!$O552,'Partnumber data valves'!$B$4:$K$1001,9,FALSE)</f>
        <v>#N/A</v>
      </c>
      <c r="AD552" s="20" t="e">
        <f>VLOOKUP('Frese Valve Selection'!$O552,'Partnumber data valves'!$B$4:$K$1001,10,FALSE)</f>
        <v>#N/A</v>
      </c>
      <c r="AE552" s="93">
        <f>IF(ISNUMBER(S552),S552*VLOOKUP('Frese Valve Selection'!$T552,'Partnumber data cartridges'!$A$4:$G$1001,7,FALSE),0)+
IF(ISNUMBER(U552),U552*VLOOKUP('Frese Valve Selection'!V552,'Partnumber data cartridges'!$A$4:$G$1001,7,FALSE),0)+
IF(ISNUMBER(W552),W552*VLOOKUP('Frese Valve Selection'!X552,'Partnumber data cartridges'!$A$4:$G$1001,7,FALSE),0)</f>
        <v>0</v>
      </c>
      <c r="AF552" s="1">
        <f>MAX(IF(ISBLANK(T552),0,VLOOKUP('Frese Valve Selection'!$T552,'Partnumber data cartridges'!$A$4:$G$1001,5,FALSE)),
IF(ISBLANK(V552),0,VLOOKUP('Frese Valve Selection'!V552,'Partnumber data cartridges'!$A$4:$G$1001,5,FALSE)),
IF(ISBLANK(X552),0,VLOOKUP('Frese Valve Selection'!X552,'Partnumber data cartridges'!$A$4:$G$1001,5,FALSE)))</f>
        <v>0</v>
      </c>
      <c r="AG552" s="20" t="e">
        <f>VLOOKUP(O552,'Weight table'!$A$2:$C$10000,3,FALSE)+IF(ISNUMBER(S552),S552*VLOOKUP(T552,'Weight table'!$A$2:$C$10000,3,FALSE),0)+IF(ISNUMBER(U552),U552*VLOOKUP(V552,'Weight table'!$A$2:$C$10000,3,FALSE),0)+IF(ISNUMBER(W552),W552*VLOOKUP(X552,'Weight table'!$A$2:$C$10000,3,FALSE),0)</f>
        <v>#N/A</v>
      </c>
      <c r="AI552" s="73"/>
      <c r="AN552">
        <f t="shared" si="47"/>
        <v>0</v>
      </c>
      <c r="AO552" t="e">
        <f t="shared" si="48"/>
        <v>#N/A</v>
      </c>
    </row>
    <row r="553" spans="2:41">
      <c r="B553" s="73"/>
      <c r="C553" s="73"/>
      <c r="D553" s="73"/>
      <c r="E553" s="73"/>
      <c r="F553" s="73"/>
      <c r="G553" s="81"/>
      <c r="H553" s="81"/>
      <c r="I553" s="97"/>
      <c r="J553" s="73"/>
      <c r="K553" s="73"/>
      <c r="L553" s="73"/>
      <c r="M553" s="81"/>
      <c r="O553" s="71"/>
      <c r="P553" s="20" t="e">
        <f>VLOOKUP('Frese Valve Selection'!$O553,'Partnumber data valves'!$B$4:$M$1001,12,FALSE)</f>
        <v>#N/A</v>
      </c>
      <c r="Q553" s="20" t="e">
        <f>VLOOKUP('Frese Valve Selection'!$O553,'Partnumber data valves'!$B$4:$L$1001,11,FALSE)</f>
        <v>#N/A</v>
      </c>
      <c r="R553" s="94" t="e">
        <f t="shared" si="46"/>
        <v>#DIV/0!</v>
      </c>
      <c r="S553" s="71"/>
      <c r="T553" s="71"/>
      <c r="U553" s="71"/>
      <c r="V553" s="71"/>
      <c r="W553" s="71"/>
      <c r="X553" s="71"/>
      <c r="Y553" s="19" t="e">
        <f>VLOOKUP('Frese Valve Selection'!$O553,'Partnumber data valves'!$B$4:$K$1001,2,FALSE)</f>
        <v>#N/A</v>
      </c>
      <c r="Z553" s="20" t="e">
        <f>VLOOKUP('Frese Valve Selection'!$O553,'Partnumber data valves'!$B$4:$K$1001,3,FALSE)</f>
        <v>#N/A</v>
      </c>
      <c r="AA553" s="20" t="e">
        <f>VLOOKUP('Frese Valve Selection'!$O553,'Partnumber data valves'!$B$4:$K$1001,7,FALSE)</f>
        <v>#N/A</v>
      </c>
      <c r="AB553" s="20" t="e">
        <f>VLOOKUP('Frese Valve Selection'!$O553,'Partnumber data valves'!$B$4:$K$1001,8,FALSE)</f>
        <v>#N/A</v>
      </c>
      <c r="AC553" s="20" t="e">
        <f>VLOOKUP('Frese Valve Selection'!$O553,'Partnumber data valves'!$B$4:$K$1001,9,FALSE)</f>
        <v>#N/A</v>
      </c>
      <c r="AD553" s="20" t="e">
        <f>VLOOKUP('Frese Valve Selection'!$O553,'Partnumber data valves'!$B$4:$K$1001,10,FALSE)</f>
        <v>#N/A</v>
      </c>
      <c r="AE553" s="93">
        <f>IF(ISNUMBER(S553),S553*VLOOKUP('Frese Valve Selection'!$T553,'Partnumber data cartridges'!$A$4:$G$1001,7,FALSE),0)+
IF(ISNUMBER(U553),U553*VLOOKUP('Frese Valve Selection'!V553,'Partnumber data cartridges'!$A$4:$G$1001,7,FALSE),0)+
IF(ISNUMBER(W553),W553*VLOOKUP('Frese Valve Selection'!X553,'Partnumber data cartridges'!$A$4:$G$1001,7,FALSE),0)</f>
        <v>0</v>
      </c>
      <c r="AF553" s="1">
        <f>MAX(IF(ISBLANK(T553),0,VLOOKUP('Frese Valve Selection'!$T553,'Partnumber data cartridges'!$A$4:$G$1001,5,FALSE)),
IF(ISBLANK(V553),0,VLOOKUP('Frese Valve Selection'!V553,'Partnumber data cartridges'!$A$4:$G$1001,5,FALSE)),
IF(ISBLANK(X553),0,VLOOKUP('Frese Valve Selection'!X553,'Partnumber data cartridges'!$A$4:$G$1001,5,FALSE)))</f>
        <v>0</v>
      </c>
      <c r="AG553" s="20" t="e">
        <f>VLOOKUP(O553,'Weight table'!$A$2:$C$10000,3,FALSE)+IF(ISNUMBER(S553),S553*VLOOKUP(T553,'Weight table'!$A$2:$C$10000,3,FALSE),0)+IF(ISNUMBER(U553),U553*VLOOKUP(V553,'Weight table'!$A$2:$C$10000,3,FALSE),0)+IF(ISNUMBER(W553),W553*VLOOKUP(X553,'Weight table'!$A$2:$C$10000,3,FALSE),0)</f>
        <v>#N/A</v>
      </c>
      <c r="AI553" s="73"/>
      <c r="AN553">
        <f t="shared" si="47"/>
        <v>0</v>
      </c>
      <c r="AO553" t="e">
        <f t="shared" si="48"/>
        <v>#N/A</v>
      </c>
    </row>
    <row r="554" spans="2:41">
      <c r="B554" s="73"/>
      <c r="C554" s="73"/>
      <c r="D554" s="73"/>
      <c r="E554" s="73"/>
      <c r="F554" s="73"/>
      <c r="G554" s="81"/>
      <c r="H554" s="81"/>
      <c r="I554" s="97"/>
      <c r="J554" s="73"/>
      <c r="K554" s="73"/>
      <c r="L554" s="73"/>
      <c r="M554" s="81"/>
      <c r="O554" s="71"/>
      <c r="P554" s="20" t="e">
        <f>VLOOKUP('Frese Valve Selection'!$O554,'Partnumber data valves'!$B$4:$M$1001,12,FALSE)</f>
        <v>#N/A</v>
      </c>
      <c r="Q554" s="20" t="e">
        <f>VLOOKUP('Frese Valve Selection'!$O554,'Partnumber data valves'!$B$4:$L$1001,11,FALSE)</f>
        <v>#N/A</v>
      </c>
      <c r="R554" s="94" t="e">
        <f t="shared" si="46"/>
        <v>#DIV/0!</v>
      </c>
      <c r="S554" s="71"/>
      <c r="T554" s="71"/>
      <c r="U554" s="71"/>
      <c r="V554" s="71"/>
      <c r="W554" s="71"/>
      <c r="X554" s="71"/>
      <c r="Y554" s="19" t="e">
        <f>VLOOKUP('Frese Valve Selection'!$O554,'Partnumber data valves'!$B$4:$K$1001,2,FALSE)</f>
        <v>#N/A</v>
      </c>
      <c r="Z554" s="20" t="e">
        <f>VLOOKUP('Frese Valve Selection'!$O554,'Partnumber data valves'!$B$4:$K$1001,3,FALSE)</f>
        <v>#N/A</v>
      </c>
      <c r="AA554" s="20" t="e">
        <f>VLOOKUP('Frese Valve Selection'!$O554,'Partnumber data valves'!$B$4:$K$1001,7,FALSE)</f>
        <v>#N/A</v>
      </c>
      <c r="AB554" s="20" t="e">
        <f>VLOOKUP('Frese Valve Selection'!$O554,'Partnumber data valves'!$B$4:$K$1001,8,FALSE)</f>
        <v>#N/A</v>
      </c>
      <c r="AC554" s="20" t="e">
        <f>VLOOKUP('Frese Valve Selection'!$O554,'Partnumber data valves'!$B$4:$K$1001,9,FALSE)</f>
        <v>#N/A</v>
      </c>
      <c r="AD554" s="20" t="e">
        <f>VLOOKUP('Frese Valve Selection'!$O554,'Partnumber data valves'!$B$4:$K$1001,10,FALSE)</f>
        <v>#N/A</v>
      </c>
      <c r="AE554" s="93">
        <f>IF(ISNUMBER(S554),S554*VLOOKUP('Frese Valve Selection'!$T554,'Partnumber data cartridges'!$A$4:$G$1001,7,FALSE),0)+
IF(ISNUMBER(U554),U554*VLOOKUP('Frese Valve Selection'!V554,'Partnumber data cartridges'!$A$4:$G$1001,7,FALSE),0)+
IF(ISNUMBER(W554),W554*VLOOKUP('Frese Valve Selection'!X554,'Partnumber data cartridges'!$A$4:$G$1001,7,FALSE),0)</f>
        <v>0</v>
      </c>
      <c r="AF554" s="1">
        <f>MAX(IF(ISBLANK(T554),0,VLOOKUP('Frese Valve Selection'!$T554,'Partnumber data cartridges'!$A$4:$G$1001,5,FALSE)),
IF(ISBLANK(V554),0,VLOOKUP('Frese Valve Selection'!V554,'Partnumber data cartridges'!$A$4:$G$1001,5,FALSE)),
IF(ISBLANK(X554),0,VLOOKUP('Frese Valve Selection'!X554,'Partnumber data cartridges'!$A$4:$G$1001,5,FALSE)))</f>
        <v>0</v>
      </c>
      <c r="AG554" s="20" t="e">
        <f>VLOOKUP(O554,'Weight table'!$A$2:$C$10000,3,FALSE)+IF(ISNUMBER(S554),S554*VLOOKUP(T554,'Weight table'!$A$2:$C$10000,3,FALSE),0)+IF(ISNUMBER(U554),U554*VLOOKUP(V554,'Weight table'!$A$2:$C$10000,3,FALSE),0)+IF(ISNUMBER(W554),W554*VLOOKUP(X554,'Weight table'!$A$2:$C$10000,3,FALSE),0)</f>
        <v>#N/A</v>
      </c>
      <c r="AI554" s="73"/>
      <c r="AN554">
        <f t="shared" si="47"/>
        <v>0</v>
      </c>
      <c r="AO554" t="e">
        <f t="shared" si="48"/>
        <v>#N/A</v>
      </c>
    </row>
    <row r="555" spans="2:41">
      <c r="B555" s="73"/>
      <c r="C555" s="73"/>
      <c r="D555" s="73"/>
      <c r="E555" s="73"/>
      <c r="F555" s="73"/>
      <c r="G555" s="81"/>
      <c r="H555" s="81"/>
      <c r="I555" s="97"/>
      <c r="J555" s="73"/>
      <c r="K555" s="73"/>
      <c r="L555" s="73"/>
      <c r="M555" s="81"/>
      <c r="O555" s="71"/>
      <c r="P555" s="20" t="e">
        <f>VLOOKUP('Frese Valve Selection'!$O555,'Partnumber data valves'!$B$4:$M$1001,12,FALSE)</f>
        <v>#N/A</v>
      </c>
      <c r="Q555" s="20" t="e">
        <f>VLOOKUP('Frese Valve Selection'!$O555,'Partnumber data valves'!$B$4:$L$1001,11,FALSE)</f>
        <v>#N/A</v>
      </c>
      <c r="R555" s="94" t="e">
        <f t="shared" si="46"/>
        <v>#DIV/0!</v>
      </c>
      <c r="S555" s="71"/>
      <c r="T555" s="71"/>
      <c r="U555" s="71"/>
      <c r="V555" s="71"/>
      <c r="W555" s="71"/>
      <c r="X555" s="71"/>
      <c r="Y555" s="19" t="e">
        <f>VLOOKUP('Frese Valve Selection'!$O555,'Partnumber data valves'!$B$4:$K$1001,2,FALSE)</f>
        <v>#N/A</v>
      </c>
      <c r="Z555" s="20" t="e">
        <f>VLOOKUP('Frese Valve Selection'!$O555,'Partnumber data valves'!$B$4:$K$1001,3,FALSE)</f>
        <v>#N/A</v>
      </c>
      <c r="AA555" s="20" t="e">
        <f>VLOOKUP('Frese Valve Selection'!$O555,'Partnumber data valves'!$B$4:$K$1001,7,FALSE)</f>
        <v>#N/A</v>
      </c>
      <c r="AB555" s="20" t="e">
        <f>VLOOKUP('Frese Valve Selection'!$O555,'Partnumber data valves'!$B$4:$K$1001,8,FALSE)</f>
        <v>#N/A</v>
      </c>
      <c r="AC555" s="20" t="e">
        <f>VLOOKUP('Frese Valve Selection'!$O555,'Partnumber data valves'!$B$4:$K$1001,9,FALSE)</f>
        <v>#N/A</v>
      </c>
      <c r="AD555" s="20" t="e">
        <f>VLOOKUP('Frese Valve Selection'!$O555,'Partnumber data valves'!$B$4:$K$1001,10,FALSE)</f>
        <v>#N/A</v>
      </c>
      <c r="AE555" s="93">
        <f>IF(ISNUMBER(S555),S555*VLOOKUP('Frese Valve Selection'!$T555,'Partnumber data cartridges'!$A$4:$G$1001,7,FALSE),0)+
IF(ISNUMBER(U555),U555*VLOOKUP('Frese Valve Selection'!V555,'Partnumber data cartridges'!$A$4:$G$1001,7,FALSE),0)+
IF(ISNUMBER(W555),W555*VLOOKUP('Frese Valve Selection'!X555,'Partnumber data cartridges'!$A$4:$G$1001,7,FALSE),0)</f>
        <v>0</v>
      </c>
      <c r="AF555" s="1">
        <f>MAX(IF(ISBLANK(T555),0,VLOOKUP('Frese Valve Selection'!$T555,'Partnumber data cartridges'!$A$4:$G$1001,5,FALSE)),
IF(ISBLANK(V555),0,VLOOKUP('Frese Valve Selection'!V555,'Partnumber data cartridges'!$A$4:$G$1001,5,FALSE)),
IF(ISBLANK(X555),0,VLOOKUP('Frese Valve Selection'!X555,'Partnumber data cartridges'!$A$4:$G$1001,5,FALSE)))</f>
        <v>0</v>
      </c>
      <c r="AG555" s="20" t="e">
        <f>VLOOKUP(O555,'Weight table'!$A$2:$C$10000,3,FALSE)+IF(ISNUMBER(S555),S555*VLOOKUP(T555,'Weight table'!$A$2:$C$10000,3,FALSE),0)+IF(ISNUMBER(U555),U555*VLOOKUP(V555,'Weight table'!$A$2:$C$10000,3,FALSE),0)+IF(ISNUMBER(W555),W555*VLOOKUP(X555,'Weight table'!$A$2:$C$10000,3,FALSE),0)</f>
        <v>#N/A</v>
      </c>
      <c r="AI555" s="73"/>
      <c r="AN555">
        <f t="shared" si="47"/>
        <v>0</v>
      </c>
      <c r="AO555" t="e">
        <f t="shared" si="48"/>
        <v>#N/A</v>
      </c>
    </row>
    <row r="556" spans="2:41">
      <c r="B556" s="73"/>
      <c r="C556" s="73"/>
      <c r="D556" s="73"/>
      <c r="E556" s="73"/>
      <c r="F556" s="73"/>
      <c r="G556" s="81"/>
      <c r="H556" s="81"/>
      <c r="I556" s="97"/>
      <c r="J556" s="73"/>
      <c r="K556" s="73"/>
      <c r="L556" s="73"/>
      <c r="M556" s="81"/>
      <c r="O556" s="71"/>
      <c r="P556" s="20" t="e">
        <f>VLOOKUP('Frese Valve Selection'!$O556,'Partnumber data valves'!$B$4:$M$1001,12,FALSE)</f>
        <v>#N/A</v>
      </c>
      <c r="Q556" s="20" t="e">
        <f>VLOOKUP('Frese Valve Selection'!$O556,'Partnumber data valves'!$B$4:$L$1001,11,FALSE)</f>
        <v>#N/A</v>
      </c>
      <c r="R556" s="94" t="e">
        <f t="shared" si="46"/>
        <v>#DIV/0!</v>
      </c>
      <c r="S556" s="71"/>
      <c r="T556" s="71"/>
      <c r="U556" s="71"/>
      <c r="V556" s="71"/>
      <c r="W556" s="71"/>
      <c r="X556" s="71"/>
      <c r="Y556" s="19" t="e">
        <f>VLOOKUP('Frese Valve Selection'!$O556,'Partnumber data valves'!$B$4:$K$1001,2,FALSE)</f>
        <v>#N/A</v>
      </c>
      <c r="Z556" s="20" t="e">
        <f>VLOOKUP('Frese Valve Selection'!$O556,'Partnumber data valves'!$B$4:$K$1001,3,FALSE)</f>
        <v>#N/A</v>
      </c>
      <c r="AA556" s="20" t="e">
        <f>VLOOKUP('Frese Valve Selection'!$O556,'Partnumber data valves'!$B$4:$K$1001,7,FALSE)</f>
        <v>#N/A</v>
      </c>
      <c r="AB556" s="20" t="e">
        <f>VLOOKUP('Frese Valve Selection'!$O556,'Partnumber data valves'!$B$4:$K$1001,8,FALSE)</f>
        <v>#N/A</v>
      </c>
      <c r="AC556" s="20" t="e">
        <f>VLOOKUP('Frese Valve Selection'!$O556,'Partnumber data valves'!$B$4:$K$1001,9,FALSE)</f>
        <v>#N/A</v>
      </c>
      <c r="AD556" s="20" t="e">
        <f>VLOOKUP('Frese Valve Selection'!$O556,'Partnumber data valves'!$B$4:$K$1001,10,FALSE)</f>
        <v>#N/A</v>
      </c>
      <c r="AE556" s="93">
        <f>IF(ISNUMBER(S556),S556*VLOOKUP('Frese Valve Selection'!$T556,'Partnumber data cartridges'!$A$4:$G$1001,7,FALSE),0)+
IF(ISNUMBER(U556),U556*VLOOKUP('Frese Valve Selection'!V556,'Partnumber data cartridges'!$A$4:$G$1001,7,FALSE),0)+
IF(ISNUMBER(W556),W556*VLOOKUP('Frese Valve Selection'!X556,'Partnumber data cartridges'!$A$4:$G$1001,7,FALSE),0)</f>
        <v>0</v>
      </c>
      <c r="AF556" s="1">
        <f>MAX(IF(ISBLANK(T556),0,VLOOKUP('Frese Valve Selection'!$T556,'Partnumber data cartridges'!$A$4:$G$1001,5,FALSE)),
IF(ISBLANK(V556),0,VLOOKUP('Frese Valve Selection'!V556,'Partnumber data cartridges'!$A$4:$G$1001,5,FALSE)),
IF(ISBLANK(X556),0,VLOOKUP('Frese Valve Selection'!X556,'Partnumber data cartridges'!$A$4:$G$1001,5,FALSE)))</f>
        <v>0</v>
      </c>
      <c r="AG556" s="20" t="e">
        <f>VLOOKUP(O556,'Weight table'!$A$2:$C$10000,3,FALSE)+IF(ISNUMBER(S556),S556*VLOOKUP(T556,'Weight table'!$A$2:$C$10000,3,FALSE),0)+IF(ISNUMBER(U556),U556*VLOOKUP(V556,'Weight table'!$A$2:$C$10000,3,FALSE),0)+IF(ISNUMBER(W556),W556*VLOOKUP(X556,'Weight table'!$A$2:$C$10000,3,FALSE),0)</f>
        <v>#N/A</v>
      </c>
      <c r="AI556" s="73"/>
      <c r="AN556">
        <f t="shared" si="47"/>
        <v>0</v>
      </c>
      <c r="AO556" t="e">
        <f t="shared" si="48"/>
        <v>#N/A</v>
      </c>
    </row>
    <row r="557" spans="2:41">
      <c r="B557" s="73"/>
      <c r="C557" s="73"/>
      <c r="D557" s="73"/>
      <c r="E557" s="73"/>
      <c r="F557" s="73"/>
      <c r="G557" s="81"/>
      <c r="H557" s="81"/>
      <c r="I557" s="97"/>
      <c r="J557" s="73"/>
      <c r="K557" s="73"/>
      <c r="L557" s="73"/>
      <c r="M557" s="81"/>
      <c r="O557" s="71"/>
      <c r="P557" s="20" t="e">
        <f>VLOOKUP('Frese Valve Selection'!$O557,'Partnumber data valves'!$B$4:$M$1001,12,FALSE)</f>
        <v>#N/A</v>
      </c>
      <c r="Q557" s="20" t="e">
        <f>VLOOKUP('Frese Valve Selection'!$O557,'Partnumber data valves'!$B$4:$L$1001,11,FALSE)</f>
        <v>#N/A</v>
      </c>
      <c r="R557" s="94" t="e">
        <f t="shared" si="46"/>
        <v>#DIV/0!</v>
      </c>
      <c r="S557" s="71"/>
      <c r="T557" s="71"/>
      <c r="U557" s="71"/>
      <c r="V557" s="71"/>
      <c r="W557" s="71"/>
      <c r="X557" s="71"/>
      <c r="Y557" s="19" t="e">
        <f>VLOOKUP('Frese Valve Selection'!$O557,'Partnumber data valves'!$B$4:$K$1001,2,FALSE)</f>
        <v>#N/A</v>
      </c>
      <c r="Z557" s="20" t="e">
        <f>VLOOKUP('Frese Valve Selection'!$O557,'Partnumber data valves'!$B$4:$K$1001,3,FALSE)</f>
        <v>#N/A</v>
      </c>
      <c r="AA557" s="20" t="e">
        <f>VLOOKUP('Frese Valve Selection'!$O557,'Partnumber data valves'!$B$4:$K$1001,7,FALSE)</f>
        <v>#N/A</v>
      </c>
      <c r="AB557" s="20" t="e">
        <f>VLOOKUP('Frese Valve Selection'!$O557,'Partnumber data valves'!$B$4:$K$1001,8,FALSE)</f>
        <v>#N/A</v>
      </c>
      <c r="AC557" s="20" t="e">
        <f>VLOOKUP('Frese Valve Selection'!$O557,'Partnumber data valves'!$B$4:$K$1001,9,FALSE)</f>
        <v>#N/A</v>
      </c>
      <c r="AD557" s="20" t="e">
        <f>VLOOKUP('Frese Valve Selection'!$O557,'Partnumber data valves'!$B$4:$K$1001,10,FALSE)</f>
        <v>#N/A</v>
      </c>
      <c r="AE557" s="93">
        <f>IF(ISNUMBER(S557),S557*VLOOKUP('Frese Valve Selection'!$T557,'Partnumber data cartridges'!$A$4:$G$1001,7,FALSE),0)+
IF(ISNUMBER(U557),U557*VLOOKUP('Frese Valve Selection'!V557,'Partnumber data cartridges'!$A$4:$G$1001,7,FALSE),0)+
IF(ISNUMBER(W557),W557*VLOOKUP('Frese Valve Selection'!X557,'Partnumber data cartridges'!$A$4:$G$1001,7,FALSE),0)</f>
        <v>0</v>
      </c>
      <c r="AF557" s="1">
        <f>MAX(IF(ISBLANK(T557),0,VLOOKUP('Frese Valve Selection'!$T557,'Partnumber data cartridges'!$A$4:$G$1001,5,FALSE)),
IF(ISBLANK(V557),0,VLOOKUP('Frese Valve Selection'!V557,'Partnumber data cartridges'!$A$4:$G$1001,5,FALSE)),
IF(ISBLANK(X557),0,VLOOKUP('Frese Valve Selection'!X557,'Partnumber data cartridges'!$A$4:$G$1001,5,FALSE)))</f>
        <v>0</v>
      </c>
      <c r="AG557" s="20" t="e">
        <f>VLOOKUP(O557,'Weight table'!$A$2:$C$10000,3,FALSE)+IF(ISNUMBER(S557),S557*VLOOKUP(T557,'Weight table'!$A$2:$C$10000,3,FALSE),0)+IF(ISNUMBER(U557),U557*VLOOKUP(V557,'Weight table'!$A$2:$C$10000,3,FALSE),0)+IF(ISNUMBER(W557),W557*VLOOKUP(X557,'Weight table'!$A$2:$C$10000,3,FALSE),0)</f>
        <v>#N/A</v>
      </c>
      <c r="AI557" s="73"/>
      <c r="AN557">
        <f t="shared" si="47"/>
        <v>0</v>
      </c>
      <c r="AO557" t="e">
        <f t="shared" si="48"/>
        <v>#N/A</v>
      </c>
    </row>
    <row r="558" spans="2:41">
      <c r="B558" s="73"/>
      <c r="C558" s="73"/>
      <c r="D558" s="73"/>
      <c r="E558" s="73"/>
      <c r="F558" s="73"/>
      <c r="G558" s="81"/>
      <c r="H558" s="81"/>
      <c r="I558" s="97"/>
      <c r="J558" s="73"/>
      <c r="K558" s="73"/>
      <c r="L558" s="73"/>
      <c r="M558" s="81"/>
      <c r="O558" s="71"/>
      <c r="P558" s="20" t="e">
        <f>VLOOKUP('Frese Valve Selection'!$O558,'Partnumber data valves'!$B$4:$M$1001,12,FALSE)</f>
        <v>#N/A</v>
      </c>
      <c r="Q558" s="20" t="e">
        <f>VLOOKUP('Frese Valve Selection'!$O558,'Partnumber data valves'!$B$4:$L$1001,11,FALSE)</f>
        <v>#N/A</v>
      </c>
      <c r="R558" s="94" t="e">
        <f t="shared" si="46"/>
        <v>#DIV/0!</v>
      </c>
      <c r="S558" s="71"/>
      <c r="T558" s="71"/>
      <c r="U558" s="71"/>
      <c r="V558" s="71"/>
      <c r="W558" s="71"/>
      <c r="X558" s="71"/>
      <c r="Y558" s="19" t="e">
        <f>VLOOKUP('Frese Valve Selection'!$O558,'Partnumber data valves'!$B$4:$K$1001,2,FALSE)</f>
        <v>#N/A</v>
      </c>
      <c r="Z558" s="20" t="e">
        <f>VLOOKUP('Frese Valve Selection'!$O558,'Partnumber data valves'!$B$4:$K$1001,3,FALSE)</f>
        <v>#N/A</v>
      </c>
      <c r="AA558" s="20" t="e">
        <f>VLOOKUP('Frese Valve Selection'!$O558,'Partnumber data valves'!$B$4:$K$1001,7,FALSE)</f>
        <v>#N/A</v>
      </c>
      <c r="AB558" s="20" t="e">
        <f>VLOOKUP('Frese Valve Selection'!$O558,'Partnumber data valves'!$B$4:$K$1001,8,FALSE)</f>
        <v>#N/A</v>
      </c>
      <c r="AC558" s="20" t="e">
        <f>VLOOKUP('Frese Valve Selection'!$O558,'Partnumber data valves'!$B$4:$K$1001,9,FALSE)</f>
        <v>#N/A</v>
      </c>
      <c r="AD558" s="20" t="e">
        <f>VLOOKUP('Frese Valve Selection'!$O558,'Partnumber data valves'!$B$4:$K$1001,10,FALSE)</f>
        <v>#N/A</v>
      </c>
      <c r="AE558" s="93">
        <f>IF(ISNUMBER(S558),S558*VLOOKUP('Frese Valve Selection'!$T558,'Partnumber data cartridges'!$A$4:$G$1001,7,FALSE),0)+
IF(ISNUMBER(U558),U558*VLOOKUP('Frese Valve Selection'!V558,'Partnumber data cartridges'!$A$4:$G$1001,7,FALSE),0)+
IF(ISNUMBER(W558),W558*VLOOKUP('Frese Valve Selection'!X558,'Partnumber data cartridges'!$A$4:$G$1001,7,FALSE),0)</f>
        <v>0</v>
      </c>
      <c r="AF558" s="1">
        <f>MAX(IF(ISBLANK(T558),0,VLOOKUP('Frese Valve Selection'!$T558,'Partnumber data cartridges'!$A$4:$G$1001,5,FALSE)),
IF(ISBLANK(V558),0,VLOOKUP('Frese Valve Selection'!V558,'Partnumber data cartridges'!$A$4:$G$1001,5,FALSE)),
IF(ISBLANK(X558),0,VLOOKUP('Frese Valve Selection'!X558,'Partnumber data cartridges'!$A$4:$G$1001,5,FALSE)))</f>
        <v>0</v>
      </c>
      <c r="AG558" s="20" t="e">
        <f>VLOOKUP(O558,'Weight table'!$A$2:$C$10000,3,FALSE)+IF(ISNUMBER(S558),S558*VLOOKUP(T558,'Weight table'!$A$2:$C$10000,3,FALSE),0)+IF(ISNUMBER(U558),U558*VLOOKUP(V558,'Weight table'!$A$2:$C$10000,3,FALSE),0)+IF(ISNUMBER(W558),W558*VLOOKUP(X558,'Weight table'!$A$2:$C$10000,3,FALSE),0)</f>
        <v>#N/A</v>
      </c>
      <c r="AI558" s="73"/>
      <c r="AN558">
        <f t="shared" si="47"/>
        <v>0</v>
      </c>
      <c r="AO558" t="e">
        <f t="shared" si="48"/>
        <v>#N/A</v>
      </c>
    </row>
    <row r="559" spans="2:41">
      <c r="B559" s="73"/>
      <c r="C559" s="73"/>
      <c r="D559" s="73"/>
      <c r="E559" s="73"/>
      <c r="F559" s="73"/>
      <c r="G559" s="81"/>
      <c r="H559" s="81"/>
      <c r="I559" s="97"/>
      <c r="J559" s="73"/>
      <c r="K559" s="73"/>
      <c r="L559" s="73"/>
      <c r="M559" s="81"/>
      <c r="O559" s="71"/>
      <c r="P559" s="20" t="e">
        <f>VLOOKUP('Frese Valve Selection'!$O559,'Partnumber data valves'!$B$4:$M$1001,12,FALSE)</f>
        <v>#N/A</v>
      </c>
      <c r="Q559" s="20" t="e">
        <f>VLOOKUP('Frese Valve Selection'!$O559,'Partnumber data valves'!$B$4:$L$1001,11,FALSE)</f>
        <v>#N/A</v>
      </c>
      <c r="R559" s="94" t="e">
        <f t="shared" si="46"/>
        <v>#DIV/0!</v>
      </c>
      <c r="S559" s="71"/>
      <c r="T559" s="71"/>
      <c r="U559" s="71"/>
      <c r="V559" s="71"/>
      <c r="W559" s="71"/>
      <c r="X559" s="71"/>
      <c r="Y559" s="19" t="e">
        <f>VLOOKUP('Frese Valve Selection'!$O559,'Partnumber data valves'!$B$4:$K$1001,2,FALSE)</f>
        <v>#N/A</v>
      </c>
      <c r="Z559" s="20" t="e">
        <f>VLOOKUP('Frese Valve Selection'!$O559,'Partnumber data valves'!$B$4:$K$1001,3,FALSE)</f>
        <v>#N/A</v>
      </c>
      <c r="AA559" s="20" t="e">
        <f>VLOOKUP('Frese Valve Selection'!$O559,'Partnumber data valves'!$B$4:$K$1001,7,FALSE)</f>
        <v>#N/A</v>
      </c>
      <c r="AB559" s="20" t="e">
        <f>VLOOKUP('Frese Valve Selection'!$O559,'Partnumber data valves'!$B$4:$K$1001,8,FALSE)</f>
        <v>#N/A</v>
      </c>
      <c r="AC559" s="20" t="e">
        <f>VLOOKUP('Frese Valve Selection'!$O559,'Partnumber data valves'!$B$4:$K$1001,9,FALSE)</f>
        <v>#N/A</v>
      </c>
      <c r="AD559" s="20" t="e">
        <f>VLOOKUP('Frese Valve Selection'!$O559,'Partnumber data valves'!$B$4:$K$1001,10,FALSE)</f>
        <v>#N/A</v>
      </c>
      <c r="AE559" s="93">
        <f>IF(ISNUMBER(S559),S559*VLOOKUP('Frese Valve Selection'!$T559,'Partnumber data cartridges'!$A$4:$G$1001,7,FALSE),0)+
IF(ISNUMBER(U559),U559*VLOOKUP('Frese Valve Selection'!V559,'Partnumber data cartridges'!$A$4:$G$1001,7,FALSE),0)+
IF(ISNUMBER(W559),W559*VLOOKUP('Frese Valve Selection'!X559,'Partnumber data cartridges'!$A$4:$G$1001,7,FALSE),0)</f>
        <v>0</v>
      </c>
      <c r="AF559" s="1">
        <f>MAX(IF(ISBLANK(T559),0,VLOOKUP('Frese Valve Selection'!$T559,'Partnumber data cartridges'!$A$4:$G$1001,5,FALSE)),
IF(ISBLANK(V559),0,VLOOKUP('Frese Valve Selection'!V559,'Partnumber data cartridges'!$A$4:$G$1001,5,FALSE)),
IF(ISBLANK(X559),0,VLOOKUP('Frese Valve Selection'!X559,'Partnumber data cartridges'!$A$4:$G$1001,5,FALSE)))</f>
        <v>0</v>
      </c>
      <c r="AG559" s="20" t="e">
        <f>VLOOKUP(O559,'Weight table'!$A$2:$C$10000,3,FALSE)+IF(ISNUMBER(S559),S559*VLOOKUP(T559,'Weight table'!$A$2:$C$10000,3,FALSE),0)+IF(ISNUMBER(U559),U559*VLOOKUP(V559,'Weight table'!$A$2:$C$10000,3,FALSE),0)+IF(ISNUMBER(W559),W559*VLOOKUP(X559,'Weight table'!$A$2:$C$10000,3,FALSE),0)</f>
        <v>#N/A</v>
      </c>
      <c r="AI559" s="73"/>
      <c r="AN559">
        <f t="shared" si="47"/>
        <v>0</v>
      </c>
      <c r="AO559" t="e">
        <f t="shared" si="48"/>
        <v>#N/A</v>
      </c>
    </row>
    <row r="560" spans="2:41">
      <c r="B560" s="73"/>
      <c r="C560" s="73"/>
      <c r="D560" s="73"/>
      <c r="E560" s="73"/>
      <c r="F560" s="73"/>
      <c r="G560" s="81"/>
      <c r="H560" s="81"/>
      <c r="I560" s="97"/>
      <c r="J560" s="73"/>
      <c r="K560" s="73"/>
      <c r="L560" s="73"/>
      <c r="M560" s="81"/>
      <c r="O560" s="71"/>
      <c r="P560" s="20" t="e">
        <f>VLOOKUP('Frese Valve Selection'!$O560,'Partnumber data valves'!$B$4:$M$1001,12,FALSE)</f>
        <v>#N/A</v>
      </c>
      <c r="Q560" s="20" t="e">
        <f>VLOOKUP('Frese Valve Selection'!$O560,'Partnumber data valves'!$B$4:$L$1001,11,FALSE)</f>
        <v>#N/A</v>
      </c>
      <c r="R560" s="94" t="e">
        <f t="shared" si="46"/>
        <v>#DIV/0!</v>
      </c>
      <c r="S560" s="71"/>
      <c r="T560" s="71"/>
      <c r="U560" s="71"/>
      <c r="V560" s="71"/>
      <c r="W560" s="71"/>
      <c r="X560" s="71"/>
      <c r="Y560" s="19" t="e">
        <f>VLOOKUP('Frese Valve Selection'!$O560,'Partnumber data valves'!$B$4:$K$1001,2,FALSE)</f>
        <v>#N/A</v>
      </c>
      <c r="Z560" s="20" t="e">
        <f>VLOOKUP('Frese Valve Selection'!$O560,'Partnumber data valves'!$B$4:$K$1001,3,FALSE)</f>
        <v>#N/A</v>
      </c>
      <c r="AA560" s="20" t="e">
        <f>VLOOKUP('Frese Valve Selection'!$O560,'Partnumber data valves'!$B$4:$K$1001,7,FALSE)</f>
        <v>#N/A</v>
      </c>
      <c r="AB560" s="20" t="e">
        <f>VLOOKUP('Frese Valve Selection'!$O560,'Partnumber data valves'!$B$4:$K$1001,8,FALSE)</f>
        <v>#N/A</v>
      </c>
      <c r="AC560" s="20" t="e">
        <f>VLOOKUP('Frese Valve Selection'!$O560,'Partnumber data valves'!$B$4:$K$1001,9,FALSE)</f>
        <v>#N/A</v>
      </c>
      <c r="AD560" s="20" t="e">
        <f>VLOOKUP('Frese Valve Selection'!$O560,'Partnumber data valves'!$B$4:$K$1001,10,FALSE)</f>
        <v>#N/A</v>
      </c>
      <c r="AE560" s="93">
        <f>IF(ISNUMBER(S560),S560*VLOOKUP('Frese Valve Selection'!$T560,'Partnumber data cartridges'!$A$4:$G$1001,7,FALSE),0)+
IF(ISNUMBER(U560),U560*VLOOKUP('Frese Valve Selection'!V560,'Partnumber data cartridges'!$A$4:$G$1001,7,FALSE),0)+
IF(ISNUMBER(W560),W560*VLOOKUP('Frese Valve Selection'!X560,'Partnumber data cartridges'!$A$4:$G$1001,7,FALSE),0)</f>
        <v>0</v>
      </c>
      <c r="AF560" s="1">
        <f>MAX(IF(ISBLANK(T560),0,VLOOKUP('Frese Valve Selection'!$T560,'Partnumber data cartridges'!$A$4:$G$1001,5,FALSE)),
IF(ISBLANK(V560),0,VLOOKUP('Frese Valve Selection'!V560,'Partnumber data cartridges'!$A$4:$G$1001,5,FALSE)),
IF(ISBLANK(X560),0,VLOOKUP('Frese Valve Selection'!X560,'Partnumber data cartridges'!$A$4:$G$1001,5,FALSE)))</f>
        <v>0</v>
      </c>
      <c r="AG560" s="20" t="e">
        <f>VLOOKUP(O560,'Weight table'!$A$2:$C$10000,3,FALSE)+IF(ISNUMBER(S560),S560*VLOOKUP(T560,'Weight table'!$A$2:$C$10000,3,FALSE),0)+IF(ISNUMBER(U560),U560*VLOOKUP(V560,'Weight table'!$A$2:$C$10000,3,FALSE),0)+IF(ISNUMBER(W560),W560*VLOOKUP(X560,'Weight table'!$A$2:$C$10000,3,FALSE),0)</f>
        <v>#N/A</v>
      </c>
      <c r="AI560" s="73"/>
      <c r="AN560">
        <f t="shared" si="47"/>
        <v>0</v>
      </c>
      <c r="AO560" t="e">
        <f t="shared" si="48"/>
        <v>#N/A</v>
      </c>
    </row>
    <row r="561" spans="2:41">
      <c r="B561" s="73"/>
      <c r="C561" s="73"/>
      <c r="D561" s="73"/>
      <c r="E561" s="73"/>
      <c r="F561" s="73"/>
      <c r="G561" s="81"/>
      <c r="H561" s="81"/>
      <c r="I561" s="97"/>
      <c r="J561" s="73"/>
      <c r="K561" s="73"/>
      <c r="L561" s="73"/>
      <c r="M561" s="81"/>
      <c r="O561" s="71"/>
      <c r="P561" s="20" t="e">
        <f>VLOOKUP('Frese Valve Selection'!$O561,'Partnumber data valves'!$B$4:$M$1001,12,FALSE)</f>
        <v>#N/A</v>
      </c>
      <c r="Q561" s="20" t="e">
        <f>VLOOKUP('Frese Valve Selection'!$O561,'Partnumber data valves'!$B$4:$L$1001,11,FALSE)</f>
        <v>#N/A</v>
      </c>
      <c r="R561" s="94" t="e">
        <f t="shared" si="46"/>
        <v>#DIV/0!</v>
      </c>
      <c r="S561" s="71"/>
      <c r="T561" s="71"/>
      <c r="U561" s="71"/>
      <c r="V561" s="71"/>
      <c r="W561" s="71"/>
      <c r="X561" s="71"/>
      <c r="Y561" s="19" t="e">
        <f>VLOOKUP('Frese Valve Selection'!$O561,'Partnumber data valves'!$B$4:$K$1001,2,FALSE)</f>
        <v>#N/A</v>
      </c>
      <c r="Z561" s="20" t="e">
        <f>VLOOKUP('Frese Valve Selection'!$O561,'Partnumber data valves'!$B$4:$K$1001,3,FALSE)</f>
        <v>#N/A</v>
      </c>
      <c r="AA561" s="20" t="e">
        <f>VLOOKUP('Frese Valve Selection'!$O561,'Partnumber data valves'!$B$4:$K$1001,7,FALSE)</f>
        <v>#N/A</v>
      </c>
      <c r="AB561" s="20" t="e">
        <f>VLOOKUP('Frese Valve Selection'!$O561,'Partnumber data valves'!$B$4:$K$1001,8,FALSE)</f>
        <v>#N/A</v>
      </c>
      <c r="AC561" s="20" t="e">
        <f>VLOOKUP('Frese Valve Selection'!$O561,'Partnumber data valves'!$B$4:$K$1001,9,FALSE)</f>
        <v>#N/A</v>
      </c>
      <c r="AD561" s="20" t="e">
        <f>VLOOKUP('Frese Valve Selection'!$O561,'Partnumber data valves'!$B$4:$K$1001,10,FALSE)</f>
        <v>#N/A</v>
      </c>
      <c r="AE561" s="93">
        <f>IF(ISNUMBER(S561),S561*VLOOKUP('Frese Valve Selection'!$T561,'Partnumber data cartridges'!$A$4:$G$1001,7,FALSE),0)+
IF(ISNUMBER(U561),U561*VLOOKUP('Frese Valve Selection'!V561,'Partnumber data cartridges'!$A$4:$G$1001,7,FALSE),0)+
IF(ISNUMBER(W561),W561*VLOOKUP('Frese Valve Selection'!X561,'Partnumber data cartridges'!$A$4:$G$1001,7,FALSE),0)</f>
        <v>0</v>
      </c>
      <c r="AF561" s="1">
        <f>MAX(IF(ISBLANK(T561),0,VLOOKUP('Frese Valve Selection'!$T561,'Partnumber data cartridges'!$A$4:$G$1001,5,FALSE)),
IF(ISBLANK(V561),0,VLOOKUP('Frese Valve Selection'!V561,'Partnumber data cartridges'!$A$4:$G$1001,5,FALSE)),
IF(ISBLANK(X561),0,VLOOKUP('Frese Valve Selection'!X561,'Partnumber data cartridges'!$A$4:$G$1001,5,FALSE)))</f>
        <v>0</v>
      </c>
      <c r="AG561" s="20" t="e">
        <f>VLOOKUP(O561,'Weight table'!$A$2:$C$10000,3,FALSE)+IF(ISNUMBER(S561),S561*VLOOKUP(T561,'Weight table'!$A$2:$C$10000,3,FALSE),0)+IF(ISNUMBER(U561),U561*VLOOKUP(V561,'Weight table'!$A$2:$C$10000,3,FALSE),0)+IF(ISNUMBER(W561),W561*VLOOKUP(X561,'Weight table'!$A$2:$C$10000,3,FALSE),0)</f>
        <v>#N/A</v>
      </c>
      <c r="AI561" s="73"/>
      <c r="AN561">
        <f t="shared" si="47"/>
        <v>0</v>
      </c>
      <c r="AO561" t="e">
        <f t="shared" si="48"/>
        <v>#N/A</v>
      </c>
    </row>
    <row r="562" spans="2:41">
      <c r="B562" s="73"/>
      <c r="C562" s="73"/>
      <c r="D562" s="73"/>
      <c r="E562" s="73"/>
      <c r="F562" s="73"/>
      <c r="G562" s="81"/>
      <c r="H562" s="81"/>
      <c r="I562" s="97"/>
      <c r="J562" s="73"/>
      <c r="K562" s="73"/>
      <c r="L562" s="73"/>
      <c r="M562" s="81"/>
      <c r="O562" s="71"/>
      <c r="P562" s="20" t="e">
        <f>VLOOKUP('Frese Valve Selection'!$O562,'Partnumber data valves'!$B$4:$M$1001,12,FALSE)</f>
        <v>#N/A</v>
      </c>
      <c r="Q562" s="20" t="e">
        <f>VLOOKUP('Frese Valve Selection'!$O562,'Partnumber data valves'!$B$4:$L$1001,11,FALSE)</f>
        <v>#N/A</v>
      </c>
      <c r="R562" s="94" t="e">
        <f t="shared" si="46"/>
        <v>#DIV/0!</v>
      </c>
      <c r="S562" s="71"/>
      <c r="T562" s="71"/>
      <c r="U562" s="71"/>
      <c r="V562" s="71"/>
      <c r="W562" s="71"/>
      <c r="X562" s="71"/>
      <c r="Y562" s="19" t="e">
        <f>VLOOKUP('Frese Valve Selection'!$O562,'Partnumber data valves'!$B$4:$K$1001,2,FALSE)</f>
        <v>#N/A</v>
      </c>
      <c r="Z562" s="20" t="e">
        <f>VLOOKUP('Frese Valve Selection'!$O562,'Partnumber data valves'!$B$4:$K$1001,3,FALSE)</f>
        <v>#N/A</v>
      </c>
      <c r="AA562" s="20" t="e">
        <f>VLOOKUP('Frese Valve Selection'!$O562,'Partnumber data valves'!$B$4:$K$1001,7,FALSE)</f>
        <v>#N/A</v>
      </c>
      <c r="AB562" s="20" t="e">
        <f>VLOOKUP('Frese Valve Selection'!$O562,'Partnumber data valves'!$B$4:$K$1001,8,FALSE)</f>
        <v>#N/A</v>
      </c>
      <c r="AC562" s="20" t="e">
        <f>VLOOKUP('Frese Valve Selection'!$O562,'Partnumber data valves'!$B$4:$K$1001,9,FALSE)</f>
        <v>#N/A</v>
      </c>
      <c r="AD562" s="20" t="e">
        <f>VLOOKUP('Frese Valve Selection'!$O562,'Partnumber data valves'!$B$4:$K$1001,10,FALSE)</f>
        <v>#N/A</v>
      </c>
      <c r="AE562" s="93">
        <f>IF(ISNUMBER(S562),S562*VLOOKUP('Frese Valve Selection'!$T562,'Partnumber data cartridges'!$A$4:$G$1001,7,FALSE),0)+
IF(ISNUMBER(U562),U562*VLOOKUP('Frese Valve Selection'!V562,'Partnumber data cartridges'!$A$4:$G$1001,7,FALSE),0)+
IF(ISNUMBER(W562),W562*VLOOKUP('Frese Valve Selection'!X562,'Partnumber data cartridges'!$A$4:$G$1001,7,FALSE),0)</f>
        <v>0</v>
      </c>
      <c r="AF562" s="1">
        <f>MAX(IF(ISBLANK(T562),0,VLOOKUP('Frese Valve Selection'!$T562,'Partnumber data cartridges'!$A$4:$G$1001,5,FALSE)),
IF(ISBLANK(V562),0,VLOOKUP('Frese Valve Selection'!V562,'Partnumber data cartridges'!$A$4:$G$1001,5,FALSE)),
IF(ISBLANK(X562),0,VLOOKUP('Frese Valve Selection'!X562,'Partnumber data cartridges'!$A$4:$G$1001,5,FALSE)))</f>
        <v>0</v>
      </c>
      <c r="AG562" s="20" t="e">
        <f>VLOOKUP(O562,'Weight table'!$A$2:$C$10000,3,FALSE)+IF(ISNUMBER(S562),S562*VLOOKUP(T562,'Weight table'!$A$2:$C$10000,3,FALSE),0)+IF(ISNUMBER(U562),U562*VLOOKUP(V562,'Weight table'!$A$2:$C$10000,3,FALSE),0)+IF(ISNUMBER(W562),W562*VLOOKUP(X562,'Weight table'!$A$2:$C$10000,3,FALSE),0)</f>
        <v>#N/A</v>
      </c>
      <c r="AI562" s="73"/>
      <c r="AN562">
        <f t="shared" si="47"/>
        <v>0</v>
      </c>
      <c r="AO562" t="e">
        <f t="shared" si="48"/>
        <v>#N/A</v>
      </c>
    </row>
    <row r="563" spans="2:41">
      <c r="B563" s="73"/>
      <c r="C563" s="73"/>
      <c r="D563" s="73"/>
      <c r="E563" s="73"/>
      <c r="F563" s="73"/>
      <c r="G563" s="81"/>
      <c r="H563" s="81"/>
      <c r="I563" s="97"/>
      <c r="J563" s="73"/>
      <c r="K563" s="73"/>
      <c r="L563" s="73"/>
      <c r="M563" s="81"/>
      <c r="O563" s="71"/>
      <c r="P563" s="20" t="e">
        <f>VLOOKUP('Frese Valve Selection'!$O563,'Partnumber data valves'!$B$4:$M$1001,12,FALSE)</f>
        <v>#N/A</v>
      </c>
      <c r="Q563" s="20" t="e">
        <f>VLOOKUP('Frese Valve Selection'!$O563,'Partnumber data valves'!$B$4:$L$1001,11,FALSE)</f>
        <v>#N/A</v>
      </c>
      <c r="R563" s="94" t="e">
        <f t="shared" si="46"/>
        <v>#DIV/0!</v>
      </c>
      <c r="S563" s="71"/>
      <c r="T563" s="71"/>
      <c r="U563" s="71"/>
      <c r="V563" s="71"/>
      <c r="W563" s="71"/>
      <c r="X563" s="71"/>
      <c r="Y563" s="19" t="e">
        <f>VLOOKUP('Frese Valve Selection'!$O563,'Partnumber data valves'!$B$4:$K$1001,2,FALSE)</f>
        <v>#N/A</v>
      </c>
      <c r="Z563" s="20" t="e">
        <f>VLOOKUP('Frese Valve Selection'!$O563,'Partnumber data valves'!$B$4:$K$1001,3,FALSE)</f>
        <v>#N/A</v>
      </c>
      <c r="AA563" s="20" t="e">
        <f>VLOOKUP('Frese Valve Selection'!$O563,'Partnumber data valves'!$B$4:$K$1001,7,FALSE)</f>
        <v>#N/A</v>
      </c>
      <c r="AB563" s="20" t="e">
        <f>VLOOKUP('Frese Valve Selection'!$O563,'Partnumber data valves'!$B$4:$K$1001,8,FALSE)</f>
        <v>#N/A</v>
      </c>
      <c r="AC563" s="20" t="e">
        <f>VLOOKUP('Frese Valve Selection'!$O563,'Partnumber data valves'!$B$4:$K$1001,9,FALSE)</f>
        <v>#N/A</v>
      </c>
      <c r="AD563" s="20" t="e">
        <f>VLOOKUP('Frese Valve Selection'!$O563,'Partnumber data valves'!$B$4:$K$1001,10,FALSE)</f>
        <v>#N/A</v>
      </c>
      <c r="AE563" s="93">
        <f>IF(ISNUMBER(S563),S563*VLOOKUP('Frese Valve Selection'!$T563,'Partnumber data cartridges'!$A$4:$G$1001,7,FALSE),0)+
IF(ISNUMBER(U563),U563*VLOOKUP('Frese Valve Selection'!V563,'Partnumber data cartridges'!$A$4:$G$1001,7,FALSE),0)+
IF(ISNUMBER(W563),W563*VLOOKUP('Frese Valve Selection'!X563,'Partnumber data cartridges'!$A$4:$G$1001,7,FALSE),0)</f>
        <v>0</v>
      </c>
      <c r="AF563" s="1">
        <f>MAX(IF(ISBLANK(T563),0,VLOOKUP('Frese Valve Selection'!$T563,'Partnumber data cartridges'!$A$4:$G$1001,5,FALSE)),
IF(ISBLANK(V563),0,VLOOKUP('Frese Valve Selection'!V563,'Partnumber data cartridges'!$A$4:$G$1001,5,FALSE)),
IF(ISBLANK(X563),0,VLOOKUP('Frese Valve Selection'!X563,'Partnumber data cartridges'!$A$4:$G$1001,5,FALSE)))</f>
        <v>0</v>
      </c>
      <c r="AG563" s="20" t="e">
        <f>VLOOKUP(O563,'Weight table'!$A$2:$C$10000,3,FALSE)+IF(ISNUMBER(S563),S563*VLOOKUP(T563,'Weight table'!$A$2:$C$10000,3,FALSE),0)+IF(ISNUMBER(U563),U563*VLOOKUP(V563,'Weight table'!$A$2:$C$10000,3,FALSE),0)+IF(ISNUMBER(W563),W563*VLOOKUP(X563,'Weight table'!$A$2:$C$10000,3,FALSE),0)</f>
        <v>#N/A</v>
      </c>
      <c r="AI563" s="73"/>
      <c r="AN563">
        <f t="shared" si="47"/>
        <v>0</v>
      </c>
      <c r="AO563" t="e">
        <f t="shared" si="48"/>
        <v>#N/A</v>
      </c>
    </row>
    <row r="564" spans="2:41">
      <c r="B564" s="73"/>
      <c r="C564" s="73"/>
      <c r="D564" s="73"/>
      <c r="E564" s="73"/>
      <c r="F564" s="73"/>
      <c r="G564" s="81"/>
      <c r="H564" s="81"/>
      <c r="I564" s="97"/>
      <c r="J564" s="73"/>
      <c r="K564" s="73"/>
      <c r="L564" s="73"/>
      <c r="M564" s="81"/>
      <c r="O564" s="71"/>
      <c r="P564" s="20" t="e">
        <f>VLOOKUP('Frese Valve Selection'!$O564,'Partnumber data valves'!$B$4:$M$1001,12,FALSE)</f>
        <v>#N/A</v>
      </c>
      <c r="Q564" s="20" t="e">
        <f>VLOOKUP('Frese Valve Selection'!$O564,'Partnumber data valves'!$B$4:$L$1001,11,FALSE)</f>
        <v>#N/A</v>
      </c>
      <c r="R564" s="94" t="e">
        <f t="shared" si="46"/>
        <v>#DIV/0!</v>
      </c>
      <c r="S564" s="71"/>
      <c r="T564" s="71"/>
      <c r="U564" s="71"/>
      <c r="V564" s="71"/>
      <c r="W564" s="71"/>
      <c r="X564" s="71"/>
      <c r="Y564" s="19" t="e">
        <f>VLOOKUP('Frese Valve Selection'!$O564,'Partnumber data valves'!$B$4:$K$1001,2,FALSE)</f>
        <v>#N/A</v>
      </c>
      <c r="Z564" s="20" t="e">
        <f>VLOOKUP('Frese Valve Selection'!$O564,'Partnumber data valves'!$B$4:$K$1001,3,FALSE)</f>
        <v>#N/A</v>
      </c>
      <c r="AA564" s="20" t="e">
        <f>VLOOKUP('Frese Valve Selection'!$O564,'Partnumber data valves'!$B$4:$K$1001,7,FALSE)</f>
        <v>#N/A</v>
      </c>
      <c r="AB564" s="20" t="e">
        <f>VLOOKUP('Frese Valve Selection'!$O564,'Partnumber data valves'!$B$4:$K$1001,8,FALSE)</f>
        <v>#N/A</v>
      </c>
      <c r="AC564" s="20" t="e">
        <f>VLOOKUP('Frese Valve Selection'!$O564,'Partnumber data valves'!$B$4:$K$1001,9,FALSE)</f>
        <v>#N/A</v>
      </c>
      <c r="AD564" s="20" t="e">
        <f>VLOOKUP('Frese Valve Selection'!$O564,'Partnumber data valves'!$B$4:$K$1001,10,FALSE)</f>
        <v>#N/A</v>
      </c>
      <c r="AE564" s="93">
        <f>IF(ISNUMBER(S564),S564*VLOOKUP('Frese Valve Selection'!$T564,'Partnumber data cartridges'!$A$4:$G$1001,7,FALSE),0)+
IF(ISNUMBER(U564),U564*VLOOKUP('Frese Valve Selection'!V564,'Partnumber data cartridges'!$A$4:$G$1001,7,FALSE),0)+
IF(ISNUMBER(W564),W564*VLOOKUP('Frese Valve Selection'!X564,'Partnumber data cartridges'!$A$4:$G$1001,7,FALSE),0)</f>
        <v>0</v>
      </c>
      <c r="AF564" s="1">
        <f>MAX(IF(ISBLANK(T564),0,VLOOKUP('Frese Valve Selection'!$T564,'Partnumber data cartridges'!$A$4:$G$1001,5,FALSE)),
IF(ISBLANK(V564),0,VLOOKUP('Frese Valve Selection'!V564,'Partnumber data cartridges'!$A$4:$G$1001,5,FALSE)),
IF(ISBLANK(X564),0,VLOOKUP('Frese Valve Selection'!X564,'Partnumber data cartridges'!$A$4:$G$1001,5,FALSE)))</f>
        <v>0</v>
      </c>
      <c r="AG564" s="20" t="e">
        <f>VLOOKUP(O564,'Weight table'!$A$2:$C$10000,3,FALSE)+IF(ISNUMBER(S564),S564*VLOOKUP(T564,'Weight table'!$A$2:$C$10000,3,FALSE),0)+IF(ISNUMBER(U564),U564*VLOOKUP(V564,'Weight table'!$A$2:$C$10000,3,FALSE),0)+IF(ISNUMBER(W564),W564*VLOOKUP(X564,'Weight table'!$A$2:$C$10000,3,FALSE),0)</f>
        <v>#N/A</v>
      </c>
      <c r="AI564" s="73"/>
      <c r="AN564">
        <f t="shared" si="47"/>
        <v>0</v>
      </c>
      <c r="AO564" t="e">
        <f t="shared" si="48"/>
        <v>#N/A</v>
      </c>
    </row>
    <row r="565" spans="2:41">
      <c r="B565" s="73"/>
      <c r="C565" s="73"/>
      <c r="D565" s="73"/>
      <c r="E565" s="73"/>
      <c r="F565" s="73"/>
      <c r="G565" s="81"/>
      <c r="H565" s="81"/>
      <c r="I565" s="97"/>
      <c r="J565" s="73"/>
      <c r="K565" s="73"/>
      <c r="L565" s="73"/>
      <c r="M565" s="81"/>
      <c r="O565" s="71"/>
      <c r="P565" s="20" t="e">
        <f>VLOOKUP('Frese Valve Selection'!$O565,'Partnumber data valves'!$B$4:$M$1001,12,FALSE)</f>
        <v>#N/A</v>
      </c>
      <c r="Q565" s="20" t="e">
        <f>VLOOKUP('Frese Valve Selection'!$O565,'Partnumber data valves'!$B$4:$L$1001,11,FALSE)</f>
        <v>#N/A</v>
      </c>
      <c r="R565" s="94" t="e">
        <f t="shared" si="46"/>
        <v>#DIV/0!</v>
      </c>
      <c r="S565" s="71"/>
      <c r="T565" s="71"/>
      <c r="U565" s="71"/>
      <c r="V565" s="71"/>
      <c r="W565" s="71"/>
      <c r="X565" s="71"/>
      <c r="Y565" s="19" t="e">
        <f>VLOOKUP('Frese Valve Selection'!$O565,'Partnumber data valves'!$B$4:$K$1001,2,FALSE)</f>
        <v>#N/A</v>
      </c>
      <c r="Z565" s="20" t="e">
        <f>VLOOKUP('Frese Valve Selection'!$O565,'Partnumber data valves'!$B$4:$K$1001,3,FALSE)</f>
        <v>#N/A</v>
      </c>
      <c r="AA565" s="20" t="e">
        <f>VLOOKUP('Frese Valve Selection'!$O565,'Partnumber data valves'!$B$4:$K$1001,7,FALSE)</f>
        <v>#N/A</v>
      </c>
      <c r="AB565" s="20" t="e">
        <f>VLOOKUP('Frese Valve Selection'!$O565,'Partnumber data valves'!$B$4:$K$1001,8,FALSE)</f>
        <v>#N/A</v>
      </c>
      <c r="AC565" s="20" t="e">
        <f>VLOOKUP('Frese Valve Selection'!$O565,'Partnumber data valves'!$B$4:$K$1001,9,FALSE)</f>
        <v>#N/A</v>
      </c>
      <c r="AD565" s="20" t="e">
        <f>VLOOKUP('Frese Valve Selection'!$O565,'Partnumber data valves'!$B$4:$K$1001,10,FALSE)</f>
        <v>#N/A</v>
      </c>
      <c r="AE565" s="93">
        <f>IF(ISNUMBER(S565),S565*VLOOKUP('Frese Valve Selection'!$T565,'Partnumber data cartridges'!$A$4:$G$1001,7,FALSE),0)+
IF(ISNUMBER(U565),U565*VLOOKUP('Frese Valve Selection'!V565,'Partnumber data cartridges'!$A$4:$G$1001,7,FALSE),0)+
IF(ISNUMBER(W565),W565*VLOOKUP('Frese Valve Selection'!X565,'Partnumber data cartridges'!$A$4:$G$1001,7,FALSE),0)</f>
        <v>0</v>
      </c>
      <c r="AF565" s="1">
        <f>MAX(IF(ISBLANK(T565),0,VLOOKUP('Frese Valve Selection'!$T565,'Partnumber data cartridges'!$A$4:$G$1001,5,FALSE)),
IF(ISBLANK(V565),0,VLOOKUP('Frese Valve Selection'!V565,'Partnumber data cartridges'!$A$4:$G$1001,5,FALSE)),
IF(ISBLANK(X565),0,VLOOKUP('Frese Valve Selection'!X565,'Partnumber data cartridges'!$A$4:$G$1001,5,FALSE)))</f>
        <v>0</v>
      </c>
      <c r="AG565" s="20" t="e">
        <f>VLOOKUP(O565,'Weight table'!$A$2:$C$10000,3,FALSE)+IF(ISNUMBER(S565),S565*VLOOKUP(T565,'Weight table'!$A$2:$C$10000,3,FALSE),0)+IF(ISNUMBER(U565),U565*VLOOKUP(V565,'Weight table'!$A$2:$C$10000,3,FALSE),0)+IF(ISNUMBER(W565),W565*VLOOKUP(X565,'Weight table'!$A$2:$C$10000,3,FALSE),0)</f>
        <v>#N/A</v>
      </c>
      <c r="AI565" s="73"/>
      <c r="AN565">
        <f t="shared" si="47"/>
        <v>0</v>
      </c>
      <c r="AO565" t="e">
        <f t="shared" si="48"/>
        <v>#N/A</v>
      </c>
    </row>
    <row r="566" spans="2:41">
      <c r="B566" s="73"/>
      <c r="C566" s="73"/>
      <c r="D566" s="73"/>
      <c r="E566" s="73"/>
      <c r="F566" s="73"/>
      <c r="G566" s="81"/>
      <c r="H566" s="81"/>
      <c r="I566" s="97"/>
      <c r="J566" s="73"/>
      <c r="K566" s="73"/>
      <c r="L566" s="73"/>
      <c r="M566" s="81"/>
      <c r="O566" s="71"/>
      <c r="P566" s="20" t="e">
        <f>VLOOKUP('Frese Valve Selection'!$O566,'Partnumber data valves'!$B$4:$M$1001,12,FALSE)</f>
        <v>#N/A</v>
      </c>
      <c r="Q566" s="20" t="e">
        <f>VLOOKUP('Frese Valve Selection'!$O566,'Partnumber data valves'!$B$4:$L$1001,11,FALSE)</f>
        <v>#N/A</v>
      </c>
      <c r="R566" s="94" t="e">
        <f t="shared" si="46"/>
        <v>#DIV/0!</v>
      </c>
      <c r="S566" s="71"/>
      <c r="T566" s="71"/>
      <c r="U566" s="71"/>
      <c r="V566" s="71"/>
      <c r="W566" s="71"/>
      <c r="X566" s="71"/>
      <c r="Y566" s="19" t="e">
        <f>VLOOKUP('Frese Valve Selection'!$O566,'Partnumber data valves'!$B$4:$K$1001,2,FALSE)</f>
        <v>#N/A</v>
      </c>
      <c r="Z566" s="20" t="e">
        <f>VLOOKUP('Frese Valve Selection'!$O566,'Partnumber data valves'!$B$4:$K$1001,3,FALSE)</f>
        <v>#N/A</v>
      </c>
      <c r="AA566" s="20" t="e">
        <f>VLOOKUP('Frese Valve Selection'!$O566,'Partnumber data valves'!$B$4:$K$1001,7,FALSE)</f>
        <v>#N/A</v>
      </c>
      <c r="AB566" s="20" t="e">
        <f>VLOOKUP('Frese Valve Selection'!$O566,'Partnumber data valves'!$B$4:$K$1001,8,FALSE)</f>
        <v>#N/A</v>
      </c>
      <c r="AC566" s="20" t="e">
        <f>VLOOKUP('Frese Valve Selection'!$O566,'Partnumber data valves'!$B$4:$K$1001,9,FALSE)</f>
        <v>#N/A</v>
      </c>
      <c r="AD566" s="20" t="e">
        <f>VLOOKUP('Frese Valve Selection'!$O566,'Partnumber data valves'!$B$4:$K$1001,10,FALSE)</f>
        <v>#N/A</v>
      </c>
      <c r="AE566" s="93">
        <f>IF(ISNUMBER(S566),S566*VLOOKUP('Frese Valve Selection'!$T566,'Partnumber data cartridges'!$A$4:$G$1001,7,FALSE),0)+
IF(ISNUMBER(U566),U566*VLOOKUP('Frese Valve Selection'!V566,'Partnumber data cartridges'!$A$4:$G$1001,7,FALSE),0)+
IF(ISNUMBER(W566),W566*VLOOKUP('Frese Valve Selection'!X566,'Partnumber data cartridges'!$A$4:$G$1001,7,FALSE),0)</f>
        <v>0</v>
      </c>
      <c r="AF566" s="1">
        <f>MAX(IF(ISBLANK(T566),0,VLOOKUP('Frese Valve Selection'!$T566,'Partnumber data cartridges'!$A$4:$G$1001,5,FALSE)),
IF(ISBLANK(V566),0,VLOOKUP('Frese Valve Selection'!V566,'Partnumber data cartridges'!$A$4:$G$1001,5,FALSE)),
IF(ISBLANK(X566),0,VLOOKUP('Frese Valve Selection'!X566,'Partnumber data cartridges'!$A$4:$G$1001,5,FALSE)))</f>
        <v>0</v>
      </c>
      <c r="AG566" s="20" t="e">
        <f>VLOOKUP(O566,'Weight table'!$A$2:$C$10000,3,FALSE)+IF(ISNUMBER(S566),S566*VLOOKUP(T566,'Weight table'!$A$2:$C$10000,3,FALSE),0)+IF(ISNUMBER(U566),U566*VLOOKUP(V566,'Weight table'!$A$2:$C$10000,3,FALSE),0)+IF(ISNUMBER(W566),W566*VLOOKUP(X566,'Weight table'!$A$2:$C$10000,3,FALSE),0)</f>
        <v>#N/A</v>
      </c>
      <c r="AI566" s="73"/>
      <c r="AN566">
        <f t="shared" si="47"/>
        <v>0</v>
      </c>
      <c r="AO566" t="e">
        <f t="shared" si="48"/>
        <v>#N/A</v>
      </c>
    </row>
    <row r="567" spans="2:41">
      <c r="B567" s="73"/>
      <c r="C567" s="73"/>
      <c r="D567" s="73"/>
      <c r="E567" s="73"/>
      <c r="F567" s="73"/>
      <c r="G567" s="81"/>
      <c r="H567" s="81"/>
      <c r="I567" s="97"/>
      <c r="J567" s="73"/>
      <c r="K567" s="73"/>
      <c r="L567" s="73"/>
      <c r="M567" s="81"/>
      <c r="O567" s="71"/>
      <c r="P567" s="20" t="e">
        <f>VLOOKUP('Frese Valve Selection'!$O567,'Partnumber data valves'!$B$4:$M$1001,12,FALSE)</f>
        <v>#N/A</v>
      </c>
      <c r="Q567" s="20" t="e">
        <f>VLOOKUP('Frese Valve Selection'!$O567,'Partnumber data valves'!$B$4:$L$1001,11,FALSE)</f>
        <v>#N/A</v>
      </c>
      <c r="R567" s="94" t="e">
        <f t="shared" si="46"/>
        <v>#DIV/0!</v>
      </c>
      <c r="S567" s="71"/>
      <c r="T567" s="71"/>
      <c r="U567" s="71"/>
      <c r="V567" s="71"/>
      <c r="W567" s="71"/>
      <c r="X567" s="71"/>
      <c r="Y567" s="19" t="e">
        <f>VLOOKUP('Frese Valve Selection'!$O567,'Partnumber data valves'!$B$4:$K$1001,2,FALSE)</f>
        <v>#N/A</v>
      </c>
      <c r="Z567" s="20" t="e">
        <f>VLOOKUP('Frese Valve Selection'!$O567,'Partnumber data valves'!$B$4:$K$1001,3,FALSE)</f>
        <v>#N/A</v>
      </c>
      <c r="AA567" s="20" t="e">
        <f>VLOOKUP('Frese Valve Selection'!$O567,'Partnumber data valves'!$B$4:$K$1001,7,FALSE)</f>
        <v>#N/A</v>
      </c>
      <c r="AB567" s="20" t="e">
        <f>VLOOKUP('Frese Valve Selection'!$O567,'Partnumber data valves'!$B$4:$K$1001,8,FALSE)</f>
        <v>#N/A</v>
      </c>
      <c r="AC567" s="20" t="e">
        <f>VLOOKUP('Frese Valve Selection'!$O567,'Partnumber data valves'!$B$4:$K$1001,9,FALSE)</f>
        <v>#N/A</v>
      </c>
      <c r="AD567" s="20" t="e">
        <f>VLOOKUP('Frese Valve Selection'!$O567,'Partnumber data valves'!$B$4:$K$1001,10,FALSE)</f>
        <v>#N/A</v>
      </c>
      <c r="AE567" s="93">
        <f>IF(ISNUMBER(S567),S567*VLOOKUP('Frese Valve Selection'!$T567,'Partnumber data cartridges'!$A$4:$G$1001,7,FALSE),0)+
IF(ISNUMBER(U567),U567*VLOOKUP('Frese Valve Selection'!V567,'Partnumber data cartridges'!$A$4:$G$1001,7,FALSE),0)+
IF(ISNUMBER(W567),W567*VLOOKUP('Frese Valve Selection'!X567,'Partnumber data cartridges'!$A$4:$G$1001,7,FALSE),0)</f>
        <v>0</v>
      </c>
      <c r="AF567" s="1">
        <f>MAX(IF(ISBLANK(T567),0,VLOOKUP('Frese Valve Selection'!$T567,'Partnumber data cartridges'!$A$4:$G$1001,5,FALSE)),
IF(ISBLANK(V567),0,VLOOKUP('Frese Valve Selection'!V567,'Partnumber data cartridges'!$A$4:$G$1001,5,FALSE)),
IF(ISBLANK(X567),0,VLOOKUP('Frese Valve Selection'!X567,'Partnumber data cartridges'!$A$4:$G$1001,5,FALSE)))</f>
        <v>0</v>
      </c>
      <c r="AG567" s="20" t="e">
        <f>VLOOKUP(O567,'Weight table'!$A$2:$C$10000,3,FALSE)+IF(ISNUMBER(S567),S567*VLOOKUP(T567,'Weight table'!$A$2:$C$10000,3,FALSE),0)+IF(ISNUMBER(U567),U567*VLOOKUP(V567,'Weight table'!$A$2:$C$10000,3,FALSE),0)+IF(ISNUMBER(W567),W567*VLOOKUP(X567,'Weight table'!$A$2:$C$10000,3,FALSE),0)</f>
        <v>#N/A</v>
      </c>
      <c r="AI567" s="73"/>
      <c r="AN567">
        <f t="shared" si="47"/>
        <v>0</v>
      </c>
      <c r="AO567" t="e">
        <f t="shared" si="48"/>
        <v>#N/A</v>
      </c>
    </row>
    <row r="568" spans="2:41">
      <c r="B568" s="73"/>
      <c r="C568" s="73"/>
      <c r="D568" s="73"/>
      <c r="E568" s="73"/>
      <c r="F568" s="73"/>
      <c r="G568" s="81"/>
      <c r="H568" s="81"/>
      <c r="I568" s="97"/>
      <c r="J568" s="73"/>
      <c r="K568" s="73"/>
      <c r="L568" s="73"/>
      <c r="M568" s="81"/>
      <c r="O568" s="71"/>
      <c r="P568" s="20" t="e">
        <f>VLOOKUP('Frese Valve Selection'!$O568,'Partnumber data valves'!$B$4:$M$1001,12,FALSE)</f>
        <v>#N/A</v>
      </c>
      <c r="Q568" s="20" t="e">
        <f>VLOOKUP('Frese Valve Selection'!$O568,'Partnumber data valves'!$B$4:$L$1001,11,FALSE)</f>
        <v>#N/A</v>
      </c>
      <c r="R568" s="94" t="e">
        <f t="shared" si="46"/>
        <v>#DIV/0!</v>
      </c>
      <c r="S568" s="71"/>
      <c r="T568" s="71"/>
      <c r="U568" s="71"/>
      <c r="V568" s="71"/>
      <c r="W568" s="71"/>
      <c r="X568" s="71"/>
      <c r="Y568" s="19" t="e">
        <f>VLOOKUP('Frese Valve Selection'!$O568,'Partnumber data valves'!$B$4:$K$1001,2,FALSE)</f>
        <v>#N/A</v>
      </c>
      <c r="Z568" s="20" t="e">
        <f>VLOOKUP('Frese Valve Selection'!$O568,'Partnumber data valves'!$B$4:$K$1001,3,FALSE)</f>
        <v>#N/A</v>
      </c>
      <c r="AA568" s="20" t="e">
        <f>VLOOKUP('Frese Valve Selection'!$O568,'Partnumber data valves'!$B$4:$K$1001,7,FALSE)</f>
        <v>#N/A</v>
      </c>
      <c r="AB568" s="20" t="e">
        <f>VLOOKUP('Frese Valve Selection'!$O568,'Partnumber data valves'!$B$4:$K$1001,8,FALSE)</f>
        <v>#N/A</v>
      </c>
      <c r="AC568" s="20" t="e">
        <f>VLOOKUP('Frese Valve Selection'!$O568,'Partnumber data valves'!$B$4:$K$1001,9,FALSE)</f>
        <v>#N/A</v>
      </c>
      <c r="AD568" s="20" t="e">
        <f>VLOOKUP('Frese Valve Selection'!$O568,'Partnumber data valves'!$B$4:$K$1001,10,FALSE)</f>
        <v>#N/A</v>
      </c>
      <c r="AE568" s="93">
        <f>IF(ISNUMBER(S568),S568*VLOOKUP('Frese Valve Selection'!$T568,'Partnumber data cartridges'!$A$4:$G$1001,7,FALSE),0)+
IF(ISNUMBER(U568),U568*VLOOKUP('Frese Valve Selection'!V568,'Partnumber data cartridges'!$A$4:$G$1001,7,FALSE),0)+
IF(ISNUMBER(W568),W568*VLOOKUP('Frese Valve Selection'!X568,'Partnumber data cartridges'!$A$4:$G$1001,7,FALSE),0)</f>
        <v>0</v>
      </c>
      <c r="AF568" s="1">
        <f>MAX(IF(ISBLANK(T568),0,VLOOKUP('Frese Valve Selection'!$T568,'Partnumber data cartridges'!$A$4:$G$1001,5,FALSE)),
IF(ISBLANK(V568),0,VLOOKUP('Frese Valve Selection'!V568,'Partnumber data cartridges'!$A$4:$G$1001,5,FALSE)),
IF(ISBLANK(X568),0,VLOOKUP('Frese Valve Selection'!X568,'Partnumber data cartridges'!$A$4:$G$1001,5,FALSE)))</f>
        <v>0</v>
      </c>
      <c r="AG568" s="20" t="e">
        <f>VLOOKUP(O568,'Weight table'!$A$2:$C$10000,3,FALSE)+IF(ISNUMBER(S568),S568*VLOOKUP(T568,'Weight table'!$A$2:$C$10000,3,FALSE),0)+IF(ISNUMBER(U568),U568*VLOOKUP(V568,'Weight table'!$A$2:$C$10000,3,FALSE),0)+IF(ISNUMBER(W568),W568*VLOOKUP(X568,'Weight table'!$A$2:$C$10000,3,FALSE),0)</f>
        <v>#N/A</v>
      </c>
      <c r="AI568" s="73"/>
      <c r="AN568">
        <f t="shared" si="47"/>
        <v>0</v>
      </c>
      <c r="AO568" t="e">
        <f t="shared" si="48"/>
        <v>#N/A</v>
      </c>
    </row>
    <row r="569" spans="2:41">
      <c r="B569" s="73"/>
      <c r="C569" s="73"/>
      <c r="D569" s="73"/>
      <c r="E569" s="73"/>
      <c r="F569" s="73"/>
      <c r="G569" s="81"/>
      <c r="H569" s="81"/>
      <c r="I569" s="97"/>
      <c r="J569" s="73"/>
      <c r="K569" s="73"/>
      <c r="L569" s="73"/>
      <c r="M569" s="81"/>
      <c r="O569" s="71"/>
      <c r="P569" s="20" t="e">
        <f>VLOOKUP('Frese Valve Selection'!$O569,'Partnumber data valves'!$B$4:$M$1001,12,FALSE)</f>
        <v>#N/A</v>
      </c>
      <c r="Q569" s="20" t="e">
        <f>VLOOKUP('Frese Valve Selection'!$O569,'Partnumber data valves'!$B$4:$L$1001,11,FALSE)</f>
        <v>#N/A</v>
      </c>
      <c r="R569" s="94" t="e">
        <f t="shared" si="46"/>
        <v>#DIV/0!</v>
      </c>
      <c r="S569" s="71"/>
      <c r="T569" s="71"/>
      <c r="U569" s="71"/>
      <c r="V569" s="71"/>
      <c r="W569" s="71"/>
      <c r="X569" s="71"/>
      <c r="Y569" s="19" t="e">
        <f>VLOOKUP('Frese Valve Selection'!$O569,'Partnumber data valves'!$B$4:$K$1001,2,FALSE)</f>
        <v>#N/A</v>
      </c>
      <c r="Z569" s="20" t="e">
        <f>VLOOKUP('Frese Valve Selection'!$O569,'Partnumber data valves'!$B$4:$K$1001,3,FALSE)</f>
        <v>#N/A</v>
      </c>
      <c r="AA569" s="20" t="e">
        <f>VLOOKUP('Frese Valve Selection'!$O569,'Partnumber data valves'!$B$4:$K$1001,7,FALSE)</f>
        <v>#N/A</v>
      </c>
      <c r="AB569" s="20" t="e">
        <f>VLOOKUP('Frese Valve Selection'!$O569,'Partnumber data valves'!$B$4:$K$1001,8,FALSE)</f>
        <v>#N/A</v>
      </c>
      <c r="AC569" s="20" t="e">
        <f>VLOOKUP('Frese Valve Selection'!$O569,'Partnumber data valves'!$B$4:$K$1001,9,FALSE)</f>
        <v>#N/A</v>
      </c>
      <c r="AD569" s="20" t="e">
        <f>VLOOKUP('Frese Valve Selection'!$O569,'Partnumber data valves'!$B$4:$K$1001,10,FALSE)</f>
        <v>#N/A</v>
      </c>
      <c r="AE569" s="93">
        <f>IF(ISNUMBER(S569),S569*VLOOKUP('Frese Valve Selection'!$T569,'Partnumber data cartridges'!$A$4:$G$1001,7,FALSE),0)+
IF(ISNUMBER(U569),U569*VLOOKUP('Frese Valve Selection'!V569,'Partnumber data cartridges'!$A$4:$G$1001,7,FALSE),0)+
IF(ISNUMBER(W569),W569*VLOOKUP('Frese Valve Selection'!X569,'Partnumber data cartridges'!$A$4:$G$1001,7,FALSE),0)</f>
        <v>0</v>
      </c>
      <c r="AF569" s="1">
        <f>MAX(IF(ISBLANK(T569),0,VLOOKUP('Frese Valve Selection'!$T569,'Partnumber data cartridges'!$A$4:$G$1001,5,FALSE)),
IF(ISBLANK(V569),0,VLOOKUP('Frese Valve Selection'!V569,'Partnumber data cartridges'!$A$4:$G$1001,5,FALSE)),
IF(ISBLANK(X569),0,VLOOKUP('Frese Valve Selection'!X569,'Partnumber data cartridges'!$A$4:$G$1001,5,FALSE)))</f>
        <v>0</v>
      </c>
      <c r="AG569" s="20" t="e">
        <f>VLOOKUP(O569,'Weight table'!$A$2:$C$10000,3,FALSE)+IF(ISNUMBER(S569),S569*VLOOKUP(T569,'Weight table'!$A$2:$C$10000,3,FALSE),0)+IF(ISNUMBER(U569),U569*VLOOKUP(V569,'Weight table'!$A$2:$C$10000,3,FALSE),0)+IF(ISNUMBER(W569),W569*VLOOKUP(X569,'Weight table'!$A$2:$C$10000,3,FALSE),0)</f>
        <v>#N/A</v>
      </c>
      <c r="AI569" s="73"/>
      <c r="AN569">
        <f t="shared" si="47"/>
        <v>0</v>
      </c>
      <c r="AO569" t="e">
        <f t="shared" si="48"/>
        <v>#N/A</v>
      </c>
    </row>
    <row r="570" spans="2:41">
      <c r="B570" s="73"/>
      <c r="C570" s="73"/>
      <c r="D570" s="73"/>
      <c r="E570" s="73"/>
      <c r="F570" s="73"/>
      <c r="G570" s="81"/>
      <c r="H570" s="81"/>
      <c r="I570" s="97"/>
      <c r="J570" s="73"/>
      <c r="K570" s="73"/>
      <c r="L570" s="73"/>
      <c r="M570" s="81"/>
      <c r="O570" s="71"/>
      <c r="P570" s="20" t="e">
        <f>VLOOKUP('Frese Valve Selection'!$O570,'Partnumber data valves'!$B$4:$M$1001,12,FALSE)</f>
        <v>#N/A</v>
      </c>
      <c r="Q570" s="20" t="e">
        <f>VLOOKUP('Frese Valve Selection'!$O570,'Partnumber data valves'!$B$4:$L$1001,11,FALSE)</f>
        <v>#N/A</v>
      </c>
      <c r="R570" s="94" t="e">
        <f t="shared" si="46"/>
        <v>#DIV/0!</v>
      </c>
      <c r="S570" s="71"/>
      <c r="T570" s="71"/>
      <c r="U570" s="71"/>
      <c r="V570" s="71"/>
      <c r="W570" s="71"/>
      <c r="X570" s="71"/>
      <c r="Y570" s="19" t="e">
        <f>VLOOKUP('Frese Valve Selection'!$O570,'Partnumber data valves'!$B$4:$K$1001,2,FALSE)</f>
        <v>#N/A</v>
      </c>
      <c r="Z570" s="20" t="e">
        <f>VLOOKUP('Frese Valve Selection'!$O570,'Partnumber data valves'!$B$4:$K$1001,3,FALSE)</f>
        <v>#N/A</v>
      </c>
      <c r="AA570" s="20" t="e">
        <f>VLOOKUP('Frese Valve Selection'!$O570,'Partnumber data valves'!$B$4:$K$1001,7,FALSE)</f>
        <v>#N/A</v>
      </c>
      <c r="AB570" s="20" t="e">
        <f>VLOOKUP('Frese Valve Selection'!$O570,'Partnumber data valves'!$B$4:$K$1001,8,FALSE)</f>
        <v>#N/A</v>
      </c>
      <c r="AC570" s="20" t="e">
        <f>VLOOKUP('Frese Valve Selection'!$O570,'Partnumber data valves'!$B$4:$K$1001,9,FALSE)</f>
        <v>#N/A</v>
      </c>
      <c r="AD570" s="20" t="e">
        <f>VLOOKUP('Frese Valve Selection'!$O570,'Partnumber data valves'!$B$4:$K$1001,10,FALSE)</f>
        <v>#N/A</v>
      </c>
      <c r="AE570" s="93">
        <f>IF(ISNUMBER(S570),S570*VLOOKUP('Frese Valve Selection'!$T570,'Partnumber data cartridges'!$A$4:$G$1001,7,FALSE),0)+
IF(ISNUMBER(U570),U570*VLOOKUP('Frese Valve Selection'!V570,'Partnumber data cartridges'!$A$4:$G$1001,7,FALSE),0)+
IF(ISNUMBER(W570),W570*VLOOKUP('Frese Valve Selection'!X570,'Partnumber data cartridges'!$A$4:$G$1001,7,FALSE),0)</f>
        <v>0</v>
      </c>
      <c r="AF570" s="1">
        <f>MAX(IF(ISBLANK(T570),0,VLOOKUP('Frese Valve Selection'!$T570,'Partnumber data cartridges'!$A$4:$G$1001,5,FALSE)),
IF(ISBLANK(V570),0,VLOOKUP('Frese Valve Selection'!V570,'Partnumber data cartridges'!$A$4:$G$1001,5,FALSE)),
IF(ISBLANK(X570),0,VLOOKUP('Frese Valve Selection'!X570,'Partnumber data cartridges'!$A$4:$G$1001,5,FALSE)))</f>
        <v>0</v>
      </c>
      <c r="AG570" s="20" t="e">
        <f>VLOOKUP(O570,'Weight table'!$A$2:$C$10000,3,FALSE)+IF(ISNUMBER(S570),S570*VLOOKUP(T570,'Weight table'!$A$2:$C$10000,3,FALSE),0)+IF(ISNUMBER(U570),U570*VLOOKUP(V570,'Weight table'!$A$2:$C$10000,3,FALSE),0)+IF(ISNUMBER(W570),W570*VLOOKUP(X570,'Weight table'!$A$2:$C$10000,3,FALSE),0)</f>
        <v>#N/A</v>
      </c>
      <c r="AI570" s="73"/>
      <c r="AN570">
        <f t="shared" si="47"/>
        <v>0</v>
      </c>
      <c r="AO570" t="e">
        <f t="shared" si="48"/>
        <v>#N/A</v>
      </c>
    </row>
    <row r="571" spans="2:41">
      <c r="B571" s="73"/>
      <c r="C571" s="73"/>
      <c r="D571" s="73"/>
      <c r="E571" s="73"/>
      <c r="F571" s="73"/>
      <c r="G571" s="81"/>
      <c r="H571" s="81"/>
      <c r="I571" s="97"/>
      <c r="J571" s="73"/>
      <c r="K571" s="73"/>
      <c r="L571" s="73"/>
      <c r="M571" s="81"/>
      <c r="O571" s="71"/>
      <c r="P571" s="20" t="e">
        <f>VLOOKUP('Frese Valve Selection'!$O571,'Partnumber data valves'!$B$4:$M$1001,12,FALSE)</f>
        <v>#N/A</v>
      </c>
      <c r="Q571" s="20" t="e">
        <f>VLOOKUP('Frese Valve Selection'!$O571,'Partnumber data valves'!$B$4:$L$1001,11,FALSE)</f>
        <v>#N/A</v>
      </c>
      <c r="R571" s="94" t="e">
        <f t="shared" si="46"/>
        <v>#DIV/0!</v>
      </c>
      <c r="S571" s="71"/>
      <c r="T571" s="71"/>
      <c r="U571" s="71"/>
      <c r="V571" s="71"/>
      <c r="W571" s="71"/>
      <c r="X571" s="71"/>
      <c r="Y571" s="19" t="e">
        <f>VLOOKUP('Frese Valve Selection'!$O571,'Partnumber data valves'!$B$4:$K$1001,2,FALSE)</f>
        <v>#N/A</v>
      </c>
      <c r="Z571" s="20" t="e">
        <f>VLOOKUP('Frese Valve Selection'!$O571,'Partnumber data valves'!$B$4:$K$1001,3,FALSE)</f>
        <v>#N/A</v>
      </c>
      <c r="AA571" s="20" t="e">
        <f>VLOOKUP('Frese Valve Selection'!$O571,'Partnumber data valves'!$B$4:$K$1001,7,FALSE)</f>
        <v>#N/A</v>
      </c>
      <c r="AB571" s="20" t="e">
        <f>VLOOKUP('Frese Valve Selection'!$O571,'Partnumber data valves'!$B$4:$K$1001,8,FALSE)</f>
        <v>#N/A</v>
      </c>
      <c r="AC571" s="20" t="e">
        <f>VLOOKUP('Frese Valve Selection'!$O571,'Partnumber data valves'!$B$4:$K$1001,9,FALSE)</f>
        <v>#N/A</v>
      </c>
      <c r="AD571" s="20" t="e">
        <f>VLOOKUP('Frese Valve Selection'!$O571,'Partnumber data valves'!$B$4:$K$1001,10,FALSE)</f>
        <v>#N/A</v>
      </c>
      <c r="AE571" s="93">
        <f>IF(ISNUMBER(S571),S571*VLOOKUP('Frese Valve Selection'!$T571,'Partnumber data cartridges'!$A$4:$G$1001,7,FALSE),0)+
IF(ISNUMBER(U571),U571*VLOOKUP('Frese Valve Selection'!V571,'Partnumber data cartridges'!$A$4:$G$1001,7,FALSE),0)+
IF(ISNUMBER(W571),W571*VLOOKUP('Frese Valve Selection'!X571,'Partnumber data cartridges'!$A$4:$G$1001,7,FALSE),0)</f>
        <v>0</v>
      </c>
      <c r="AF571" s="1">
        <f>MAX(IF(ISBLANK(T571),0,VLOOKUP('Frese Valve Selection'!$T571,'Partnumber data cartridges'!$A$4:$G$1001,5,FALSE)),
IF(ISBLANK(V571),0,VLOOKUP('Frese Valve Selection'!V571,'Partnumber data cartridges'!$A$4:$G$1001,5,FALSE)),
IF(ISBLANK(X571),0,VLOOKUP('Frese Valve Selection'!X571,'Partnumber data cartridges'!$A$4:$G$1001,5,FALSE)))</f>
        <v>0</v>
      </c>
      <c r="AG571" s="20" t="e">
        <f>VLOOKUP(O571,'Weight table'!$A$2:$C$10000,3,FALSE)+IF(ISNUMBER(S571),S571*VLOOKUP(T571,'Weight table'!$A$2:$C$10000,3,FALSE),0)+IF(ISNUMBER(U571),U571*VLOOKUP(V571,'Weight table'!$A$2:$C$10000,3,FALSE),0)+IF(ISNUMBER(W571),W571*VLOOKUP(X571,'Weight table'!$A$2:$C$10000,3,FALSE),0)</f>
        <v>#N/A</v>
      </c>
      <c r="AI571" s="73"/>
      <c r="AN571">
        <f t="shared" si="47"/>
        <v>0</v>
      </c>
      <c r="AO571" t="e">
        <f t="shared" si="48"/>
        <v>#N/A</v>
      </c>
    </row>
    <row r="572" spans="2:41">
      <c r="B572" s="73"/>
      <c r="C572" s="73"/>
      <c r="D572" s="73"/>
      <c r="E572" s="73"/>
      <c r="F572" s="73"/>
      <c r="G572" s="81"/>
      <c r="H572" s="81"/>
      <c r="I572" s="97"/>
      <c r="J572" s="73"/>
      <c r="K572" s="73"/>
      <c r="L572" s="73"/>
      <c r="M572" s="81"/>
      <c r="O572" s="71"/>
      <c r="P572" s="20" t="e">
        <f>VLOOKUP('Frese Valve Selection'!$O572,'Partnumber data valves'!$B$4:$M$1001,12,FALSE)</f>
        <v>#N/A</v>
      </c>
      <c r="Q572" s="20" t="e">
        <f>VLOOKUP('Frese Valve Selection'!$O572,'Partnumber data valves'!$B$4:$L$1001,11,FALSE)</f>
        <v>#N/A</v>
      </c>
      <c r="R572" s="94" t="e">
        <f t="shared" si="46"/>
        <v>#DIV/0!</v>
      </c>
      <c r="S572" s="71"/>
      <c r="T572" s="71"/>
      <c r="U572" s="71"/>
      <c r="V572" s="71"/>
      <c r="W572" s="71"/>
      <c r="X572" s="71"/>
      <c r="Y572" s="19" t="e">
        <f>VLOOKUP('Frese Valve Selection'!$O572,'Partnumber data valves'!$B$4:$K$1001,2,FALSE)</f>
        <v>#N/A</v>
      </c>
      <c r="Z572" s="20" t="e">
        <f>VLOOKUP('Frese Valve Selection'!$O572,'Partnumber data valves'!$B$4:$K$1001,3,FALSE)</f>
        <v>#N/A</v>
      </c>
      <c r="AA572" s="20" t="e">
        <f>VLOOKUP('Frese Valve Selection'!$O572,'Partnumber data valves'!$B$4:$K$1001,7,FALSE)</f>
        <v>#N/A</v>
      </c>
      <c r="AB572" s="20" t="e">
        <f>VLOOKUP('Frese Valve Selection'!$O572,'Partnumber data valves'!$B$4:$K$1001,8,FALSE)</f>
        <v>#N/A</v>
      </c>
      <c r="AC572" s="20" t="e">
        <f>VLOOKUP('Frese Valve Selection'!$O572,'Partnumber data valves'!$B$4:$K$1001,9,FALSE)</f>
        <v>#N/A</v>
      </c>
      <c r="AD572" s="20" t="e">
        <f>VLOOKUP('Frese Valve Selection'!$O572,'Partnumber data valves'!$B$4:$K$1001,10,FALSE)</f>
        <v>#N/A</v>
      </c>
      <c r="AE572" s="93">
        <f>IF(ISNUMBER(S572),S572*VLOOKUP('Frese Valve Selection'!$T572,'Partnumber data cartridges'!$A$4:$G$1001,7,FALSE),0)+
IF(ISNUMBER(U572),U572*VLOOKUP('Frese Valve Selection'!V572,'Partnumber data cartridges'!$A$4:$G$1001,7,FALSE),0)+
IF(ISNUMBER(W572),W572*VLOOKUP('Frese Valve Selection'!X572,'Partnumber data cartridges'!$A$4:$G$1001,7,FALSE),0)</f>
        <v>0</v>
      </c>
      <c r="AF572" s="1">
        <f>MAX(IF(ISBLANK(T572),0,VLOOKUP('Frese Valve Selection'!$T572,'Partnumber data cartridges'!$A$4:$G$1001,5,FALSE)),
IF(ISBLANK(V572),0,VLOOKUP('Frese Valve Selection'!V572,'Partnumber data cartridges'!$A$4:$G$1001,5,FALSE)),
IF(ISBLANK(X572),0,VLOOKUP('Frese Valve Selection'!X572,'Partnumber data cartridges'!$A$4:$G$1001,5,FALSE)))</f>
        <v>0</v>
      </c>
      <c r="AG572" s="20" t="e">
        <f>VLOOKUP(O572,'Weight table'!$A$2:$C$10000,3,FALSE)+IF(ISNUMBER(S572),S572*VLOOKUP(T572,'Weight table'!$A$2:$C$10000,3,FALSE),0)+IF(ISNUMBER(U572),U572*VLOOKUP(V572,'Weight table'!$A$2:$C$10000,3,FALSE),0)+IF(ISNUMBER(W572),W572*VLOOKUP(X572,'Weight table'!$A$2:$C$10000,3,FALSE),0)</f>
        <v>#N/A</v>
      </c>
      <c r="AI572" s="73"/>
      <c r="AN572">
        <f t="shared" si="47"/>
        <v>0</v>
      </c>
      <c r="AO572" t="e">
        <f t="shared" si="48"/>
        <v>#N/A</v>
      </c>
    </row>
    <row r="573" spans="2:41">
      <c r="B573" s="73"/>
      <c r="C573" s="73"/>
      <c r="D573" s="73"/>
      <c r="E573" s="73"/>
      <c r="F573" s="73"/>
      <c r="G573" s="81"/>
      <c r="H573" s="81"/>
      <c r="I573" s="97"/>
      <c r="J573" s="73"/>
      <c r="K573" s="73"/>
      <c r="L573" s="73"/>
      <c r="M573" s="81"/>
      <c r="O573" s="71"/>
      <c r="P573" s="20" t="e">
        <f>VLOOKUP('Frese Valve Selection'!$O573,'Partnumber data valves'!$B$4:$M$1001,12,FALSE)</f>
        <v>#N/A</v>
      </c>
      <c r="Q573" s="20" t="e">
        <f>VLOOKUP('Frese Valve Selection'!$O573,'Partnumber data valves'!$B$4:$L$1001,11,FALSE)</f>
        <v>#N/A</v>
      </c>
      <c r="R573" s="94" t="e">
        <f t="shared" si="46"/>
        <v>#DIV/0!</v>
      </c>
      <c r="S573" s="71"/>
      <c r="T573" s="71"/>
      <c r="U573" s="71"/>
      <c r="V573" s="71"/>
      <c r="W573" s="71"/>
      <c r="X573" s="71"/>
      <c r="Y573" s="19" t="e">
        <f>VLOOKUP('Frese Valve Selection'!$O573,'Partnumber data valves'!$B$4:$K$1001,2,FALSE)</f>
        <v>#N/A</v>
      </c>
      <c r="Z573" s="20" t="e">
        <f>VLOOKUP('Frese Valve Selection'!$O573,'Partnumber data valves'!$B$4:$K$1001,3,FALSE)</f>
        <v>#N/A</v>
      </c>
      <c r="AA573" s="20" t="e">
        <f>VLOOKUP('Frese Valve Selection'!$O573,'Partnumber data valves'!$B$4:$K$1001,7,FALSE)</f>
        <v>#N/A</v>
      </c>
      <c r="AB573" s="20" t="e">
        <f>VLOOKUP('Frese Valve Selection'!$O573,'Partnumber data valves'!$B$4:$K$1001,8,FALSE)</f>
        <v>#N/A</v>
      </c>
      <c r="AC573" s="20" t="e">
        <f>VLOOKUP('Frese Valve Selection'!$O573,'Partnumber data valves'!$B$4:$K$1001,9,FALSE)</f>
        <v>#N/A</v>
      </c>
      <c r="AD573" s="20" t="e">
        <f>VLOOKUP('Frese Valve Selection'!$O573,'Partnumber data valves'!$B$4:$K$1001,10,FALSE)</f>
        <v>#N/A</v>
      </c>
      <c r="AE573" s="93">
        <f>IF(ISNUMBER(S573),S573*VLOOKUP('Frese Valve Selection'!$T573,'Partnumber data cartridges'!$A$4:$G$1001,7,FALSE),0)+
IF(ISNUMBER(U573),U573*VLOOKUP('Frese Valve Selection'!V573,'Partnumber data cartridges'!$A$4:$G$1001,7,FALSE),0)+
IF(ISNUMBER(W573),W573*VLOOKUP('Frese Valve Selection'!X573,'Partnumber data cartridges'!$A$4:$G$1001,7,FALSE),0)</f>
        <v>0</v>
      </c>
      <c r="AF573" s="1">
        <f>MAX(IF(ISBLANK(T573),0,VLOOKUP('Frese Valve Selection'!$T573,'Partnumber data cartridges'!$A$4:$G$1001,5,FALSE)),
IF(ISBLANK(V573),0,VLOOKUP('Frese Valve Selection'!V573,'Partnumber data cartridges'!$A$4:$G$1001,5,FALSE)),
IF(ISBLANK(X573),0,VLOOKUP('Frese Valve Selection'!X573,'Partnumber data cartridges'!$A$4:$G$1001,5,FALSE)))</f>
        <v>0</v>
      </c>
      <c r="AG573" s="20" t="e">
        <f>VLOOKUP(O573,'Weight table'!$A$2:$C$10000,3,FALSE)+IF(ISNUMBER(S573),S573*VLOOKUP(T573,'Weight table'!$A$2:$C$10000,3,FALSE),0)+IF(ISNUMBER(U573),U573*VLOOKUP(V573,'Weight table'!$A$2:$C$10000,3,FALSE),0)+IF(ISNUMBER(W573),W573*VLOOKUP(X573,'Weight table'!$A$2:$C$10000,3,FALSE),0)</f>
        <v>#N/A</v>
      </c>
      <c r="AI573" s="73"/>
      <c r="AN573">
        <f t="shared" si="47"/>
        <v>0</v>
      </c>
      <c r="AO573" t="e">
        <f t="shared" si="48"/>
        <v>#N/A</v>
      </c>
    </row>
    <row r="574" spans="2:41">
      <c r="B574" s="73"/>
      <c r="C574" s="73"/>
      <c r="D574" s="73"/>
      <c r="E574" s="73"/>
      <c r="F574" s="73"/>
      <c r="G574" s="81"/>
      <c r="H574" s="81"/>
      <c r="I574" s="97"/>
      <c r="J574" s="73"/>
      <c r="K574" s="73"/>
      <c r="L574" s="73"/>
      <c r="M574" s="81"/>
      <c r="O574" s="71"/>
      <c r="P574" s="20" t="e">
        <f>VLOOKUP('Frese Valve Selection'!$O574,'Partnumber data valves'!$B$4:$M$1001,12,FALSE)</f>
        <v>#N/A</v>
      </c>
      <c r="Q574" s="20" t="e">
        <f>VLOOKUP('Frese Valve Selection'!$O574,'Partnumber data valves'!$B$4:$L$1001,11,FALSE)</f>
        <v>#N/A</v>
      </c>
      <c r="R574" s="94" t="e">
        <f t="shared" si="46"/>
        <v>#DIV/0!</v>
      </c>
      <c r="S574" s="71"/>
      <c r="T574" s="71"/>
      <c r="U574" s="71"/>
      <c r="V574" s="71"/>
      <c r="W574" s="71"/>
      <c r="X574" s="71"/>
      <c r="Y574" s="19" t="e">
        <f>VLOOKUP('Frese Valve Selection'!$O574,'Partnumber data valves'!$B$4:$K$1001,2,FALSE)</f>
        <v>#N/A</v>
      </c>
      <c r="Z574" s="20" t="e">
        <f>VLOOKUP('Frese Valve Selection'!$O574,'Partnumber data valves'!$B$4:$K$1001,3,FALSE)</f>
        <v>#N/A</v>
      </c>
      <c r="AA574" s="20" t="e">
        <f>VLOOKUP('Frese Valve Selection'!$O574,'Partnumber data valves'!$B$4:$K$1001,7,FALSE)</f>
        <v>#N/A</v>
      </c>
      <c r="AB574" s="20" t="e">
        <f>VLOOKUP('Frese Valve Selection'!$O574,'Partnumber data valves'!$B$4:$K$1001,8,FALSE)</f>
        <v>#N/A</v>
      </c>
      <c r="AC574" s="20" t="e">
        <f>VLOOKUP('Frese Valve Selection'!$O574,'Partnumber data valves'!$B$4:$K$1001,9,FALSE)</f>
        <v>#N/A</v>
      </c>
      <c r="AD574" s="20" t="e">
        <f>VLOOKUP('Frese Valve Selection'!$O574,'Partnumber data valves'!$B$4:$K$1001,10,FALSE)</f>
        <v>#N/A</v>
      </c>
      <c r="AE574" s="93">
        <f>IF(ISNUMBER(S574),S574*VLOOKUP('Frese Valve Selection'!$T574,'Partnumber data cartridges'!$A$4:$G$1001,7,FALSE),0)+
IF(ISNUMBER(U574),U574*VLOOKUP('Frese Valve Selection'!V574,'Partnumber data cartridges'!$A$4:$G$1001,7,FALSE),0)+
IF(ISNUMBER(W574),W574*VLOOKUP('Frese Valve Selection'!X574,'Partnumber data cartridges'!$A$4:$G$1001,7,FALSE),0)</f>
        <v>0</v>
      </c>
      <c r="AF574" s="1">
        <f>MAX(IF(ISBLANK(T574),0,VLOOKUP('Frese Valve Selection'!$T574,'Partnumber data cartridges'!$A$4:$G$1001,5,FALSE)),
IF(ISBLANK(V574),0,VLOOKUP('Frese Valve Selection'!V574,'Partnumber data cartridges'!$A$4:$G$1001,5,FALSE)),
IF(ISBLANK(X574),0,VLOOKUP('Frese Valve Selection'!X574,'Partnumber data cartridges'!$A$4:$G$1001,5,FALSE)))</f>
        <v>0</v>
      </c>
      <c r="AG574" s="20" t="e">
        <f>VLOOKUP(O574,'Weight table'!$A$2:$C$10000,3,FALSE)+IF(ISNUMBER(S574),S574*VLOOKUP(T574,'Weight table'!$A$2:$C$10000,3,FALSE),0)+IF(ISNUMBER(U574),U574*VLOOKUP(V574,'Weight table'!$A$2:$C$10000,3,FALSE),0)+IF(ISNUMBER(W574),W574*VLOOKUP(X574,'Weight table'!$A$2:$C$10000,3,FALSE),0)</f>
        <v>#N/A</v>
      </c>
      <c r="AI574" s="73"/>
      <c r="AN574">
        <f t="shared" si="47"/>
        <v>0</v>
      </c>
      <c r="AO574" t="e">
        <f t="shared" si="48"/>
        <v>#N/A</v>
      </c>
    </row>
    <row r="575" spans="2:41">
      <c r="B575" s="73"/>
      <c r="C575" s="73"/>
      <c r="D575" s="73"/>
      <c r="E575" s="73"/>
      <c r="F575" s="73"/>
      <c r="G575" s="81"/>
      <c r="H575" s="81"/>
      <c r="I575" s="97"/>
      <c r="J575" s="73"/>
      <c r="K575" s="73"/>
      <c r="L575" s="73"/>
      <c r="M575" s="81"/>
      <c r="O575" s="71"/>
      <c r="P575" s="20" t="e">
        <f>VLOOKUP('Frese Valve Selection'!$O575,'Partnumber data valves'!$B$4:$M$1001,12,FALSE)</f>
        <v>#N/A</v>
      </c>
      <c r="Q575" s="20" t="e">
        <f>VLOOKUP('Frese Valve Selection'!$O575,'Partnumber data valves'!$B$4:$L$1001,11,FALSE)</f>
        <v>#N/A</v>
      </c>
      <c r="R575" s="94" t="e">
        <f t="shared" si="46"/>
        <v>#DIV/0!</v>
      </c>
      <c r="S575" s="71"/>
      <c r="T575" s="71"/>
      <c r="U575" s="71"/>
      <c r="V575" s="71"/>
      <c r="W575" s="71"/>
      <c r="X575" s="71"/>
      <c r="Y575" s="19" t="e">
        <f>VLOOKUP('Frese Valve Selection'!$O575,'Partnumber data valves'!$B$4:$K$1001,2,FALSE)</f>
        <v>#N/A</v>
      </c>
      <c r="Z575" s="20" t="e">
        <f>VLOOKUP('Frese Valve Selection'!$O575,'Partnumber data valves'!$B$4:$K$1001,3,FALSE)</f>
        <v>#N/A</v>
      </c>
      <c r="AA575" s="20" t="e">
        <f>VLOOKUP('Frese Valve Selection'!$O575,'Partnumber data valves'!$B$4:$K$1001,7,FALSE)</f>
        <v>#N/A</v>
      </c>
      <c r="AB575" s="20" t="e">
        <f>VLOOKUP('Frese Valve Selection'!$O575,'Partnumber data valves'!$B$4:$K$1001,8,FALSE)</f>
        <v>#N/A</v>
      </c>
      <c r="AC575" s="20" t="e">
        <f>VLOOKUP('Frese Valve Selection'!$O575,'Partnumber data valves'!$B$4:$K$1001,9,FALSE)</f>
        <v>#N/A</v>
      </c>
      <c r="AD575" s="20" t="e">
        <f>VLOOKUP('Frese Valve Selection'!$O575,'Partnumber data valves'!$B$4:$K$1001,10,FALSE)</f>
        <v>#N/A</v>
      </c>
      <c r="AE575" s="93">
        <f>IF(ISNUMBER(S575),S575*VLOOKUP('Frese Valve Selection'!$T575,'Partnumber data cartridges'!$A$4:$G$1001,7,FALSE),0)+
IF(ISNUMBER(U575),U575*VLOOKUP('Frese Valve Selection'!V575,'Partnumber data cartridges'!$A$4:$G$1001,7,FALSE),0)+
IF(ISNUMBER(W575),W575*VLOOKUP('Frese Valve Selection'!X575,'Partnumber data cartridges'!$A$4:$G$1001,7,FALSE),0)</f>
        <v>0</v>
      </c>
      <c r="AF575" s="1">
        <f>MAX(IF(ISBLANK(T575),0,VLOOKUP('Frese Valve Selection'!$T575,'Partnumber data cartridges'!$A$4:$G$1001,5,FALSE)),
IF(ISBLANK(V575),0,VLOOKUP('Frese Valve Selection'!V575,'Partnumber data cartridges'!$A$4:$G$1001,5,FALSE)),
IF(ISBLANK(X575),0,VLOOKUP('Frese Valve Selection'!X575,'Partnumber data cartridges'!$A$4:$G$1001,5,FALSE)))</f>
        <v>0</v>
      </c>
      <c r="AG575" s="20" t="e">
        <f>VLOOKUP(O575,'Weight table'!$A$2:$C$10000,3,FALSE)+IF(ISNUMBER(S575),S575*VLOOKUP(T575,'Weight table'!$A$2:$C$10000,3,FALSE),0)+IF(ISNUMBER(U575),U575*VLOOKUP(V575,'Weight table'!$A$2:$C$10000,3,FALSE),0)+IF(ISNUMBER(W575),W575*VLOOKUP(X575,'Weight table'!$A$2:$C$10000,3,FALSE),0)</f>
        <v>#N/A</v>
      </c>
      <c r="AI575" s="73"/>
      <c r="AN575">
        <f t="shared" si="47"/>
        <v>0</v>
      </c>
      <c r="AO575" t="e">
        <f t="shared" si="48"/>
        <v>#N/A</v>
      </c>
    </row>
    <row r="576" spans="2:41">
      <c r="B576" s="73"/>
      <c r="C576" s="73"/>
      <c r="D576" s="73"/>
      <c r="E576" s="73"/>
      <c r="F576" s="73"/>
      <c r="G576" s="81"/>
      <c r="H576" s="81"/>
      <c r="I576" s="97"/>
      <c r="J576" s="73"/>
      <c r="K576" s="73"/>
      <c r="L576" s="73"/>
      <c r="M576" s="81"/>
      <c r="O576" s="71"/>
      <c r="P576" s="20" t="e">
        <f>VLOOKUP('Frese Valve Selection'!$O576,'Partnumber data valves'!$B$4:$M$1001,12,FALSE)</f>
        <v>#N/A</v>
      </c>
      <c r="Q576" s="20" t="e">
        <f>VLOOKUP('Frese Valve Selection'!$O576,'Partnumber data valves'!$B$4:$L$1001,11,FALSE)</f>
        <v>#N/A</v>
      </c>
      <c r="R576" s="94" t="e">
        <f t="shared" si="46"/>
        <v>#DIV/0!</v>
      </c>
      <c r="S576" s="71"/>
      <c r="T576" s="71"/>
      <c r="U576" s="71"/>
      <c r="V576" s="71"/>
      <c r="W576" s="71"/>
      <c r="X576" s="71"/>
      <c r="Y576" s="19" t="e">
        <f>VLOOKUP('Frese Valve Selection'!$O576,'Partnumber data valves'!$B$4:$K$1001,2,FALSE)</f>
        <v>#N/A</v>
      </c>
      <c r="Z576" s="20" t="e">
        <f>VLOOKUP('Frese Valve Selection'!$O576,'Partnumber data valves'!$B$4:$K$1001,3,FALSE)</f>
        <v>#N/A</v>
      </c>
      <c r="AA576" s="20" t="e">
        <f>VLOOKUP('Frese Valve Selection'!$O576,'Partnumber data valves'!$B$4:$K$1001,7,FALSE)</f>
        <v>#N/A</v>
      </c>
      <c r="AB576" s="20" t="e">
        <f>VLOOKUP('Frese Valve Selection'!$O576,'Partnumber data valves'!$B$4:$K$1001,8,FALSE)</f>
        <v>#N/A</v>
      </c>
      <c r="AC576" s="20" t="e">
        <f>VLOOKUP('Frese Valve Selection'!$O576,'Partnumber data valves'!$B$4:$K$1001,9,FALSE)</f>
        <v>#N/A</v>
      </c>
      <c r="AD576" s="20" t="e">
        <f>VLOOKUP('Frese Valve Selection'!$O576,'Partnumber data valves'!$B$4:$K$1001,10,FALSE)</f>
        <v>#N/A</v>
      </c>
      <c r="AE576" s="93">
        <f>IF(ISNUMBER(S576),S576*VLOOKUP('Frese Valve Selection'!$T576,'Partnumber data cartridges'!$A$4:$G$1001,7,FALSE),0)+
IF(ISNUMBER(U576),U576*VLOOKUP('Frese Valve Selection'!V576,'Partnumber data cartridges'!$A$4:$G$1001,7,FALSE),0)+
IF(ISNUMBER(W576),W576*VLOOKUP('Frese Valve Selection'!X576,'Partnumber data cartridges'!$A$4:$G$1001,7,FALSE),0)</f>
        <v>0</v>
      </c>
      <c r="AF576" s="1">
        <f>MAX(IF(ISBLANK(T576),0,VLOOKUP('Frese Valve Selection'!$T576,'Partnumber data cartridges'!$A$4:$G$1001,5,FALSE)),
IF(ISBLANK(V576),0,VLOOKUP('Frese Valve Selection'!V576,'Partnumber data cartridges'!$A$4:$G$1001,5,FALSE)),
IF(ISBLANK(X576),0,VLOOKUP('Frese Valve Selection'!X576,'Partnumber data cartridges'!$A$4:$G$1001,5,FALSE)))</f>
        <v>0</v>
      </c>
      <c r="AG576" s="20" t="e">
        <f>VLOOKUP(O576,'Weight table'!$A$2:$C$10000,3,FALSE)+IF(ISNUMBER(S576),S576*VLOOKUP(T576,'Weight table'!$A$2:$C$10000,3,FALSE),0)+IF(ISNUMBER(U576),U576*VLOOKUP(V576,'Weight table'!$A$2:$C$10000,3,FALSE),0)+IF(ISNUMBER(W576),W576*VLOOKUP(X576,'Weight table'!$A$2:$C$10000,3,FALSE),0)</f>
        <v>#N/A</v>
      </c>
      <c r="AI576" s="73"/>
      <c r="AN576">
        <f t="shared" si="47"/>
        <v>0</v>
      </c>
      <c r="AO576" t="e">
        <f t="shared" si="48"/>
        <v>#N/A</v>
      </c>
    </row>
    <row r="577" spans="2:41">
      <c r="B577" s="73"/>
      <c r="C577" s="73"/>
      <c r="D577" s="73"/>
      <c r="E577" s="73"/>
      <c r="F577" s="73"/>
      <c r="G577" s="81"/>
      <c r="H577" s="84"/>
      <c r="I577" s="97"/>
      <c r="J577" s="73"/>
      <c r="K577" s="73"/>
      <c r="L577" s="73"/>
      <c r="M577" s="81"/>
      <c r="O577" s="71"/>
      <c r="P577" s="20" t="e">
        <f>VLOOKUP('Frese Valve Selection'!$O577,'Partnumber data valves'!$B$4:$M$1001,12,FALSE)</f>
        <v>#N/A</v>
      </c>
      <c r="Q577" s="20" t="e">
        <f>VLOOKUP('Frese Valve Selection'!$O577,'Partnumber data valves'!$B$4:$L$1001,11,FALSE)</f>
        <v>#N/A</v>
      </c>
      <c r="R577" s="94" t="e">
        <f t="shared" si="46"/>
        <v>#DIV/0!</v>
      </c>
      <c r="S577" s="71"/>
      <c r="T577" s="71"/>
      <c r="U577" s="71"/>
      <c r="V577" s="71"/>
      <c r="W577" s="71"/>
      <c r="X577" s="71"/>
      <c r="Y577" s="19" t="e">
        <f>VLOOKUP('Frese Valve Selection'!$O577,'Partnumber data valves'!$B$4:$K$1001,2,FALSE)</f>
        <v>#N/A</v>
      </c>
      <c r="Z577" s="20" t="e">
        <f>VLOOKUP('Frese Valve Selection'!$O577,'Partnumber data valves'!$B$4:$K$1001,3,FALSE)</f>
        <v>#N/A</v>
      </c>
      <c r="AA577" s="20" t="e">
        <f>VLOOKUP('Frese Valve Selection'!$O577,'Partnumber data valves'!$B$4:$K$1001,7,FALSE)</f>
        <v>#N/A</v>
      </c>
      <c r="AB577" s="20" t="e">
        <f>VLOOKUP('Frese Valve Selection'!$O577,'Partnumber data valves'!$B$4:$K$1001,8,FALSE)</f>
        <v>#N/A</v>
      </c>
      <c r="AC577" s="20" t="e">
        <f>VLOOKUP('Frese Valve Selection'!$O577,'Partnumber data valves'!$B$4:$K$1001,9,FALSE)</f>
        <v>#N/A</v>
      </c>
      <c r="AD577" s="20" t="e">
        <f>VLOOKUP('Frese Valve Selection'!$O577,'Partnumber data valves'!$B$4:$K$1001,10,FALSE)</f>
        <v>#N/A</v>
      </c>
      <c r="AE577" s="93">
        <f>IF(ISNUMBER(S577),S577*VLOOKUP('Frese Valve Selection'!$T577,'Partnumber data cartridges'!$A$4:$G$1001,7,FALSE),0)+
IF(ISNUMBER(U577),U577*VLOOKUP('Frese Valve Selection'!V577,'Partnumber data cartridges'!$A$4:$G$1001,7,FALSE),0)+
IF(ISNUMBER(W577),W577*VLOOKUP('Frese Valve Selection'!X577,'Partnumber data cartridges'!$A$4:$G$1001,7,FALSE),0)</f>
        <v>0</v>
      </c>
      <c r="AF577" s="1">
        <f>MAX(IF(ISBLANK(T577),0,VLOOKUP('Frese Valve Selection'!$T577,'Partnumber data cartridges'!$A$4:$G$1001,5,FALSE)),
IF(ISBLANK(V577),0,VLOOKUP('Frese Valve Selection'!V577,'Partnumber data cartridges'!$A$4:$G$1001,5,FALSE)),
IF(ISBLANK(X577),0,VLOOKUP('Frese Valve Selection'!X577,'Partnumber data cartridges'!$A$4:$G$1001,5,FALSE)))</f>
        <v>0</v>
      </c>
      <c r="AG577" s="20" t="e">
        <f>VLOOKUP(O577,'Weight table'!$A$2:$C$10000,3,FALSE)+IF(ISNUMBER(S577),S577*VLOOKUP(T577,'Weight table'!$A$2:$C$10000,3,FALSE),0)+IF(ISNUMBER(U577),U577*VLOOKUP(V577,'Weight table'!$A$2:$C$10000,3,FALSE),0)+IF(ISNUMBER(W577),W577*VLOOKUP(X577,'Weight table'!$A$2:$C$10000,3,FALSE),0)</f>
        <v>#N/A</v>
      </c>
      <c r="AI577" s="73"/>
      <c r="AN577">
        <f t="shared" si="47"/>
        <v>0</v>
      </c>
      <c r="AO577" t="e">
        <f t="shared" si="48"/>
        <v>#N/A</v>
      </c>
    </row>
    <row r="578" spans="2:41">
      <c r="B578" s="73"/>
      <c r="C578" s="73"/>
      <c r="D578" s="73"/>
      <c r="E578" s="73"/>
      <c r="F578" s="73"/>
      <c r="G578" s="81"/>
      <c r="H578" s="84"/>
      <c r="I578" s="97"/>
      <c r="J578" s="73"/>
      <c r="K578" s="73"/>
      <c r="L578" s="73"/>
      <c r="M578" s="81"/>
      <c r="O578" s="71"/>
      <c r="P578" s="20" t="e">
        <f>VLOOKUP('Frese Valve Selection'!$O578,'Partnumber data valves'!$B$4:$M$1001,12,FALSE)</f>
        <v>#N/A</v>
      </c>
      <c r="Q578" s="20" t="e">
        <f>VLOOKUP('Frese Valve Selection'!$O578,'Partnumber data valves'!$B$4:$L$1001,11,FALSE)</f>
        <v>#N/A</v>
      </c>
      <c r="R578" s="94" t="e">
        <f t="shared" si="46"/>
        <v>#DIV/0!</v>
      </c>
      <c r="S578" s="71"/>
      <c r="T578" s="71"/>
      <c r="U578" s="71"/>
      <c r="V578" s="71"/>
      <c r="W578" s="71"/>
      <c r="X578" s="71"/>
      <c r="Y578" s="19" t="e">
        <f>VLOOKUP('Frese Valve Selection'!$O578,'Partnumber data valves'!$B$4:$K$1001,2,FALSE)</f>
        <v>#N/A</v>
      </c>
      <c r="Z578" s="20" t="e">
        <f>VLOOKUP('Frese Valve Selection'!$O578,'Partnumber data valves'!$B$4:$K$1001,3,FALSE)</f>
        <v>#N/A</v>
      </c>
      <c r="AA578" s="20" t="e">
        <f>VLOOKUP('Frese Valve Selection'!$O578,'Partnumber data valves'!$B$4:$K$1001,7,FALSE)</f>
        <v>#N/A</v>
      </c>
      <c r="AB578" s="20" t="e">
        <f>VLOOKUP('Frese Valve Selection'!$O578,'Partnumber data valves'!$B$4:$K$1001,8,FALSE)</f>
        <v>#N/A</v>
      </c>
      <c r="AC578" s="20" t="e">
        <f>VLOOKUP('Frese Valve Selection'!$O578,'Partnumber data valves'!$B$4:$K$1001,9,FALSE)</f>
        <v>#N/A</v>
      </c>
      <c r="AD578" s="20" t="e">
        <f>VLOOKUP('Frese Valve Selection'!$O578,'Partnumber data valves'!$B$4:$K$1001,10,FALSE)</f>
        <v>#N/A</v>
      </c>
      <c r="AE578" s="93">
        <f>IF(ISNUMBER(S578),S578*VLOOKUP('Frese Valve Selection'!$T578,'Partnumber data cartridges'!$A$4:$G$1001,7,FALSE),0)+
IF(ISNUMBER(U578),U578*VLOOKUP('Frese Valve Selection'!V578,'Partnumber data cartridges'!$A$4:$G$1001,7,FALSE),0)+
IF(ISNUMBER(W578),W578*VLOOKUP('Frese Valve Selection'!X578,'Partnumber data cartridges'!$A$4:$G$1001,7,FALSE),0)</f>
        <v>0</v>
      </c>
      <c r="AF578" s="1">
        <f>MAX(IF(ISBLANK(T578),0,VLOOKUP('Frese Valve Selection'!$T578,'Partnumber data cartridges'!$A$4:$G$1001,5,FALSE)),
IF(ISBLANK(V578),0,VLOOKUP('Frese Valve Selection'!V578,'Partnumber data cartridges'!$A$4:$G$1001,5,FALSE)),
IF(ISBLANK(X578),0,VLOOKUP('Frese Valve Selection'!X578,'Partnumber data cartridges'!$A$4:$G$1001,5,FALSE)))</f>
        <v>0</v>
      </c>
      <c r="AG578" s="20" t="e">
        <f>VLOOKUP(O578,'Weight table'!$A$2:$C$10000,3,FALSE)+IF(ISNUMBER(S578),S578*VLOOKUP(T578,'Weight table'!$A$2:$C$10000,3,FALSE),0)+IF(ISNUMBER(U578),U578*VLOOKUP(V578,'Weight table'!$A$2:$C$10000,3,FALSE),0)+IF(ISNUMBER(W578),W578*VLOOKUP(X578,'Weight table'!$A$2:$C$10000,3,FALSE),0)</f>
        <v>#N/A</v>
      </c>
      <c r="AI578" s="73"/>
      <c r="AN578">
        <f t="shared" si="47"/>
        <v>0</v>
      </c>
      <c r="AO578" t="e">
        <f t="shared" si="48"/>
        <v>#N/A</v>
      </c>
    </row>
    <row r="579" spans="2:41">
      <c r="B579" s="73"/>
      <c r="C579" s="73"/>
      <c r="D579" s="73"/>
      <c r="E579" s="73"/>
      <c r="F579" s="73"/>
      <c r="G579" s="81"/>
      <c r="H579" s="84"/>
      <c r="I579" s="97"/>
      <c r="J579" s="73"/>
      <c r="K579" s="73"/>
      <c r="L579" s="73"/>
      <c r="M579" s="81"/>
      <c r="O579" s="71"/>
      <c r="P579" s="20" t="e">
        <f>VLOOKUP('Frese Valve Selection'!$O579,'Partnumber data valves'!$B$4:$M$1001,12,FALSE)</f>
        <v>#N/A</v>
      </c>
      <c r="Q579" s="20" t="e">
        <f>VLOOKUP('Frese Valve Selection'!$O579,'Partnumber data valves'!$B$4:$L$1001,11,FALSE)</f>
        <v>#N/A</v>
      </c>
      <c r="R579" s="94" t="e">
        <f t="shared" si="46"/>
        <v>#DIV/0!</v>
      </c>
      <c r="S579" s="71"/>
      <c r="T579" s="71"/>
      <c r="U579" s="71"/>
      <c r="V579" s="71"/>
      <c r="W579" s="71"/>
      <c r="X579" s="71"/>
      <c r="Y579" s="19" t="e">
        <f>VLOOKUP('Frese Valve Selection'!$O579,'Partnumber data valves'!$B$4:$K$1001,2,FALSE)</f>
        <v>#N/A</v>
      </c>
      <c r="Z579" s="20" t="e">
        <f>VLOOKUP('Frese Valve Selection'!$O579,'Partnumber data valves'!$B$4:$K$1001,3,FALSE)</f>
        <v>#N/A</v>
      </c>
      <c r="AA579" s="20" t="e">
        <f>VLOOKUP('Frese Valve Selection'!$O579,'Partnumber data valves'!$B$4:$K$1001,7,FALSE)</f>
        <v>#N/A</v>
      </c>
      <c r="AB579" s="20" t="e">
        <f>VLOOKUP('Frese Valve Selection'!$O579,'Partnumber data valves'!$B$4:$K$1001,8,FALSE)</f>
        <v>#N/A</v>
      </c>
      <c r="AC579" s="20" t="e">
        <f>VLOOKUP('Frese Valve Selection'!$O579,'Partnumber data valves'!$B$4:$K$1001,9,FALSE)</f>
        <v>#N/A</v>
      </c>
      <c r="AD579" s="20" t="e">
        <f>VLOOKUP('Frese Valve Selection'!$O579,'Partnumber data valves'!$B$4:$K$1001,10,FALSE)</f>
        <v>#N/A</v>
      </c>
      <c r="AE579" s="93">
        <f>IF(ISNUMBER(S579),S579*VLOOKUP('Frese Valve Selection'!$T579,'Partnumber data cartridges'!$A$4:$G$1001,7,FALSE),0)+
IF(ISNUMBER(U579),U579*VLOOKUP('Frese Valve Selection'!V579,'Partnumber data cartridges'!$A$4:$G$1001,7,FALSE),0)+
IF(ISNUMBER(W579),W579*VLOOKUP('Frese Valve Selection'!X579,'Partnumber data cartridges'!$A$4:$G$1001,7,FALSE),0)</f>
        <v>0</v>
      </c>
      <c r="AF579" s="1">
        <f>MAX(IF(ISBLANK(T579),0,VLOOKUP('Frese Valve Selection'!$T579,'Partnumber data cartridges'!$A$4:$G$1001,5,FALSE)),
IF(ISBLANK(V579),0,VLOOKUP('Frese Valve Selection'!V579,'Partnumber data cartridges'!$A$4:$G$1001,5,FALSE)),
IF(ISBLANK(X579),0,VLOOKUP('Frese Valve Selection'!X579,'Partnumber data cartridges'!$A$4:$G$1001,5,FALSE)))</f>
        <v>0</v>
      </c>
      <c r="AG579" s="20" t="e">
        <f>VLOOKUP(O579,'Weight table'!$A$2:$C$10000,3,FALSE)+IF(ISNUMBER(S579),S579*VLOOKUP(T579,'Weight table'!$A$2:$C$10000,3,FALSE),0)+IF(ISNUMBER(U579),U579*VLOOKUP(V579,'Weight table'!$A$2:$C$10000,3,FALSE),0)+IF(ISNUMBER(W579),W579*VLOOKUP(X579,'Weight table'!$A$2:$C$10000,3,FALSE),0)</f>
        <v>#N/A</v>
      </c>
      <c r="AI579" s="73"/>
      <c r="AN579">
        <f t="shared" si="47"/>
        <v>0</v>
      </c>
      <c r="AO579" t="e">
        <f t="shared" si="48"/>
        <v>#N/A</v>
      </c>
    </row>
    <row r="580" spans="2:41">
      <c r="B580" s="73"/>
      <c r="C580" s="73"/>
      <c r="D580" s="73"/>
      <c r="E580" s="73"/>
      <c r="F580" s="73"/>
      <c r="G580" s="81"/>
      <c r="H580" s="81"/>
      <c r="I580" s="97"/>
      <c r="J580" s="73"/>
      <c r="K580" s="73"/>
      <c r="L580" s="73"/>
      <c r="M580" s="81"/>
      <c r="O580" s="71"/>
      <c r="P580" s="20" t="e">
        <f>VLOOKUP('Frese Valve Selection'!$O580,'Partnumber data valves'!$B$4:$M$1001,12,FALSE)</f>
        <v>#N/A</v>
      </c>
      <c r="Q580" s="20" t="e">
        <f>VLOOKUP('Frese Valve Selection'!$O580,'Partnumber data valves'!$B$4:$L$1001,11,FALSE)</f>
        <v>#N/A</v>
      </c>
      <c r="R580" s="94" t="e">
        <f t="shared" si="46"/>
        <v>#DIV/0!</v>
      </c>
      <c r="S580" s="71"/>
      <c r="T580" s="71"/>
      <c r="U580" s="71"/>
      <c r="V580" s="71"/>
      <c r="W580" s="71"/>
      <c r="X580" s="71"/>
      <c r="Y580" s="19" t="e">
        <f>VLOOKUP('Frese Valve Selection'!$O580,'Partnumber data valves'!$B$4:$K$1001,2,FALSE)</f>
        <v>#N/A</v>
      </c>
      <c r="Z580" s="20" t="e">
        <f>VLOOKUP('Frese Valve Selection'!$O580,'Partnumber data valves'!$B$4:$K$1001,3,FALSE)</f>
        <v>#N/A</v>
      </c>
      <c r="AA580" s="20" t="e">
        <f>VLOOKUP('Frese Valve Selection'!$O580,'Partnumber data valves'!$B$4:$K$1001,7,FALSE)</f>
        <v>#N/A</v>
      </c>
      <c r="AB580" s="20" t="e">
        <f>VLOOKUP('Frese Valve Selection'!$O580,'Partnumber data valves'!$B$4:$K$1001,8,FALSE)</f>
        <v>#N/A</v>
      </c>
      <c r="AC580" s="20" t="e">
        <f>VLOOKUP('Frese Valve Selection'!$O580,'Partnumber data valves'!$B$4:$K$1001,9,FALSE)</f>
        <v>#N/A</v>
      </c>
      <c r="AD580" s="20" t="e">
        <f>VLOOKUP('Frese Valve Selection'!$O580,'Partnumber data valves'!$B$4:$K$1001,10,FALSE)</f>
        <v>#N/A</v>
      </c>
      <c r="AE580" s="93">
        <f>IF(ISNUMBER(S580),S580*VLOOKUP('Frese Valve Selection'!$T580,'Partnumber data cartridges'!$A$4:$G$1001,7,FALSE),0)+
IF(ISNUMBER(U580),U580*VLOOKUP('Frese Valve Selection'!V580,'Partnumber data cartridges'!$A$4:$G$1001,7,FALSE),0)+
IF(ISNUMBER(W580),W580*VLOOKUP('Frese Valve Selection'!X580,'Partnumber data cartridges'!$A$4:$G$1001,7,FALSE),0)</f>
        <v>0</v>
      </c>
      <c r="AF580" s="1">
        <f>MAX(IF(ISBLANK(T580),0,VLOOKUP('Frese Valve Selection'!$T580,'Partnumber data cartridges'!$A$4:$G$1001,5,FALSE)),
IF(ISBLANK(V580),0,VLOOKUP('Frese Valve Selection'!V580,'Partnumber data cartridges'!$A$4:$G$1001,5,FALSE)),
IF(ISBLANK(X580),0,VLOOKUP('Frese Valve Selection'!X580,'Partnumber data cartridges'!$A$4:$G$1001,5,FALSE)))</f>
        <v>0</v>
      </c>
      <c r="AG580" s="20" t="e">
        <f>VLOOKUP(O580,'Weight table'!$A$2:$C$10000,3,FALSE)+IF(ISNUMBER(S580),S580*VLOOKUP(T580,'Weight table'!$A$2:$C$10000,3,FALSE),0)+IF(ISNUMBER(U580),U580*VLOOKUP(V580,'Weight table'!$A$2:$C$10000,3,FALSE),0)+IF(ISNUMBER(W580),W580*VLOOKUP(X580,'Weight table'!$A$2:$C$10000,3,FALSE),0)</f>
        <v>#N/A</v>
      </c>
      <c r="AI580" s="73"/>
      <c r="AN580">
        <f t="shared" si="47"/>
        <v>0</v>
      </c>
      <c r="AO580" t="e">
        <f t="shared" si="48"/>
        <v>#N/A</v>
      </c>
    </row>
    <row r="581" spans="2:41">
      <c r="B581" s="73"/>
      <c r="C581" s="73"/>
      <c r="D581" s="73"/>
      <c r="E581" s="73"/>
      <c r="F581" s="73"/>
      <c r="G581" s="81"/>
      <c r="H581" s="81"/>
      <c r="I581" s="97"/>
      <c r="J581" s="73"/>
      <c r="K581" s="73"/>
      <c r="L581" s="73"/>
      <c r="M581" s="81"/>
      <c r="O581" s="71"/>
      <c r="P581" s="20" t="e">
        <f>VLOOKUP('Frese Valve Selection'!$O581,'Partnumber data valves'!$B$4:$M$1001,12,FALSE)</f>
        <v>#N/A</v>
      </c>
      <c r="Q581" s="20" t="e">
        <f>VLOOKUP('Frese Valve Selection'!$O581,'Partnumber data valves'!$B$4:$L$1001,11,FALSE)</f>
        <v>#N/A</v>
      </c>
      <c r="R581" s="94" t="e">
        <f t="shared" si="46"/>
        <v>#DIV/0!</v>
      </c>
      <c r="S581" s="71"/>
      <c r="T581" s="71"/>
      <c r="U581" s="71"/>
      <c r="V581" s="71"/>
      <c r="W581" s="71"/>
      <c r="X581" s="71"/>
      <c r="Y581" s="19" t="e">
        <f>VLOOKUP('Frese Valve Selection'!$O581,'Partnumber data valves'!$B$4:$K$1001,2,FALSE)</f>
        <v>#N/A</v>
      </c>
      <c r="Z581" s="20" t="e">
        <f>VLOOKUP('Frese Valve Selection'!$O581,'Partnumber data valves'!$B$4:$K$1001,3,FALSE)</f>
        <v>#N/A</v>
      </c>
      <c r="AA581" s="20" t="e">
        <f>VLOOKUP('Frese Valve Selection'!$O581,'Partnumber data valves'!$B$4:$K$1001,7,FALSE)</f>
        <v>#N/A</v>
      </c>
      <c r="AB581" s="20" t="e">
        <f>VLOOKUP('Frese Valve Selection'!$O581,'Partnumber data valves'!$B$4:$K$1001,8,FALSE)</f>
        <v>#N/A</v>
      </c>
      <c r="AC581" s="20" t="e">
        <f>VLOOKUP('Frese Valve Selection'!$O581,'Partnumber data valves'!$B$4:$K$1001,9,FALSE)</f>
        <v>#N/A</v>
      </c>
      <c r="AD581" s="20" t="e">
        <f>VLOOKUP('Frese Valve Selection'!$O581,'Partnumber data valves'!$B$4:$K$1001,10,FALSE)</f>
        <v>#N/A</v>
      </c>
      <c r="AE581" s="93">
        <f>IF(ISNUMBER(S581),S581*VLOOKUP('Frese Valve Selection'!$T581,'Partnumber data cartridges'!$A$4:$G$1001,7,FALSE),0)+
IF(ISNUMBER(U581),U581*VLOOKUP('Frese Valve Selection'!V581,'Partnumber data cartridges'!$A$4:$G$1001,7,FALSE),0)+
IF(ISNUMBER(W581),W581*VLOOKUP('Frese Valve Selection'!X581,'Partnumber data cartridges'!$A$4:$G$1001,7,FALSE),0)</f>
        <v>0</v>
      </c>
      <c r="AF581" s="1">
        <f>MAX(IF(ISBLANK(T581),0,VLOOKUP('Frese Valve Selection'!$T581,'Partnumber data cartridges'!$A$4:$G$1001,5,FALSE)),
IF(ISBLANK(V581),0,VLOOKUP('Frese Valve Selection'!V581,'Partnumber data cartridges'!$A$4:$G$1001,5,FALSE)),
IF(ISBLANK(X581),0,VLOOKUP('Frese Valve Selection'!X581,'Partnumber data cartridges'!$A$4:$G$1001,5,FALSE)))</f>
        <v>0</v>
      </c>
      <c r="AG581" s="20" t="e">
        <f>VLOOKUP(O581,'Weight table'!$A$2:$C$10000,3,FALSE)+IF(ISNUMBER(S581),S581*VLOOKUP(T581,'Weight table'!$A$2:$C$10000,3,FALSE),0)+IF(ISNUMBER(U581),U581*VLOOKUP(V581,'Weight table'!$A$2:$C$10000,3,FALSE),0)+IF(ISNUMBER(W581),W581*VLOOKUP(X581,'Weight table'!$A$2:$C$10000,3,FALSE),0)</f>
        <v>#N/A</v>
      </c>
      <c r="AI581" s="73"/>
      <c r="AN581">
        <f t="shared" si="47"/>
        <v>0</v>
      </c>
      <c r="AO581" t="e">
        <f t="shared" si="48"/>
        <v>#N/A</v>
      </c>
    </row>
    <row r="582" spans="2:41">
      <c r="B582" s="73"/>
      <c r="C582" s="73"/>
      <c r="D582" s="73"/>
      <c r="E582" s="73"/>
      <c r="F582" s="73"/>
      <c r="G582" s="81"/>
      <c r="H582" s="81"/>
      <c r="I582" s="97"/>
      <c r="J582" s="73"/>
      <c r="K582" s="73"/>
      <c r="L582" s="73"/>
      <c r="M582" s="81"/>
      <c r="O582" s="71"/>
      <c r="P582" s="20" t="e">
        <f>VLOOKUP('Frese Valve Selection'!$O582,'Partnumber data valves'!$B$4:$M$1001,12,FALSE)</f>
        <v>#N/A</v>
      </c>
      <c r="Q582" s="20" t="e">
        <f>VLOOKUP('Frese Valve Selection'!$O582,'Partnumber data valves'!$B$4:$L$1001,11,FALSE)</f>
        <v>#N/A</v>
      </c>
      <c r="R582" s="94" t="e">
        <f t="shared" si="46"/>
        <v>#DIV/0!</v>
      </c>
      <c r="S582" s="71"/>
      <c r="T582" s="71"/>
      <c r="U582" s="71"/>
      <c r="V582" s="71"/>
      <c r="W582" s="71"/>
      <c r="X582" s="71"/>
      <c r="Y582" s="19" t="e">
        <f>VLOOKUP('Frese Valve Selection'!$O582,'Partnumber data valves'!$B$4:$K$1001,2,FALSE)</f>
        <v>#N/A</v>
      </c>
      <c r="Z582" s="20" t="e">
        <f>VLOOKUP('Frese Valve Selection'!$O582,'Partnumber data valves'!$B$4:$K$1001,3,FALSE)</f>
        <v>#N/A</v>
      </c>
      <c r="AA582" s="20" t="e">
        <f>VLOOKUP('Frese Valve Selection'!$O582,'Partnumber data valves'!$B$4:$K$1001,7,FALSE)</f>
        <v>#N/A</v>
      </c>
      <c r="AB582" s="20" t="e">
        <f>VLOOKUP('Frese Valve Selection'!$O582,'Partnumber data valves'!$B$4:$K$1001,8,FALSE)</f>
        <v>#N/A</v>
      </c>
      <c r="AC582" s="20" t="e">
        <f>VLOOKUP('Frese Valve Selection'!$O582,'Partnumber data valves'!$B$4:$K$1001,9,FALSE)</f>
        <v>#N/A</v>
      </c>
      <c r="AD582" s="20" t="e">
        <f>VLOOKUP('Frese Valve Selection'!$O582,'Partnumber data valves'!$B$4:$K$1001,10,FALSE)</f>
        <v>#N/A</v>
      </c>
      <c r="AE582" s="93">
        <f>IF(ISNUMBER(S582),S582*VLOOKUP('Frese Valve Selection'!$T582,'Partnumber data cartridges'!$A$4:$G$1001,7,FALSE),0)+
IF(ISNUMBER(U582),U582*VLOOKUP('Frese Valve Selection'!V582,'Partnumber data cartridges'!$A$4:$G$1001,7,FALSE),0)+
IF(ISNUMBER(W582),W582*VLOOKUP('Frese Valve Selection'!X582,'Partnumber data cartridges'!$A$4:$G$1001,7,FALSE),0)</f>
        <v>0</v>
      </c>
      <c r="AF582" s="1">
        <f>MAX(IF(ISBLANK(T582),0,VLOOKUP('Frese Valve Selection'!$T582,'Partnumber data cartridges'!$A$4:$G$1001,5,FALSE)),
IF(ISBLANK(V582),0,VLOOKUP('Frese Valve Selection'!V582,'Partnumber data cartridges'!$A$4:$G$1001,5,FALSE)),
IF(ISBLANK(X582),0,VLOOKUP('Frese Valve Selection'!X582,'Partnumber data cartridges'!$A$4:$G$1001,5,FALSE)))</f>
        <v>0</v>
      </c>
      <c r="AG582" s="20" t="e">
        <f>VLOOKUP(O582,'Weight table'!$A$2:$C$10000,3,FALSE)+IF(ISNUMBER(S582),S582*VLOOKUP(T582,'Weight table'!$A$2:$C$10000,3,FALSE),0)+IF(ISNUMBER(U582),U582*VLOOKUP(V582,'Weight table'!$A$2:$C$10000,3,FALSE),0)+IF(ISNUMBER(W582),W582*VLOOKUP(X582,'Weight table'!$A$2:$C$10000,3,FALSE),0)</f>
        <v>#N/A</v>
      </c>
      <c r="AI582" s="73"/>
      <c r="AN582">
        <f t="shared" si="47"/>
        <v>0</v>
      </c>
      <c r="AO582" t="e">
        <f t="shared" si="48"/>
        <v>#N/A</v>
      </c>
    </row>
    <row r="583" spans="2:41">
      <c r="B583" s="73"/>
      <c r="C583" s="73"/>
      <c r="D583" s="73"/>
      <c r="E583" s="73"/>
      <c r="F583" s="73"/>
      <c r="G583" s="81"/>
      <c r="H583" s="81"/>
      <c r="I583" s="97"/>
      <c r="J583" s="73"/>
      <c r="K583" s="73"/>
      <c r="L583" s="73"/>
      <c r="M583" s="81"/>
      <c r="O583" s="71"/>
      <c r="P583" s="20" t="e">
        <f>VLOOKUP('Frese Valve Selection'!$O583,'Partnumber data valves'!$B$4:$M$1001,12,FALSE)</f>
        <v>#N/A</v>
      </c>
      <c r="Q583" s="20" t="e">
        <f>VLOOKUP('Frese Valve Selection'!$O583,'Partnumber data valves'!$B$4:$L$1001,11,FALSE)</f>
        <v>#N/A</v>
      </c>
      <c r="R583" s="94" t="e">
        <f t="shared" ref="R583:R646" si="49">AE583/I583-1</f>
        <v>#DIV/0!</v>
      </c>
      <c r="S583" s="71"/>
      <c r="T583" s="71"/>
      <c r="U583" s="71"/>
      <c r="V583" s="71"/>
      <c r="W583" s="71"/>
      <c r="X583" s="71"/>
      <c r="Y583" s="19" t="e">
        <f>VLOOKUP('Frese Valve Selection'!$O583,'Partnumber data valves'!$B$4:$K$1001,2,FALSE)</f>
        <v>#N/A</v>
      </c>
      <c r="Z583" s="20" t="e">
        <f>VLOOKUP('Frese Valve Selection'!$O583,'Partnumber data valves'!$B$4:$K$1001,3,FALSE)</f>
        <v>#N/A</v>
      </c>
      <c r="AA583" s="20" t="e">
        <f>VLOOKUP('Frese Valve Selection'!$O583,'Partnumber data valves'!$B$4:$K$1001,7,FALSE)</f>
        <v>#N/A</v>
      </c>
      <c r="AB583" s="20" t="e">
        <f>VLOOKUP('Frese Valve Selection'!$O583,'Partnumber data valves'!$B$4:$K$1001,8,FALSE)</f>
        <v>#N/A</v>
      </c>
      <c r="AC583" s="20" t="e">
        <f>VLOOKUP('Frese Valve Selection'!$O583,'Partnumber data valves'!$B$4:$K$1001,9,FALSE)</f>
        <v>#N/A</v>
      </c>
      <c r="AD583" s="20" t="e">
        <f>VLOOKUP('Frese Valve Selection'!$O583,'Partnumber data valves'!$B$4:$K$1001,10,FALSE)</f>
        <v>#N/A</v>
      </c>
      <c r="AE583" s="93">
        <f>IF(ISNUMBER(S583),S583*VLOOKUP('Frese Valve Selection'!$T583,'Partnumber data cartridges'!$A$4:$G$1001,7,FALSE),0)+
IF(ISNUMBER(U583),U583*VLOOKUP('Frese Valve Selection'!V583,'Partnumber data cartridges'!$A$4:$G$1001,7,FALSE),0)+
IF(ISNUMBER(W583),W583*VLOOKUP('Frese Valve Selection'!X583,'Partnumber data cartridges'!$A$4:$G$1001,7,FALSE),0)</f>
        <v>0</v>
      </c>
      <c r="AF583" s="1">
        <f>MAX(IF(ISBLANK(T583),0,VLOOKUP('Frese Valve Selection'!$T583,'Partnumber data cartridges'!$A$4:$G$1001,5,FALSE)),
IF(ISBLANK(V583),0,VLOOKUP('Frese Valve Selection'!V583,'Partnumber data cartridges'!$A$4:$G$1001,5,FALSE)),
IF(ISBLANK(X583),0,VLOOKUP('Frese Valve Selection'!X583,'Partnumber data cartridges'!$A$4:$G$1001,5,FALSE)))</f>
        <v>0</v>
      </c>
      <c r="AG583" s="20" t="e">
        <f>VLOOKUP(O583,'Weight table'!$A$2:$C$10000,3,FALSE)+IF(ISNUMBER(S583),S583*VLOOKUP(T583,'Weight table'!$A$2:$C$10000,3,FALSE),0)+IF(ISNUMBER(U583),U583*VLOOKUP(V583,'Weight table'!$A$2:$C$10000,3,FALSE),0)+IF(ISNUMBER(W583),W583*VLOOKUP(X583,'Weight table'!$A$2:$C$10000,3,FALSE),0)</f>
        <v>#N/A</v>
      </c>
      <c r="AI583" s="73"/>
      <c r="AN583">
        <f t="shared" si="47"/>
        <v>0</v>
      </c>
      <c r="AO583" t="e">
        <f t="shared" si="48"/>
        <v>#N/A</v>
      </c>
    </row>
    <row r="584" spans="2:41">
      <c r="B584" s="73"/>
      <c r="C584" s="73"/>
      <c r="D584" s="73"/>
      <c r="E584" s="73"/>
      <c r="F584" s="73"/>
      <c r="G584" s="81"/>
      <c r="H584" s="81"/>
      <c r="I584" s="97"/>
      <c r="J584" s="73"/>
      <c r="K584" s="73"/>
      <c r="L584" s="73"/>
      <c r="M584" s="81"/>
      <c r="O584" s="71"/>
      <c r="P584" s="20" t="e">
        <f>VLOOKUP('Frese Valve Selection'!$O584,'Partnumber data valves'!$B$4:$M$1001,12,FALSE)</f>
        <v>#N/A</v>
      </c>
      <c r="Q584" s="20" t="e">
        <f>VLOOKUP('Frese Valve Selection'!$O584,'Partnumber data valves'!$B$4:$L$1001,11,FALSE)</f>
        <v>#N/A</v>
      </c>
      <c r="R584" s="94" t="e">
        <f t="shared" si="49"/>
        <v>#DIV/0!</v>
      </c>
      <c r="S584" s="71"/>
      <c r="T584" s="71"/>
      <c r="U584" s="71"/>
      <c r="V584" s="71"/>
      <c r="W584" s="71"/>
      <c r="X584" s="71"/>
      <c r="Y584" s="19" t="e">
        <f>VLOOKUP('Frese Valve Selection'!$O584,'Partnumber data valves'!$B$4:$K$1001,2,FALSE)</f>
        <v>#N/A</v>
      </c>
      <c r="Z584" s="20" t="e">
        <f>VLOOKUP('Frese Valve Selection'!$O584,'Partnumber data valves'!$B$4:$K$1001,3,FALSE)</f>
        <v>#N/A</v>
      </c>
      <c r="AA584" s="20" t="e">
        <f>VLOOKUP('Frese Valve Selection'!$O584,'Partnumber data valves'!$B$4:$K$1001,7,FALSE)</f>
        <v>#N/A</v>
      </c>
      <c r="AB584" s="20" t="e">
        <f>VLOOKUP('Frese Valve Selection'!$O584,'Partnumber data valves'!$B$4:$K$1001,8,FALSE)</f>
        <v>#N/A</v>
      </c>
      <c r="AC584" s="20" t="e">
        <f>VLOOKUP('Frese Valve Selection'!$O584,'Partnumber data valves'!$B$4:$K$1001,9,FALSE)</f>
        <v>#N/A</v>
      </c>
      <c r="AD584" s="20" t="e">
        <f>VLOOKUP('Frese Valve Selection'!$O584,'Partnumber data valves'!$B$4:$K$1001,10,FALSE)</f>
        <v>#N/A</v>
      </c>
      <c r="AE584" s="93">
        <f>IF(ISNUMBER(S584),S584*VLOOKUP('Frese Valve Selection'!$T584,'Partnumber data cartridges'!$A$4:$G$1001,7,FALSE),0)+
IF(ISNUMBER(U584),U584*VLOOKUP('Frese Valve Selection'!V584,'Partnumber data cartridges'!$A$4:$G$1001,7,FALSE),0)+
IF(ISNUMBER(W584),W584*VLOOKUP('Frese Valve Selection'!X584,'Partnumber data cartridges'!$A$4:$G$1001,7,FALSE),0)</f>
        <v>0</v>
      </c>
      <c r="AF584" s="1">
        <f>MAX(IF(ISBLANK(T584),0,VLOOKUP('Frese Valve Selection'!$T584,'Partnumber data cartridges'!$A$4:$G$1001,5,FALSE)),
IF(ISBLANK(V584),0,VLOOKUP('Frese Valve Selection'!V584,'Partnumber data cartridges'!$A$4:$G$1001,5,FALSE)),
IF(ISBLANK(X584),0,VLOOKUP('Frese Valve Selection'!X584,'Partnumber data cartridges'!$A$4:$G$1001,5,FALSE)))</f>
        <v>0</v>
      </c>
      <c r="AG584" s="20" t="e">
        <f>VLOOKUP(O584,'Weight table'!$A$2:$C$10000,3,FALSE)+IF(ISNUMBER(S584),S584*VLOOKUP(T584,'Weight table'!$A$2:$C$10000,3,FALSE),0)+IF(ISNUMBER(U584),U584*VLOOKUP(V584,'Weight table'!$A$2:$C$10000,3,FALSE),0)+IF(ISNUMBER(W584),W584*VLOOKUP(X584,'Weight table'!$A$2:$C$10000,3,FALSE),0)</f>
        <v>#N/A</v>
      </c>
      <c r="AI584" s="73"/>
      <c r="AN584">
        <f t="shared" si="47"/>
        <v>0</v>
      </c>
      <c r="AO584" t="e">
        <f t="shared" si="48"/>
        <v>#N/A</v>
      </c>
    </row>
    <row r="585" spans="2:41">
      <c r="B585" s="73"/>
      <c r="C585" s="73"/>
      <c r="D585" s="73"/>
      <c r="E585" s="73"/>
      <c r="F585" s="73"/>
      <c r="G585" s="81"/>
      <c r="H585" s="81"/>
      <c r="I585" s="97"/>
      <c r="J585" s="73"/>
      <c r="K585" s="73"/>
      <c r="L585" s="73"/>
      <c r="M585" s="81"/>
      <c r="O585" s="71"/>
      <c r="P585" s="20" t="e">
        <f>VLOOKUP('Frese Valve Selection'!$O585,'Partnumber data valves'!$B$4:$M$1001,12,FALSE)</f>
        <v>#N/A</v>
      </c>
      <c r="Q585" s="20" t="e">
        <f>VLOOKUP('Frese Valve Selection'!$O585,'Partnumber data valves'!$B$4:$L$1001,11,FALSE)</f>
        <v>#N/A</v>
      </c>
      <c r="R585" s="94" t="e">
        <f t="shared" si="49"/>
        <v>#DIV/0!</v>
      </c>
      <c r="S585" s="71"/>
      <c r="T585" s="71"/>
      <c r="U585" s="71"/>
      <c r="V585" s="71"/>
      <c r="W585" s="71"/>
      <c r="X585" s="71"/>
      <c r="Y585" s="19" t="e">
        <f>VLOOKUP('Frese Valve Selection'!$O585,'Partnumber data valves'!$B$4:$K$1001,2,FALSE)</f>
        <v>#N/A</v>
      </c>
      <c r="Z585" s="20" t="e">
        <f>VLOOKUP('Frese Valve Selection'!$O585,'Partnumber data valves'!$B$4:$K$1001,3,FALSE)</f>
        <v>#N/A</v>
      </c>
      <c r="AA585" s="20" t="e">
        <f>VLOOKUP('Frese Valve Selection'!$O585,'Partnumber data valves'!$B$4:$K$1001,7,FALSE)</f>
        <v>#N/A</v>
      </c>
      <c r="AB585" s="20" t="e">
        <f>VLOOKUP('Frese Valve Selection'!$O585,'Partnumber data valves'!$B$4:$K$1001,8,FALSE)</f>
        <v>#N/A</v>
      </c>
      <c r="AC585" s="20" t="e">
        <f>VLOOKUP('Frese Valve Selection'!$O585,'Partnumber data valves'!$B$4:$K$1001,9,FALSE)</f>
        <v>#N/A</v>
      </c>
      <c r="AD585" s="20" t="e">
        <f>VLOOKUP('Frese Valve Selection'!$O585,'Partnumber data valves'!$B$4:$K$1001,10,FALSE)</f>
        <v>#N/A</v>
      </c>
      <c r="AE585" s="93">
        <f>IF(ISNUMBER(S585),S585*VLOOKUP('Frese Valve Selection'!$T585,'Partnumber data cartridges'!$A$4:$G$1001,7,FALSE),0)+
IF(ISNUMBER(U585),U585*VLOOKUP('Frese Valve Selection'!V585,'Partnumber data cartridges'!$A$4:$G$1001,7,FALSE),0)+
IF(ISNUMBER(W585),W585*VLOOKUP('Frese Valve Selection'!X585,'Partnumber data cartridges'!$A$4:$G$1001,7,FALSE),0)</f>
        <v>0</v>
      </c>
      <c r="AF585" s="1">
        <f>MAX(IF(ISBLANK(T585),0,VLOOKUP('Frese Valve Selection'!$T585,'Partnumber data cartridges'!$A$4:$G$1001,5,FALSE)),
IF(ISBLANK(V585),0,VLOOKUP('Frese Valve Selection'!V585,'Partnumber data cartridges'!$A$4:$G$1001,5,FALSE)),
IF(ISBLANK(X585),0,VLOOKUP('Frese Valve Selection'!X585,'Partnumber data cartridges'!$A$4:$G$1001,5,FALSE)))</f>
        <v>0</v>
      </c>
      <c r="AG585" s="20" t="e">
        <f>VLOOKUP(O585,'Weight table'!$A$2:$C$10000,3,FALSE)+IF(ISNUMBER(S585),S585*VLOOKUP(T585,'Weight table'!$A$2:$C$10000,3,FALSE),0)+IF(ISNUMBER(U585),U585*VLOOKUP(V585,'Weight table'!$A$2:$C$10000,3,FALSE),0)+IF(ISNUMBER(W585),W585*VLOOKUP(X585,'Weight table'!$A$2:$C$10000,3,FALSE),0)</f>
        <v>#N/A</v>
      </c>
      <c r="AI585" s="73"/>
      <c r="AN585">
        <f t="shared" si="47"/>
        <v>0</v>
      </c>
      <c r="AO585" t="e">
        <f t="shared" si="48"/>
        <v>#N/A</v>
      </c>
    </row>
    <row r="586" spans="2:41">
      <c r="B586" s="73"/>
      <c r="C586" s="73"/>
      <c r="D586" s="73"/>
      <c r="E586" s="73"/>
      <c r="F586" s="73"/>
      <c r="G586" s="81"/>
      <c r="H586" s="81"/>
      <c r="I586" s="97"/>
      <c r="J586" s="73"/>
      <c r="K586" s="73"/>
      <c r="L586" s="73"/>
      <c r="M586" s="81"/>
      <c r="O586" s="71"/>
      <c r="P586" s="20" t="e">
        <f>VLOOKUP('Frese Valve Selection'!$O586,'Partnumber data valves'!$B$4:$M$1001,12,FALSE)</f>
        <v>#N/A</v>
      </c>
      <c r="Q586" s="20" t="e">
        <f>VLOOKUP('Frese Valve Selection'!$O586,'Partnumber data valves'!$B$4:$L$1001,11,FALSE)</f>
        <v>#N/A</v>
      </c>
      <c r="R586" s="94" t="e">
        <f t="shared" si="49"/>
        <v>#DIV/0!</v>
      </c>
      <c r="S586" s="71"/>
      <c r="T586" s="71"/>
      <c r="U586" s="71"/>
      <c r="V586" s="71"/>
      <c r="W586" s="71"/>
      <c r="X586" s="71"/>
      <c r="Y586" s="19" t="e">
        <f>VLOOKUP('Frese Valve Selection'!$O586,'Partnumber data valves'!$B$4:$K$1001,2,FALSE)</f>
        <v>#N/A</v>
      </c>
      <c r="Z586" s="20" t="e">
        <f>VLOOKUP('Frese Valve Selection'!$O586,'Partnumber data valves'!$B$4:$K$1001,3,FALSE)</f>
        <v>#N/A</v>
      </c>
      <c r="AA586" s="20" t="e">
        <f>VLOOKUP('Frese Valve Selection'!$O586,'Partnumber data valves'!$B$4:$K$1001,7,FALSE)</f>
        <v>#N/A</v>
      </c>
      <c r="AB586" s="20" t="e">
        <f>VLOOKUP('Frese Valve Selection'!$O586,'Partnumber data valves'!$B$4:$K$1001,8,FALSE)</f>
        <v>#N/A</v>
      </c>
      <c r="AC586" s="20" t="e">
        <f>VLOOKUP('Frese Valve Selection'!$O586,'Partnumber data valves'!$B$4:$K$1001,9,FALSE)</f>
        <v>#N/A</v>
      </c>
      <c r="AD586" s="20" t="e">
        <f>VLOOKUP('Frese Valve Selection'!$O586,'Partnumber data valves'!$B$4:$K$1001,10,FALSE)</f>
        <v>#N/A</v>
      </c>
      <c r="AE586" s="93">
        <f>IF(ISNUMBER(S586),S586*VLOOKUP('Frese Valve Selection'!$T586,'Partnumber data cartridges'!$A$4:$G$1001,7,FALSE),0)+
IF(ISNUMBER(U586),U586*VLOOKUP('Frese Valve Selection'!V586,'Partnumber data cartridges'!$A$4:$G$1001,7,FALSE),0)+
IF(ISNUMBER(W586),W586*VLOOKUP('Frese Valve Selection'!X586,'Partnumber data cartridges'!$A$4:$G$1001,7,FALSE),0)</f>
        <v>0</v>
      </c>
      <c r="AF586" s="1">
        <f>MAX(IF(ISBLANK(T586),0,VLOOKUP('Frese Valve Selection'!$T586,'Partnumber data cartridges'!$A$4:$G$1001,5,FALSE)),
IF(ISBLANK(V586),0,VLOOKUP('Frese Valve Selection'!V586,'Partnumber data cartridges'!$A$4:$G$1001,5,FALSE)),
IF(ISBLANK(X586),0,VLOOKUP('Frese Valve Selection'!X586,'Partnumber data cartridges'!$A$4:$G$1001,5,FALSE)))</f>
        <v>0</v>
      </c>
      <c r="AG586" s="20" t="e">
        <f>VLOOKUP(O586,'Weight table'!$A$2:$C$10000,3,FALSE)+IF(ISNUMBER(S586),S586*VLOOKUP(T586,'Weight table'!$A$2:$C$10000,3,FALSE),0)+IF(ISNUMBER(U586),U586*VLOOKUP(V586,'Weight table'!$A$2:$C$10000,3,FALSE),0)+IF(ISNUMBER(W586),W586*VLOOKUP(X586,'Weight table'!$A$2:$C$10000,3,FALSE),0)</f>
        <v>#N/A</v>
      </c>
      <c r="AI586" s="73"/>
      <c r="AN586">
        <f t="shared" si="47"/>
        <v>0</v>
      </c>
      <c r="AO586" t="e">
        <f t="shared" si="48"/>
        <v>#N/A</v>
      </c>
    </row>
    <row r="587" spans="2:41">
      <c r="B587" s="73"/>
      <c r="C587" s="73"/>
      <c r="D587" s="73"/>
      <c r="E587" s="73"/>
      <c r="F587" s="73"/>
      <c r="G587" s="81"/>
      <c r="H587" s="81"/>
      <c r="I587" s="97"/>
      <c r="J587" s="73"/>
      <c r="K587" s="73"/>
      <c r="L587" s="73"/>
      <c r="M587" s="81"/>
      <c r="O587" s="71"/>
      <c r="P587" s="20" t="e">
        <f>VLOOKUP('Frese Valve Selection'!$O587,'Partnumber data valves'!$B$4:$M$1001,12,FALSE)</f>
        <v>#N/A</v>
      </c>
      <c r="Q587" s="20" t="e">
        <f>VLOOKUP('Frese Valve Selection'!$O587,'Partnumber data valves'!$B$4:$L$1001,11,FALSE)</f>
        <v>#N/A</v>
      </c>
      <c r="R587" s="94" t="e">
        <f t="shared" si="49"/>
        <v>#DIV/0!</v>
      </c>
      <c r="S587" s="71"/>
      <c r="T587" s="71"/>
      <c r="U587" s="71"/>
      <c r="V587" s="71"/>
      <c r="W587" s="71"/>
      <c r="X587" s="71"/>
      <c r="Y587" s="19" t="e">
        <f>VLOOKUP('Frese Valve Selection'!$O587,'Partnumber data valves'!$B$4:$K$1001,2,FALSE)</f>
        <v>#N/A</v>
      </c>
      <c r="Z587" s="20" t="e">
        <f>VLOOKUP('Frese Valve Selection'!$O587,'Partnumber data valves'!$B$4:$K$1001,3,FALSE)</f>
        <v>#N/A</v>
      </c>
      <c r="AA587" s="20" t="e">
        <f>VLOOKUP('Frese Valve Selection'!$O587,'Partnumber data valves'!$B$4:$K$1001,7,FALSE)</f>
        <v>#N/A</v>
      </c>
      <c r="AB587" s="20" t="e">
        <f>VLOOKUP('Frese Valve Selection'!$O587,'Partnumber data valves'!$B$4:$K$1001,8,FALSE)</f>
        <v>#N/A</v>
      </c>
      <c r="AC587" s="20" t="e">
        <f>VLOOKUP('Frese Valve Selection'!$O587,'Partnumber data valves'!$B$4:$K$1001,9,FALSE)</f>
        <v>#N/A</v>
      </c>
      <c r="AD587" s="20" t="e">
        <f>VLOOKUP('Frese Valve Selection'!$O587,'Partnumber data valves'!$B$4:$K$1001,10,FALSE)</f>
        <v>#N/A</v>
      </c>
      <c r="AE587" s="93">
        <f>IF(ISNUMBER(S587),S587*VLOOKUP('Frese Valve Selection'!$T587,'Partnumber data cartridges'!$A$4:$G$1001,7,FALSE),0)+
IF(ISNUMBER(U587),U587*VLOOKUP('Frese Valve Selection'!V587,'Partnumber data cartridges'!$A$4:$G$1001,7,FALSE),0)+
IF(ISNUMBER(W587),W587*VLOOKUP('Frese Valve Selection'!X587,'Partnumber data cartridges'!$A$4:$G$1001,7,FALSE),0)</f>
        <v>0</v>
      </c>
      <c r="AF587" s="1">
        <f>MAX(IF(ISBLANK(T587),0,VLOOKUP('Frese Valve Selection'!$T587,'Partnumber data cartridges'!$A$4:$G$1001,5,FALSE)),
IF(ISBLANK(V587),0,VLOOKUP('Frese Valve Selection'!V587,'Partnumber data cartridges'!$A$4:$G$1001,5,FALSE)),
IF(ISBLANK(X587),0,VLOOKUP('Frese Valve Selection'!X587,'Partnumber data cartridges'!$A$4:$G$1001,5,FALSE)))</f>
        <v>0</v>
      </c>
      <c r="AG587" s="20" t="e">
        <f>VLOOKUP(O587,'Weight table'!$A$2:$C$10000,3,FALSE)+IF(ISNUMBER(S587),S587*VLOOKUP(T587,'Weight table'!$A$2:$C$10000,3,FALSE),0)+IF(ISNUMBER(U587),U587*VLOOKUP(V587,'Weight table'!$A$2:$C$10000,3,FALSE),0)+IF(ISNUMBER(W587),W587*VLOOKUP(X587,'Weight table'!$A$2:$C$10000,3,FALSE),0)</f>
        <v>#N/A</v>
      </c>
      <c r="AI587" s="73"/>
      <c r="AN587">
        <f t="shared" si="47"/>
        <v>0</v>
      </c>
      <c r="AO587" t="e">
        <f t="shared" si="48"/>
        <v>#N/A</v>
      </c>
    </row>
    <row r="588" spans="2:41">
      <c r="B588" s="73"/>
      <c r="C588" s="73"/>
      <c r="D588" s="73"/>
      <c r="E588" s="73"/>
      <c r="F588" s="73"/>
      <c r="G588" s="81"/>
      <c r="H588" s="84"/>
      <c r="I588" s="97"/>
      <c r="J588" s="73"/>
      <c r="K588" s="73"/>
      <c r="L588" s="73"/>
      <c r="M588" s="81"/>
      <c r="O588" s="71"/>
      <c r="P588" s="20" t="e">
        <f>VLOOKUP('Frese Valve Selection'!$O588,'Partnumber data valves'!$B$4:$M$1001,12,FALSE)</f>
        <v>#N/A</v>
      </c>
      <c r="Q588" s="20" t="e">
        <f>VLOOKUP('Frese Valve Selection'!$O588,'Partnumber data valves'!$B$4:$L$1001,11,FALSE)</f>
        <v>#N/A</v>
      </c>
      <c r="R588" s="94" t="e">
        <f t="shared" si="49"/>
        <v>#DIV/0!</v>
      </c>
      <c r="S588" s="71"/>
      <c r="T588" s="71"/>
      <c r="U588" s="71"/>
      <c r="V588" s="71"/>
      <c r="W588" s="71"/>
      <c r="X588" s="71"/>
      <c r="Y588" s="19" t="e">
        <f>VLOOKUP('Frese Valve Selection'!$O588,'Partnumber data valves'!$B$4:$K$1001,2,FALSE)</f>
        <v>#N/A</v>
      </c>
      <c r="Z588" s="20" t="e">
        <f>VLOOKUP('Frese Valve Selection'!$O588,'Partnumber data valves'!$B$4:$K$1001,3,FALSE)</f>
        <v>#N/A</v>
      </c>
      <c r="AA588" s="20" t="e">
        <f>VLOOKUP('Frese Valve Selection'!$O588,'Partnumber data valves'!$B$4:$K$1001,7,FALSE)</f>
        <v>#N/A</v>
      </c>
      <c r="AB588" s="20" t="e">
        <f>VLOOKUP('Frese Valve Selection'!$O588,'Partnumber data valves'!$B$4:$K$1001,8,FALSE)</f>
        <v>#N/A</v>
      </c>
      <c r="AC588" s="20" t="e">
        <f>VLOOKUP('Frese Valve Selection'!$O588,'Partnumber data valves'!$B$4:$K$1001,9,FALSE)</f>
        <v>#N/A</v>
      </c>
      <c r="AD588" s="20" t="e">
        <f>VLOOKUP('Frese Valve Selection'!$O588,'Partnumber data valves'!$B$4:$K$1001,10,FALSE)</f>
        <v>#N/A</v>
      </c>
      <c r="AE588" s="93">
        <f>IF(ISNUMBER(S588),S588*VLOOKUP('Frese Valve Selection'!$T588,'Partnumber data cartridges'!$A$4:$G$1001,7,FALSE),0)+
IF(ISNUMBER(U588),U588*VLOOKUP('Frese Valve Selection'!V588,'Partnumber data cartridges'!$A$4:$G$1001,7,FALSE),0)+
IF(ISNUMBER(W588),W588*VLOOKUP('Frese Valve Selection'!X588,'Partnumber data cartridges'!$A$4:$G$1001,7,FALSE),0)</f>
        <v>0</v>
      </c>
      <c r="AF588" s="1">
        <f>MAX(IF(ISBLANK(T588),0,VLOOKUP('Frese Valve Selection'!$T588,'Partnumber data cartridges'!$A$4:$G$1001,5,FALSE)),
IF(ISBLANK(V588),0,VLOOKUP('Frese Valve Selection'!V588,'Partnumber data cartridges'!$A$4:$G$1001,5,FALSE)),
IF(ISBLANK(X588),0,VLOOKUP('Frese Valve Selection'!X588,'Partnumber data cartridges'!$A$4:$G$1001,5,FALSE)))</f>
        <v>0</v>
      </c>
      <c r="AG588" s="20" t="e">
        <f>VLOOKUP(O588,'Weight table'!$A$2:$C$10000,3,FALSE)+IF(ISNUMBER(S588),S588*VLOOKUP(T588,'Weight table'!$A$2:$C$10000,3,FALSE),0)+IF(ISNUMBER(U588),U588*VLOOKUP(V588,'Weight table'!$A$2:$C$10000,3,FALSE),0)+IF(ISNUMBER(W588),W588*VLOOKUP(X588,'Weight table'!$A$2:$C$10000,3,FALSE),0)</f>
        <v>#N/A</v>
      </c>
      <c r="AI588" s="73"/>
      <c r="AN588">
        <f t="shared" ref="AN588:AN651" si="50">S588+U588+W588</f>
        <v>0</v>
      </c>
      <c r="AO588" t="e">
        <f t="shared" ref="AO588:AO651" si="51">Q588-AN588</f>
        <v>#N/A</v>
      </c>
    </row>
    <row r="589" spans="2:41">
      <c r="B589" s="73"/>
      <c r="C589" s="73"/>
      <c r="D589" s="73"/>
      <c r="E589" s="73"/>
      <c r="F589" s="73"/>
      <c r="G589" s="81"/>
      <c r="H589" s="84"/>
      <c r="I589" s="97"/>
      <c r="J589" s="73"/>
      <c r="K589" s="73"/>
      <c r="L589" s="73"/>
      <c r="M589" s="81"/>
      <c r="O589" s="71"/>
      <c r="P589" s="20" t="e">
        <f>VLOOKUP('Frese Valve Selection'!$O589,'Partnumber data valves'!$B$4:$M$1001,12,FALSE)</f>
        <v>#N/A</v>
      </c>
      <c r="Q589" s="20" t="e">
        <f>VLOOKUP('Frese Valve Selection'!$O589,'Partnumber data valves'!$B$4:$L$1001,11,FALSE)</f>
        <v>#N/A</v>
      </c>
      <c r="R589" s="94" t="e">
        <f t="shared" si="49"/>
        <v>#DIV/0!</v>
      </c>
      <c r="S589" s="71"/>
      <c r="T589" s="71"/>
      <c r="U589" s="71"/>
      <c r="V589" s="71"/>
      <c r="W589" s="71"/>
      <c r="X589" s="71"/>
      <c r="Y589" s="19" t="e">
        <f>VLOOKUP('Frese Valve Selection'!$O589,'Partnumber data valves'!$B$4:$K$1001,2,FALSE)</f>
        <v>#N/A</v>
      </c>
      <c r="Z589" s="20" t="e">
        <f>VLOOKUP('Frese Valve Selection'!$O589,'Partnumber data valves'!$B$4:$K$1001,3,FALSE)</f>
        <v>#N/A</v>
      </c>
      <c r="AA589" s="20" t="e">
        <f>VLOOKUP('Frese Valve Selection'!$O589,'Partnumber data valves'!$B$4:$K$1001,7,FALSE)</f>
        <v>#N/A</v>
      </c>
      <c r="AB589" s="20" t="e">
        <f>VLOOKUP('Frese Valve Selection'!$O589,'Partnumber data valves'!$B$4:$K$1001,8,FALSE)</f>
        <v>#N/A</v>
      </c>
      <c r="AC589" s="20" t="e">
        <f>VLOOKUP('Frese Valve Selection'!$O589,'Partnumber data valves'!$B$4:$K$1001,9,FALSE)</f>
        <v>#N/A</v>
      </c>
      <c r="AD589" s="20" t="e">
        <f>VLOOKUP('Frese Valve Selection'!$O589,'Partnumber data valves'!$B$4:$K$1001,10,FALSE)</f>
        <v>#N/A</v>
      </c>
      <c r="AE589" s="93">
        <f>IF(ISNUMBER(S589),S589*VLOOKUP('Frese Valve Selection'!$T589,'Partnumber data cartridges'!$A$4:$G$1001,7,FALSE),0)+
IF(ISNUMBER(U589),U589*VLOOKUP('Frese Valve Selection'!V589,'Partnumber data cartridges'!$A$4:$G$1001,7,FALSE),0)+
IF(ISNUMBER(W589),W589*VLOOKUP('Frese Valve Selection'!X589,'Partnumber data cartridges'!$A$4:$G$1001,7,FALSE),0)</f>
        <v>0</v>
      </c>
      <c r="AF589" s="1">
        <f>MAX(IF(ISBLANK(T589),0,VLOOKUP('Frese Valve Selection'!$T589,'Partnumber data cartridges'!$A$4:$G$1001,5,FALSE)),
IF(ISBLANK(V589),0,VLOOKUP('Frese Valve Selection'!V589,'Partnumber data cartridges'!$A$4:$G$1001,5,FALSE)),
IF(ISBLANK(X589),0,VLOOKUP('Frese Valve Selection'!X589,'Partnumber data cartridges'!$A$4:$G$1001,5,FALSE)))</f>
        <v>0</v>
      </c>
      <c r="AG589" s="20" t="e">
        <f>VLOOKUP(O589,'Weight table'!$A$2:$C$10000,3,FALSE)+IF(ISNUMBER(S589),S589*VLOOKUP(T589,'Weight table'!$A$2:$C$10000,3,FALSE),0)+IF(ISNUMBER(U589),U589*VLOOKUP(V589,'Weight table'!$A$2:$C$10000,3,FALSE),0)+IF(ISNUMBER(W589),W589*VLOOKUP(X589,'Weight table'!$A$2:$C$10000,3,FALSE),0)</f>
        <v>#N/A</v>
      </c>
      <c r="AI589" s="73"/>
      <c r="AN589">
        <f t="shared" si="50"/>
        <v>0</v>
      </c>
      <c r="AO589" t="e">
        <f t="shared" si="51"/>
        <v>#N/A</v>
      </c>
    </row>
    <row r="590" spans="2:41">
      <c r="B590" s="73"/>
      <c r="C590" s="73"/>
      <c r="D590" s="73"/>
      <c r="E590" s="73"/>
      <c r="F590" s="73"/>
      <c r="G590" s="81"/>
      <c r="H590" s="84"/>
      <c r="I590" s="97"/>
      <c r="J590" s="73"/>
      <c r="K590" s="73"/>
      <c r="L590" s="73"/>
      <c r="M590" s="81"/>
      <c r="O590" s="71"/>
      <c r="P590" s="20" t="e">
        <f>VLOOKUP('Frese Valve Selection'!$O590,'Partnumber data valves'!$B$4:$M$1001,12,FALSE)</f>
        <v>#N/A</v>
      </c>
      <c r="Q590" s="20" t="e">
        <f>VLOOKUP('Frese Valve Selection'!$O590,'Partnumber data valves'!$B$4:$L$1001,11,FALSE)</f>
        <v>#N/A</v>
      </c>
      <c r="R590" s="94" t="e">
        <f t="shared" si="49"/>
        <v>#DIV/0!</v>
      </c>
      <c r="S590" s="71"/>
      <c r="T590" s="71"/>
      <c r="U590" s="71"/>
      <c r="V590" s="71"/>
      <c r="W590" s="71"/>
      <c r="X590" s="71"/>
      <c r="Y590" s="19" t="e">
        <f>VLOOKUP('Frese Valve Selection'!$O590,'Partnumber data valves'!$B$4:$K$1001,2,FALSE)</f>
        <v>#N/A</v>
      </c>
      <c r="Z590" s="20" t="e">
        <f>VLOOKUP('Frese Valve Selection'!$O590,'Partnumber data valves'!$B$4:$K$1001,3,FALSE)</f>
        <v>#N/A</v>
      </c>
      <c r="AA590" s="20" t="e">
        <f>VLOOKUP('Frese Valve Selection'!$O590,'Partnumber data valves'!$B$4:$K$1001,7,FALSE)</f>
        <v>#N/A</v>
      </c>
      <c r="AB590" s="20" t="e">
        <f>VLOOKUP('Frese Valve Selection'!$O590,'Partnumber data valves'!$B$4:$K$1001,8,FALSE)</f>
        <v>#N/A</v>
      </c>
      <c r="AC590" s="20" t="e">
        <f>VLOOKUP('Frese Valve Selection'!$O590,'Partnumber data valves'!$B$4:$K$1001,9,FALSE)</f>
        <v>#N/A</v>
      </c>
      <c r="AD590" s="20" t="e">
        <f>VLOOKUP('Frese Valve Selection'!$O590,'Partnumber data valves'!$B$4:$K$1001,10,FALSE)</f>
        <v>#N/A</v>
      </c>
      <c r="AE590" s="93">
        <f>IF(ISNUMBER(S590),S590*VLOOKUP('Frese Valve Selection'!$T590,'Partnumber data cartridges'!$A$4:$G$1001,7,FALSE),0)+
IF(ISNUMBER(U590),U590*VLOOKUP('Frese Valve Selection'!V590,'Partnumber data cartridges'!$A$4:$G$1001,7,FALSE),0)+
IF(ISNUMBER(W590),W590*VLOOKUP('Frese Valve Selection'!X590,'Partnumber data cartridges'!$A$4:$G$1001,7,FALSE),0)</f>
        <v>0</v>
      </c>
      <c r="AF590" s="1">
        <f>MAX(IF(ISBLANK(T590),0,VLOOKUP('Frese Valve Selection'!$T590,'Partnumber data cartridges'!$A$4:$G$1001,5,FALSE)),
IF(ISBLANK(V590),0,VLOOKUP('Frese Valve Selection'!V590,'Partnumber data cartridges'!$A$4:$G$1001,5,FALSE)),
IF(ISBLANK(X590),0,VLOOKUP('Frese Valve Selection'!X590,'Partnumber data cartridges'!$A$4:$G$1001,5,FALSE)))</f>
        <v>0</v>
      </c>
      <c r="AG590" s="20" t="e">
        <f>VLOOKUP(O590,'Weight table'!$A$2:$C$10000,3,FALSE)+IF(ISNUMBER(S590),S590*VLOOKUP(T590,'Weight table'!$A$2:$C$10000,3,FALSE),0)+IF(ISNUMBER(U590),U590*VLOOKUP(V590,'Weight table'!$A$2:$C$10000,3,FALSE),0)+IF(ISNUMBER(W590),W590*VLOOKUP(X590,'Weight table'!$A$2:$C$10000,3,FALSE),0)</f>
        <v>#N/A</v>
      </c>
      <c r="AI590" s="73"/>
      <c r="AN590">
        <f t="shared" si="50"/>
        <v>0</v>
      </c>
      <c r="AO590" t="e">
        <f t="shared" si="51"/>
        <v>#N/A</v>
      </c>
    </row>
    <row r="591" spans="2:41">
      <c r="B591" s="73"/>
      <c r="C591" s="73"/>
      <c r="D591" s="73"/>
      <c r="E591" s="73"/>
      <c r="F591" s="73"/>
      <c r="G591" s="81"/>
      <c r="H591" s="84"/>
      <c r="I591" s="97"/>
      <c r="J591" s="73"/>
      <c r="K591" s="73"/>
      <c r="L591" s="73"/>
      <c r="M591" s="81"/>
      <c r="O591" s="71"/>
      <c r="P591" s="20" t="e">
        <f>VLOOKUP('Frese Valve Selection'!$O591,'Partnumber data valves'!$B$4:$M$1001,12,FALSE)</f>
        <v>#N/A</v>
      </c>
      <c r="Q591" s="20" t="e">
        <f>VLOOKUP('Frese Valve Selection'!$O591,'Partnumber data valves'!$B$4:$L$1001,11,FALSE)</f>
        <v>#N/A</v>
      </c>
      <c r="R591" s="94" t="e">
        <f t="shared" si="49"/>
        <v>#DIV/0!</v>
      </c>
      <c r="S591" s="71"/>
      <c r="T591" s="71"/>
      <c r="U591" s="71"/>
      <c r="V591" s="71"/>
      <c r="W591" s="71"/>
      <c r="X591" s="71"/>
      <c r="Y591" s="19" t="e">
        <f>VLOOKUP('Frese Valve Selection'!$O591,'Partnumber data valves'!$B$4:$K$1001,2,FALSE)</f>
        <v>#N/A</v>
      </c>
      <c r="Z591" s="20" t="e">
        <f>VLOOKUP('Frese Valve Selection'!$O591,'Partnumber data valves'!$B$4:$K$1001,3,FALSE)</f>
        <v>#N/A</v>
      </c>
      <c r="AA591" s="20" t="e">
        <f>VLOOKUP('Frese Valve Selection'!$O591,'Partnumber data valves'!$B$4:$K$1001,7,FALSE)</f>
        <v>#N/A</v>
      </c>
      <c r="AB591" s="20" t="e">
        <f>VLOOKUP('Frese Valve Selection'!$O591,'Partnumber data valves'!$B$4:$K$1001,8,FALSE)</f>
        <v>#N/A</v>
      </c>
      <c r="AC591" s="20" t="e">
        <f>VLOOKUP('Frese Valve Selection'!$O591,'Partnumber data valves'!$B$4:$K$1001,9,FALSE)</f>
        <v>#N/A</v>
      </c>
      <c r="AD591" s="20" t="e">
        <f>VLOOKUP('Frese Valve Selection'!$O591,'Partnumber data valves'!$B$4:$K$1001,10,FALSE)</f>
        <v>#N/A</v>
      </c>
      <c r="AE591" s="93">
        <f>IF(ISNUMBER(S591),S591*VLOOKUP('Frese Valve Selection'!$T591,'Partnumber data cartridges'!$A$4:$G$1001,7,FALSE),0)+
IF(ISNUMBER(U591),U591*VLOOKUP('Frese Valve Selection'!V591,'Partnumber data cartridges'!$A$4:$G$1001,7,FALSE),0)+
IF(ISNUMBER(W591),W591*VLOOKUP('Frese Valve Selection'!X591,'Partnumber data cartridges'!$A$4:$G$1001,7,FALSE),0)</f>
        <v>0</v>
      </c>
      <c r="AF591" s="1">
        <f>MAX(IF(ISBLANK(T591),0,VLOOKUP('Frese Valve Selection'!$T591,'Partnumber data cartridges'!$A$4:$G$1001,5,FALSE)),
IF(ISBLANK(V591),0,VLOOKUP('Frese Valve Selection'!V591,'Partnumber data cartridges'!$A$4:$G$1001,5,FALSE)),
IF(ISBLANK(X591),0,VLOOKUP('Frese Valve Selection'!X591,'Partnumber data cartridges'!$A$4:$G$1001,5,FALSE)))</f>
        <v>0</v>
      </c>
      <c r="AG591" s="20" t="e">
        <f>VLOOKUP(O591,'Weight table'!$A$2:$C$10000,3,FALSE)+IF(ISNUMBER(S591),S591*VLOOKUP(T591,'Weight table'!$A$2:$C$10000,3,FALSE),0)+IF(ISNUMBER(U591),U591*VLOOKUP(V591,'Weight table'!$A$2:$C$10000,3,FALSE),0)+IF(ISNUMBER(W591),W591*VLOOKUP(X591,'Weight table'!$A$2:$C$10000,3,FALSE),0)</f>
        <v>#N/A</v>
      </c>
      <c r="AI591" s="73"/>
      <c r="AN591">
        <f t="shared" si="50"/>
        <v>0</v>
      </c>
      <c r="AO591" t="e">
        <f t="shared" si="51"/>
        <v>#N/A</v>
      </c>
    </row>
    <row r="592" spans="2:41">
      <c r="B592" s="73"/>
      <c r="C592" s="73"/>
      <c r="D592" s="73"/>
      <c r="E592" s="73"/>
      <c r="F592" s="73"/>
      <c r="G592" s="81"/>
      <c r="H592" s="84"/>
      <c r="I592" s="97"/>
      <c r="J592" s="73"/>
      <c r="K592" s="73"/>
      <c r="L592" s="73"/>
      <c r="M592" s="81"/>
      <c r="O592" s="71"/>
      <c r="P592" s="20" t="e">
        <f>VLOOKUP('Frese Valve Selection'!$O592,'Partnumber data valves'!$B$4:$M$1001,12,FALSE)</f>
        <v>#N/A</v>
      </c>
      <c r="Q592" s="20" t="e">
        <f>VLOOKUP('Frese Valve Selection'!$O592,'Partnumber data valves'!$B$4:$L$1001,11,FALSE)</f>
        <v>#N/A</v>
      </c>
      <c r="R592" s="94" t="e">
        <f t="shared" si="49"/>
        <v>#DIV/0!</v>
      </c>
      <c r="S592" s="71"/>
      <c r="T592" s="71"/>
      <c r="U592" s="71"/>
      <c r="V592" s="71"/>
      <c r="W592" s="71"/>
      <c r="X592" s="71"/>
      <c r="Y592" s="19" t="e">
        <f>VLOOKUP('Frese Valve Selection'!$O592,'Partnumber data valves'!$B$4:$K$1001,2,FALSE)</f>
        <v>#N/A</v>
      </c>
      <c r="Z592" s="20" t="e">
        <f>VLOOKUP('Frese Valve Selection'!$O592,'Partnumber data valves'!$B$4:$K$1001,3,FALSE)</f>
        <v>#N/A</v>
      </c>
      <c r="AA592" s="20" t="e">
        <f>VLOOKUP('Frese Valve Selection'!$O592,'Partnumber data valves'!$B$4:$K$1001,7,FALSE)</f>
        <v>#N/A</v>
      </c>
      <c r="AB592" s="20" t="e">
        <f>VLOOKUP('Frese Valve Selection'!$O592,'Partnumber data valves'!$B$4:$K$1001,8,FALSE)</f>
        <v>#N/A</v>
      </c>
      <c r="AC592" s="20" t="e">
        <f>VLOOKUP('Frese Valve Selection'!$O592,'Partnumber data valves'!$B$4:$K$1001,9,FALSE)</f>
        <v>#N/A</v>
      </c>
      <c r="AD592" s="20" t="e">
        <f>VLOOKUP('Frese Valve Selection'!$O592,'Partnumber data valves'!$B$4:$K$1001,10,FALSE)</f>
        <v>#N/A</v>
      </c>
      <c r="AE592" s="93">
        <f>IF(ISNUMBER(S592),S592*VLOOKUP('Frese Valve Selection'!$T592,'Partnumber data cartridges'!$A$4:$G$1001,7,FALSE),0)+
IF(ISNUMBER(U592),U592*VLOOKUP('Frese Valve Selection'!V592,'Partnumber data cartridges'!$A$4:$G$1001,7,FALSE),0)+
IF(ISNUMBER(W592),W592*VLOOKUP('Frese Valve Selection'!X592,'Partnumber data cartridges'!$A$4:$G$1001,7,FALSE),0)</f>
        <v>0</v>
      </c>
      <c r="AF592" s="1">
        <f>MAX(IF(ISBLANK(T592),0,VLOOKUP('Frese Valve Selection'!$T592,'Partnumber data cartridges'!$A$4:$G$1001,5,FALSE)),
IF(ISBLANK(V592),0,VLOOKUP('Frese Valve Selection'!V592,'Partnumber data cartridges'!$A$4:$G$1001,5,FALSE)),
IF(ISBLANK(X592),0,VLOOKUP('Frese Valve Selection'!X592,'Partnumber data cartridges'!$A$4:$G$1001,5,FALSE)))</f>
        <v>0</v>
      </c>
      <c r="AG592" s="20" t="e">
        <f>VLOOKUP(O592,'Weight table'!$A$2:$C$10000,3,FALSE)+IF(ISNUMBER(S592),S592*VLOOKUP(T592,'Weight table'!$A$2:$C$10000,3,FALSE),0)+IF(ISNUMBER(U592),U592*VLOOKUP(V592,'Weight table'!$A$2:$C$10000,3,FALSE),0)+IF(ISNUMBER(W592),W592*VLOOKUP(X592,'Weight table'!$A$2:$C$10000,3,FALSE),0)</f>
        <v>#N/A</v>
      </c>
      <c r="AI592" s="73"/>
      <c r="AN592">
        <f t="shared" si="50"/>
        <v>0</v>
      </c>
      <c r="AO592" t="e">
        <f t="shared" si="51"/>
        <v>#N/A</v>
      </c>
    </row>
    <row r="593" spans="2:41">
      <c r="B593" s="73"/>
      <c r="C593" s="73"/>
      <c r="D593" s="73"/>
      <c r="E593" s="73"/>
      <c r="F593" s="73"/>
      <c r="G593" s="81"/>
      <c r="H593" s="81"/>
      <c r="I593" s="97"/>
      <c r="J593" s="73"/>
      <c r="K593" s="73"/>
      <c r="L593" s="73"/>
      <c r="M593" s="81"/>
      <c r="O593" s="71"/>
      <c r="P593" s="20" t="e">
        <f>VLOOKUP('Frese Valve Selection'!$O593,'Partnumber data valves'!$B$4:$M$1001,12,FALSE)</f>
        <v>#N/A</v>
      </c>
      <c r="Q593" s="20" t="e">
        <f>VLOOKUP('Frese Valve Selection'!$O593,'Partnumber data valves'!$B$4:$L$1001,11,FALSE)</f>
        <v>#N/A</v>
      </c>
      <c r="R593" s="94" t="e">
        <f t="shared" si="49"/>
        <v>#DIV/0!</v>
      </c>
      <c r="S593" s="71"/>
      <c r="T593" s="71"/>
      <c r="U593" s="71"/>
      <c r="V593" s="71"/>
      <c r="W593" s="71"/>
      <c r="X593" s="71"/>
      <c r="Y593" s="19" t="e">
        <f>VLOOKUP('Frese Valve Selection'!$O593,'Partnumber data valves'!$B$4:$K$1001,2,FALSE)</f>
        <v>#N/A</v>
      </c>
      <c r="Z593" s="20" t="e">
        <f>VLOOKUP('Frese Valve Selection'!$O593,'Partnumber data valves'!$B$4:$K$1001,3,FALSE)</f>
        <v>#N/A</v>
      </c>
      <c r="AA593" s="20" t="e">
        <f>VLOOKUP('Frese Valve Selection'!$O593,'Partnumber data valves'!$B$4:$K$1001,7,FALSE)</f>
        <v>#N/A</v>
      </c>
      <c r="AB593" s="20" t="e">
        <f>VLOOKUP('Frese Valve Selection'!$O593,'Partnumber data valves'!$B$4:$K$1001,8,FALSE)</f>
        <v>#N/A</v>
      </c>
      <c r="AC593" s="20" t="e">
        <f>VLOOKUP('Frese Valve Selection'!$O593,'Partnumber data valves'!$B$4:$K$1001,9,FALSE)</f>
        <v>#N/A</v>
      </c>
      <c r="AD593" s="20" t="e">
        <f>VLOOKUP('Frese Valve Selection'!$O593,'Partnumber data valves'!$B$4:$K$1001,10,FALSE)</f>
        <v>#N/A</v>
      </c>
      <c r="AE593" s="93">
        <f>IF(ISNUMBER(S593),S593*VLOOKUP('Frese Valve Selection'!$T593,'Partnumber data cartridges'!$A$4:$G$1001,7,FALSE),0)+
IF(ISNUMBER(U593),U593*VLOOKUP('Frese Valve Selection'!V593,'Partnumber data cartridges'!$A$4:$G$1001,7,FALSE),0)+
IF(ISNUMBER(W593),W593*VLOOKUP('Frese Valve Selection'!X593,'Partnumber data cartridges'!$A$4:$G$1001,7,FALSE),0)</f>
        <v>0</v>
      </c>
      <c r="AF593" s="1">
        <f>MAX(IF(ISBLANK(T593),0,VLOOKUP('Frese Valve Selection'!$T593,'Partnumber data cartridges'!$A$4:$G$1001,5,FALSE)),
IF(ISBLANK(V593),0,VLOOKUP('Frese Valve Selection'!V593,'Partnumber data cartridges'!$A$4:$G$1001,5,FALSE)),
IF(ISBLANK(X593),0,VLOOKUP('Frese Valve Selection'!X593,'Partnumber data cartridges'!$A$4:$G$1001,5,FALSE)))</f>
        <v>0</v>
      </c>
      <c r="AG593" s="20" t="e">
        <f>VLOOKUP(O593,'Weight table'!$A$2:$C$10000,3,FALSE)+IF(ISNUMBER(S593),S593*VLOOKUP(T593,'Weight table'!$A$2:$C$10000,3,FALSE),0)+IF(ISNUMBER(U593),U593*VLOOKUP(V593,'Weight table'!$A$2:$C$10000,3,FALSE),0)+IF(ISNUMBER(W593),W593*VLOOKUP(X593,'Weight table'!$A$2:$C$10000,3,FALSE),0)</f>
        <v>#N/A</v>
      </c>
      <c r="AI593" s="73"/>
      <c r="AN593">
        <f t="shared" si="50"/>
        <v>0</v>
      </c>
      <c r="AO593" t="e">
        <f t="shared" si="51"/>
        <v>#N/A</v>
      </c>
    </row>
    <row r="594" spans="2:41">
      <c r="B594" s="73"/>
      <c r="C594" s="73"/>
      <c r="D594" s="73"/>
      <c r="E594" s="73"/>
      <c r="F594" s="73"/>
      <c r="G594" s="81"/>
      <c r="H594" s="81"/>
      <c r="I594" s="97"/>
      <c r="J594" s="73"/>
      <c r="K594" s="73"/>
      <c r="L594" s="73"/>
      <c r="M594" s="81"/>
      <c r="O594" s="71"/>
      <c r="P594" s="20" t="e">
        <f>VLOOKUP('Frese Valve Selection'!$O594,'Partnumber data valves'!$B$4:$M$1001,12,FALSE)</f>
        <v>#N/A</v>
      </c>
      <c r="Q594" s="20" t="e">
        <f>VLOOKUP('Frese Valve Selection'!$O594,'Partnumber data valves'!$B$4:$L$1001,11,FALSE)</f>
        <v>#N/A</v>
      </c>
      <c r="R594" s="94" t="e">
        <f t="shared" si="49"/>
        <v>#DIV/0!</v>
      </c>
      <c r="S594" s="71"/>
      <c r="T594" s="71"/>
      <c r="U594" s="71"/>
      <c r="V594" s="71"/>
      <c r="W594" s="71"/>
      <c r="X594" s="71"/>
      <c r="Y594" s="19" t="e">
        <f>VLOOKUP('Frese Valve Selection'!$O594,'Partnumber data valves'!$B$4:$K$1001,2,FALSE)</f>
        <v>#N/A</v>
      </c>
      <c r="Z594" s="20" t="e">
        <f>VLOOKUP('Frese Valve Selection'!$O594,'Partnumber data valves'!$B$4:$K$1001,3,FALSE)</f>
        <v>#N/A</v>
      </c>
      <c r="AA594" s="20" t="e">
        <f>VLOOKUP('Frese Valve Selection'!$O594,'Partnumber data valves'!$B$4:$K$1001,7,FALSE)</f>
        <v>#N/A</v>
      </c>
      <c r="AB594" s="20" t="e">
        <f>VLOOKUP('Frese Valve Selection'!$O594,'Partnumber data valves'!$B$4:$K$1001,8,FALSE)</f>
        <v>#N/A</v>
      </c>
      <c r="AC594" s="20" t="e">
        <f>VLOOKUP('Frese Valve Selection'!$O594,'Partnumber data valves'!$B$4:$K$1001,9,FALSE)</f>
        <v>#N/A</v>
      </c>
      <c r="AD594" s="20" t="e">
        <f>VLOOKUP('Frese Valve Selection'!$O594,'Partnumber data valves'!$B$4:$K$1001,10,FALSE)</f>
        <v>#N/A</v>
      </c>
      <c r="AE594" s="93">
        <f>IF(ISNUMBER(S594),S594*VLOOKUP('Frese Valve Selection'!$T594,'Partnumber data cartridges'!$A$4:$G$1001,7,FALSE),0)+
IF(ISNUMBER(U594),U594*VLOOKUP('Frese Valve Selection'!V594,'Partnumber data cartridges'!$A$4:$G$1001,7,FALSE),0)+
IF(ISNUMBER(W594),W594*VLOOKUP('Frese Valve Selection'!X594,'Partnumber data cartridges'!$A$4:$G$1001,7,FALSE),0)</f>
        <v>0</v>
      </c>
      <c r="AF594" s="1">
        <f>MAX(IF(ISBLANK(T594),0,VLOOKUP('Frese Valve Selection'!$T594,'Partnumber data cartridges'!$A$4:$G$1001,5,FALSE)),
IF(ISBLANK(V594),0,VLOOKUP('Frese Valve Selection'!V594,'Partnumber data cartridges'!$A$4:$G$1001,5,FALSE)),
IF(ISBLANK(X594),0,VLOOKUP('Frese Valve Selection'!X594,'Partnumber data cartridges'!$A$4:$G$1001,5,FALSE)))</f>
        <v>0</v>
      </c>
      <c r="AG594" s="20" t="e">
        <f>VLOOKUP(O594,'Weight table'!$A$2:$C$10000,3,FALSE)+IF(ISNUMBER(S594),S594*VLOOKUP(T594,'Weight table'!$A$2:$C$10000,3,FALSE),0)+IF(ISNUMBER(U594),U594*VLOOKUP(V594,'Weight table'!$A$2:$C$10000,3,FALSE),0)+IF(ISNUMBER(W594),W594*VLOOKUP(X594,'Weight table'!$A$2:$C$10000,3,FALSE),0)</f>
        <v>#N/A</v>
      </c>
      <c r="AI594" s="73"/>
      <c r="AN594">
        <f t="shared" si="50"/>
        <v>0</v>
      </c>
      <c r="AO594" t="e">
        <f t="shared" si="51"/>
        <v>#N/A</v>
      </c>
    </row>
    <row r="595" spans="2:41">
      <c r="B595" s="73"/>
      <c r="C595" s="73"/>
      <c r="D595" s="73"/>
      <c r="E595" s="73"/>
      <c r="F595" s="73"/>
      <c r="G595" s="81"/>
      <c r="H595" s="84"/>
      <c r="I595" s="97"/>
      <c r="J595" s="73"/>
      <c r="K595" s="73"/>
      <c r="L595" s="73"/>
      <c r="M595" s="81"/>
      <c r="O595" s="71"/>
      <c r="P595" s="20" t="e">
        <f>VLOOKUP('Frese Valve Selection'!$O595,'Partnumber data valves'!$B$4:$M$1001,12,FALSE)</f>
        <v>#N/A</v>
      </c>
      <c r="Q595" s="20" t="e">
        <f>VLOOKUP('Frese Valve Selection'!$O595,'Partnumber data valves'!$B$4:$L$1001,11,FALSE)</f>
        <v>#N/A</v>
      </c>
      <c r="R595" s="94" t="e">
        <f t="shared" si="49"/>
        <v>#DIV/0!</v>
      </c>
      <c r="S595" s="71"/>
      <c r="T595" s="71"/>
      <c r="U595" s="71"/>
      <c r="V595" s="71"/>
      <c r="W595" s="71"/>
      <c r="X595" s="71"/>
      <c r="Y595" s="19" t="e">
        <f>VLOOKUP('Frese Valve Selection'!$O595,'Partnumber data valves'!$B$4:$K$1001,2,FALSE)</f>
        <v>#N/A</v>
      </c>
      <c r="Z595" s="20" t="e">
        <f>VLOOKUP('Frese Valve Selection'!$O595,'Partnumber data valves'!$B$4:$K$1001,3,FALSE)</f>
        <v>#N/A</v>
      </c>
      <c r="AA595" s="20" t="e">
        <f>VLOOKUP('Frese Valve Selection'!$O595,'Partnumber data valves'!$B$4:$K$1001,7,FALSE)</f>
        <v>#N/A</v>
      </c>
      <c r="AB595" s="20" t="e">
        <f>VLOOKUP('Frese Valve Selection'!$O595,'Partnumber data valves'!$B$4:$K$1001,8,FALSE)</f>
        <v>#N/A</v>
      </c>
      <c r="AC595" s="20" t="e">
        <f>VLOOKUP('Frese Valve Selection'!$O595,'Partnumber data valves'!$B$4:$K$1001,9,FALSE)</f>
        <v>#N/A</v>
      </c>
      <c r="AD595" s="20" t="e">
        <f>VLOOKUP('Frese Valve Selection'!$O595,'Partnumber data valves'!$B$4:$K$1001,10,FALSE)</f>
        <v>#N/A</v>
      </c>
      <c r="AE595" s="93">
        <f>IF(ISNUMBER(S595),S595*VLOOKUP('Frese Valve Selection'!$T595,'Partnumber data cartridges'!$A$4:$G$1001,7,FALSE),0)+
IF(ISNUMBER(U595),U595*VLOOKUP('Frese Valve Selection'!V595,'Partnumber data cartridges'!$A$4:$G$1001,7,FALSE),0)+
IF(ISNUMBER(W595),W595*VLOOKUP('Frese Valve Selection'!X595,'Partnumber data cartridges'!$A$4:$G$1001,7,FALSE),0)</f>
        <v>0</v>
      </c>
      <c r="AF595" s="1">
        <f>MAX(IF(ISBLANK(T595),0,VLOOKUP('Frese Valve Selection'!$T595,'Partnumber data cartridges'!$A$4:$G$1001,5,FALSE)),
IF(ISBLANK(V595),0,VLOOKUP('Frese Valve Selection'!V595,'Partnumber data cartridges'!$A$4:$G$1001,5,FALSE)),
IF(ISBLANK(X595),0,VLOOKUP('Frese Valve Selection'!X595,'Partnumber data cartridges'!$A$4:$G$1001,5,FALSE)))</f>
        <v>0</v>
      </c>
      <c r="AG595" s="20" t="e">
        <f>VLOOKUP(O595,'Weight table'!$A$2:$C$10000,3,FALSE)+IF(ISNUMBER(S595),S595*VLOOKUP(T595,'Weight table'!$A$2:$C$10000,3,FALSE),0)+IF(ISNUMBER(U595),U595*VLOOKUP(V595,'Weight table'!$A$2:$C$10000,3,FALSE),0)+IF(ISNUMBER(W595),W595*VLOOKUP(X595,'Weight table'!$A$2:$C$10000,3,FALSE),0)</f>
        <v>#N/A</v>
      </c>
      <c r="AI595" s="73"/>
      <c r="AN595">
        <f t="shared" si="50"/>
        <v>0</v>
      </c>
      <c r="AO595" t="e">
        <f t="shared" si="51"/>
        <v>#N/A</v>
      </c>
    </row>
    <row r="596" spans="2:41">
      <c r="B596" s="73"/>
      <c r="C596" s="73"/>
      <c r="D596" s="73"/>
      <c r="E596" s="73"/>
      <c r="F596" s="73"/>
      <c r="G596" s="81"/>
      <c r="H596" s="84"/>
      <c r="I596" s="97"/>
      <c r="J596" s="73"/>
      <c r="K596" s="73"/>
      <c r="L596" s="73"/>
      <c r="M596" s="81"/>
      <c r="O596" s="71"/>
      <c r="P596" s="20" t="e">
        <f>VLOOKUP('Frese Valve Selection'!$O596,'Partnumber data valves'!$B$4:$M$1001,12,FALSE)</f>
        <v>#N/A</v>
      </c>
      <c r="Q596" s="20" t="e">
        <f>VLOOKUP('Frese Valve Selection'!$O596,'Partnumber data valves'!$B$4:$L$1001,11,FALSE)</f>
        <v>#N/A</v>
      </c>
      <c r="R596" s="94" t="e">
        <f t="shared" si="49"/>
        <v>#DIV/0!</v>
      </c>
      <c r="S596" s="71"/>
      <c r="T596" s="71"/>
      <c r="U596" s="71"/>
      <c r="V596" s="71"/>
      <c r="W596" s="71"/>
      <c r="X596" s="71"/>
      <c r="Y596" s="19" t="e">
        <f>VLOOKUP('Frese Valve Selection'!$O596,'Partnumber data valves'!$B$4:$K$1001,2,FALSE)</f>
        <v>#N/A</v>
      </c>
      <c r="Z596" s="20" t="e">
        <f>VLOOKUP('Frese Valve Selection'!$O596,'Partnumber data valves'!$B$4:$K$1001,3,FALSE)</f>
        <v>#N/A</v>
      </c>
      <c r="AA596" s="20" t="e">
        <f>VLOOKUP('Frese Valve Selection'!$O596,'Partnumber data valves'!$B$4:$K$1001,7,FALSE)</f>
        <v>#N/A</v>
      </c>
      <c r="AB596" s="20" t="e">
        <f>VLOOKUP('Frese Valve Selection'!$O596,'Partnumber data valves'!$B$4:$K$1001,8,FALSE)</f>
        <v>#N/A</v>
      </c>
      <c r="AC596" s="20" t="e">
        <f>VLOOKUP('Frese Valve Selection'!$O596,'Partnumber data valves'!$B$4:$K$1001,9,FALSE)</f>
        <v>#N/A</v>
      </c>
      <c r="AD596" s="20" t="e">
        <f>VLOOKUP('Frese Valve Selection'!$O596,'Partnumber data valves'!$B$4:$K$1001,10,FALSE)</f>
        <v>#N/A</v>
      </c>
      <c r="AE596" s="93">
        <f>IF(ISNUMBER(S596),S596*VLOOKUP('Frese Valve Selection'!$T596,'Partnumber data cartridges'!$A$4:$G$1001,7,FALSE),0)+
IF(ISNUMBER(U596),U596*VLOOKUP('Frese Valve Selection'!V596,'Partnumber data cartridges'!$A$4:$G$1001,7,FALSE),0)+
IF(ISNUMBER(W596),W596*VLOOKUP('Frese Valve Selection'!X596,'Partnumber data cartridges'!$A$4:$G$1001,7,FALSE),0)</f>
        <v>0</v>
      </c>
      <c r="AF596" s="1">
        <f>MAX(IF(ISBLANK(T596),0,VLOOKUP('Frese Valve Selection'!$T596,'Partnumber data cartridges'!$A$4:$G$1001,5,FALSE)),
IF(ISBLANK(V596),0,VLOOKUP('Frese Valve Selection'!V596,'Partnumber data cartridges'!$A$4:$G$1001,5,FALSE)),
IF(ISBLANK(X596),0,VLOOKUP('Frese Valve Selection'!X596,'Partnumber data cartridges'!$A$4:$G$1001,5,FALSE)))</f>
        <v>0</v>
      </c>
      <c r="AG596" s="20" t="e">
        <f>VLOOKUP(O596,'Weight table'!$A$2:$C$10000,3,FALSE)+IF(ISNUMBER(S596),S596*VLOOKUP(T596,'Weight table'!$A$2:$C$10000,3,FALSE),0)+IF(ISNUMBER(U596),U596*VLOOKUP(V596,'Weight table'!$A$2:$C$10000,3,FALSE),0)+IF(ISNUMBER(W596),W596*VLOOKUP(X596,'Weight table'!$A$2:$C$10000,3,FALSE),0)</f>
        <v>#N/A</v>
      </c>
      <c r="AI596" s="73"/>
      <c r="AN596">
        <f t="shared" si="50"/>
        <v>0</v>
      </c>
      <c r="AO596" t="e">
        <f t="shared" si="51"/>
        <v>#N/A</v>
      </c>
    </row>
    <row r="597" spans="2:41">
      <c r="B597" s="73"/>
      <c r="C597" s="73"/>
      <c r="D597" s="73"/>
      <c r="E597" s="73"/>
      <c r="F597" s="73"/>
      <c r="G597" s="81"/>
      <c r="H597" s="84"/>
      <c r="I597" s="97"/>
      <c r="J597" s="73"/>
      <c r="K597" s="73"/>
      <c r="L597" s="73"/>
      <c r="M597" s="81"/>
      <c r="O597" s="71"/>
      <c r="P597" s="20" t="e">
        <f>VLOOKUP('Frese Valve Selection'!$O597,'Partnumber data valves'!$B$4:$M$1001,12,FALSE)</f>
        <v>#N/A</v>
      </c>
      <c r="Q597" s="20" t="e">
        <f>VLOOKUP('Frese Valve Selection'!$O597,'Partnumber data valves'!$B$4:$L$1001,11,FALSE)</f>
        <v>#N/A</v>
      </c>
      <c r="R597" s="94" t="e">
        <f t="shared" si="49"/>
        <v>#DIV/0!</v>
      </c>
      <c r="S597" s="71"/>
      <c r="T597" s="71"/>
      <c r="U597" s="71"/>
      <c r="V597" s="71"/>
      <c r="W597" s="71"/>
      <c r="X597" s="71"/>
      <c r="Y597" s="19" t="e">
        <f>VLOOKUP('Frese Valve Selection'!$O597,'Partnumber data valves'!$B$4:$K$1001,2,FALSE)</f>
        <v>#N/A</v>
      </c>
      <c r="Z597" s="20" t="e">
        <f>VLOOKUP('Frese Valve Selection'!$O597,'Partnumber data valves'!$B$4:$K$1001,3,FALSE)</f>
        <v>#N/A</v>
      </c>
      <c r="AA597" s="20" t="e">
        <f>VLOOKUP('Frese Valve Selection'!$O597,'Partnumber data valves'!$B$4:$K$1001,7,FALSE)</f>
        <v>#N/A</v>
      </c>
      <c r="AB597" s="20" t="e">
        <f>VLOOKUP('Frese Valve Selection'!$O597,'Partnumber data valves'!$B$4:$K$1001,8,FALSE)</f>
        <v>#N/A</v>
      </c>
      <c r="AC597" s="20" t="e">
        <f>VLOOKUP('Frese Valve Selection'!$O597,'Partnumber data valves'!$B$4:$K$1001,9,FALSE)</f>
        <v>#N/A</v>
      </c>
      <c r="AD597" s="20" t="e">
        <f>VLOOKUP('Frese Valve Selection'!$O597,'Partnumber data valves'!$B$4:$K$1001,10,FALSE)</f>
        <v>#N/A</v>
      </c>
      <c r="AE597" s="93">
        <f>IF(ISNUMBER(S597),S597*VLOOKUP('Frese Valve Selection'!$T597,'Partnumber data cartridges'!$A$4:$G$1001,7,FALSE),0)+
IF(ISNUMBER(U597),U597*VLOOKUP('Frese Valve Selection'!V597,'Partnumber data cartridges'!$A$4:$G$1001,7,FALSE),0)+
IF(ISNUMBER(W597),W597*VLOOKUP('Frese Valve Selection'!X597,'Partnumber data cartridges'!$A$4:$G$1001,7,FALSE),0)</f>
        <v>0</v>
      </c>
      <c r="AF597" s="1">
        <f>MAX(IF(ISBLANK(T597),0,VLOOKUP('Frese Valve Selection'!$T597,'Partnumber data cartridges'!$A$4:$G$1001,5,FALSE)),
IF(ISBLANK(V597),0,VLOOKUP('Frese Valve Selection'!V597,'Partnumber data cartridges'!$A$4:$G$1001,5,FALSE)),
IF(ISBLANK(X597),0,VLOOKUP('Frese Valve Selection'!X597,'Partnumber data cartridges'!$A$4:$G$1001,5,FALSE)))</f>
        <v>0</v>
      </c>
      <c r="AG597" s="20" t="e">
        <f>VLOOKUP(O597,'Weight table'!$A$2:$C$10000,3,FALSE)+IF(ISNUMBER(S597),S597*VLOOKUP(T597,'Weight table'!$A$2:$C$10000,3,FALSE),0)+IF(ISNUMBER(U597),U597*VLOOKUP(V597,'Weight table'!$A$2:$C$10000,3,FALSE),0)+IF(ISNUMBER(W597),W597*VLOOKUP(X597,'Weight table'!$A$2:$C$10000,3,FALSE),0)</f>
        <v>#N/A</v>
      </c>
      <c r="AI597" s="73"/>
      <c r="AN597">
        <f t="shared" si="50"/>
        <v>0</v>
      </c>
      <c r="AO597" t="e">
        <f t="shared" si="51"/>
        <v>#N/A</v>
      </c>
    </row>
    <row r="598" spans="2:41">
      <c r="B598" s="73"/>
      <c r="C598" s="73"/>
      <c r="D598" s="73"/>
      <c r="E598" s="73"/>
      <c r="F598" s="73"/>
      <c r="G598" s="81"/>
      <c r="H598" s="84"/>
      <c r="I598" s="97"/>
      <c r="J598" s="73"/>
      <c r="K598" s="73"/>
      <c r="L598" s="73"/>
      <c r="M598" s="81"/>
      <c r="O598" s="71"/>
      <c r="P598" s="20" t="e">
        <f>VLOOKUP('Frese Valve Selection'!$O598,'Partnumber data valves'!$B$4:$M$1001,12,FALSE)</f>
        <v>#N/A</v>
      </c>
      <c r="Q598" s="20" t="e">
        <f>VLOOKUP('Frese Valve Selection'!$O598,'Partnumber data valves'!$B$4:$L$1001,11,FALSE)</f>
        <v>#N/A</v>
      </c>
      <c r="R598" s="94" t="e">
        <f t="shared" si="49"/>
        <v>#DIV/0!</v>
      </c>
      <c r="S598" s="71"/>
      <c r="T598" s="71"/>
      <c r="U598" s="71"/>
      <c r="V598" s="71"/>
      <c r="W598" s="71"/>
      <c r="X598" s="71"/>
      <c r="Y598" s="19" t="e">
        <f>VLOOKUP('Frese Valve Selection'!$O598,'Partnumber data valves'!$B$4:$K$1001,2,FALSE)</f>
        <v>#N/A</v>
      </c>
      <c r="Z598" s="20" t="e">
        <f>VLOOKUP('Frese Valve Selection'!$O598,'Partnumber data valves'!$B$4:$K$1001,3,FALSE)</f>
        <v>#N/A</v>
      </c>
      <c r="AA598" s="20" t="e">
        <f>VLOOKUP('Frese Valve Selection'!$O598,'Partnumber data valves'!$B$4:$K$1001,7,FALSE)</f>
        <v>#N/A</v>
      </c>
      <c r="AB598" s="20" t="e">
        <f>VLOOKUP('Frese Valve Selection'!$O598,'Partnumber data valves'!$B$4:$K$1001,8,FALSE)</f>
        <v>#N/A</v>
      </c>
      <c r="AC598" s="20" t="e">
        <f>VLOOKUP('Frese Valve Selection'!$O598,'Partnumber data valves'!$B$4:$K$1001,9,FALSE)</f>
        <v>#N/A</v>
      </c>
      <c r="AD598" s="20" t="e">
        <f>VLOOKUP('Frese Valve Selection'!$O598,'Partnumber data valves'!$B$4:$K$1001,10,FALSE)</f>
        <v>#N/A</v>
      </c>
      <c r="AE598" s="93">
        <f>IF(ISNUMBER(S598),S598*VLOOKUP('Frese Valve Selection'!$T598,'Partnumber data cartridges'!$A$4:$G$1001,7,FALSE),0)+
IF(ISNUMBER(U598),U598*VLOOKUP('Frese Valve Selection'!V598,'Partnumber data cartridges'!$A$4:$G$1001,7,FALSE),0)+
IF(ISNUMBER(W598),W598*VLOOKUP('Frese Valve Selection'!X598,'Partnumber data cartridges'!$A$4:$G$1001,7,FALSE),0)</f>
        <v>0</v>
      </c>
      <c r="AF598" s="1">
        <f>MAX(IF(ISBLANK(T598),0,VLOOKUP('Frese Valve Selection'!$T598,'Partnumber data cartridges'!$A$4:$G$1001,5,FALSE)),
IF(ISBLANK(V598),0,VLOOKUP('Frese Valve Selection'!V598,'Partnumber data cartridges'!$A$4:$G$1001,5,FALSE)),
IF(ISBLANK(X598),0,VLOOKUP('Frese Valve Selection'!X598,'Partnumber data cartridges'!$A$4:$G$1001,5,FALSE)))</f>
        <v>0</v>
      </c>
      <c r="AG598" s="20" t="e">
        <f>VLOOKUP(O598,'Weight table'!$A$2:$C$10000,3,FALSE)+IF(ISNUMBER(S598),S598*VLOOKUP(T598,'Weight table'!$A$2:$C$10000,3,FALSE),0)+IF(ISNUMBER(U598),U598*VLOOKUP(V598,'Weight table'!$A$2:$C$10000,3,FALSE),0)+IF(ISNUMBER(W598),W598*VLOOKUP(X598,'Weight table'!$A$2:$C$10000,3,FALSE),0)</f>
        <v>#N/A</v>
      </c>
      <c r="AI598" s="73"/>
      <c r="AN598">
        <f t="shared" si="50"/>
        <v>0</v>
      </c>
      <c r="AO598" t="e">
        <f t="shared" si="51"/>
        <v>#N/A</v>
      </c>
    </row>
    <row r="599" spans="2:41">
      <c r="B599" s="73"/>
      <c r="C599" s="73"/>
      <c r="D599" s="73"/>
      <c r="E599" s="73"/>
      <c r="F599" s="73"/>
      <c r="G599" s="81"/>
      <c r="H599" s="81"/>
      <c r="I599" s="97"/>
      <c r="J599" s="73"/>
      <c r="K599" s="73"/>
      <c r="L599" s="73"/>
      <c r="M599" s="81"/>
      <c r="O599" s="71"/>
      <c r="P599" s="20" t="e">
        <f>VLOOKUP('Frese Valve Selection'!$O599,'Partnumber data valves'!$B$4:$M$1001,12,FALSE)</f>
        <v>#N/A</v>
      </c>
      <c r="Q599" s="20" t="e">
        <f>VLOOKUP('Frese Valve Selection'!$O599,'Partnumber data valves'!$B$4:$L$1001,11,FALSE)</f>
        <v>#N/A</v>
      </c>
      <c r="R599" s="94" t="e">
        <f t="shared" si="49"/>
        <v>#DIV/0!</v>
      </c>
      <c r="S599" s="71"/>
      <c r="T599" s="71"/>
      <c r="U599" s="71"/>
      <c r="V599" s="71"/>
      <c r="W599" s="71"/>
      <c r="X599" s="71"/>
      <c r="Y599" s="19" t="e">
        <f>VLOOKUP('Frese Valve Selection'!$O599,'Partnumber data valves'!$B$4:$K$1001,2,FALSE)</f>
        <v>#N/A</v>
      </c>
      <c r="Z599" s="20" t="e">
        <f>VLOOKUP('Frese Valve Selection'!$O599,'Partnumber data valves'!$B$4:$K$1001,3,FALSE)</f>
        <v>#N/A</v>
      </c>
      <c r="AA599" s="20" t="e">
        <f>VLOOKUP('Frese Valve Selection'!$O599,'Partnumber data valves'!$B$4:$K$1001,7,FALSE)</f>
        <v>#N/A</v>
      </c>
      <c r="AB599" s="20" t="e">
        <f>VLOOKUP('Frese Valve Selection'!$O599,'Partnumber data valves'!$B$4:$K$1001,8,FALSE)</f>
        <v>#N/A</v>
      </c>
      <c r="AC599" s="20" t="e">
        <f>VLOOKUP('Frese Valve Selection'!$O599,'Partnumber data valves'!$B$4:$K$1001,9,FALSE)</f>
        <v>#N/A</v>
      </c>
      <c r="AD599" s="20" t="e">
        <f>VLOOKUP('Frese Valve Selection'!$O599,'Partnumber data valves'!$B$4:$K$1001,10,FALSE)</f>
        <v>#N/A</v>
      </c>
      <c r="AE599" s="93">
        <f>IF(ISNUMBER(S599),S599*VLOOKUP('Frese Valve Selection'!$T599,'Partnumber data cartridges'!$A$4:$G$1001,7,FALSE),0)+
IF(ISNUMBER(U599),U599*VLOOKUP('Frese Valve Selection'!V599,'Partnumber data cartridges'!$A$4:$G$1001,7,FALSE),0)+
IF(ISNUMBER(W599),W599*VLOOKUP('Frese Valve Selection'!X599,'Partnumber data cartridges'!$A$4:$G$1001,7,FALSE),0)</f>
        <v>0</v>
      </c>
      <c r="AF599" s="1">
        <f>MAX(IF(ISBLANK(T599),0,VLOOKUP('Frese Valve Selection'!$T599,'Partnumber data cartridges'!$A$4:$G$1001,5,FALSE)),
IF(ISBLANK(V599),0,VLOOKUP('Frese Valve Selection'!V599,'Partnumber data cartridges'!$A$4:$G$1001,5,FALSE)),
IF(ISBLANK(X599),0,VLOOKUP('Frese Valve Selection'!X599,'Partnumber data cartridges'!$A$4:$G$1001,5,FALSE)))</f>
        <v>0</v>
      </c>
      <c r="AG599" s="20" t="e">
        <f>VLOOKUP(O599,'Weight table'!$A$2:$C$10000,3,FALSE)+IF(ISNUMBER(S599),S599*VLOOKUP(T599,'Weight table'!$A$2:$C$10000,3,FALSE),0)+IF(ISNUMBER(U599),U599*VLOOKUP(V599,'Weight table'!$A$2:$C$10000,3,FALSE),0)+IF(ISNUMBER(W599),W599*VLOOKUP(X599,'Weight table'!$A$2:$C$10000,3,FALSE),0)</f>
        <v>#N/A</v>
      </c>
      <c r="AI599" s="73"/>
      <c r="AN599">
        <f t="shared" si="50"/>
        <v>0</v>
      </c>
      <c r="AO599" t="e">
        <f t="shared" si="51"/>
        <v>#N/A</v>
      </c>
    </row>
    <row r="600" spans="2:41">
      <c r="B600" s="73"/>
      <c r="C600" s="73"/>
      <c r="D600" s="73"/>
      <c r="E600" s="73"/>
      <c r="F600" s="73"/>
      <c r="G600" s="81"/>
      <c r="H600" s="84"/>
      <c r="I600" s="97"/>
      <c r="J600" s="73"/>
      <c r="K600" s="73"/>
      <c r="L600" s="73"/>
      <c r="M600" s="81"/>
      <c r="O600" s="71"/>
      <c r="P600" s="20" t="e">
        <f>VLOOKUP('Frese Valve Selection'!$O600,'Partnumber data valves'!$B$4:$M$1001,12,FALSE)</f>
        <v>#N/A</v>
      </c>
      <c r="Q600" s="20" t="e">
        <f>VLOOKUP('Frese Valve Selection'!$O600,'Partnumber data valves'!$B$4:$L$1001,11,FALSE)</f>
        <v>#N/A</v>
      </c>
      <c r="R600" s="94" t="e">
        <f t="shared" si="49"/>
        <v>#DIV/0!</v>
      </c>
      <c r="S600" s="71"/>
      <c r="T600" s="71"/>
      <c r="U600" s="71"/>
      <c r="V600" s="71"/>
      <c r="W600" s="71"/>
      <c r="X600" s="71"/>
      <c r="Y600" s="19" t="e">
        <f>VLOOKUP('Frese Valve Selection'!$O600,'Partnumber data valves'!$B$4:$K$1001,2,FALSE)</f>
        <v>#N/A</v>
      </c>
      <c r="Z600" s="20" t="e">
        <f>VLOOKUP('Frese Valve Selection'!$O600,'Partnumber data valves'!$B$4:$K$1001,3,FALSE)</f>
        <v>#N/A</v>
      </c>
      <c r="AA600" s="20" t="e">
        <f>VLOOKUP('Frese Valve Selection'!$O600,'Partnumber data valves'!$B$4:$K$1001,7,FALSE)</f>
        <v>#N/A</v>
      </c>
      <c r="AB600" s="20" t="e">
        <f>VLOOKUP('Frese Valve Selection'!$O600,'Partnumber data valves'!$B$4:$K$1001,8,FALSE)</f>
        <v>#N/A</v>
      </c>
      <c r="AC600" s="20" t="e">
        <f>VLOOKUP('Frese Valve Selection'!$O600,'Partnumber data valves'!$B$4:$K$1001,9,FALSE)</f>
        <v>#N/A</v>
      </c>
      <c r="AD600" s="20" t="e">
        <f>VLOOKUP('Frese Valve Selection'!$O600,'Partnumber data valves'!$B$4:$K$1001,10,FALSE)</f>
        <v>#N/A</v>
      </c>
      <c r="AE600" s="93">
        <f>IF(ISNUMBER(S600),S600*VLOOKUP('Frese Valve Selection'!$T600,'Partnumber data cartridges'!$A$4:$G$1001,7,FALSE),0)+
IF(ISNUMBER(U600),U600*VLOOKUP('Frese Valve Selection'!V600,'Partnumber data cartridges'!$A$4:$G$1001,7,FALSE),0)+
IF(ISNUMBER(W600),W600*VLOOKUP('Frese Valve Selection'!X600,'Partnumber data cartridges'!$A$4:$G$1001,7,FALSE),0)</f>
        <v>0</v>
      </c>
      <c r="AF600" s="1">
        <f>MAX(IF(ISBLANK(T600),0,VLOOKUP('Frese Valve Selection'!$T600,'Partnumber data cartridges'!$A$4:$G$1001,5,FALSE)),
IF(ISBLANK(V600),0,VLOOKUP('Frese Valve Selection'!V600,'Partnumber data cartridges'!$A$4:$G$1001,5,FALSE)),
IF(ISBLANK(X600),0,VLOOKUP('Frese Valve Selection'!X600,'Partnumber data cartridges'!$A$4:$G$1001,5,FALSE)))</f>
        <v>0</v>
      </c>
      <c r="AG600" s="20" t="e">
        <f>VLOOKUP(O600,'Weight table'!$A$2:$C$10000,3,FALSE)+IF(ISNUMBER(S600),S600*VLOOKUP(T600,'Weight table'!$A$2:$C$10000,3,FALSE),0)+IF(ISNUMBER(U600),U600*VLOOKUP(V600,'Weight table'!$A$2:$C$10000,3,FALSE),0)+IF(ISNUMBER(W600),W600*VLOOKUP(X600,'Weight table'!$A$2:$C$10000,3,FALSE),0)</f>
        <v>#N/A</v>
      </c>
      <c r="AI600" s="73"/>
      <c r="AN600">
        <f t="shared" si="50"/>
        <v>0</v>
      </c>
      <c r="AO600" t="e">
        <f t="shared" si="51"/>
        <v>#N/A</v>
      </c>
    </row>
    <row r="601" spans="2:41">
      <c r="B601" s="73"/>
      <c r="C601" s="73"/>
      <c r="D601" s="73"/>
      <c r="E601" s="73"/>
      <c r="F601" s="73"/>
      <c r="G601" s="81"/>
      <c r="H601" s="84"/>
      <c r="I601" s="97"/>
      <c r="J601" s="73"/>
      <c r="K601" s="73"/>
      <c r="L601" s="73"/>
      <c r="M601" s="81"/>
      <c r="O601" s="71"/>
      <c r="P601" s="20" t="e">
        <f>VLOOKUP('Frese Valve Selection'!$O601,'Partnumber data valves'!$B$4:$M$1001,12,FALSE)</f>
        <v>#N/A</v>
      </c>
      <c r="Q601" s="20" t="e">
        <f>VLOOKUP('Frese Valve Selection'!$O601,'Partnumber data valves'!$B$4:$L$1001,11,FALSE)</f>
        <v>#N/A</v>
      </c>
      <c r="R601" s="94" t="e">
        <f t="shared" si="49"/>
        <v>#DIV/0!</v>
      </c>
      <c r="S601" s="71"/>
      <c r="T601" s="71"/>
      <c r="U601" s="71"/>
      <c r="V601" s="71"/>
      <c r="W601" s="71"/>
      <c r="X601" s="71"/>
      <c r="Y601" s="19" t="e">
        <f>VLOOKUP('Frese Valve Selection'!$O601,'Partnumber data valves'!$B$4:$K$1001,2,FALSE)</f>
        <v>#N/A</v>
      </c>
      <c r="Z601" s="20" t="e">
        <f>VLOOKUP('Frese Valve Selection'!$O601,'Partnumber data valves'!$B$4:$K$1001,3,FALSE)</f>
        <v>#N/A</v>
      </c>
      <c r="AA601" s="20" t="e">
        <f>VLOOKUP('Frese Valve Selection'!$O601,'Partnumber data valves'!$B$4:$K$1001,7,FALSE)</f>
        <v>#N/A</v>
      </c>
      <c r="AB601" s="20" t="e">
        <f>VLOOKUP('Frese Valve Selection'!$O601,'Partnumber data valves'!$B$4:$K$1001,8,FALSE)</f>
        <v>#N/A</v>
      </c>
      <c r="AC601" s="20" t="e">
        <f>VLOOKUP('Frese Valve Selection'!$O601,'Partnumber data valves'!$B$4:$K$1001,9,FALSE)</f>
        <v>#N/A</v>
      </c>
      <c r="AD601" s="20" t="e">
        <f>VLOOKUP('Frese Valve Selection'!$O601,'Partnumber data valves'!$B$4:$K$1001,10,FALSE)</f>
        <v>#N/A</v>
      </c>
      <c r="AE601" s="93">
        <f>IF(ISNUMBER(S601),S601*VLOOKUP('Frese Valve Selection'!$T601,'Partnumber data cartridges'!$A$4:$G$1001,7,FALSE),0)+
IF(ISNUMBER(U601),U601*VLOOKUP('Frese Valve Selection'!V601,'Partnumber data cartridges'!$A$4:$G$1001,7,FALSE),0)+
IF(ISNUMBER(W601),W601*VLOOKUP('Frese Valve Selection'!X601,'Partnumber data cartridges'!$A$4:$G$1001,7,FALSE),0)</f>
        <v>0</v>
      </c>
      <c r="AF601" s="1">
        <f>MAX(IF(ISBLANK(T601),0,VLOOKUP('Frese Valve Selection'!$T601,'Partnumber data cartridges'!$A$4:$G$1001,5,FALSE)),
IF(ISBLANK(V601),0,VLOOKUP('Frese Valve Selection'!V601,'Partnumber data cartridges'!$A$4:$G$1001,5,FALSE)),
IF(ISBLANK(X601),0,VLOOKUP('Frese Valve Selection'!X601,'Partnumber data cartridges'!$A$4:$G$1001,5,FALSE)))</f>
        <v>0</v>
      </c>
      <c r="AG601" s="20" t="e">
        <f>VLOOKUP(O601,'Weight table'!$A$2:$C$10000,3,FALSE)+IF(ISNUMBER(S601),S601*VLOOKUP(T601,'Weight table'!$A$2:$C$10000,3,FALSE),0)+IF(ISNUMBER(U601),U601*VLOOKUP(V601,'Weight table'!$A$2:$C$10000,3,FALSE),0)+IF(ISNUMBER(W601),W601*VLOOKUP(X601,'Weight table'!$A$2:$C$10000,3,FALSE),0)</f>
        <v>#N/A</v>
      </c>
      <c r="AI601" s="73"/>
      <c r="AN601">
        <f t="shared" si="50"/>
        <v>0</v>
      </c>
      <c r="AO601" t="e">
        <f t="shared" si="51"/>
        <v>#N/A</v>
      </c>
    </row>
    <row r="602" spans="2:41">
      <c r="B602" s="73"/>
      <c r="C602" s="73"/>
      <c r="D602" s="73"/>
      <c r="E602" s="73"/>
      <c r="F602" s="73"/>
      <c r="G602" s="81"/>
      <c r="H602" s="84"/>
      <c r="I602" s="97"/>
      <c r="J602" s="73"/>
      <c r="K602" s="73"/>
      <c r="L602" s="73"/>
      <c r="M602" s="81"/>
      <c r="O602" s="71"/>
      <c r="P602" s="20" t="e">
        <f>VLOOKUP('Frese Valve Selection'!$O602,'Partnumber data valves'!$B$4:$M$1001,12,FALSE)</f>
        <v>#N/A</v>
      </c>
      <c r="Q602" s="20" t="e">
        <f>VLOOKUP('Frese Valve Selection'!$O602,'Partnumber data valves'!$B$4:$L$1001,11,FALSE)</f>
        <v>#N/A</v>
      </c>
      <c r="R602" s="94" t="e">
        <f t="shared" si="49"/>
        <v>#DIV/0!</v>
      </c>
      <c r="S602" s="71"/>
      <c r="T602" s="71"/>
      <c r="U602" s="71"/>
      <c r="V602" s="71"/>
      <c r="W602" s="71"/>
      <c r="X602" s="71"/>
      <c r="Y602" s="19" t="e">
        <f>VLOOKUP('Frese Valve Selection'!$O602,'Partnumber data valves'!$B$4:$K$1001,2,FALSE)</f>
        <v>#N/A</v>
      </c>
      <c r="Z602" s="20" t="e">
        <f>VLOOKUP('Frese Valve Selection'!$O602,'Partnumber data valves'!$B$4:$K$1001,3,FALSE)</f>
        <v>#N/A</v>
      </c>
      <c r="AA602" s="20" t="e">
        <f>VLOOKUP('Frese Valve Selection'!$O602,'Partnumber data valves'!$B$4:$K$1001,7,FALSE)</f>
        <v>#N/A</v>
      </c>
      <c r="AB602" s="20" t="e">
        <f>VLOOKUP('Frese Valve Selection'!$O602,'Partnumber data valves'!$B$4:$K$1001,8,FALSE)</f>
        <v>#N/A</v>
      </c>
      <c r="AC602" s="20" t="e">
        <f>VLOOKUP('Frese Valve Selection'!$O602,'Partnumber data valves'!$B$4:$K$1001,9,FALSE)</f>
        <v>#N/A</v>
      </c>
      <c r="AD602" s="20" t="e">
        <f>VLOOKUP('Frese Valve Selection'!$O602,'Partnumber data valves'!$B$4:$K$1001,10,FALSE)</f>
        <v>#N/A</v>
      </c>
      <c r="AE602" s="93">
        <f>IF(ISNUMBER(S602),S602*VLOOKUP('Frese Valve Selection'!$T602,'Partnumber data cartridges'!$A$4:$G$1001,7,FALSE),0)+
IF(ISNUMBER(U602),U602*VLOOKUP('Frese Valve Selection'!V602,'Partnumber data cartridges'!$A$4:$G$1001,7,FALSE),0)+
IF(ISNUMBER(W602),W602*VLOOKUP('Frese Valve Selection'!X602,'Partnumber data cartridges'!$A$4:$G$1001,7,FALSE),0)</f>
        <v>0</v>
      </c>
      <c r="AF602" s="1">
        <f>MAX(IF(ISBLANK(T602),0,VLOOKUP('Frese Valve Selection'!$T602,'Partnumber data cartridges'!$A$4:$G$1001,5,FALSE)),
IF(ISBLANK(V602),0,VLOOKUP('Frese Valve Selection'!V602,'Partnumber data cartridges'!$A$4:$G$1001,5,FALSE)),
IF(ISBLANK(X602),0,VLOOKUP('Frese Valve Selection'!X602,'Partnumber data cartridges'!$A$4:$G$1001,5,FALSE)))</f>
        <v>0</v>
      </c>
      <c r="AG602" s="20" t="e">
        <f>VLOOKUP(O602,'Weight table'!$A$2:$C$10000,3,FALSE)+IF(ISNUMBER(S602),S602*VLOOKUP(T602,'Weight table'!$A$2:$C$10000,3,FALSE),0)+IF(ISNUMBER(U602),U602*VLOOKUP(V602,'Weight table'!$A$2:$C$10000,3,FALSE),0)+IF(ISNUMBER(W602),W602*VLOOKUP(X602,'Weight table'!$A$2:$C$10000,3,FALSE),0)</f>
        <v>#N/A</v>
      </c>
      <c r="AI602" s="73"/>
      <c r="AN602">
        <f t="shared" si="50"/>
        <v>0</v>
      </c>
      <c r="AO602" t="e">
        <f t="shared" si="51"/>
        <v>#N/A</v>
      </c>
    </row>
    <row r="603" spans="2:41">
      <c r="B603" s="73"/>
      <c r="C603" s="73"/>
      <c r="D603" s="73"/>
      <c r="E603" s="73"/>
      <c r="F603" s="73"/>
      <c r="G603" s="81"/>
      <c r="H603" s="84"/>
      <c r="I603" s="97"/>
      <c r="J603" s="73"/>
      <c r="K603" s="73"/>
      <c r="L603" s="73"/>
      <c r="M603" s="81"/>
      <c r="O603" s="71"/>
      <c r="P603" s="20" t="e">
        <f>VLOOKUP('Frese Valve Selection'!$O603,'Partnumber data valves'!$B$4:$M$1001,12,FALSE)</f>
        <v>#N/A</v>
      </c>
      <c r="Q603" s="20" t="e">
        <f>VLOOKUP('Frese Valve Selection'!$O603,'Partnumber data valves'!$B$4:$L$1001,11,FALSE)</f>
        <v>#N/A</v>
      </c>
      <c r="R603" s="94" t="e">
        <f t="shared" si="49"/>
        <v>#DIV/0!</v>
      </c>
      <c r="S603" s="71"/>
      <c r="T603" s="71"/>
      <c r="U603" s="71"/>
      <c r="V603" s="71"/>
      <c r="W603" s="71"/>
      <c r="X603" s="71"/>
      <c r="Y603" s="19" t="e">
        <f>VLOOKUP('Frese Valve Selection'!$O603,'Partnumber data valves'!$B$4:$K$1001,2,FALSE)</f>
        <v>#N/A</v>
      </c>
      <c r="Z603" s="20" t="e">
        <f>VLOOKUP('Frese Valve Selection'!$O603,'Partnumber data valves'!$B$4:$K$1001,3,FALSE)</f>
        <v>#N/A</v>
      </c>
      <c r="AA603" s="20" t="e">
        <f>VLOOKUP('Frese Valve Selection'!$O603,'Partnumber data valves'!$B$4:$K$1001,7,FALSE)</f>
        <v>#N/A</v>
      </c>
      <c r="AB603" s="20" t="e">
        <f>VLOOKUP('Frese Valve Selection'!$O603,'Partnumber data valves'!$B$4:$K$1001,8,FALSE)</f>
        <v>#N/A</v>
      </c>
      <c r="AC603" s="20" t="e">
        <f>VLOOKUP('Frese Valve Selection'!$O603,'Partnumber data valves'!$B$4:$K$1001,9,FALSE)</f>
        <v>#N/A</v>
      </c>
      <c r="AD603" s="20" t="e">
        <f>VLOOKUP('Frese Valve Selection'!$O603,'Partnumber data valves'!$B$4:$K$1001,10,FALSE)</f>
        <v>#N/A</v>
      </c>
      <c r="AE603" s="93">
        <f>IF(ISNUMBER(S603),S603*VLOOKUP('Frese Valve Selection'!$T603,'Partnumber data cartridges'!$A$4:$G$1001,7,FALSE),0)+
IF(ISNUMBER(U603),U603*VLOOKUP('Frese Valve Selection'!V603,'Partnumber data cartridges'!$A$4:$G$1001,7,FALSE),0)+
IF(ISNUMBER(W603),W603*VLOOKUP('Frese Valve Selection'!X603,'Partnumber data cartridges'!$A$4:$G$1001,7,FALSE),0)</f>
        <v>0</v>
      </c>
      <c r="AF603" s="1">
        <f>MAX(IF(ISBLANK(T603),0,VLOOKUP('Frese Valve Selection'!$T603,'Partnumber data cartridges'!$A$4:$G$1001,5,FALSE)),
IF(ISBLANK(V603),0,VLOOKUP('Frese Valve Selection'!V603,'Partnumber data cartridges'!$A$4:$G$1001,5,FALSE)),
IF(ISBLANK(X603),0,VLOOKUP('Frese Valve Selection'!X603,'Partnumber data cartridges'!$A$4:$G$1001,5,FALSE)))</f>
        <v>0</v>
      </c>
      <c r="AG603" s="20" t="e">
        <f>VLOOKUP(O603,'Weight table'!$A$2:$C$10000,3,FALSE)+IF(ISNUMBER(S603),S603*VLOOKUP(T603,'Weight table'!$A$2:$C$10000,3,FALSE),0)+IF(ISNUMBER(U603),U603*VLOOKUP(V603,'Weight table'!$A$2:$C$10000,3,FALSE),0)+IF(ISNUMBER(W603),W603*VLOOKUP(X603,'Weight table'!$A$2:$C$10000,3,FALSE),0)</f>
        <v>#N/A</v>
      </c>
      <c r="AI603" s="73"/>
      <c r="AN603">
        <f t="shared" si="50"/>
        <v>0</v>
      </c>
      <c r="AO603" t="e">
        <f t="shared" si="51"/>
        <v>#N/A</v>
      </c>
    </row>
    <row r="604" spans="2:41">
      <c r="B604" s="73"/>
      <c r="C604" s="73"/>
      <c r="D604" s="73"/>
      <c r="E604" s="73"/>
      <c r="F604" s="73"/>
      <c r="G604" s="81"/>
      <c r="H604" s="84"/>
      <c r="I604" s="97"/>
      <c r="J604" s="73"/>
      <c r="K604" s="73"/>
      <c r="L604" s="73"/>
      <c r="M604" s="81"/>
      <c r="O604" s="71"/>
      <c r="P604" s="20" t="e">
        <f>VLOOKUP('Frese Valve Selection'!$O604,'Partnumber data valves'!$B$4:$M$1001,12,FALSE)</f>
        <v>#N/A</v>
      </c>
      <c r="Q604" s="20" t="e">
        <f>VLOOKUP('Frese Valve Selection'!$O604,'Partnumber data valves'!$B$4:$L$1001,11,FALSE)</f>
        <v>#N/A</v>
      </c>
      <c r="R604" s="94" t="e">
        <f t="shared" si="49"/>
        <v>#DIV/0!</v>
      </c>
      <c r="S604" s="71"/>
      <c r="T604" s="71"/>
      <c r="U604" s="71"/>
      <c r="V604" s="71"/>
      <c r="W604" s="71"/>
      <c r="X604" s="71"/>
      <c r="Y604" s="19" t="e">
        <f>VLOOKUP('Frese Valve Selection'!$O604,'Partnumber data valves'!$B$4:$K$1001,2,FALSE)</f>
        <v>#N/A</v>
      </c>
      <c r="Z604" s="20" t="e">
        <f>VLOOKUP('Frese Valve Selection'!$O604,'Partnumber data valves'!$B$4:$K$1001,3,FALSE)</f>
        <v>#N/A</v>
      </c>
      <c r="AA604" s="20" t="e">
        <f>VLOOKUP('Frese Valve Selection'!$O604,'Partnumber data valves'!$B$4:$K$1001,7,FALSE)</f>
        <v>#N/A</v>
      </c>
      <c r="AB604" s="20" t="e">
        <f>VLOOKUP('Frese Valve Selection'!$O604,'Partnumber data valves'!$B$4:$K$1001,8,FALSE)</f>
        <v>#N/A</v>
      </c>
      <c r="AC604" s="20" t="e">
        <f>VLOOKUP('Frese Valve Selection'!$O604,'Partnumber data valves'!$B$4:$K$1001,9,FALSE)</f>
        <v>#N/A</v>
      </c>
      <c r="AD604" s="20" t="e">
        <f>VLOOKUP('Frese Valve Selection'!$O604,'Partnumber data valves'!$B$4:$K$1001,10,FALSE)</f>
        <v>#N/A</v>
      </c>
      <c r="AE604" s="93">
        <f>IF(ISNUMBER(S604),S604*VLOOKUP('Frese Valve Selection'!$T604,'Partnumber data cartridges'!$A$4:$G$1001,7,FALSE),0)+
IF(ISNUMBER(U604),U604*VLOOKUP('Frese Valve Selection'!V604,'Partnumber data cartridges'!$A$4:$G$1001,7,FALSE),0)+
IF(ISNUMBER(W604),W604*VLOOKUP('Frese Valve Selection'!X604,'Partnumber data cartridges'!$A$4:$G$1001,7,FALSE),0)</f>
        <v>0</v>
      </c>
      <c r="AF604" s="1">
        <f>MAX(IF(ISBLANK(T604),0,VLOOKUP('Frese Valve Selection'!$T604,'Partnumber data cartridges'!$A$4:$G$1001,5,FALSE)),
IF(ISBLANK(V604),0,VLOOKUP('Frese Valve Selection'!V604,'Partnumber data cartridges'!$A$4:$G$1001,5,FALSE)),
IF(ISBLANK(X604),0,VLOOKUP('Frese Valve Selection'!X604,'Partnumber data cartridges'!$A$4:$G$1001,5,FALSE)))</f>
        <v>0</v>
      </c>
      <c r="AG604" s="20" t="e">
        <f>VLOOKUP(O604,'Weight table'!$A$2:$C$10000,3,FALSE)+IF(ISNUMBER(S604),S604*VLOOKUP(T604,'Weight table'!$A$2:$C$10000,3,FALSE),0)+IF(ISNUMBER(U604),U604*VLOOKUP(V604,'Weight table'!$A$2:$C$10000,3,FALSE),0)+IF(ISNUMBER(W604),W604*VLOOKUP(X604,'Weight table'!$A$2:$C$10000,3,FALSE),0)</f>
        <v>#N/A</v>
      </c>
      <c r="AI604" s="73"/>
      <c r="AN604">
        <f t="shared" si="50"/>
        <v>0</v>
      </c>
      <c r="AO604" t="e">
        <f t="shared" si="51"/>
        <v>#N/A</v>
      </c>
    </row>
    <row r="605" spans="2:41">
      <c r="B605" s="73"/>
      <c r="C605" s="73"/>
      <c r="D605" s="73"/>
      <c r="E605" s="73"/>
      <c r="F605" s="73"/>
      <c r="G605" s="81"/>
      <c r="H605" s="84"/>
      <c r="I605" s="97"/>
      <c r="J605" s="73"/>
      <c r="K605" s="73"/>
      <c r="L605" s="73"/>
      <c r="M605" s="81"/>
      <c r="O605" s="71"/>
      <c r="P605" s="20" t="e">
        <f>VLOOKUP('Frese Valve Selection'!$O605,'Partnumber data valves'!$B$4:$M$1001,12,FALSE)</f>
        <v>#N/A</v>
      </c>
      <c r="Q605" s="20" t="e">
        <f>VLOOKUP('Frese Valve Selection'!$O605,'Partnumber data valves'!$B$4:$L$1001,11,FALSE)</f>
        <v>#N/A</v>
      </c>
      <c r="R605" s="94" t="e">
        <f t="shared" si="49"/>
        <v>#DIV/0!</v>
      </c>
      <c r="S605" s="71"/>
      <c r="T605" s="71"/>
      <c r="U605" s="71"/>
      <c r="V605" s="71"/>
      <c r="W605" s="71"/>
      <c r="X605" s="71"/>
      <c r="Y605" s="19" t="e">
        <f>VLOOKUP('Frese Valve Selection'!$O605,'Partnumber data valves'!$B$4:$K$1001,2,FALSE)</f>
        <v>#N/A</v>
      </c>
      <c r="Z605" s="20" t="e">
        <f>VLOOKUP('Frese Valve Selection'!$O605,'Partnumber data valves'!$B$4:$K$1001,3,FALSE)</f>
        <v>#N/A</v>
      </c>
      <c r="AA605" s="20" t="e">
        <f>VLOOKUP('Frese Valve Selection'!$O605,'Partnumber data valves'!$B$4:$K$1001,7,FALSE)</f>
        <v>#N/A</v>
      </c>
      <c r="AB605" s="20" t="e">
        <f>VLOOKUP('Frese Valve Selection'!$O605,'Partnumber data valves'!$B$4:$K$1001,8,FALSE)</f>
        <v>#N/A</v>
      </c>
      <c r="AC605" s="20" t="e">
        <f>VLOOKUP('Frese Valve Selection'!$O605,'Partnumber data valves'!$B$4:$K$1001,9,FALSE)</f>
        <v>#N/A</v>
      </c>
      <c r="AD605" s="20" t="e">
        <f>VLOOKUP('Frese Valve Selection'!$O605,'Partnumber data valves'!$B$4:$K$1001,10,FALSE)</f>
        <v>#N/A</v>
      </c>
      <c r="AE605" s="93">
        <f>IF(ISNUMBER(S605),S605*VLOOKUP('Frese Valve Selection'!$T605,'Partnumber data cartridges'!$A$4:$G$1001,7,FALSE),0)+
IF(ISNUMBER(U605),U605*VLOOKUP('Frese Valve Selection'!V605,'Partnumber data cartridges'!$A$4:$G$1001,7,FALSE),0)+
IF(ISNUMBER(W605),W605*VLOOKUP('Frese Valve Selection'!X605,'Partnumber data cartridges'!$A$4:$G$1001,7,FALSE),0)</f>
        <v>0</v>
      </c>
      <c r="AF605" s="1">
        <f>MAX(IF(ISBLANK(T605),0,VLOOKUP('Frese Valve Selection'!$T605,'Partnumber data cartridges'!$A$4:$G$1001,5,FALSE)),
IF(ISBLANK(V605),0,VLOOKUP('Frese Valve Selection'!V605,'Partnumber data cartridges'!$A$4:$G$1001,5,FALSE)),
IF(ISBLANK(X605),0,VLOOKUP('Frese Valve Selection'!X605,'Partnumber data cartridges'!$A$4:$G$1001,5,FALSE)))</f>
        <v>0</v>
      </c>
      <c r="AG605" s="20" t="e">
        <f>VLOOKUP(O605,'Weight table'!$A$2:$C$10000,3,FALSE)+IF(ISNUMBER(S605),S605*VLOOKUP(T605,'Weight table'!$A$2:$C$10000,3,FALSE),0)+IF(ISNUMBER(U605),U605*VLOOKUP(V605,'Weight table'!$A$2:$C$10000,3,FALSE),0)+IF(ISNUMBER(W605),W605*VLOOKUP(X605,'Weight table'!$A$2:$C$10000,3,FALSE),0)</f>
        <v>#N/A</v>
      </c>
      <c r="AI605" s="73"/>
      <c r="AN605">
        <f t="shared" si="50"/>
        <v>0</v>
      </c>
      <c r="AO605" t="e">
        <f t="shared" si="51"/>
        <v>#N/A</v>
      </c>
    </row>
    <row r="606" spans="2:41">
      <c r="B606" s="73"/>
      <c r="C606" s="73"/>
      <c r="D606" s="73"/>
      <c r="E606" s="73"/>
      <c r="F606" s="73"/>
      <c r="G606" s="81"/>
      <c r="H606" s="84"/>
      <c r="I606" s="97"/>
      <c r="J606" s="73"/>
      <c r="K606" s="73"/>
      <c r="L606" s="73"/>
      <c r="M606" s="81"/>
      <c r="O606" s="71"/>
      <c r="P606" s="20" t="e">
        <f>VLOOKUP('Frese Valve Selection'!$O606,'Partnumber data valves'!$B$4:$M$1001,12,FALSE)</f>
        <v>#N/A</v>
      </c>
      <c r="Q606" s="20" t="e">
        <f>VLOOKUP('Frese Valve Selection'!$O606,'Partnumber data valves'!$B$4:$L$1001,11,FALSE)</f>
        <v>#N/A</v>
      </c>
      <c r="R606" s="94" t="e">
        <f t="shared" si="49"/>
        <v>#DIV/0!</v>
      </c>
      <c r="S606" s="71"/>
      <c r="T606" s="71"/>
      <c r="U606" s="71"/>
      <c r="V606" s="71"/>
      <c r="W606" s="71"/>
      <c r="X606" s="71"/>
      <c r="Y606" s="19" t="e">
        <f>VLOOKUP('Frese Valve Selection'!$O606,'Partnumber data valves'!$B$4:$K$1001,2,FALSE)</f>
        <v>#N/A</v>
      </c>
      <c r="Z606" s="20" t="e">
        <f>VLOOKUP('Frese Valve Selection'!$O606,'Partnumber data valves'!$B$4:$K$1001,3,FALSE)</f>
        <v>#N/A</v>
      </c>
      <c r="AA606" s="20" t="e">
        <f>VLOOKUP('Frese Valve Selection'!$O606,'Partnumber data valves'!$B$4:$K$1001,7,FALSE)</f>
        <v>#N/A</v>
      </c>
      <c r="AB606" s="20" t="e">
        <f>VLOOKUP('Frese Valve Selection'!$O606,'Partnumber data valves'!$B$4:$K$1001,8,FALSE)</f>
        <v>#N/A</v>
      </c>
      <c r="AC606" s="20" t="e">
        <f>VLOOKUP('Frese Valve Selection'!$O606,'Partnumber data valves'!$B$4:$K$1001,9,FALSE)</f>
        <v>#N/A</v>
      </c>
      <c r="AD606" s="20" t="e">
        <f>VLOOKUP('Frese Valve Selection'!$O606,'Partnumber data valves'!$B$4:$K$1001,10,FALSE)</f>
        <v>#N/A</v>
      </c>
      <c r="AE606" s="93">
        <f>IF(ISNUMBER(S606),S606*VLOOKUP('Frese Valve Selection'!$T606,'Partnumber data cartridges'!$A$4:$G$1001,7,FALSE),0)+
IF(ISNUMBER(U606),U606*VLOOKUP('Frese Valve Selection'!V606,'Partnumber data cartridges'!$A$4:$G$1001,7,FALSE),0)+
IF(ISNUMBER(W606),W606*VLOOKUP('Frese Valve Selection'!X606,'Partnumber data cartridges'!$A$4:$G$1001,7,FALSE),0)</f>
        <v>0</v>
      </c>
      <c r="AF606" s="1">
        <f>MAX(IF(ISBLANK(T606),0,VLOOKUP('Frese Valve Selection'!$T606,'Partnumber data cartridges'!$A$4:$G$1001,5,FALSE)),
IF(ISBLANK(V606),0,VLOOKUP('Frese Valve Selection'!V606,'Partnumber data cartridges'!$A$4:$G$1001,5,FALSE)),
IF(ISBLANK(X606),0,VLOOKUP('Frese Valve Selection'!X606,'Partnumber data cartridges'!$A$4:$G$1001,5,FALSE)))</f>
        <v>0</v>
      </c>
      <c r="AG606" s="20" t="e">
        <f>VLOOKUP(O606,'Weight table'!$A$2:$C$10000,3,FALSE)+IF(ISNUMBER(S606),S606*VLOOKUP(T606,'Weight table'!$A$2:$C$10000,3,FALSE),0)+IF(ISNUMBER(U606),U606*VLOOKUP(V606,'Weight table'!$A$2:$C$10000,3,FALSE),0)+IF(ISNUMBER(W606),W606*VLOOKUP(X606,'Weight table'!$A$2:$C$10000,3,FALSE),0)</f>
        <v>#N/A</v>
      </c>
      <c r="AI606" s="73"/>
      <c r="AN606">
        <f t="shared" si="50"/>
        <v>0</v>
      </c>
      <c r="AO606" t="e">
        <f t="shared" si="51"/>
        <v>#N/A</v>
      </c>
    </row>
    <row r="607" spans="2:41">
      <c r="B607" s="73"/>
      <c r="C607" s="73"/>
      <c r="D607" s="73"/>
      <c r="E607" s="73"/>
      <c r="F607" s="73"/>
      <c r="G607" s="81"/>
      <c r="H607" s="84"/>
      <c r="I607" s="97"/>
      <c r="J607" s="73"/>
      <c r="K607" s="73"/>
      <c r="L607" s="73"/>
      <c r="M607" s="81"/>
      <c r="O607" s="71"/>
      <c r="P607" s="20" t="e">
        <f>VLOOKUP('Frese Valve Selection'!$O607,'Partnumber data valves'!$B$4:$M$1001,12,FALSE)</f>
        <v>#N/A</v>
      </c>
      <c r="Q607" s="20" t="e">
        <f>VLOOKUP('Frese Valve Selection'!$O607,'Partnumber data valves'!$B$4:$L$1001,11,FALSE)</f>
        <v>#N/A</v>
      </c>
      <c r="R607" s="94" t="e">
        <f t="shared" si="49"/>
        <v>#DIV/0!</v>
      </c>
      <c r="S607" s="71"/>
      <c r="T607" s="71"/>
      <c r="U607" s="71"/>
      <c r="V607" s="71"/>
      <c r="W607" s="71"/>
      <c r="X607" s="71"/>
      <c r="Y607" s="19" t="e">
        <f>VLOOKUP('Frese Valve Selection'!$O607,'Partnumber data valves'!$B$4:$K$1001,2,FALSE)</f>
        <v>#N/A</v>
      </c>
      <c r="Z607" s="20" t="e">
        <f>VLOOKUP('Frese Valve Selection'!$O607,'Partnumber data valves'!$B$4:$K$1001,3,FALSE)</f>
        <v>#N/A</v>
      </c>
      <c r="AA607" s="20" t="e">
        <f>VLOOKUP('Frese Valve Selection'!$O607,'Partnumber data valves'!$B$4:$K$1001,7,FALSE)</f>
        <v>#N/A</v>
      </c>
      <c r="AB607" s="20" t="e">
        <f>VLOOKUP('Frese Valve Selection'!$O607,'Partnumber data valves'!$B$4:$K$1001,8,FALSE)</f>
        <v>#N/A</v>
      </c>
      <c r="AC607" s="20" t="e">
        <f>VLOOKUP('Frese Valve Selection'!$O607,'Partnumber data valves'!$B$4:$K$1001,9,FALSE)</f>
        <v>#N/A</v>
      </c>
      <c r="AD607" s="20" t="e">
        <f>VLOOKUP('Frese Valve Selection'!$O607,'Partnumber data valves'!$B$4:$K$1001,10,FALSE)</f>
        <v>#N/A</v>
      </c>
      <c r="AE607" s="93">
        <f>IF(ISNUMBER(S607),S607*VLOOKUP('Frese Valve Selection'!$T607,'Partnumber data cartridges'!$A$4:$G$1001,7,FALSE),0)+
IF(ISNUMBER(U607),U607*VLOOKUP('Frese Valve Selection'!V607,'Partnumber data cartridges'!$A$4:$G$1001,7,FALSE),0)+
IF(ISNUMBER(W607),W607*VLOOKUP('Frese Valve Selection'!X607,'Partnumber data cartridges'!$A$4:$G$1001,7,FALSE),0)</f>
        <v>0</v>
      </c>
      <c r="AF607" s="1">
        <f>MAX(IF(ISBLANK(T607),0,VLOOKUP('Frese Valve Selection'!$T607,'Partnumber data cartridges'!$A$4:$G$1001,5,FALSE)),
IF(ISBLANK(V607),0,VLOOKUP('Frese Valve Selection'!V607,'Partnumber data cartridges'!$A$4:$G$1001,5,FALSE)),
IF(ISBLANK(X607),0,VLOOKUP('Frese Valve Selection'!X607,'Partnumber data cartridges'!$A$4:$G$1001,5,FALSE)))</f>
        <v>0</v>
      </c>
      <c r="AG607" s="20" t="e">
        <f>VLOOKUP(O607,'Weight table'!$A$2:$C$10000,3,FALSE)+IF(ISNUMBER(S607),S607*VLOOKUP(T607,'Weight table'!$A$2:$C$10000,3,FALSE),0)+IF(ISNUMBER(U607),U607*VLOOKUP(V607,'Weight table'!$A$2:$C$10000,3,FALSE),0)+IF(ISNUMBER(W607),W607*VLOOKUP(X607,'Weight table'!$A$2:$C$10000,3,FALSE),0)</f>
        <v>#N/A</v>
      </c>
      <c r="AI607" s="73"/>
      <c r="AN607">
        <f t="shared" si="50"/>
        <v>0</v>
      </c>
      <c r="AO607" t="e">
        <f t="shared" si="51"/>
        <v>#N/A</v>
      </c>
    </row>
    <row r="608" spans="2:41">
      <c r="B608" s="73"/>
      <c r="C608" s="73"/>
      <c r="D608" s="73"/>
      <c r="E608" s="73"/>
      <c r="F608" s="73"/>
      <c r="G608" s="81"/>
      <c r="H608" s="84"/>
      <c r="I608" s="97"/>
      <c r="J608" s="73"/>
      <c r="K608" s="73"/>
      <c r="L608" s="73"/>
      <c r="M608" s="81"/>
      <c r="O608" s="71"/>
      <c r="P608" s="20" t="e">
        <f>VLOOKUP('Frese Valve Selection'!$O608,'Partnumber data valves'!$B$4:$M$1001,12,FALSE)</f>
        <v>#N/A</v>
      </c>
      <c r="Q608" s="20" t="e">
        <f>VLOOKUP('Frese Valve Selection'!$O608,'Partnumber data valves'!$B$4:$L$1001,11,FALSE)</f>
        <v>#N/A</v>
      </c>
      <c r="R608" s="94" t="e">
        <f t="shared" si="49"/>
        <v>#DIV/0!</v>
      </c>
      <c r="S608" s="71"/>
      <c r="T608" s="71"/>
      <c r="U608" s="71"/>
      <c r="V608" s="71"/>
      <c r="W608" s="71"/>
      <c r="X608" s="71"/>
      <c r="Y608" s="19" t="e">
        <f>VLOOKUP('Frese Valve Selection'!$O608,'Partnumber data valves'!$B$4:$K$1001,2,FALSE)</f>
        <v>#N/A</v>
      </c>
      <c r="Z608" s="20" t="e">
        <f>VLOOKUP('Frese Valve Selection'!$O608,'Partnumber data valves'!$B$4:$K$1001,3,FALSE)</f>
        <v>#N/A</v>
      </c>
      <c r="AA608" s="20" t="e">
        <f>VLOOKUP('Frese Valve Selection'!$O608,'Partnumber data valves'!$B$4:$K$1001,7,FALSE)</f>
        <v>#N/A</v>
      </c>
      <c r="AB608" s="20" t="e">
        <f>VLOOKUP('Frese Valve Selection'!$O608,'Partnumber data valves'!$B$4:$K$1001,8,FALSE)</f>
        <v>#N/A</v>
      </c>
      <c r="AC608" s="20" t="e">
        <f>VLOOKUP('Frese Valve Selection'!$O608,'Partnumber data valves'!$B$4:$K$1001,9,FALSE)</f>
        <v>#N/A</v>
      </c>
      <c r="AD608" s="20" t="e">
        <f>VLOOKUP('Frese Valve Selection'!$O608,'Partnumber data valves'!$B$4:$K$1001,10,FALSE)</f>
        <v>#N/A</v>
      </c>
      <c r="AE608" s="93">
        <f>IF(ISNUMBER(S608),S608*VLOOKUP('Frese Valve Selection'!$T608,'Partnumber data cartridges'!$A$4:$G$1001,7,FALSE),0)+
IF(ISNUMBER(U608),U608*VLOOKUP('Frese Valve Selection'!V608,'Partnumber data cartridges'!$A$4:$G$1001,7,FALSE),0)+
IF(ISNUMBER(W608),W608*VLOOKUP('Frese Valve Selection'!X608,'Partnumber data cartridges'!$A$4:$G$1001,7,FALSE),0)</f>
        <v>0</v>
      </c>
      <c r="AF608" s="1">
        <f>MAX(IF(ISBLANK(T608),0,VLOOKUP('Frese Valve Selection'!$T608,'Partnumber data cartridges'!$A$4:$G$1001,5,FALSE)),
IF(ISBLANK(V608),0,VLOOKUP('Frese Valve Selection'!V608,'Partnumber data cartridges'!$A$4:$G$1001,5,FALSE)),
IF(ISBLANK(X608),0,VLOOKUP('Frese Valve Selection'!X608,'Partnumber data cartridges'!$A$4:$G$1001,5,FALSE)))</f>
        <v>0</v>
      </c>
      <c r="AG608" s="20" t="e">
        <f>VLOOKUP(O608,'Weight table'!$A$2:$C$10000,3,FALSE)+IF(ISNUMBER(S608),S608*VLOOKUP(T608,'Weight table'!$A$2:$C$10000,3,FALSE),0)+IF(ISNUMBER(U608),U608*VLOOKUP(V608,'Weight table'!$A$2:$C$10000,3,FALSE),0)+IF(ISNUMBER(W608),W608*VLOOKUP(X608,'Weight table'!$A$2:$C$10000,3,FALSE),0)</f>
        <v>#N/A</v>
      </c>
      <c r="AI608" s="73"/>
      <c r="AN608">
        <f t="shared" si="50"/>
        <v>0</v>
      </c>
      <c r="AO608" t="e">
        <f t="shared" si="51"/>
        <v>#N/A</v>
      </c>
    </row>
    <row r="609" spans="2:41">
      <c r="B609" s="73"/>
      <c r="C609" s="73"/>
      <c r="D609" s="73"/>
      <c r="E609" s="73"/>
      <c r="F609" s="73"/>
      <c r="G609" s="81"/>
      <c r="H609" s="84"/>
      <c r="I609" s="97"/>
      <c r="J609" s="73"/>
      <c r="K609" s="73"/>
      <c r="L609" s="73"/>
      <c r="M609" s="81"/>
      <c r="O609" s="71"/>
      <c r="P609" s="20" t="e">
        <f>VLOOKUP('Frese Valve Selection'!$O609,'Partnumber data valves'!$B$4:$M$1001,12,FALSE)</f>
        <v>#N/A</v>
      </c>
      <c r="Q609" s="20" t="e">
        <f>VLOOKUP('Frese Valve Selection'!$O609,'Partnumber data valves'!$B$4:$L$1001,11,FALSE)</f>
        <v>#N/A</v>
      </c>
      <c r="R609" s="94" t="e">
        <f t="shared" si="49"/>
        <v>#DIV/0!</v>
      </c>
      <c r="S609" s="71"/>
      <c r="T609" s="71"/>
      <c r="U609" s="71"/>
      <c r="V609" s="71"/>
      <c r="W609" s="71"/>
      <c r="X609" s="71"/>
      <c r="Y609" s="19" t="e">
        <f>VLOOKUP('Frese Valve Selection'!$O609,'Partnumber data valves'!$B$4:$K$1001,2,FALSE)</f>
        <v>#N/A</v>
      </c>
      <c r="Z609" s="20" t="e">
        <f>VLOOKUP('Frese Valve Selection'!$O609,'Partnumber data valves'!$B$4:$K$1001,3,FALSE)</f>
        <v>#N/A</v>
      </c>
      <c r="AA609" s="20" t="e">
        <f>VLOOKUP('Frese Valve Selection'!$O609,'Partnumber data valves'!$B$4:$K$1001,7,FALSE)</f>
        <v>#N/A</v>
      </c>
      <c r="AB609" s="20" t="e">
        <f>VLOOKUP('Frese Valve Selection'!$O609,'Partnumber data valves'!$B$4:$K$1001,8,FALSE)</f>
        <v>#N/A</v>
      </c>
      <c r="AC609" s="20" t="e">
        <f>VLOOKUP('Frese Valve Selection'!$O609,'Partnumber data valves'!$B$4:$K$1001,9,FALSE)</f>
        <v>#N/A</v>
      </c>
      <c r="AD609" s="20" t="e">
        <f>VLOOKUP('Frese Valve Selection'!$O609,'Partnumber data valves'!$B$4:$K$1001,10,FALSE)</f>
        <v>#N/A</v>
      </c>
      <c r="AE609" s="93">
        <f>IF(ISNUMBER(S609),S609*VLOOKUP('Frese Valve Selection'!$T609,'Partnumber data cartridges'!$A$4:$G$1001,7,FALSE),0)+
IF(ISNUMBER(U609),U609*VLOOKUP('Frese Valve Selection'!V609,'Partnumber data cartridges'!$A$4:$G$1001,7,FALSE),0)+
IF(ISNUMBER(W609),W609*VLOOKUP('Frese Valve Selection'!X609,'Partnumber data cartridges'!$A$4:$G$1001,7,FALSE),0)</f>
        <v>0</v>
      </c>
      <c r="AF609" s="1">
        <f>MAX(IF(ISBLANK(T609),0,VLOOKUP('Frese Valve Selection'!$T609,'Partnumber data cartridges'!$A$4:$G$1001,5,FALSE)),
IF(ISBLANK(V609),0,VLOOKUP('Frese Valve Selection'!V609,'Partnumber data cartridges'!$A$4:$G$1001,5,FALSE)),
IF(ISBLANK(X609),0,VLOOKUP('Frese Valve Selection'!X609,'Partnumber data cartridges'!$A$4:$G$1001,5,FALSE)))</f>
        <v>0</v>
      </c>
      <c r="AG609" s="20" t="e">
        <f>VLOOKUP(O609,'Weight table'!$A$2:$C$10000,3,FALSE)+IF(ISNUMBER(S609),S609*VLOOKUP(T609,'Weight table'!$A$2:$C$10000,3,FALSE),0)+IF(ISNUMBER(U609),U609*VLOOKUP(V609,'Weight table'!$A$2:$C$10000,3,FALSE),0)+IF(ISNUMBER(W609),W609*VLOOKUP(X609,'Weight table'!$A$2:$C$10000,3,FALSE),0)</f>
        <v>#N/A</v>
      </c>
      <c r="AI609" s="73"/>
      <c r="AN609">
        <f t="shared" si="50"/>
        <v>0</v>
      </c>
      <c r="AO609" t="e">
        <f t="shared" si="51"/>
        <v>#N/A</v>
      </c>
    </row>
    <row r="610" spans="2:41">
      <c r="B610" s="73"/>
      <c r="C610" s="73"/>
      <c r="D610" s="73"/>
      <c r="E610" s="73"/>
      <c r="F610" s="73"/>
      <c r="G610" s="81"/>
      <c r="H610" s="84"/>
      <c r="I610" s="97"/>
      <c r="J610" s="73"/>
      <c r="K610" s="73"/>
      <c r="L610" s="73"/>
      <c r="M610" s="81"/>
      <c r="O610" s="71"/>
      <c r="P610" s="20" t="e">
        <f>VLOOKUP('Frese Valve Selection'!$O610,'Partnumber data valves'!$B$4:$M$1001,12,FALSE)</f>
        <v>#N/A</v>
      </c>
      <c r="Q610" s="20" t="e">
        <f>VLOOKUP('Frese Valve Selection'!$O610,'Partnumber data valves'!$B$4:$L$1001,11,FALSE)</f>
        <v>#N/A</v>
      </c>
      <c r="R610" s="94" t="e">
        <f t="shared" si="49"/>
        <v>#DIV/0!</v>
      </c>
      <c r="S610" s="71"/>
      <c r="T610" s="71"/>
      <c r="U610" s="71"/>
      <c r="V610" s="71"/>
      <c r="W610" s="71"/>
      <c r="X610" s="71"/>
      <c r="Y610" s="19" t="e">
        <f>VLOOKUP('Frese Valve Selection'!$O610,'Partnumber data valves'!$B$4:$K$1001,2,FALSE)</f>
        <v>#N/A</v>
      </c>
      <c r="Z610" s="20" t="e">
        <f>VLOOKUP('Frese Valve Selection'!$O610,'Partnumber data valves'!$B$4:$K$1001,3,FALSE)</f>
        <v>#N/A</v>
      </c>
      <c r="AA610" s="20" t="e">
        <f>VLOOKUP('Frese Valve Selection'!$O610,'Partnumber data valves'!$B$4:$K$1001,7,FALSE)</f>
        <v>#N/A</v>
      </c>
      <c r="AB610" s="20" t="e">
        <f>VLOOKUP('Frese Valve Selection'!$O610,'Partnumber data valves'!$B$4:$K$1001,8,FALSE)</f>
        <v>#N/A</v>
      </c>
      <c r="AC610" s="20" t="e">
        <f>VLOOKUP('Frese Valve Selection'!$O610,'Partnumber data valves'!$B$4:$K$1001,9,FALSE)</f>
        <v>#N/A</v>
      </c>
      <c r="AD610" s="20" t="e">
        <f>VLOOKUP('Frese Valve Selection'!$O610,'Partnumber data valves'!$B$4:$K$1001,10,FALSE)</f>
        <v>#N/A</v>
      </c>
      <c r="AE610" s="93">
        <f>IF(ISNUMBER(S610),S610*VLOOKUP('Frese Valve Selection'!$T610,'Partnumber data cartridges'!$A$4:$G$1001,7,FALSE),0)+
IF(ISNUMBER(U610),U610*VLOOKUP('Frese Valve Selection'!V610,'Partnumber data cartridges'!$A$4:$G$1001,7,FALSE),0)+
IF(ISNUMBER(W610),W610*VLOOKUP('Frese Valve Selection'!X610,'Partnumber data cartridges'!$A$4:$G$1001,7,FALSE),0)</f>
        <v>0</v>
      </c>
      <c r="AF610" s="1">
        <f>MAX(IF(ISBLANK(T610),0,VLOOKUP('Frese Valve Selection'!$T610,'Partnumber data cartridges'!$A$4:$G$1001,5,FALSE)),
IF(ISBLANK(V610),0,VLOOKUP('Frese Valve Selection'!V610,'Partnumber data cartridges'!$A$4:$G$1001,5,FALSE)),
IF(ISBLANK(X610),0,VLOOKUP('Frese Valve Selection'!X610,'Partnumber data cartridges'!$A$4:$G$1001,5,FALSE)))</f>
        <v>0</v>
      </c>
      <c r="AG610" s="20" t="e">
        <f>VLOOKUP(O610,'Weight table'!$A$2:$C$10000,3,FALSE)+IF(ISNUMBER(S610),S610*VLOOKUP(T610,'Weight table'!$A$2:$C$10000,3,FALSE),0)+IF(ISNUMBER(U610),U610*VLOOKUP(V610,'Weight table'!$A$2:$C$10000,3,FALSE),0)+IF(ISNUMBER(W610),W610*VLOOKUP(X610,'Weight table'!$A$2:$C$10000,3,FALSE),0)</f>
        <v>#N/A</v>
      </c>
      <c r="AI610" s="73"/>
      <c r="AN610">
        <f t="shared" si="50"/>
        <v>0</v>
      </c>
      <c r="AO610" t="e">
        <f t="shared" si="51"/>
        <v>#N/A</v>
      </c>
    </row>
    <row r="611" spans="2:41">
      <c r="B611" s="73"/>
      <c r="C611" s="73"/>
      <c r="D611" s="73"/>
      <c r="E611" s="73"/>
      <c r="F611" s="73"/>
      <c r="G611" s="81"/>
      <c r="H611" s="84"/>
      <c r="I611" s="97"/>
      <c r="J611" s="73"/>
      <c r="K611" s="73"/>
      <c r="L611" s="73"/>
      <c r="M611" s="81"/>
      <c r="O611" s="71"/>
      <c r="P611" s="20" t="e">
        <f>VLOOKUP('Frese Valve Selection'!$O611,'Partnumber data valves'!$B$4:$M$1001,12,FALSE)</f>
        <v>#N/A</v>
      </c>
      <c r="Q611" s="20" t="e">
        <f>VLOOKUP('Frese Valve Selection'!$O611,'Partnumber data valves'!$B$4:$L$1001,11,FALSE)</f>
        <v>#N/A</v>
      </c>
      <c r="R611" s="94" t="e">
        <f t="shared" si="49"/>
        <v>#DIV/0!</v>
      </c>
      <c r="S611" s="71"/>
      <c r="T611" s="71"/>
      <c r="U611" s="71"/>
      <c r="V611" s="71"/>
      <c r="W611" s="71"/>
      <c r="X611" s="71"/>
      <c r="Y611" s="19" t="e">
        <f>VLOOKUP('Frese Valve Selection'!$O611,'Partnumber data valves'!$B$4:$K$1001,2,FALSE)</f>
        <v>#N/A</v>
      </c>
      <c r="Z611" s="20" t="e">
        <f>VLOOKUP('Frese Valve Selection'!$O611,'Partnumber data valves'!$B$4:$K$1001,3,FALSE)</f>
        <v>#N/A</v>
      </c>
      <c r="AA611" s="20" t="e">
        <f>VLOOKUP('Frese Valve Selection'!$O611,'Partnumber data valves'!$B$4:$K$1001,7,FALSE)</f>
        <v>#N/A</v>
      </c>
      <c r="AB611" s="20" t="e">
        <f>VLOOKUP('Frese Valve Selection'!$O611,'Partnumber data valves'!$B$4:$K$1001,8,FALSE)</f>
        <v>#N/A</v>
      </c>
      <c r="AC611" s="20" t="e">
        <f>VLOOKUP('Frese Valve Selection'!$O611,'Partnumber data valves'!$B$4:$K$1001,9,FALSE)</f>
        <v>#N/A</v>
      </c>
      <c r="AD611" s="20" t="e">
        <f>VLOOKUP('Frese Valve Selection'!$O611,'Partnumber data valves'!$B$4:$K$1001,10,FALSE)</f>
        <v>#N/A</v>
      </c>
      <c r="AE611" s="93">
        <f>IF(ISNUMBER(S611),S611*VLOOKUP('Frese Valve Selection'!$T611,'Partnumber data cartridges'!$A$4:$G$1001,7,FALSE),0)+
IF(ISNUMBER(U611),U611*VLOOKUP('Frese Valve Selection'!V611,'Partnumber data cartridges'!$A$4:$G$1001,7,FALSE),0)+
IF(ISNUMBER(W611),W611*VLOOKUP('Frese Valve Selection'!X611,'Partnumber data cartridges'!$A$4:$G$1001,7,FALSE),0)</f>
        <v>0</v>
      </c>
      <c r="AF611" s="1">
        <f>MAX(IF(ISBLANK(T611),0,VLOOKUP('Frese Valve Selection'!$T611,'Partnumber data cartridges'!$A$4:$G$1001,5,FALSE)),
IF(ISBLANK(V611),0,VLOOKUP('Frese Valve Selection'!V611,'Partnumber data cartridges'!$A$4:$G$1001,5,FALSE)),
IF(ISBLANK(X611),0,VLOOKUP('Frese Valve Selection'!X611,'Partnumber data cartridges'!$A$4:$G$1001,5,FALSE)))</f>
        <v>0</v>
      </c>
      <c r="AG611" s="20" t="e">
        <f>VLOOKUP(O611,'Weight table'!$A$2:$C$10000,3,FALSE)+IF(ISNUMBER(S611),S611*VLOOKUP(T611,'Weight table'!$A$2:$C$10000,3,FALSE),0)+IF(ISNUMBER(U611),U611*VLOOKUP(V611,'Weight table'!$A$2:$C$10000,3,FALSE),0)+IF(ISNUMBER(W611),W611*VLOOKUP(X611,'Weight table'!$A$2:$C$10000,3,FALSE),0)</f>
        <v>#N/A</v>
      </c>
      <c r="AI611" s="73"/>
      <c r="AN611">
        <f t="shared" si="50"/>
        <v>0</v>
      </c>
      <c r="AO611" t="e">
        <f t="shared" si="51"/>
        <v>#N/A</v>
      </c>
    </row>
    <row r="612" spans="2:41">
      <c r="B612" s="73"/>
      <c r="C612" s="73"/>
      <c r="D612" s="73"/>
      <c r="E612" s="73"/>
      <c r="F612" s="73"/>
      <c r="G612" s="81"/>
      <c r="H612" s="84"/>
      <c r="I612" s="97"/>
      <c r="J612" s="73"/>
      <c r="K612" s="73"/>
      <c r="L612" s="73"/>
      <c r="M612" s="81"/>
      <c r="O612" s="71"/>
      <c r="P612" s="20" t="e">
        <f>VLOOKUP('Frese Valve Selection'!$O612,'Partnumber data valves'!$B$4:$M$1001,12,FALSE)</f>
        <v>#N/A</v>
      </c>
      <c r="Q612" s="20" t="e">
        <f>VLOOKUP('Frese Valve Selection'!$O612,'Partnumber data valves'!$B$4:$L$1001,11,FALSE)</f>
        <v>#N/A</v>
      </c>
      <c r="R612" s="94" t="e">
        <f t="shared" si="49"/>
        <v>#DIV/0!</v>
      </c>
      <c r="S612" s="71"/>
      <c r="T612" s="71"/>
      <c r="U612" s="71"/>
      <c r="V612" s="71"/>
      <c r="W612" s="71"/>
      <c r="X612" s="71"/>
      <c r="Y612" s="19" t="e">
        <f>VLOOKUP('Frese Valve Selection'!$O612,'Partnumber data valves'!$B$4:$K$1001,2,FALSE)</f>
        <v>#N/A</v>
      </c>
      <c r="Z612" s="20" t="e">
        <f>VLOOKUP('Frese Valve Selection'!$O612,'Partnumber data valves'!$B$4:$K$1001,3,FALSE)</f>
        <v>#N/A</v>
      </c>
      <c r="AA612" s="20" t="e">
        <f>VLOOKUP('Frese Valve Selection'!$O612,'Partnumber data valves'!$B$4:$K$1001,7,FALSE)</f>
        <v>#N/A</v>
      </c>
      <c r="AB612" s="20" t="e">
        <f>VLOOKUP('Frese Valve Selection'!$O612,'Partnumber data valves'!$B$4:$K$1001,8,FALSE)</f>
        <v>#N/A</v>
      </c>
      <c r="AC612" s="20" t="e">
        <f>VLOOKUP('Frese Valve Selection'!$O612,'Partnumber data valves'!$B$4:$K$1001,9,FALSE)</f>
        <v>#N/A</v>
      </c>
      <c r="AD612" s="20" t="e">
        <f>VLOOKUP('Frese Valve Selection'!$O612,'Partnumber data valves'!$B$4:$K$1001,10,FALSE)</f>
        <v>#N/A</v>
      </c>
      <c r="AE612" s="93">
        <f>IF(ISNUMBER(S612),S612*VLOOKUP('Frese Valve Selection'!$T612,'Partnumber data cartridges'!$A$4:$G$1001,7,FALSE),0)+
IF(ISNUMBER(U612),U612*VLOOKUP('Frese Valve Selection'!V612,'Partnumber data cartridges'!$A$4:$G$1001,7,FALSE),0)+
IF(ISNUMBER(W612),W612*VLOOKUP('Frese Valve Selection'!X612,'Partnumber data cartridges'!$A$4:$G$1001,7,FALSE),0)</f>
        <v>0</v>
      </c>
      <c r="AF612" s="1">
        <f>MAX(IF(ISBLANK(T612),0,VLOOKUP('Frese Valve Selection'!$T612,'Partnumber data cartridges'!$A$4:$G$1001,5,FALSE)),
IF(ISBLANK(V612),0,VLOOKUP('Frese Valve Selection'!V612,'Partnumber data cartridges'!$A$4:$G$1001,5,FALSE)),
IF(ISBLANK(X612),0,VLOOKUP('Frese Valve Selection'!X612,'Partnumber data cartridges'!$A$4:$G$1001,5,FALSE)))</f>
        <v>0</v>
      </c>
      <c r="AG612" s="20" t="e">
        <f>VLOOKUP(O612,'Weight table'!$A$2:$C$10000,3,FALSE)+IF(ISNUMBER(S612),S612*VLOOKUP(T612,'Weight table'!$A$2:$C$10000,3,FALSE),0)+IF(ISNUMBER(U612),U612*VLOOKUP(V612,'Weight table'!$A$2:$C$10000,3,FALSE),0)+IF(ISNUMBER(W612),W612*VLOOKUP(X612,'Weight table'!$A$2:$C$10000,3,FALSE),0)</f>
        <v>#N/A</v>
      </c>
      <c r="AI612" s="73"/>
      <c r="AN612">
        <f t="shared" si="50"/>
        <v>0</v>
      </c>
      <c r="AO612" t="e">
        <f t="shared" si="51"/>
        <v>#N/A</v>
      </c>
    </row>
    <row r="613" spans="2:41">
      <c r="B613" s="73"/>
      <c r="C613" s="73"/>
      <c r="D613" s="73"/>
      <c r="E613" s="73"/>
      <c r="F613" s="73"/>
      <c r="G613" s="81"/>
      <c r="H613" s="84"/>
      <c r="I613" s="97"/>
      <c r="J613" s="73"/>
      <c r="K613" s="73"/>
      <c r="L613" s="73"/>
      <c r="M613" s="81"/>
      <c r="O613" s="71"/>
      <c r="P613" s="20" t="e">
        <f>VLOOKUP('Frese Valve Selection'!$O613,'Partnumber data valves'!$B$4:$M$1001,12,FALSE)</f>
        <v>#N/A</v>
      </c>
      <c r="Q613" s="20" t="e">
        <f>VLOOKUP('Frese Valve Selection'!$O613,'Partnumber data valves'!$B$4:$L$1001,11,FALSE)</f>
        <v>#N/A</v>
      </c>
      <c r="R613" s="94" t="e">
        <f t="shared" si="49"/>
        <v>#DIV/0!</v>
      </c>
      <c r="S613" s="71"/>
      <c r="T613" s="71"/>
      <c r="U613" s="71"/>
      <c r="V613" s="71"/>
      <c r="W613" s="71"/>
      <c r="X613" s="71"/>
      <c r="Y613" s="19" t="e">
        <f>VLOOKUP('Frese Valve Selection'!$O613,'Partnumber data valves'!$B$4:$K$1001,2,FALSE)</f>
        <v>#N/A</v>
      </c>
      <c r="Z613" s="20" t="e">
        <f>VLOOKUP('Frese Valve Selection'!$O613,'Partnumber data valves'!$B$4:$K$1001,3,FALSE)</f>
        <v>#N/A</v>
      </c>
      <c r="AA613" s="20" t="e">
        <f>VLOOKUP('Frese Valve Selection'!$O613,'Partnumber data valves'!$B$4:$K$1001,7,FALSE)</f>
        <v>#N/A</v>
      </c>
      <c r="AB613" s="20" t="e">
        <f>VLOOKUP('Frese Valve Selection'!$O613,'Partnumber data valves'!$B$4:$K$1001,8,FALSE)</f>
        <v>#N/A</v>
      </c>
      <c r="AC613" s="20" t="e">
        <f>VLOOKUP('Frese Valve Selection'!$O613,'Partnumber data valves'!$B$4:$K$1001,9,FALSE)</f>
        <v>#N/A</v>
      </c>
      <c r="AD613" s="20" t="e">
        <f>VLOOKUP('Frese Valve Selection'!$O613,'Partnumber data valves'!$B$4:$K$1001,10,FALSE)</f>
        <v>#N/A</v>
      </c>
      <c r="AE613" s="93">
        <f>IF(ISNUMBER(S613),S613*VLOOKUP('Frese Valve Selection'!$T613,'Partnumber data cartridges'!$A$4:$G$1001,7,FALSE),0)+
IF(ISNUMBER(U613),U613*VLOOKUP('Frese Valve Selection'!V613,'Partnumber data cartridges'!$A$4:$G$1001,7,FALSE),0)+
IF(ISNUMBER(W613),W613*VLOOKUP('Frese Valve Selection'!X613,'Partnumber data cartridges'!$A$4:$G$1001,7,FALSE),0)</f>
        <v>0</v>
      </c>
      <c r="AF613" s="1">
        <f>MAX(IF(ISBLANK(T613),0,VLOOKUP('Frese Valve Selection'!$T613,'Partnumber data cartridges'!$A$4:$G$1001,5,FALSE)),
IF(ISBLANK(V613),0,VLOOKUP('Frese Valve Selection'!V613,'Partnumber data cartridges'!$A$4:$G$1001,5,FALSE)),
IF(ISBLANK(X613),0,VLOOKUP('Frese Valve Selection'!X613,'Partnumber data cartridges'!$A$4:$G$1001,5,FALSE)))</f>
        <v>0</v>
      </c>
      <c r="AG613" s="20" t="e">
        <f>VLOOKUP(O613,'Weight table'!$A$2:$C$10000,3,FALSE)+IF(ISNUMBER(S613),S613*VLOOKUP(T613,'Weight table'!$A$2:$C$10000,3,FALSE),0)+IF(ISNUMBER(U613),U613*VLOOKUP(V613,'Weight table'!$A$2:$C$10000,3,FALSE),0)+IF(ISNUMBER(W613),W613*VLOOKUP(X613,'Weight table'!$A$2:$C$10000,3,FALSE),0)</f>
        <v>#N/A</v>
      </c>
      <c r="AI613" s="73"/>
      <c r="AN613">
        <f t="shared" si="50"/>
        <v>0</v>
      </c>
      <c r="AO613" t="e">
        <f t="shared" si="51"/>
        <v>#N/A</v>
      </c>
    </row>
    <row r="614" spans="2:41">
      <c r="B614" s="73"/>
      <c r="C614" s="73"/>
      <c r="D614" s="73"/>
      <c r="E614" s="73"/>
      <c r="F614" s="73"/>
      <c r="G614" s="81"/>
      <c r="H614" s="84"/>
      <c r="I614" s="97"/>
      <c r="J614" s="73"/>
      <c r="K614" s="73"/>
      <c r="L614" s="73"/>
      <c r="M614" s="81"/>
      <c r="O614" s="71"/>
      <c r="P614" s="20" t="e">
        <f>VLOOKUP('Frese Valve Selection'!$O614,'Partnumber data valves'!$B$4:$M$1001,12,FALSE)</f>
        <v>#N/A</v>
      </c>
      <c r="Q614" s="20" t="e">
        <f>VLOOKUP('Frese Valve Selection'!$O614,'Partnumber data valves'!$B$4:$L$1001,11,FALSE)</f>
        <v>#N/A</v>
      </c>
      <c r="R614" s="94" t="e">
        <f t="shared" si="49"/>
        <v>#DIV/0!</v>
      </c>
      <c r="S614" s="71"/>
      <c r="T614" s="71"/>
      <c r="U614" s="71"/>
      <c r="V614" s="71"/>
      <c r="W614" s="71"/>
      <c r="X614" s="71"/>
      <c r="Y614" s="19" t="e">
        <f>VLOOKUP('Frese Valve Selection'!$O614,'Partnumber data valves'!$B$4:$K$1001,2,FALSE)</f>
        <v>#N/A</v>
      </c>
      <c r="Z614" s="20" t="e">
        <f>VLOOKUP('Frese Valve Selection'!$O614,'Partnumber data valves'!$B$4:$K$1001,3,FALSE)</f>
        <v>#N/A</v>
      </c>
      <c r="AA614" s="20" t="e">
        <f>VLOOKUP('Frese Valve Selection'!$O614,'Partnumber data valves'!$B$4:$K$1001,7,FALSE)</f>
        <v>#N/A</v>
      </c>
      <c r="AB614" s="20" t="e">
        <f>VLOOKUP('Frese Valve Selection'!$O614,'Partnumber data valves'!$B$4:$K$1001,8,FALSE)</f>
        <v>#N/A</v>
      </c>
      <c r="AC614" s="20" t="e">
        <f>VLOOKUP('Frese Valve Selection'!$O614,'Partnumber data valves'!$B$4:$K$1001,9,FALSE)</f>
        <v>#N/A</v>
      </c>
      <c r="AD614" s="20" t="e">
        <f>VLOOKUP('Frese Valve Selection'!$O614,'Partnumber data valves'!$B$4:$K$1001,10,FALSE)</f>
        <v>#N/A</v>
      </c>
      <c r="AE614" s="93">
        <f>IF(ISNUMBER(S614),S614*VLOOKUP('Frese Valve Selection'!$T614,'Partnumber data cartridges'!$A$4:$G$1001,7,FALSE),0)+
IF(ISNUMBER(U614),U614*VLOOKUP('Frese Valve Selection'!V614,'Partnumber data cartridges'!$A$4:$G$1001,7,FALSE),0)+
IF(ISNUMBER(W614),W614*VLOOKUP('Frese Valve Selection'!X614,'Partnumber data cartridges'!$A$4:$G$1001,7,FALSE),0)</f>
        <v>0</v>
      </c>
      <c r="AF614" s="1">
        <f>MAX(IF(ISBLANK(T614),0,VLOOKUP('Frese Valve Selection'!$T614,'Partnumber data cartridges'!$A$4:$G$1001,5,FALSE)),
IF(ISBLANK(V614),0,VLOOKUP('Frese Valve Selection'!V614,'Partnumber data cartridges'!$A$4:$G$1001,5,FALSE)),
IF(ISBLANK(X614),0,VLOOKUP('Frese Valve Selection'!X614,'Partnumber data cartridges'!$A$4:$G$1001,5,FALSE)))</f>
        <v>0</v>
      </c>
      <c r="AG614" s="20" t="e">
        <f>VLOOKUP(O614,'Weight table'!$A$2:$C$10000,3,FALSE)+IF(ISNUMBER(S614),S614*VLOOKUP(T614,'Weight table'!$A$2:$C$10000,3,FALSE),0)+IF(ISNUMBER(U614),U614*VLOOKUP(V614,'Weight table'!$A$2:$C$10000,3,FALSE),0)+IF(ISNUMBER(W614),W614*VLOOKUP(X614,'Weight table'!$A$2:$C$10000,3,FALSE),0)</f>
        <v>#N/A</v>
      </c>
      <c r="AI614" s="73"/>
      <c r="AN614">
        <f t="shared" si="50"/>
        <v>0</v>
      </c>
      <c r="AO614" t="e">
        <f t="shared" si="51"/>
        <v>#N/A</v>
      </c>
    </row>
    <row r="615" spans="2:41">
      <c r="B615" s="73"/>
      <c r="C615" s="73"/>
      <c r="D615" s="73"/>
      <c r="E615" s="73"/>
      <c r="F615" s="73"/>
      <c r="G615" s="81"/>
      <c r="H615" s="84"/>
      <c r="I615" s="97"/>
      <c r="J615" s="73"/>
      <c r="K615" s="73"/>
      <c r="L615" s="73"/>
      <c r="M615" s="81"/>
      <c r="O615" s="71"/>
      <c r="P615" s="20" t="e">
        <f>VLOOKUP('Frese Valve Selection'!$O615,'Partnumber data valves'!$B$4:$M$1001,12,FALSE)</f>
        <v>#N/A</v>
      </c>
      <c r="Q615" s="20" t="e">
        <f>VLOOKUP('Frese Valve Selection'!$O615,'Partnumber data valves'!$B$4:$L$1001,11,FALSE)</f>
        <v>#N/A</v>
      </c>
      <c r="R615" s="94" t="e">
        <f t="shared" si="49"/>
        <v>#DIV/0!</v>
      </c>
      <c r="S615" s="71"/>
      <c r="T615" s="71"/>
      <c r="U615" s="71"/>
      <c r="V615" s="71"/>
      <c r="W615" s="71"/>
      <c r="X615" s="71"/>
      <c r="Y615" s="19" t="e">
        <f>VLOOKUP('Frese Valve Selection'!$O615,'Partnumber data valves'!$B$4:$K$1001,2,FALSE)</f>
        <v>#N/A</v>
      </c>
      <c r="Z615" s="20" t="e">
        <f>VLOOKUP('Frese Valve Selection'!$O615,'Partnumber data valves'!$B$4:$K$1001,3,FALSE)</f>
        <v>#N/A</v>
      </c>
      <c r="AA615" s="20" t="e">
        <f>VLOOKUP('Frese Valve Selection'!$O615,'Partnumber data valves'!$B$4:$K$1001,7,FALSE)</f>
        <v>#N/A</v>
      </c>
      <c r="AB615" s="20" t="e">
        <f>VLOOKUP('Frese Valve Selection'!$O615,'Partnumber data valves'!$B$4:$K$1001,8,FALSE)</f>
        <v>#N/A</v>
      </c>
      <c r="AC615" s="20" t="e">
        <f>VLOOKUP('Frese Valve Selection'!$O615,'Partnumber data valves'!$B$4:$K$1001,9,FALSE)</f>
        <v>#N/A</v>
      </c>
      <c r="AD615" s="20" t="e">
        <f>VLOOKUP('Frese Valve Selection'!$O615,'Partnumber data valves'!$B$4:$K$1001,10,FALSE)</f>
        <v>#N/A</v>
      </c>
      <c r="AE615" s="93">
        <f>IF(ISNUMBER(S615),S615*VLOOKUP('Frese Valve Selection'!$T615,'Partnumber data cartridges'!$A$4:$G$1001,7,FALSE),0)+
IF(ISNUMBER(U615),U615*VLOOKUP('Frese Valve Selection'!V615,'Partnumber data cartridges'!$A$4:$G$1001,7,FALSE),0)+
IF(ISNUMBER(W615),W615*VLOOKUP('Frese Valve Selection'!X615,'Partnumber data cartridges'!$A$4:$G$1001,7,FALSE),0)</f>
        <v>0</v>
      </c>
      <c r="AF615" s="1">
        <f>MAX(IF(ISBLANK(T615),0,VLOOKUP('Frese Valve Selection'!$T615,'Partnumber data cartridges'!$A$4:$G$1001,5,FALSE)),
IF(ISBLANK(V615),0,VLOOKUP('Frese Valve Selection'!V615,'Partnumber data cartridges'!$A$4:$G$1001,5,FALSE)),
IF(ISBLANK(X615),0,VLOOKUP('Frese Valve Selection'!X615,'Partnumber data cartridges'!$A$4:$G$1001,5,FALSE)))</f>
        <v>0</v>
      </c>
      <c r="AG615" s="20" t="e">
        <f>VLOOKUP(O615,'Weight table'!$A$2:$C$10000,3,FALSE)+IF(ISNUMBER(S615),S615*VLOOKUP(T615,'Weight table'!$A$2:$C$10000,3,FALSE),0)+IF(ISNUMBER(U615),U615*VLOOKUP(V615,'Weight table'!$A$2:$C$10000,3,FALSE),0)+IF(ISNUMBER(W615),W615*VLOOKUP(X615,'Weight table'!$A$2:$C$10000,3,FALSE),0)</f>
        <v>#N/A</v>
      </c>
      <c r="AI615" s="73"/>
      <c r="AN615">
        <f t="shared" si="50"/>
        <v>0</v>
      </c>
      <c r="AO615" t="e">
        <f t="shared" si="51"/>
        <v>#N/A</v>
      </c>
    </row>
    <row r="616" spans="2:41">
      <c r="B616" s="73"/>
      <c r="C616" s="73"/>
      <c r="D616" s="73"/>
      <c r="E616" s="73"/>
      <c r="F616" s="73"/>
      <c r="G616" s="81"/>
      <c r="H616" s="84"/>
      <c r="I616" s="97"/>
      <c r="J616" s="73"/>
      <c r="K616" s="73"/>
      <c r="L616" s="73"/>
      <c r="M616" s="81"/>
      <c r="O616" s="71"/>
      <c r="P616" s="20" t="e">
        <f>VLOOKUP('Frese Valve Selection'!$O616,'Partnumber data valves'!$B$4:$M$1001,12,FALSE)</f>
        <v>#N/A</v>
      </c>
      <c r="Q616" s="20" t="e">
        <f>VLOOKUP('Frese Valve Selection'!$O616,'Partnumber data valves'!$B$4:$L$1001,11,FALSE)</f>
        <v>#N/A</v>
      </c>
      <c r="R616" s="94" t="e">
        <f t="shared" si="49"/>
        <v>#DIV/0!</v>
      </c>
      <c r="S616" s="71"/>
      <c r="T616" s="71"/>
      <c r="U616" s="71"/>
      <c r="V616" s="71"/>
      <c r="W616" s="71"/>
      <c r="X616" s="71"/>
      <c r="Y616" s="19" t="e">
        <f>VLOOKUP('Frese Valve Selection'!$O616,'Partnumber data valves'!$B$4:$K$1001,2,FALSE)</f>
        <v>#N/A</v>
      </c>
      <c r="Z616" s="20" t="e">
        <f>VLOOKUP('Frese Valve Selection'!$O616,'Partnumber data valves'!$B$4:$K$1001,3,FALSE)</f>
        <v>#N/A</v>
      </c>
      <c r="AA616" s="20" t="e">
        <f>VLOOKUP('Frese Valve Selection'!$O616,'Partnumber data valves'!$B$4:$K$1001,7,FALSE)</f>
        <v>#N/A</v>
      </c>
      <c r="AB616" s="20" t="e">
        <f>VLOOKUP('Frese Valve Selection'!$O616,'Partnumber data valves'!$B$4:$K$1001,8,FALSE)</f>
        <v>#N/A</v>
      </c>
      <c r="AC616" s="20" t="e">
        <f>VLOOKUP('Frese Valve Selection'!$O616,'Partnumber data valves'!$B$4:$K$1001,9,FALSE)</f>
        <v>#N/A</v>
      </c>
      <c r="AD616" s="20" t="e">
        <f>VLOOKUP('Frese Valve Selection'!$O616,'Partnumber data valves'!$B$4:$K$1001,10,FALSE)</f>
        <v>#N/A</v>
      </c>
      <c r="AE616" s="93">
        <f>IF(ISNUMBER(S616),S616*VLOOKUP('Frese Valve Selection'!$T616,'Partnumber data cartridges'!$A$4:$G$1001,7,FALSE),0)+
IF(ISNUMBER(U616),U616*VLOOKUP('Frese Valve Selection'!V616,'Partnumber data cartridges'!$A$4:$G$1001,7,FALSE),0)+
IF(ISNUMBER(W616),W616*VLOOKUP('Frese Valve Selection'!X616,'Partnumber data cartridges'!$A$4:$G$1001,7,FALSE),0)</f>
        <v>0</v>
      </c>
      <c r="AF616" s="1">
        <f>MAX(IF(ISBLANK(T616),0,VLOOKUP('Frese Valve Selection'!$T616,'Partnumber data cartridges'!$A$4:$G$1001,5,FALSE)),
IF(ISBLANK(V616),0,VLOOKUP('Frese Valve Selection'!V616,'Partnumber data cartridges'!$A$4:$G$1001,5,FALSE)),
IF(ISBLANK(X616),0,VLOOKUP('Frese Valve Selection'!X616,'Partnumber data cartridges'!$A$4:$G$1001,5,FALSE)))</f>
        <v>0</v>
      </c>
      <c r="AG616" s="20" t="e">
        <f>VLOOKUP(O616,'Weight table'!$A$2:$C$10000,3,FALSE)+IF(ISNUMBER(S616),S616*VLOOKUP(T616,'Weight table'!$A$2:$C$10000,3,FALSE),0)+IF(ISNUMBER(U616),U616*VLOOKUP(V616,'Weight table'!$A$2:$C$10000,3,FALSE),0)+IF(ISNUMBER(W616),W616*VLOOKUP(X616,'Weight table'!$A$2:$C$10000,3,FALSE),0)</f>
        <v>#N/A</v>
      </c>
      <c r="AI616" s="73"/>
      <c r="AN616">
        <f t="shared" si="50"/>
        <v>0</v>
      </c>
      <c r="AO616" t="e">
        <f t="shared" si="51"/>
        <v>#N/A</v>
      </c>
    </row>
    <row r="617" spans="2:41">
      <c r="B617" s="73"/>
      <c r="C617" s="73"/>
      <c r="D617" s="73"/>
      <c r="E617" s="73"/>
      <c r="F617" s="73"/>
      <c r="G617" s="81"/>
      <c r="H617" s="84"/>
      <c r="I617" s="97"/>
      <c r="J617" s="73"/>
      <c r="K617" s="73"/>
      <c r="L617" s="73"/>
      <c r="M617" s="81"/>
      <c r="O617" s="71"/>
      <c r="P617" s="20" t="e">
        <f>VLOOKUP('Frese Valve Selection'!$O617,'Partnumber data valves'!$B$4:$M$1001,12,FALSE)</f>
        <v>#N/A</v>
      </c>
      <c r="Q617" s="20" t="e">
        <f>VLOOKUP('Frese Valve Selection'!$O617,'Partnumber data valves'!$B$4:$L$1001,11,FALSE)</f>
        <v>#N/A</v>
      </c>
      <c r="R617" s="94" t="e">
        <f t="shared" si="49"/>
        <v>#DIV/0!</v>
      </c>
      <c r="S617" s="71"/>
      <c r="T617" s="71"/>
      <c r="U617" s="71"/>
      <c r="V617" s="71"/>
      <c r="W617" s="71"/>
      <c r="X617" s="71"/>
      <c r="Y617" s="19" t="e">
        <f>VLOOKUP('Frese Valve Selection'!$O617,'Partnumber data valves'!$B$4:$K$1001,2,FALSE)</f>
        <v>#N/A</v>
      </c>
      <c r="Z617" s="20" t="e">
        <f>VLOOKUP('Frese Valve Selection'!$O617,'Partnumber data valves'!$B$4:$K$1001,3,FALSE)</f>
        <v>#N/A</v>
      </c>
      <c r="AA617" s="20" t="e">
        <f>VLOOKUP('Frese Valve Selection'!$O617,'Partnumber data valves'!$B$4:$K$1001,7,FALSE)</f>
        <v>#N/A</v>
      </c>
      <c r="AB617" s="20" t="e">
        <f>VLOOKUP('Frese Valve Selection'!$O617,'Partnumber data valves'!$B$4:$K$1001,8,FALSE)</f>
        <v>#N/A</v>
      </c>
      <c r="AC617" s="20" t="e">
        <f>VLOOKUP('Frese Valve Selection'!$O617,'Partnumber data valves'!$B$4:$K$1001,9,FALSE)</f>
        <v>#N/A</v>
      </c>
      <c r="AD617" s="20" t="e">
        <f>VLOOKUP('Frese Valve Selection'!$O617,'Partnumber data valves'!$B$4:$K$1001,10,FALSE)</f>
        <v>#N/A</v>
      </c>
      <c r="AE617" s="93">
        <f>IF(ISNUMBER(S617),S617*VLOOKUP('Frese Valve Selection'!$T617,'Partnumber data cartridges'!$A$4:$G$1001,7,FALSE),0)+
IF(ISNUMBER(U617),U617*VLOOKUP('Frese Valve Selection'!V617,'Partnumber data cartridges'!$A$4:$G$1001,7,FALSE),0)+
IF(ISNUMBER(W617),W617*VLOOKUP('Frese Valve Selection'!X617,'Partnumber data cartridges'!$A$4:$G$1001,7,FALSE),0)</f>
        <v>0</v>
      </c>
      <c r="AF617" s="1">
        <f>MAX(IF(ISBLANK(T617),0,VLOOKUP('Frese Valve Selection'!$T617,'Partnumber data cartridges'!$A$4:$G$1001,5,FALSE)),
IF(ISBLANK(V617),0,VLOOKUP('Frese Valve Selection'!V617,'Partnumber data cartridges'!$A$4:$G$1001,5,FALSE)),
IF(ISBLANK(X617),0,VLOOKUP('Frese Valve Selection'!X617,'Partnumber data cartridges'!$A$4:$G$1001,5,FALSE)))</f>
        <v>0</v>
      </c>
      <c r="AG617" s="20" t="e">
        <f>VLOOKUP(O617,'Weight table'!$A$2:$C$10000,3,FALSE)+IF(ISNUMBER(S617),S617*VLOOKUP(T617,'Weight table'!$A$2:$C$10000,3,FALSE),0)+IF(ISNUMBER(U617),U617*VLOOKUP(V617,'Weight table'!$A$2:$C$10000,3,FALSE),0)+IF(ISNUMBER(W617),W617*VLOOKUP(X617,'Weight table'!$A$2:$C$10000,3,FALSE),0)</f>
        <v>#N/A</v>
      </c>
      <c r="AI617" s="73"/>
      <c r="AN617">
        <f t="shared" si="50"/>
        <v>0</v>
      </c>
      <c r="AO617" t="e">
        <f t="shared" si="51"/>
        <v>#N/A</v>
      </c>
    </row>
    <row r="618" spans="2:41">
      <c r="B618" s="73"/>
      <c r="C618" s="73"/>
      <c r="D618" s="73"/>
      <c r="E618" s="73"/>
      <c r="F618" s="73"/>
      <c r="G618" s="81"/>
      <c r="H618" s="84"/>
      <c r="I618" s="97"/>
      <c r="J618" s="73"/>
      <c r="K618" s="73"/>
      <c r="L618" s="73"/>
      <c r="M618" s="81"/>
      <c r="O618" s="71"/>
      <c r="P618" s="20" t="e">
        <f>VLOOKUP('Frese Valve Selection'!$O618,'Partnumber data valves'!$B$4:$M$1001,12,FALSE)</f>
        <v>#N/A</v>
      </c>
      <c r="Q618" s="20" t="e">
        <f>VLOOKUP('Frese Valve Selection'!$O618,'Partnumber data valves'!$B$4:$L$1001,11,FALSE)</f>
        <v>#N/A</v>
      </c>
      <c r="R618" s="94" t="e">
        <f t="shared" si="49"/>
        <v>#DIV/0!</v>
      </c>
      <c r="S618" s="71"/>
      <c r="T618" s="71"/>
      <c r="U618" s="71"/>
      <c r="V618" s="71"/>
      <c r="W618" s="71"/>
      <c r="X618" s="71"/>
      <c r="Y618" s="19" t="e">
        <f>VLOOKUP('Frese Valve Selection'!$O618,'Partnumber data valves'!$B$4:$K$1001,2,FALSE)</f>
        <v>#N/A</v>
      </c>
      <c r="Z618" s="20" t="e">
        <f>VLOOKUP('Frese Valve Selection'!$O618,'Partnumber data valves'!$B$4:$K$1001,3,FALSE)</f>
        <v>#N/A</v>
      </c>
      <c r="AA618" s="20" t="e">
        <f>VLOOKUP('Frese Valve Selection'!$O618,'Partnumber data valves'!$B$4:$K$1001,7,FALSE)</f>
        <v>#N/A</v>
      </c>
      <c r="AB618" s="20" t="e">
        <f>VLOOKUP('Frese Valve Selection'!$O618,'Partnumber data valves'!$B$4:$K$1001,8,FALSE)</f>
        <v>#N/A</v>
      </c>
      <c r="AC618" s="20" t="e">
        <f>VLOOKUP('Frese Valve Selection'!$O618,'Partnumber data valves'!$B$4:$K$1001,9,FALSE)</f>
        <v>#N/A</v>
      </c>
      <c r="AD618" s="20" t="e">
        <f>VLOOKUP('Frese Valve Selection'!$O618,'Partnumber data valves'!$B$4:$K$1001,10,FALSE)</f>
        <v>#N/A</v>
      </c>
      <c r="AE618" s="93">
        <f>IF(ISNUMBER(S618),S618*VLOOKUP('Frese Valve Selection'!$T618,'Partnumber data cartridges'!$A$4:$G$1001,7,FALSE),0)+
IF(ISNUMBER(U618),U618*VLOOKUP('Frese Valve Selection'!V618,'Partnumber data cartridges'!$A$4:$G$1001,7,FALSE),0)+
IF(ISNUMBER(W618),W618*VLOOKUP('Frese Valve Selection'!X618,'Partnumber data cartridges'!$A$4:$G$1001,7,FALSE),0)</f>
        <v>0</v>
      </c>
      <c r="AF618" s="1">
        <f>MAX(IF(ISBLANK(T618),0,VLOOKUP('Frese Valve Selection'!$T618,'Partnumber data cartridges'!$A$4:$G$1001,5,FALSE)),
IF(ISBLANK(V618),0,VLOOKUP('Frese Valve Selection'!V618,'Partnumber data cartridges'!$A$4:$G$1001,5,FALSE)),
IF(ISBLANK(X618),0,VLOOKUP('Frese Valve Selection'!X618,'Partnumber data cartridges'!$A$4:$G$1001,5,FALSE)))</f>
        <v>0</v>
      </c>
      <c r="AG618" s="20" t="e">
        <f>VLOOKUP(O618,'Weight table'!$A$2:$C$10000,3,FALSE)+IF(ISNUMBER(S618),S618*VLOOKUP(T618,'Weight table'!$A$2:$C$10000,3,FALSE),0)+IF(ISNUMBER(U618),U618*VLOOKUP(V618,'Weight table'!$A$2:$C$10000,3,FALSE),0)+IF(ISNUMBER(W618),W618*VLOOKUP(X618,'Weight table'!$A$2:$C$10000,3,FALSE),0)</f>
        <v>#N/A</v>
      </c>
      <c r="AI618" s="73"/>
      <c r="AN618">
        <f t="shared" si="50"/>
        <v>0</v>
      </c>
      <c r="AO618" t="e">
        <f t="shared" si="51"/>
        <v>#N/A</v>
      </c>
    </row>
    <row r="619" spans="2:41">
      <c r="B619" s="73"/>
      <c r="C619" s="73"/>
      <c r="D619" s="73"/>
      <c r="E619" s="73"/>
      <c r="F619" s="73"/>
      <c r="G619" s="81"/>
      <c r="H619" s="84"/>
      <c r="I619" s="97"/>
      <c r="J619" s="73"/>
      <c r="K619" s="73"/>
      <c r="L619" s="73"/>
      <c r="M619" s="81"/>
      <c r="O619" s="71"/>
      <c r="P619" s="20" t="e">
        <f>VLOOKUP('Frese Valve Selection'!$O619,'Partnumber data valves'!$B$4:$M$1001,12,FALSE)</f>
        <v>#N/A</v>
      </c>
      <c r="Q619" s="20" t="e">
        <f>VLOOKUP('Frese Valve Selection'!$O619,'Partnumber data valves'!$B$4:$L$1001,11,FALSE)</f>
        <v>#N/A</v>
      </c>
      <c r="R619" s="94" t="e">
        <f t="shared" si="49"/>
        <v>#DIV/0!</v>
      </c>
      <c r="S619" s="71"/>
      <c r="T619" s="71"/>
      <c r="U619" s="71"/>
      <c r="V619" s="71"/>
      <c r="W619" s="71"/>
      <c r="X619" s="71"/>
      <c r="Y619" s="19" t="e">
        <f>VLOOKUP('Frese Valve Selection'!$O619,'Partnumber data valves'!$B$4:$K$1001,2,FALSE)</f>
        <v>#N/A</v>
      </c>
      <c r="Z619" s="20" t="e">
        <f>VLOOKUP('Frese Valve Selection'!$O619,'Partnumber data valves'!$B$4:$K$1001,3,FALSE)</f>
        <v>#N/A</v>
      </c>
      <c r="AA619" s="20" t="e">
        <f>VLOOKUP('Frese Valve Selection'!$O619,'Partnumber data valves'!$B$4:$K$1001,7,FALSE)</f>
        <v>#N/A</v>
      </c>
      <c r="AB619" s="20" t="e">
        <f>VLOOKUP('Frese Valve Selection'!$O619,'Partnumber data valves'!$B$4:$K$1001,8,FALSE)</f>
        <v>#N/A</v>
      </c>
      <c r="AC619" s="20" t="e">
        <f>VLOOKUP('Frese Valve Selection'!$O619,'Partnumber data valves'!$B$4:$K$1001,9,FALSE)</f>
        <v>#N/A</v>
      </c>
      <c r="AD619" s="20" t="e">
        <f>VLOOKUP('Frese Valve Selection'!$O619,'Partnumber data valves'!$B$4:$K$1001,10,FALSE)</f>
        <v>#N/A</v>
      </c>
      <c r="AE619" s="93">
        <f>IF(ISNUMBER(S619),S619*VLOOKUP('Frese Valve Selection'!$T619,'Partnumber data cartridges'!$A$4:$G$1001,7,FALSE),0)+
IF(ISNUMBER(U619),U619*VLOOKUP('Frese Valve Selection'!V619,'Partnumber data cartridges'!$A$4:$G$1001,7,FALSE),0)+
IF(ISNUMBER(W619),W619*VLOOKUP('Frese Valve Selection'!X619,'Partnumber data cartridges'!$A$4:$G$1001,7,FALSE),0)</f>
        <v>0</v>
      </c>
      <c r="AF619" s="1">
        <f>MAX(IF(ISBLANK(T619),0,VLOOKUP('Frese Valve Selection'!$T619,'Partnumber data cartridges'!$A$4:$G$1001,5,FALSE)),
IF(ISBLANK(V619),0,VLOOKUP('Frese Valve Selection'!V619,'Partnumber data cartridges'!$A$4:$G$1001,5,FALSE)),
IF(ISBLANK(X619),0,VLOOKUP('Frese Valve Selection'!X619,'Partnumber data cartridges'!$A$4:$G$1001,5,FALSE)))</f>
        <v>0</v>
      </c>
      <c r="AG619" s="20" t="e">
        <f>VLOOKUP(O619,'Weight table'!$A$2:$C$10000,3,FALSE)+IF(ISNUMBER(S619),S619*VLOOKUP(T619,'Weight table'!$A$2:$C$10000,3,FALSE),0)+IF(ISNUMBER(U619),U619*VLOOKUP(V619,'Weight table'!$A$2:$C$10000,3,FALSE),0)+IF(ISNUMBER(W619),W619*VLOOKUP(X619,'Weight table'!$A$2:$C$10000,3,FALSE),0)</f>
        <v>#N/A</v>
      </c>
      <c r="AI619" s="73"/>
      <c r="AN619">
        <f t="shared" si="50"/>
        <v>0</v>
      </c>
      <c r="AO619" t="e">
        <f t="shared" si="51"/>
        <v>#N/A</v>
      </c>
    </row>
    <row r="620" spans="2:41">
      <c r="B620" s="73"/>
      <c r="C620" s="73"/>
      <c r="D620" s="73"/>
      <c r="E620" s="73"/>
      <c r="F620" s="73"/>
      <c r="G620" s="81"/>
      <c r="H620" s="84"/>
      <c r="I620" s="97"/>
      <c r="J620" s="73"/>
      <c r="K620" s="73"/>
      <c r="L620" s="73"/>
      <c r="M620" s="81"/>
      <c r="O620" s="71"/>
      <c r="P620" s="20" t="e">
        <f>VLOOKUP('Frese Valve Selection'!$O620,'Partnumber data valves'!$B$4:$M$1001,12,FALSE)</f>
        <v>#N/A</v>
      </c>
      <c r="Q620" s="20" t="e">
        <f>VLOOKUP('Frese Valve Selection'!$O620,'Partnumber data valves'!$B$4:$L$1001,11,FALSE)</f>
        <v>#N/A</v>
      </c>
      <c r="R620" s="94" t="e">
        <f t="shared" si="49"/>
        <v>#DIV/0!</v>
      </c>
      <c r="S620" s="71"/>
      <c r="T620" s="71"/>
      <c r="U620" s="71"/>
      <c r="V620" s="71"/>
      <c r="W620" s="71"/>
      <c r="X620" s="71"/>
      <c r="Y620" s="19" t="e">
        <f>VLOOKUP('Frese Valve Selection'!$O620,'Partnumber data valves'!$B$4:$K$1001,2,FALSE)</f>
        <v>#N/A</v>
      </c>
      <c r="Z620" s="20" t="e">
        <f>VLOOKUP('Frese Valve Selection'!$O620,'Partnumber data valves'!$B$4:$K$1001,3,FALSE)</f>
        <v>#N/A</v>
      </c>
      <c r="AA620" s="20" t="e">
        <f>VLOOKUP('Frese Valve Selection'!$O620,'Partnumber data valves'!$B$4:$K$1001,7,FALSE)</f>
        <v>#N/A</v>
      </c>
      <c r="AB620" s="20" t="e">
        <f>VLOOKUP('Frese Valve Selection'!$O620,'Partnumber data valves'!$B$4:$K$1001,8,FALSE)</f>
        <v>#N/A</v>
      </c>
      <c r="AC620" s="20" t="e">
        <f>VLOOKUP('Frese Valve Selection'!$O620,'Partnumber data valves'!$B$4:$K$1001,9,FALSE)</f>
        <v>#N/A</v>
      </c>
      <c r="AD620" s="20" t="e">
        <f>VLOOKUP('Frese Valve Selection'!$O620,'Partnumber data valves'!$B$4:$K$1001,10,FALSE)</f>
        <v>#N/A</v>
      </c>
      <c r="AE620" s="93">
        <f>IF(ISNUMBER(S620),S620*VLOOKUP('Frese Valve Selection'!$T620,'Partnumber data cartridges'!$A$4:$G$1001,7,FALSE),0)+
IF(ISNUMBER(U620),U620*VLOOKUP('Frese Valve Selection'!V620,'Partnumber data cartridges'!$A$4:$G$1001,7,FALSE),0)+
IF(ISNUMBER(W620),W620*VLOOKUP('Frese Valve Selection'!X620,'Partnumber data cartridges'!$A$4:$G$1001,7,FALSE),0)</f>
        <v>0</v>
      </c>
      <c r="AF620" s="1">
        <f>MAX(IF(ISBLANK(T620),0,VLOOKUP('Frese Valve Selection'!$T620,'Partnumber data cartridges'!$A$4:$G$1001,5,FALSE)),
IF(ISBLANK(V620),0,VLOOKUP('Frese Valve Selection'!V620,'Partnumber data cartridges'!$A$4:$G$1001,5,FALSE)),
IF(ISBLANK(X620),0,VLOOKUP('Frese Valve Selection'!X620,'Partnumber data cartridges'!$A$4:$G$1001,5,FALSE)))</f>
        <v>0</v>
      </c>
      <c r="AG620" s="20" t="e">
        <f>VLOOKUP(O620,'Weight table'!$A$2:$C$10000,3,FALSE)+IF(ISNUMBER(S620),S620*VLOOKUP(T620,'Weight table'!$A$2:$C$10000,3,FALSE),0)+IF(ISNUMBER(U620),U620*VLOOKUP(V620,'Weight table'!$A$2:$C$10000,3,FALSE),0)+IF(ISNUMBER(W620),W620*VLOOKUP(X620,'Weight table'!$A$2:$C$10000,3,FALSE),0)</f>
        <v>#N/A</v>
      </c>
      <c r="AI620" s="73"/>
      <c r="AN620">
        <f t="shared" si="50"/>
        <v>0</v>
      </c>
      <c r="AO620" t="e">
        <f t="shared" si="51"/>
        <v>#N/A</v>
      </c>
    </row>
    <row r="621" spans="2:41">
      <c r="B621" s="73"/>
      <c r="C621" s="73"/>
      <c r="D621" s="73"/>
      <c r="E621" s="73"/>
      <c r="F621" s="73"/>
      <c r="G621" s="81"/>
      <c r="H621" s="84"/>
      <c r="I621" s="97"/>
      <c r="J621" s="73"/>
      <c r="K621" s="73"/>
      <c r="L621" s="73"/>
      <c r="M621" s="81"/>
      <c r="O621" s="71"/>
      <c r="P621" s="20" t="e">
        <f>VLOOKUP('Frese Valve Selection'!$O621,'Partnumber data valves'!$B$4:$M$1001,12,FALSE)</f>
        <v>#N/A</v>
      </c>
      <c r="Q621" s="20" t="e">
        <f>VLOOKUP('Frese Valve Selection'!$O621,'Partnumber data valves'!$B$4:$L$1001,11,FALSE)</f>
        <v>#N/A</v>
      </c>
      <c r="R621" s="94" t="e">
        <f t="shared" si="49"/>
        <v>#DIV/0!</v>
      </c>
      <c r="S621" s="71"/>
      <c r="T621" s="71"/>
      <c r="U621" s="71"/>
      <c r="V621" s="71"/>
      <c r="W621" s="71"/>
      <c r="X621" s="71"/>
      <c r="Y621" s="19" t="e">
        <f>VLOOKUP('Frese Valve Selection'!$O621,'Partnumber data valves'!$B$4:$K$1001,2,FALSE)</f>
        <v>#N/A</v>
      </c>
      <c r="Z621" s="20" t="e">
        <f>VLOOKUP('Frese Valve Selection'!$O621,'Partnumber data valves'!$B$4:$K$1001,3,FALSE)</f>
        <v>#N/A</v>
      </c>
      <c r="AA621" s="20" t="e">
        <f>VLOOKUP('Frese Valve Selection'!$O621,'Partnumber data valves'!$B$4:$K$1001,7,FALSE)</f>
        <v>#N/A</v>
      </c>
      <c r="AB621" s="20" t="e">
        <f>VLOOKUP('Frese Valve Selection'!$O621,'Partnumber data valves'!$B$4:$K$1001,8,FALSE)</f>
        <v>#N/A</v>
      </c>
      <c r="AC621" s="20" t="e">
        <f>VLOOKUP('Frese Valve Selection'!$O621,'Partnumber data valves'!$B$4:$K$1001,9,FALSE)</f>
        <v>#N/A</v>
      </c>
      <c r="AD621" s="20" t="e">
        <f>VLOOKUP('Frese Valve Selection'!$O621,'Partnumber data valves'!$B$4:$K$1001,10,FALSE)</f>
        <v>#N/A</v>
      </c>
      <c r="AE621" s="93">
        <f>IF(ISNUMBER(S621),S621*VLOOKUP('Frese Valve Selection'!$T621,'Partnumber data cartridges'!$A$4:$G$1001,7,FALSE),0)+
IF(ISNUMBER(U621),U621*VLOOKUP('Frese Valve Selection'!V621,'Partnumber data cartridges'!$A$4:$G$1001,7,FALSE),0)+
IF(ISNUMBER(W621),W621*VLOOKUP('Frese Valve Selection'!X621,'Partnumber data cartridges'!$A$4:$G$1001,7,FALSE),0)</f>
        <v>0</v>
      </c>
      <c r="AF621" s="1">
        <f>MAX(IF(ISBLANK(T621),0,VLOOKUP('Frese Valve Selection'!$T621,'Partnumber data cartridges'!$A$4:$G$1001,5,FALSE)),
IF(ISBLANK(V621),0,VLOOKUP('Frese Valve Selection'!V621,'Partnumber data cartridges'!$A$4:$G$1001,5,FALSE)),
IF(ISBLANK(X621),0,VLOOKUP('Frese Valve Selection'!X621,'Partnumber data cartridges'!$A$4:$G$1001,5,FALSE)))</f>
        <v>0</v>
      </c>
      <c r="AG621" s="20" t="e">
        <f>VLOOKUP(O621,'Weight table'!$A$2:$C$10000,3,FALSE)+IF(ISNUMBER(S621),S621*VLOOKUP(T621,'Weight table'!$A$2:$C$10000,3,FALSE),0)+IF(ISNUMBER(U621),U621*VLOOKUP(V621,'Weight table'!$A$2:$C$10000,3,FALSE),0)+IF(ISNUMBER(W621),W621*VLOOKUP(X621,'Weight table'!$A$2:$C$10000,3,FALSE),0)</f>
        <v>#N/A</v>
      </c>
      <c r="AI621" s="73"/>
      <c r="AN621">
        <f t="shared" si="50"/>
        <v>0</v>
      </c>
      <c r="AO621" t="e">
        <f t="shared" si="51"/>
        <v>#N/A</v>
      </c>
    </row>
    <row r="622" spans="2:41">
      <c r="B622" s="73"/>
      <c r="C622" s="73"/>
      <c r="D622" s="73"/>
      <c r="E622" s="73"/>
      <c r="F622" s="73"/>
      <c r="G622" s="81"/>
      <c r="H622" s="84"/>
      <c r="I622" s="97"/>
      <c r="J622" s="73"/>
      <c r="K622" s="73"/>
      <c r="L622" s="73"/>
      <c r="M622" s="81"/>
      <c r="O622" s="71"/>
      <c r="P622" s="20" t="e">
        <f>VLOOKUP('Frese Valve Selection'!$O622,'Partnumber data valves'!$B$4:$M$1001,12,FALSE)</f>
        <v>#N/A</v>
      </c>
      <c r="Q622" s="20" t="e">
        <f>VLOOKUP('Frese Valve Selection'!$O622,'Partnumber data valves'!$B$4:$L$1001,11,FALSE)</f>
        <v>#N/A</v>
      </c>
      <c r="R622" s="94" t="e">
        <f t="shared" si="49"/>
        <v>#DIV/0!</v>
      </c>
      <c r="S622" s="71"/>
      <c r="T622" s="71"/>
      <c r="U622" s="71"/>
      <c r="V622" s="71"/>
      <c r="W622" s="71"/>
      <c r="X622" s="71"/>
      <c r="Y622" s="19" t="e">
        <f>VLOOKUP('Frese Valve Selection'!$O622,'Partnumber data valves'!$B$4:$K$1001,2,FALSE)</f>
        <v>#N/A</v>
      </c>
      <c r="Z622" s="20" t="e">
        <f>VLOOKUP('Frese Valve Selection'!$O622,'Partnumber data valves'!$B$4:$K$1001,3,FALSE)</f>
        <v>#N/A</v>
      </c>
      <c r="AA622" s="20" t="e">
        <f>VLOOKUP('Frese Valve Selection'!$O622,'Partnumber data valves'!$B$4:$K$1001,7,FALSE)</f>
        <v>#N/A</v>
      </c>
      <c r="AB622" s="20" t="e">
        <f>VLOOKUP('Frese Valve Selection'!$O622,'Partnumber data valves'!$B$4:$K$1001,8,FALSE)</f>
        <v>#N/A</v>
      </c>
      <c r="AC622" s="20" t="e">
        <f>VLOOKUP('Frese Valve Selection'!$O622,'Partnumber data valves'!$B$4:$K$1001,9,FALSE)</f>
        <v>#N/A</v>
      </c>
      <c r="AD622" s="20" t="e">
        <f>VLOOKUP('Frese Valve Selection'!$O622,'Partnumber data valves'!$B$4:$K$1001,10,FALSE)</f>
        <v>#N/A</v>
      </c>
      <c r="AE622" s="93">
        <f>IF(ISNUMBER(S622),S622*VLOOKUP('Frese Valve Selection'!$T622,'Partnumber data cartridges'!$A$4:$G$1001,7,FALSE),0)+
IF(ISNUMBER(U622),U622*VLOOKUP('Frese Valve Selection'!V622,'Partnumber data cartridges'!$A$4:$G$1001,7,FALSE),0)+
IF(ISNUMBER(W622),W622*VLOOKUP('Frese Valve Selection'!X622,'Partnumber data cartridges'!$A$4:$G$1001,7,FALSE),0)</f>
        <v>0</v>
      </c>
      <c r="AF622" s="1">
        <f>MAX(IF(ISBLANK(T622),0,VLOOKUP('Frese Valve Selection'!$T622,'Partnumber data cartridges'!$A$4:$G$1001,5,FALSE)),
IF(ISBLANK(V622),0,VLOOKUP('Frese Valve Selection'!V622,'Partnumber data cartridges'!$A$4:$G$1001,5,FALSE)),
IF(ISBLANK(X622),0,VLOOKUP('Frese Valve Selection'!X622,'Partnumber data cartridges'!$A$4:$G$1001,5,FALSE)))</f>
        <v>0</v>
      </c>
      <c r="AG622" s="20" t="e">
        <f>VLOOKUP(O622,'Weight table'!$A$2:$C$10000,3,FALSE)+IF(ISNUMBER(S622),S622*VLOOKUP(T622,'Weight table'!$A$2:$C$10000,3,FALSE),0)+IF(ISNUMBER(U622),U622*VLOOKUP(V622,'Weight table'!$A$2:$C$10000,3,FALSE),0)+IF(ISNUMBER(W622),W622*VLOOKUP(X622,'Weight table'!$A$2:$C$10000,3,FALSE),0)</f>
        <v>#N/A</v>
      </c>
      <c r="AI622" s="73"/>
      <c r="AN622">
        <f t="shared" si="50"/>
        <v>0</v>
      </c>
      <c r="AO622" t="e">
        <f t="shared" si="51"/>
        <v>#N/A</v>
      </c>
    </row>
    <row r="623" spans="2:41">
      <c r="B623" s="73"/>
      <c r="C623" s="73"/>
      <c r="D623" s="73"/>
      <c r="E623" s="73"/>
      <c r="F623" s="73"/>
      <c r="G623" s="81"/>
      <c r="H623" s="84"/>
      <c r="I623" s="97"/>
      <c r="J623" s="73"/>
      <c r="K623" s="73"/>
      <c r="L623" s="73"/>
      <c r="M623" s="81"/>
      <c r="O623" s="71"/>
      <c r="P623" s="20" t="e">
        <f>VLOOKUP('Frese Valve Selection'!$O623,'Partnumber data valves'!$B$4:$M$1001,12,FALSE)</f>
        <v>#N/A</v>
      </c>
      <c r="Q623" s="20" t="e">
        <f>VLOOKUP('Frese Valve Selection'!$O623,'Partnumber data valves'!$B$4:$L$1001,11,FALSE)</f>
        <v>#N/A</v>
      </c>
      <c r="R623" s="94" t="e">
        <f t="shared" si="49"/>
        <v>#DIV/0!</v>
      </c>
      <c r="S623" s="71"/>
      <c r="T623" s="71"/>
      <c r="U623" s="71"/>
      <c r="V623" s="71"/>
      <c r="W623" s="71"/>
      <c r="X623" s="71"/>
      <c r="Y623" s="19" t="e">
        <f>VLOOKUP('Frese Valve Selection'!$O623,'Partnumber data valves'!$B$4:$K$1001,2,FALSE)</f>
        <v>#N/A</v>
      </c>
      <c r="Z623" s="20" t="e">
        <f>VLOOKUP('Frese Valve Selection'!$O623,'Partnumber data valves'!$B$4:$K$1001,3,FALSE)</f>
        <v>#N/A</v>
      </c>
      <c r="AA623" s="20" t="e">
        <f>VLOOKUP('Frese Valve Selection'!$O623,'Partnumber data valves'!$B$4:$K$1001,7,FALSE)</f>
        <v>#N/A</v>
      </c>
      <c r="AB623" s="20" t="e">
        <f>VLOOKUP('Frese Valve Selection'!$O623,'Partnumber data valves'!$B$4:$K$1001,8,FALSE)</f>
        <v>#N/A</v>
      </c>
      <c r="AC623" s="20" t="e">
        <f>VLOOKUP('Frese Valve Selection'!$O623,'Partnumber data valves'!$B$4:$K$1001,9,FALSE)</f>
        <v>#N/A</v>
      </c>
      <c r="AD623" s="20" t="e">
        <f>VLOOKUP('Frese Valve Selection'!$O623,'Partnumber data valves'!$B$4:$K$1001,10,FALSE)</f>
        <v>#N/A</v>
      </c>
      <c r="AE623" s="93">
        <f>IF(ISNUMBER(S623),S623*VLOOKUP('Frese Valve Selection'!$T623,'Partnumber data cartridges'!$A$4:$G$1001,7,FALSE),0)+
IF(ISNUMBER(U623),U623*VLOOKUP('Frese Valve Selection'!V623,'Partnumber data cartridges'!$A$4:$G$1001,7,FALSE),0)+
IF(ISNUMBER(W623),W623*VLOOKUP('Frese Valve Selection'!X623,'Partnumber data cartridges'!$A$4:$G$1001,7,FALSE),0)</f>
        <v>0</v>
      </c>
      <c r="AF623" s="1">
        <f>MAX(IF(ISBLANK(T623),0,VLOOKUP('Frese Valve Selection'!$T623,'Partnumber data cartridges'!$A$4:$G$1001,5,FALSE)),
IF(ISBLANK(V623),0,VLOOKUP('Frese Valve Selection'!V623,'Partnumber data cartridges'!$A$4:$G$1001,5,FALSE)),
IF(ISBLANK(X623),0,VLOOKUP('Frese Valve Selection'!X623,'Partnumber data cartridges'!$A$4:$G$1001,5,FALSE)))</f>
        <v>0</v>
      </c>
      <c r="AG623" s="20" t="e">
        <f>VLOOKUP(O623,'Weight table'!$A$2:$C$10000,3,FALSE)+IF(ISNUMBER(S623),S623*VLOOKUP(T623,'Weight table'!$A$2:$C$10000,3,FALSE),0)+IF(ISNUMBER(U623),U623*VLOOKUP(V623,'Weight table'!$A$2:$C$10000,3,FALSE),0)+IF(ISNUMBER(W623),W623*VLOOKUP(X623,'Weight table'!$A$2:$C$10000,3,FALSE),0)</f>
        <v>#N/A</v>
      </c>
      <c r="AI623" s="73"/>
      <c r="AN623">
        <f t="shared" si="50"/>
        <v>0</v>
      </c>
      <c r="AO623" t="e">
        <f t="shared" si="51"/>
        <v>#N/A</v>
      </c>
    </row>
    <row r="624" spans="2:41">
      <c r="B624" s="73"/>
      <c r="C624" s="73"/>
      <c r="D624" s="73"/>
      <c r="E624" s="73"/>
      <c r="F624" s="73"/>
      <c r="G624" s="81"/>
      <c r="H624" s="84"/>
      <c r="I624" s="97"/>
      <c r="J624" s="73"/>
      <c r="K624" s="73"/>
      <c r="L624" s="73"/>
      <c r="M624" s="81"/>
      <c r="O624" s="71"/>
      <c r="P624" s="20" t="e">
        <f>VLOOKUP('Frese Valve Selection'!$O624,'Partnumber data valves'!$B$4:$M$1001,12,FALSE)</f>
        <v>#N/A</v>
      </c>
      <c r="Q624" s="20" t="e">
        <f>VLOOKUP('Frese Valve Selection'!$O624,'Partnumber data valves'!$B$4:$L$1001,11,FALSE)</f>
        <v>#N/A</v>
      </c>
      <c r="R624" s="94" t="e">
        <f t="shared" si="49"/>
        <v>#DIV/0!</v>
      </c>
      <c r="S624" s="71"/>
      <c r="T624" s="71"/>
      <c r="U624" s="71"/>
      <c r="V624" s="71"/>
      <c r="W624" s="71"/>
      <c r="X624" s="71"/>
      <c r="Y624" s="19" t="e">
        <f>VLOOKUP('Frese Valve Selection'!$O624,'Partnumber data valves'!$B$4:$K$1001,2,FALSE)</f>
        <v>#N/A</v>
      </c>
      <c r="Z624" s="20" t="e">
        <f>VLOOKUP('Frese Valve Selection'!$O624,'Partnumber data valves'!$B$4:$K$1001,3,FALSE)</f>
        <v>#N/A</v>
      </c>
      <c r="AA624" s="20" t="e">
        <f>VLOOKUP('Frese Valve Selection'!$O624,'Partnumber data valves'!$B$4:$K$1001,7,FALSE)</f>
        <v>#N/A</v>
      </c>
      <c r="AB624" s="20" t="e">
        <f>VLOOKUP('Frese Valve Selection'!$O624,'Partnumber data valves'!$B$4:$K$1001,8,FALSE)</f>
        <v>#N/A</v>
      </c>
      <c r="AC624" s="20" t="e">
        <f>VLOOKUP('Frese Valve Selection'!$O624,'Partnumber data valves'!$B$4:$K$1001,9,FALSE)</f>
        <v>#N/A</v>
      </c>
      <c r="AD624" s="20" t="e">
        <f>VLOOKUP('Frese Valve Selection'!$O624,'Partnumber data valves'!$B$4:$K$1001,10,FALSE)</f>
        <v>#N/A</v>
      </c>
      <c r="AE624" s="93">
        <f>IF(ISNUMBER(S624),S624*VLOOKUP('Frese Valve Selection'!$T624,'Partnumber data cartridges'!$A$4:$G$1001,7,FALSE),0)+
IF(ISNUMBER(U624),U624*VLOOKUP('Frese Valve Selection'!V624,'Partnumber data cartridges'!$A$4:$G$1001,7,FALSE),0)+
IF(ISNUMBER(W624),W624*VLOOKUP('Frese Valve Selection'!X624,'Partnumber data cartridges'!$A$4:$G$1001,7,FALSE),0)</f>
        <v>0</v>
      </c>
      <c r="AF624" s="1">
        <f>MAX(IF(ISBLANK(T624),0,VLOOKUP('Frese Valve Selection'!$T624,'Partnumber data cartridges'!$A$4:$G$1001,5,FALSE)),
IF(ISBLANK(V624),0,VLOOKUP('Frese Valve Selection'!V624,'Partnumber data cartridges'!$A$4:$G$1001,5,FALSE)),
IF(ISBLANK(X624),0,VLOOKUP('Frese Valve Selection'!X624,'Partnumber data cartridges'!$A$4:$G$1001,5,FALSE)))</f>
        <v>0</v>
      </c>
      <c r="AG624" s="20" t="e">
        <f>VLOOKUP(O624,'Weight table'!$A$2:$C$10000,3,FALSE)+IF(ISNUMBER(S624),S624*VLOOKUP(T624,'Weight table'!$A$2:$C$10000,3,FALSE),0)+IF(ISNUMBER(U624),U624*VLOOKUP(V624,'Weight table'!$A$2:$C$10000,3,FALSE),0)+IF(ISNUMBER(W624),W624*VLOOKUP(X624,'Weight table'!$A$2:$C$10000,3,FALSE),0)</f>
        <v>#N/A</v>
      </c>
      <c r="AI624" s="73"/>
      <c r="AN624">
        <f t="shared" si="50"/>
        <v>0</v>
      </c>
      <c r="AO624" t="e">
        <f t="shared" si="51"/>
        <v>#N/A</v>
      </c>
    </row>
    <row r="625" spans="2:41">
      <c r="B625" s="73"/>
      <c r="C625" s="73"/>
      <c r="D625" s="73"/>
      <c r="E625" s="73"/>
      <c r="F625" s="73"/>
      <c r="G625" s="81"/>
      <c r="H625" s="84"/>
      <c r="I625" s="97"/>
      <c r="J625" s="73"/>
      <c r="K625" s="73"/>
      <c r="L625" s="73"/>
      <c r="M625" s="81"/>
      <c r="O625" s="71"/>
      <c r="P625" s="20" t="e">
        <f>VLOOKUP('Frese Valve Selection'!$O625,'Partnumber data valves'!$B$4:$M$1001,12,FALSE)</f>
        <v>#N/A</v>
      </c>
      <c r="Q625" s="20" t="e">
        <f>VLOOKUP('Frese Valve Selection'!$O625,'Partnumber data valves'!$B$4:$L$1001,11,FALSE)</f>
        <v>#N/A</v>
      </c>
      <c r="R625" s="94" t="e">
        <f t="shared" si="49"/>
        <v>#DIV/0!</v>
      </c>
      <c r="S625" s="71"/>
      <c r="T625" s="71"/>
      <c r="U625" s="71"/>
      <c r="V625" s="71"/>
      <c r="W625" s="71"/>
      <c r="X625" s="71"/>
      <c r="Y625" s="19" t="e">
        <f>VLOOKUP('Frese Valve Selection'!$O625,'Partnumber data valves'!$B$4:$K$1001,2,FALSE)</f>
        <v>#N/A</v>
      </c>
      <c r="Z625" s="20" t="e">
        <f>VLOOKUP('Frese Valve Selection'!$O625,'Partnumber data valves'!$B$4:$K$1001,3,FALSE)</f>
        <v>#N/A</v>
      </c>
      <c r="AA625" s="20" t="e">
        <f>VLOOKUP('Frese Valve Selection'!$O625,'Partnumber data valves'!$B$4:$K$1001,7,FALSE)</f>
        <v>#N/A</v>
      </c>
      <c r="AB625" s="20" t="e">
        <f>VLOOKUP('Frese Valve Selection'!$O625,'Partnumber data valves'!$B$4:$K$1001,8,FALSE)</f>
        <v>#N/A</v>
      </c>
      <c r="AC625" s="20" t="e">
        <f>VLOOKUP('Frese Valve Selection'!$O625,'Partnumber data valves'!$B$4:$K$1001,9,FALSE)</f>
        <v>#N/A</v>
      </c>
      <c r="AD625" s="20" t="e">
        <f>VLOOKUP('Frese Valve Selection'!$O625,'Partnumber data valves'!$B$4:$K$1001,10,FALSE)</f>
        <v>#N/A</v>
      </c>
      <c r="AE625" s="93">
        <f>IF(ISNUMBER(S625),S625*VLOOKUP('Frese Valve Selection'!$T625,'Partnumber data cartridges'!$A$4:$G$1001,7,FALSE),0)+
IF(ISNUMBER(U625),U625*VLOOKUP('Frese Valve Selection'!V625,'Partnumber data cartridges'!$A$4:$G$1001,7,FALSE),0)+
IF(ISNUMBER(W625),W625*VLOOKUP('Frese Valve Selection'!X625,'Partnumber data cartridges'!$A$4:$G$1001,7,FALSE),0)</f>
        <v>0</v>
      </c>
      <c r="AF625" s="1">
        <f>MAX(IF(ISBLANK(T625),0,VLOOKUP('Frese Valve Selection'!$T625,'Partnumber data cartridges'!$A$4:$G$1001,5,FALSE)),
IF(ISBLANK(V625),0,VLOOKUP('Frese Valve Selection'!V625,'Partnumber data cartridges'!$A$4:$G$1001,5,FALSE)),
IF(ISBLANK(X625),0,VLOOKUP('Frese Valve Selection'!X625,'Partnumber data cartridges'!$A$4:$G$1001,5,FALSE)))</f>
        <v>0</v>
      </c>
      <c r="AG625" s="20" t="e">
        <f>VLOOKUP(O625,'Weight table'!$A$2:$C$10000,3,FALSE)+IF(ISNUMBER(S625),S625*VLOOKUP(T625,'Weight table'!$A$2:$C$10000,3,FALSE),0)+IF(ISNUMBER(U625),U625*VLOOKUP(V625,'Weight table'!$A$2:$C$10000,3,FALSE),0)+IF(ISNUMBER(W625),W625*VLOOKUP(X625,'Weight table'!$A$2:$C$10000,3,FALSE),0)</f>
        <v>#N/A</v>
      </c>
      <c r="AI625" s="73"/>
      <c r="AN625">
        <f t="shared" si="50"/>
        <v>0</v>
      </c>
      <c r="AO625" t="e">
        <f t="shared" si="51"/>
        <v>#N/A</v>
      </c>
    </row>
    <row r="626" spans="2:41">
      <c r="B626" s="73"/>
      <c r="C626" s="73"/>
      <c r="D626" s="73"/>
      <c r="E626" s="73"/>
      <c r="F626" s="73"/>
      <c r="G626" s="81"/>
      <c r="H626" s="84"/>
      <c r="I626" s="97"/>
      <c r="J626" s="73"/>
      <c r="K626" s="73"/>
      <c r="L626" s="73"/>
      <c r="M626" s="81"/>
      <c r="O626" s="71"/>
      <c r="P626" s="20" t="e">
        <f>VLOOKUP('Frese Valve Selection'!$O626,'Partnumber data valves'!$B$4:$M$1001,12,FALSE)</f>
        <v>#N/A</v>
      </c>
      <c r="Q626" s="20" t="e">
        <f>VLOOKUP('Frese Valve Selection'!$O626,'Partnumber data valves'!$B$4:$L$1001,11,FALSE)</f>
        <v>#N/A</v>
      </c>
      <c r="R626" s="94" t="e">
        <f t="shared" si="49"/>
        <v>#DIV/0!</v>
      </c>
      <c r="S626" s="71"/>
      <c r="T626" s="71"/>
      <c r="U626" s="71"/>
      <c r="V626" s="71"/>
      <c r="W626" s="71"/>
      <c r="X626" s="71"/>
      <c r="Y626" s="19" t="e">
        <f>VLOOKUP('Frese Valve Selection'!$O626,'Partnumber data valves'!$B$4:$K$1001,2,FALSE)</f>
        <v>#N/A</v>
      </c>
      <c r="Z626" s="20" t="e">
        <f>VLOOKUP('Frese Valve Selection'!$O626,'Partnumber data valves'!$B$4:$K$1001,3,FALSE)</f>
        <v>#N/A</v>
      </c>
      <c r="AA626" s="20" t="e">
        <f>VLOOKUP('Frese Valve Selection'!$O626,'Partnumber data valves'!$B$4:$K$1001,7,FALSE)</f>
        <v>#N/A</v>
      </c>
      <c r="AB626" s="20" t="e">
        <f>VLOOKUP('Frese Valve Selection'!$O626,'Partnumber data valves'!$B$4:$K$1001,8,FALSE)</f>
        <v>#N/A</v>
      </c>
      <c r="AC626" s="20" t="e">
        <f>VLOOKUP('Frese Valve Selection'!$O626,'Partnumber data valves'!$B$4:$K$1001,9,FALSE)</f>
        <v>#N/A</v>
      </c>
      <c r="AD626" s="20" t="e">
        <f>VLOOKUP('Frese Valve Selection'!$O626,'Partnumber data valves'!$B$4:$K$1001,10,FALSE)</f>
        <v>#N/A</v>
      </c>
      <c r="AE626" s="93">
        <f>IF(ISNUMBER(S626),S626*VLOOKUP('Frese Valve Selection'!$T626,'Partnumber data cartridges'!$A$4:$G$1001,7,FALSE),0)+
IF(ISNUMBER(U626),U626*VLOOKUP('Frese Valve Selection'!V626,'Partnumber data cartridges'!$A$4:$G$1001,7,FALSE),0)+
IF(ISNUMBER(W626),W626*VLOOKUP('Frese Valve Selection'!X626,'Partnumber data cartridges'!$A$4:$G$1001,7,FALSE),0)</f>
        <v>0</v>
      </c>
      <c r="AF626" s="1">
        <f>MAX(IF(ISBLANK(T626),0,VLOOKUP('Frese Valve Selection'!$T626,'Partnumber data cartridges'!$A$4:$G$1001,5,FALSE)),
IF(ISBLANK(V626),0,VLOOKUP('Frese Valve Selection'!V626,'Partnumber data cartridges'!$A$4:$G$1001,5,FALSE)),
IF(ISBLANK(X626),0,VLOOKUP('Frese Valve Selection'!X626,'Partnumber data cartridges'!$A$4:$G$1001,5,FALSE)))</f>
        <v>0</v>
      </c>
      <c r="AG626" s="20" t="e">
        <f>VLOOKUP(O626,'Weight table'!$A$2:$C$10000,3,FALSE)+IF(ISNUMBER(S626),S626*VLOOKUP(T626,'Weight table'!$A$2:$C$10000,3,FALSE),0)+IF(ISNUMBER(U626),U626*VLOOKUP(V626,'Weight table'!$A$2:$C$10000,3,FALSE),0)+IF(ISNUMBER(W626),W626*VLOOKUP(X626,'Weight table'!$A$2:$C$10000,3,FALSE),0)</f>
        <v>#N/A</v>
      </c>
      <c r="AI626" s="73"/>
      <c r="AN626">
        <f t="shared" si="50"/>
        <v>0</v>
      </c>
      <c r="AO626" t="e">
        <f t="shared" si="51"/>
        <v>#N/A</v>
      </c>
    </row>
    <row r="627" spans="2:41">
      <c r="B627" s="73"/>
      <c r="C627" s="73"/>
      <c r="D627" s="73"/>
      <c r="E627" s="73"/>
      <c r="F627" s="73"/>
      <c r="G627" s="81"/>
      <c r="H627" s="84"/>
      <c r="I627" s="97"/>
      <c r="J627" s="73"/>
      <c r="K627" s="73"/>
      <c r="L627" s="73"/>
      <c r="M627" s="81"/>
      <c r="O627" s="71"/>
      <c r="P627" s="20" t="e">
        <f>VLOOKUP('Frese Valve Selection'!$O627,'Partnumber data valves'!$B$4:$M$1001,12,FALSE)</f>
        <v>#N/A</v>
      </c>
      <c r="Q627" s="20" t="e">
        <f>VLOOKUP('Frese Valve Selection'!$O627,'Partnumber data valves'!$B$4:$L$1001,11,FALSE)</f>
        <v>#N/A</v>
      </c>
      <c r="R627" s="94" t="e">
        <f t="shared" si="49"/>
        <v>#DIV/0!</v>
      </c>
      <c r="S627" s="71"/>
      <c r="T627" s="71"/>
      <c r="U627" s="71"/>
      <c r="V627" s="71"/>
      <c r="W627" s="71"/>
      <c r="X627" s="71"/>
      <c r="Y627" s="19" t="e">
        <f>VLOOKUP('Frese Valve Selection'!$O627,'Partnumber data valves'!$B$4:$K$1001,2,FALSE)</f>
        <v>#N/A</v>
      </c>
      <c r="Z627" s="20" t="e">
        <f>VLOOKUP('Frese Valve Selection'!$O627,'Partnumber data valves'!$B$4:$K$1001,3,FALSE)</f>
        <v>#N/A</v>
      </c>
      <c r="AA627" s="20" t="e">
        <f>VLOOKUP('Frese Valve Selection'!$O627,'Partnumber data valves'!$B$4:$K$1001,7,FALSE)</f>
        <v>#N/A</v>
      </c>
      <c r="AB627" s="20" t="e">
        <f>VLOOKUP('Frese Valve Selection'!$O627,'Partnumber data valves'!$B$4:$K$1001,8,FALSE)</f>
        <v>#N/A</v>
      </c>
      <c r="AC627" s="20" t="e">
        <f>VLOOKUP('Frese Valve Selection'!$O627,'Partnumber data valves'!$B$4:$K$1001,9,FALSE)</f>
        <v>#N/A</v>
      </c>
      <c r="AD627" s="20" t="e">
        <f>VLOOKUP('Frese Valve Selection'!$O627,'Partnumber data valves'!$B$4:$K$1001,10,FALSE)</f>
        <v>#N/A</v>
      </c>
      <c r="AE627" s="93">
        <f>IF(ISNUMBER(S627),S627*VLOOKUP('Frese Valve Selection'!$T627,'Partnumber data cartridges'!$A$4:$G$1001,7,FALSE),0)+
IF(ISNUMBER(U627),U627*VLOOKUP('Frese Valve Selection'!V627,'Partnumber data cartridges'!$A$4:$G$1001,7,FALSE),0)+
IF(ISNUMBER(W627),W627*VLOOKUP('Frese Valve Selection'!X627,'Partnumber data cartridges'!$A$4:$G$1001,7,FALSE),0)</f>
        <v>0</v>
      </c>
      <c r="AF627" s="1">
        <f>MAX(IF(ISBLANK(T627),0,VLOOKUP('Frese Valve Selection'!$T627,'Partnumber data cartridges'!$A$4:$G$1001,5,FALSE)),
IF(ISBLANK(V627),0,VLOOKUP('Frese Valve Selection'!V627,'Partnumber data cartridges'!$A$4:$G$1001,5,FALSE)),
IF(ISBLANK(X627),0,VLOOKUP('Frese Valve Selection'!X627,'Partnumber data cartridges'!$A$4:$G$1001,5,FALSE)))</f>
        <v>0</v>
      </c>
      <c r="AG627" s="20" t="e">
        <f>VLOOKUP(O627,'Weight table'!$A$2:$C$10000,3,FALSE)+IF(ISNUMBER(S627),S627*VLOOKUP(T627,'Weight table'!$A$2:$C$10000,3,FALSE),0)+IF(ISNUMBER(U627),U627*VLOOKUP(V627,'Weight table'!$A$2:$C$10000,3,FALSE),0)+IF(ISNUMBER(W627),W627*VLOOKUP(X627,'Weight table'!$A$2:$C$10000,3,FALSE),0)</f>
        <v>#N/A</v>
      </c>
      <c r="AI627" s="73"/>
      <c r="AN627">
        <f t="shared" si="50"/>
        <v>0</v>
      </c>
      <c r="AO627" t="e">
        <f t="shared" si="51"/>
        <v>#N/A</v>
      </c>
    </row>
    <row r="628" spans="2:41">
      <c r="B628" s="73"/>
      <c r="C628" s="73"/>
      <c r="D628" s="73"/>
      <c r="E628" s="73"/>
      <c r="F628" s="73"/>
      <c r="G628" s="81"/>
      <c r="H628" s="84"/>
      <c r="I628" s="97"/>
      <c r="J628" s="73"/>
      <c r="K628" s="73"/>
      <c r="L628" s="73"/>
      <c r="M628" s="81"/>
      <c r="O628" s="71"/>
      <c r="P628" s="20" t="e">
        <f>VLOOKUP('Frese Valve Selection'!$O628,'Partnumber data valves'!$B$4:$M$1001,12,FALSE)</f>
        <v>#N/A</v>
      </c>
      <c r="Q628" s="20" t="e">
        <f>VLOOKUP('Frese Valve Selection'!$O628,'Partnumber data valves'!$B$4:$L$1001,11,FALSE)</f>
        <v>#N/A</v>
      </c>
      <c r="R628" s="94" t="e">
        <f t="shared" si="49"/>
        <v>#DIV/0!</v>
      </c>
      <c r="S628" s="71"/>
      <c r="T628" s="71"/>
      <c r="U628" s="71"/>
      <c r="V628" s="71"/>
      <c r="W628" s="71"/>
      <c r="X628" s="71"/>
      <c r="Y628" s="19" t="e">
        <f>VLOOKUP('Frese Valve Selection'!$O628,'Partnumber data valves'!$B$4:$K$1001,2,FALSE)</f>
        <v>#N/A</v>
      </c>
      <c r="Z628" s="20" t="e">
        <f>VLOOKUP('Frese Valve Selection'!$O628,'Partnumber data valves'!$B$4:$K$1001,3,FALSE)</f>
        <v>#N/A</v>
      </c>
      <c r="AA628" s="20" t="e">
        <f>VLOOKUP('Frese Valve Selection'!$O628,'Partnumber data valves'!$B$4:$K$1001,7,FALSE)</f>
        <v>#N/A</v>
      </c>
      <c r="AB628" s="20" t="e">
        <f>VLOOKUP('Frese Valve Selection'!$O628,'Partnumber data valves'!$B$4:$K$1001,8,FALSE)</f>
        <v>#N/A</v>
      </c>
      <c r="AC628" s="20" t="e">
        <f>VLOOKUP('Frese Valve Selection'!$O628,'Partnumber data valves'!$B$4:$K$1001,9,FALSE)</f>
        <v>#N/A</v>
      </c>
      <c r="AD628" s="20" t="e">
        <f>VLOOKUP('Frese Valve Selection'!$O628,'Partnumber data valves'!$B$4:$K$1001,10,FALSE)</f>
        <v>#N/A</v>
      </c>
      <c r="AE628" s="93">
        <f>IF(ISNUMBER(S628),S628*VLOOKUP('Frese Valve Selection'!$T628,'Partnumber data cartridges'!$A$4:$G$1001,7,FALSE),0)+
IF(ISNUMBER(U628),U628*VLOOKUP('Frese Valve Selection'!V628,'Partnumber data cartridges'!$A$4:$G$1001,7,FALSE),0)+
IF(ISNUMBER(W628),W628*VLOOKUP('Frese Valve Selection'!X628,'Partnumber data cartridges'!$A$4:$G$1001,7,FALSE),0)</f>
        <v>0</v>
      </c>
      <c r="AF628" s="1">
        <f>MAX(IF(ISBLANK(T628),0,VLOOKUP('Frese Valve Selection'!$T628,'Partnumber data cartridges'!$A$4:$G$1001,5,FALSE)),
IF(ISBLANK(V628),0,VLOOKUP('Frese Valve Selection'!V628,'Partnumber data cartridges'!$A$4:$G$1001,5,FALSE)),
IF(ISBLANK(X628),0,VLOOKUP('Frese Valve Selection'!X628,'Partnumber data cartridges'!$A$4:$G$1001,5,FALSE)))</f>
        <v>0</v>
      </c>
      <c r="AG628" s="20" t="e">
        <f>VLOOKUP(O628,'Weight table'!$A$2:$C$10000,3,FALSE)+IF(ISNUMBER(S628),S628*VLOOKUP(T628,'Weight table'!$A$2:$C$10000,3,FALSE),0)+IF(ISNUMBER(U628),U628*VLOOKUP(V628,'Weight table'!$A$2:$C$10000,3,FALSE),0)+IF(ISNUMBER(W628),W628*VLOOKUP(X628,'Weight table'!$A$2:$C$10000,3,FALSE),0)</f>
        <v>#N/A</v>
      </c>
      <c r="AI628" s="73"/>
      <c r="AN628">
        <f t="shared" si="50"/>
        <v>0</v>
      </c>
      <c r="AO628" t="e">
        <f t="shared" si="51"/>
        <v>#N/A</v>
      </c>
    </row>
    <row r="629" spans="2:41">
      <c r="B629" s="73"/>
      <c r="C629" s="73"/>
      <c r="D629" s="73"/>
      <c r="E629" s="73"/>
      <c r="F629" s="73"/>
      <c r="G629" s="81"/>
      <c r="H629" s="84"/>
      <c r="I629" s="97"/>
      <c r="J629" s="73"/>
      <c r="K629" s="73"/>
      <c r="L629" s="73"/>
      <c r="M629" s="81"/>
      <c r="O629" s="71"/>
      <c r="P629" s="20" t="e">
        <f>VLOOKUP('Frese Valve Selection'!$O629,'Partnumber data valves'!$B$4:$M$1001,12,FALSE)</f>
        <v>#N/A</v>
      </c>
      <c r="Q629" s="20" t="e">
        <f>VLOOKUP('Frese Valve Selection'!$O629,'Partnumber data valves'!$B$4:$L$1001,11,FALSE)</f>
        <v>#N/A</v>
      </c>
      <c r="R629" s="94" t="e">
        <f t="shared" si="49"/>
        <v>#DIV/0!</v>
      </c>
      <c r="S629" s="71"/>
      <c r="T629" s="71"/>
      <c r="U629" s="71"/>
      <c r="V629" s="71"/>
      <c r="W629" s="71"/>
      <c r="X629" s="71"/>
      <c r="Y629" s="19" t="e">
        <f>VLOOKUP('Frese Valve Selection'!$O629,'Partnumber data valves'!$B$4:$K$1001,2,FALSE)</f>
        <v>#N/A</v>
      </c>
      <c r="Z629" s="20" t="e">
        <f>VLOOKUP('Frese Valve Selection'!$O629,'Partnumber data valves'!$B$4:$K$1001,3,FALSE)</f>
        <v>#N/A</v>
      </c>
      <c r="AA629" s="20" t="e">
        <f>VLOOKUP('Frese Valve Selection'!$O629,'Partnumber data valves'!$B$4:$K$1001,7,FALSE)</f>
        <v>#N/A</v>
      </c>
      <c r="AB629" s="20" t="e">
        <f>VLOOKUP('Frese Valve Selection'!$O629,'Partnumber data valves'!$B$4:$K$1001,8,FALSE)</f>
        <v>#N/A</v>
      </c>
      <c r="AC629" s="20" t="e">
        <f>VLOOKUP('Frese Valve Selection'!$O629,'Partnumber data valves'!$B$4:$K$1001,9,FALSE)</f>
        <v>#N/A</v>
      </c>
      <c r="AD629" s="20" t="e">
        <f>VLOOKUP('Frese Valve Selection'!$O629,'Partnumber data valves'!$B$4:$K$1001,10,FALSE)</f>
        <v>#N/A</v>
      </c>
      <c r="AE629" s="93">
        <f>IF(ISNUMBER(S629),S629*VLOOKUP('Frese Valve Selection'!$T629,'Partnumber data cartridges'!$A$4:$G$1001,7,FALSE),0)+
IF(ISNUMBER(U629),U629*VLOOKUP('Frese Valve Selection'!V629,'Partnumber data cartridges'!$A$4:$G$1001,7,FALSE),0)+
IF(ISNUMBER(W629),W629*VLOOKUP('Frese Valve Selection'!X629,'Partnumber data cartridges'!$A$4:$G$1001,7,FALSE),0)</f>
        <v>0</v>
      </c>
      <c r="AF629" s="1">
        <f>MAX(IF(ISBLANK(T629),0,VLOOKUP('Frese Valve Selection'!$T629,'Partnumber data cartridges'!$A$4:$G$1001,5,FALSE)),
IF(ISBLANK(V629),0,VLOOKUP('Frese Valve Selection'!V629,'Partnumber data cartridges'!$A$4:$G$1001,5,FALSE)),
IF(ISBLANK(X629),0,VLOOKUP('Frese Valve Selection'!X629,'Partnumber data cartridges'!$A$4:$G$1001,5,FALSE)))</f>
        <v>0</v>
      </c>
      <c r="AG629" s="20" t="e">
        <f>VLOOKUP(O629,'Weight table'!$A$2:$C$10000,3,FALSE)+IF(ISNUMBER(S629),S629*VLOOKUP(T629,'Weight table'!$A$2:$C$10000,3,FALSE),0)+IF(ISNUMBER(U629),U629*VLOOKUP(V629,'Weight table'!$A$2:$C$10000,3,FALSE),0)+IF(ISNUMBER(W629),W629*VLOOKUP(X629,'Weight table'!$A$2:$C$10000,3,FALSE),0)</f>
        <v>#N/A</v>
      </c>
      <c r="AI629" s="73"/>
      <c r="AN629">
        <f t="shared" si="50"/>
        <v>0</v>
      </c>
      <c r="AO629" t="e">
        <f t="shared" si="51"/>
        <v>#N/A</v>
      </c>
    </row>
    <row r="630" spans="2:41">
      <c r="B630" s="73"/>
      <c r="C630" s="73"/>
      <c r="D630" s="73"/>
      <c r="E630" s="73"/>
      <c r="F630" s="73"/>
      <c r="G630" s="81"/>
      <c r="H630" s="84"/>
      <c r="I630" s="97"/>
      <c r="J630" s="73"/>
      <c r="K630" s="73"/>
      <c r="L630" s="73"/>
      <c r="M630" s="81"/>
      <c r="O630" s="71"/>
      <c r="P630" s="20" t="e">
        <f>VLOOKUP('Frese Valve Selection'!$O630,'Partnumber data valves'!$B$4:$M$1001,12,FALSE)</f>
        <v>#N/A</v>
      </c>
      <c r="Q630" s="20" t="e">
        <f>VLOOKUP('Frese Valve Selection'!$O630,'Partnumber data valves'!$B$4:$L$1001,11,FALSE)</f>
        <v>#N/A</v>
      </c>
      <c r="R630" s="94" t="e">
        <f t="shared" si="49"/>
        <v>#DIV/0!</v>
      </c>
      <c r="S630" s="71"/>
      <c r="T630" s="71"/>
      <c r="U630" s="71"/>
      <c r="V630" s="71"/>
      <c r="W630" s="71"/>
      <c r="X630" s="71"/>
      <c r="Y630" s="19" t="e">
        <f>VLOOKUP('Frese Valve Selection'!$O630,'Partnumber data valves'!$B$4:$K$1001,2,FALSE)</f>
        <v>#N/A</v>
      </c>
      <c r="Z630" s="20" t="e">
        <f>VLOOKUP('Frese Valve Selection'!$O630,'Partnumber data valves'!$B$4:$K$1001,3,FALSE)</f>
        <v>#N/A</v>
      </c>
      <c r="AA630" s="20" t="e">
        <f>VLOOKUP('Frese Valve Selection'!$O630,'Partnumber data valves'!$B$4:$K$1001,7,FALSE)</f>
        <v>#N/A</v>
      </c>
      <c r="AB630" s="20" t="e">
        <f>VLOOKUP('Frese Valve Selection'!$O630,'Partnumber data valves'!$B$4:$K$1001,8,FALSE)</f>
        <v>#N/A</v>
      </c>
      <c r="AC630" s="20" t="e">
        <f>VLOOKUP('Frese Valve Selection'!$O630,'Partnumber data valves'!$B$4:$K$1001,9,FALSE)</f>
        <v>#N/A</v>
      </c>
      <c r="AD630" s="20" t="e">
        <f>VLOOKUP('Frese Valve Selection'!$O630,'Partnumber data valves'!$B$4:$K$1001,10,FALSE)</f>
        <v>#N/A</v>
      </c>
      <c r="AE630" s="93">
        <f>IF(ISNUMBER(S630),S630*VLOOKUP('Frese Valve Selection'!$T630,'Partnumber data cartridges'!$A$4:$G$1001,7,FALSE),0)+
IF(ISNUMBER(U630),U630*VLOOKUP('Frese Valve Selection'!V630,'Partnumber data cartridges'!$A$4:$G$1001,7,FALSE),0)+
IF(ISNUMBER(W630),W630*VLOOKUP('Frese Valve Selection'!X630,'Partnumber data cartridges'!$A$4:$G$1001,7,FALSE),0)</f>
        <v>0</v>
      </c>
      <c r="AF630" s="1">
        <f>MAX(IF(ISBLANK(T630),0,VLOOKUP('Frese Valve Selection'!$T630,'Partnumber data cartridges'!$A$4:$G$1001,5,FALSE)),
IF(ISBLANK(V630),0,VLOOKUP('Frese Valve Selection'!V630,'Partnumber data cartridges'!$A$4:$G$1001,5,FALSE)),
IF(ISBLANK(X630),0,VLOOKUP('Frese Valve Selection'!X630,'Partnumber data cartridges'!$A$4:$G$1001,5,FALSE)))</f>
        <v>0</v>
      </c>
      <c r="AG630" s="20" t="e">
        <f>VLOOKUP(O630,'Weight table'!$A$2:$C$10000,3,FALSE)+IF(ISNUMBER(S630),S630*VLOOKUP(T630,'Weight table'!$A$2:$C$10000,3,FALSE),0)+IF(ISNUMBER(U630),U630*VLOOKUP(V630,'Weight table'!$A$2:$C$10000,3,FALSE),0)+IF(ISNUMBER(W630),W630*VLOOKUP(X630,'Weight table'!$A$2:$C$10000,3,FALSE),0)</f>
        <v>#N/A</v>
      </c>
      <c r="AI630" s="73"/>
      <c r="AN630">
        <f t="shared" si="50"/>
        <v>0</v>
      </c>
      <c r="AO630" t="e">
        <f t="shared" si="51"/>
        <v>#N/A</v>
      </c>
    </row>
    <row r="631" spans="2:41">
      <c r="B631" s="73"/>
      <c r="C631" s="73"/>
      <c r="D631" s="73"/>
      <c r="E631" s="73"/>
      <c r="F631" s="73"/>
      <c r="G631" s="81"/>
      <c r="H631" s="84"/>
      <c r="I631" s="97"/>
      <c r="J631" s="73"/>
      <c r="K631" s="73"/>
      <c r="L631" s="73"/>
      <c r="M631" s="81"/>
      <c r="O631" s="71"/>
      <c r="P631" s="20" t="e">
        <f>VLOOKUP('Frese Valve Selection'!$O631,'Partnumber data valves'!$B$4:$M$1001,12,FALSE)</f>
        <v>#N/A</v>
      </c>
      <c r="Q631" s="20" t="e">
        <f>VLOOKUP('Frese Valve Selection'!$O631,'Partnumber data valves'!$B$4:$L$1001,11,FALSE)</f>
        <v>#N/A</v>
      </c>
      <c r="R631" s="94" t="e">
        <f t="shared" si="49"/>
        <v>#DIV/0!</v>
      </c>
      <c r="S631" s="71"/>
      <c r="T631" s="71"/>
      <c r="U631" s="71"/>
      <c r="V631" s="71"/>
      <c r="W631" s="71"/>
      <c r="X631" s="71"/>
      <c r="Y631" s="19" t="e">
        <f>VLOOKUP('Frese Valve Selection'!$O631,'Partnumber data valves'!$B$4:$K$1001,2,FALSE)</f>
        <v>#N/A</v>
      </c>
      <c r="Z631" s="20" t="e">
        <f>VLOOKUP('Frese Valve Selection'!$O631,'Partnumber data valves'!$B$4:$K$1001,3,FALSE)</f>
        <v>#N/A</v>
      </c>
      <c r="AA631" s="20" t="e">
        <f>VLOOKUP('Frese Valve Selection'!$O631,'Partnumber data valves'!$B$4:$K$1001,7,FALSE)</f>
        <v>#N/A</v>
      </c>
      <c r="AB631" s="20" t="e">
        <f>VLOOKUP('Frese Valve Selection'!$O631,'Partnumber data valves'!$B$4:$K$1001,8,FALSE)</f>
        <v>#N/A</v>
      </c>
      <c r="AC631" s="20" t="e">
        <f>VLOOKUP('Frese Valve Selection'!$O631,'Partnumber data valves'!$B$4:$K$1001,9,FALSE)</f>
        <v>#N/A</v>
      </c>
      <c r="AD631" s="20" t="e">
        <f>VLOOKUP('Frese Valve Selection'!$O631,'Partnumber data valves'!$B$4:$K$1001,10,FALSE)</f>
        <v>#N/A</v>
      </c>
      <c r="AE631" s="93">
        <f>IF(ISNUMBER(S631),S631*VLOOKUP('Frese Valve Selection'!$T631,'Partnumber data cartridges'!$A$4:$G$1001,7,FALSE),0)+
IF(ISNUMBER(U631),U631*VLOOKUP('Frese Valve Selection'!V631,'Partnumber data cartridges'!$A$4:$G$1001,7,FALSE),0)+
IF(ISNUMBER(W631),W631*VLOOKUP('Frese Valve Selection'!X631,'Partnumber data cartridges'!$A$4:$G$1001,7,FALSE),0)</f>
        <v>0</v>
      </c>
      <c r="AF631" s="1">
        <f>MAX(IF(ISBLANK(T631),0,VLOOKUP('Frese Valve Selection'!$T631,'Partnumber data cartridges'!$A$4:$G$1001,5,FALSE)),
IF(ISBLANK(V631),0,VLOOKUP('Frese Valve Selection'!V631,'Partnumber data cartridges'!$A$4:$G$1001,5,FALSE)),
IF(ISBLANK(X631),0,VLOOKUP('Frese Valve Selection'!X631,'Partnumber data cartridges'!$A$4:$G$1001,5,FALSE)))</f>
        <v>0</v>
      </c>
      <c r="AG631" s="20" t="e">
        <f>VLOOKUP(O631,'Weight table'!$A$2:$C$10000,3,FALSE)+IF(ISNUMBER(S631),S631*VLOOKUP(T631,'Weight table'!$A$2:$C$10000,3,FALSE),0)+IF(ISNUMBER(U631),U631*VLOOKUP(V631,'Weight table'!$A$2:$C$10000,3,FALSE),0)+IF(ISNUMBER(W631),W631*VLOOKUP(X631,'Weight table'!$A$2:$C$10000,3,FALSE),0)</f>
        <v>#N/A</v>
      </c>
      <c r="AI631" s="73"/>
      <c r="AN631">
        <f t="shared" si="50"/>
        <v>0</v>
      </c>
      <c r="AO631" t="e">
        <f t="shared" si="51"/>
        <v>#N/A</v>
      </c>
    </row>
    <row r="632" spans="2:41">
      <c r="B632" s="73"/>
      <c r="C632" s="73"/>
      <c r="D632" s="73"/>
      <c r="E632" s="73"/>
      <c r="F632" s="73"/>
      <c r="G632" s="81"/>
      <c r="H632" s="84"/>
      <c r="I632" s="97"/>
      <c r="J632" s="73"/>
      <c r="K632" s="73"/>
      <c r="L632" s="73"/>
      <c r="M632" s="81"/>
      <c r="O632" s="71"/>
      <c r="P632" s="20" t="e">
        <f>VLOOKUP('Frese Valve Selection'!$O632,'Partnumber data valves'!$B$4:$M$1001,12,FALSE)</f>
        <v>#N/A</v>
      </c>
      <c r="Q632" s="20" t="e">
        <f>VLOOKUP('Frese Valve Selection'!$O632,'Partnumber data valves'!$B$4:$L$1001,11,FALSE)</f>
        <v>#N/A</v>
      </c>
      <c r="R632" s="94" t="e">
        <f t="shared" si="49"/>
        <v>#DIV/0!</v>
      </c>
      <c r="S632" s="71"/>
      <c r="T632" s="71"/>
      <c r="U632" s="71"/>
      <c r="V632" s="71"/>
      <c r="W632" s="71"/>
      <c r="X632" s="71"/>
      <c r="Y632" s="19" t="e">
        <f>VLOOKUP('Frese Valve Selection'!$O632,'Partnumber data valves'!$B$4:$K$1001,2,FALSE)</f>
        <v>#N/A</v>
      </c>
      <c r="Z632" s="20" t="e">
        <f>VLOOKUP('Frese Valve Selection'!$O632,'Partnumber data valves'!$B$4:$K$1001,3,FALSE)</f>
        <v>#N/A</v>
      </c>
      <c r="AA632" s="20" t="e">
        <f>VLOOKUP('Frese Valve Selection'!$O632,'Partnumber data valves'!$B$4:$K$1001,7,FALSE)</f>
        <v>#N/A</v>
      </c>
      <c r="AB632" s="20" t="e">
        <f>VLOOKUP('Frese Valve Selection'!$O632,'Partnumber data valves'!$B$4:$K$1001,8,FALSE)</f>
        <v>#N/A</v>
      </c>
      <c r="AC632" s="20" t="e">
        <f>VLOOKUP('Frese Valve Selection'!$O632,'Partnumber data valves'!$B$4:$K$1001,9,FALSE)</f>
        <v>#N/A</v>
      </c>
      <c r="AD632" s="20" t="e">
        <f>VLOOKUP('Frese Valve Selection'!$O632,'Partnumber data valves'!$B$4:$K$1001,10,FALSE)</f>
        <v>#N/A</v>
      </c>
      <c r="AE632" s="93">
        <f>IF(ISNUMBER(S632),S632*VLOOKUP('Frese Valve Selection'!$T632,'Partnumber data cartridges'!$A$4:$G$1001,7,FALSE),0)+
IF(ISNUMBER(U632),U632*VLOOKUP('Frese Valve Selection'!V632,'Partnumber data cartridges'!$A$4:$G$1001,7,FALSE),0)+
IF(ISNUMBER(W632),W632*VLOOKUP('Frese Valve Selection'!X632,'Partnumber data cartridges'!$A$4:$G$1001,7,FALSE),0)</f>
        <v>0</v>
      </c>
      <c r="AF632" s="1">
        <f>MAX(IF(ISBLANK(T632),0,VLOOKUP('Frese Valve Selection'!$T632,'Partnumber data cartridges'!$A$4:$G$1001,5,FALSE)),
IF(ISBLANK(V632),0,VLOOKUP('Frese Valve Selection'!V632,'Partnumber data cartridges'!$A$4:$G$1001,5,FALSE)),
IF(ISBLANK(X632),0,VLOOKUP('Frese Valve Selection'!X632,'Partnumber data cartridges'!$A$4:$G$1001,5,FALSE)))</f>
        <v>0</v>
      </c>
      <c r="AG632" s="20" t="e">
        <f>VLOOKUP(O632,'Weight table'!$A$2:$C$10000,3,FALSE)+IF(ISNUMBER(S632),S632*VLOOKUP(T632,'Weight table'!$A$2:$C$10000,3,FALSE),0)+IF(ISNUMBER(U632),U632*VLOOKUP(V632,'Weight table'!$A$2:$C$10000,3,FALSE),0)+IF(ISNUMBER(W632),W632*VLOOKUP(X632,'Weight table'!$A$2:$C$10000,3,FALSE),0)</f>
        <v>#N/A</v>
      </c>
      <c r="AI632" s="73"/>
      <c r="AN632">
        <f t="shared" si="50"/>
        <v>0</v>
      </c>
      <c r="AO632" t="e">
        <f t="shared" si="51"/>
        <v>#N/A</v>
      </c>
    </row>
    <row r="633" spans="2:41">
      <c r="B633" s="73"/>
      <c r="C633" s="73"/>
      <c r="D633" s="73"/>
      <c r="E633" s="73"/>
      <c r="F633" s="73"/>
      <c r="G633" s="81"/>
      <c r="H633" s="84"/>
      <c r="I633" s="97"/>
      <c r="J633" s="73"/>
      <c r="K633" s="73"/>
      <c r="L633" s="73"/>
      <c r="M633" s="81"/>
      <c r="O633" s="71"/>
      <c r="P633" s="20" t="e">
        <f>VLOOKUP('Frese Valve Selection'!$O633,'Partnumber data valves'!$B$4:$M$1001,12,FALSE)</f>
        <v>#N/A</v>
      </c>
      <c r="Q633" s="20" t="e">
        <f>VLOOKUP('Frese Valve Selection'!$O633,'Partnumber data valves'!$B$4:$L$1001,11,FALSE)</f>
        <v>#N/A</v>
      </c>
      <c r="R633" s="94" t="e">
        <f t="shared" si="49"/>
        <v>#DIV/0!</v>
      </c>
      <c r="S633" s="71"/>
      <c r="T633" s="71"/>
      <c r="U633" s="71"/>
      <c r="V633" s="71"/>
      <c r="W633" s="71"/>
      <c r="X633" s="71"/>
      <c r="Y633" s="19" t="e">
        <f>VLOOKUP('Frese Valve Selection'!$O633,'Partnumber data valves'!$B$4:$K$1001,2,FALSE)</f>
        <v>#N/A</v>
      </c>
      <c r="Z633" s="20" t="e">
        <f>VLOOKUP('Frese Valve Selection'!$O633,'Partnumber data valves'!$B$4:$K$1001,3,FALSE)</f>
        <v>#N/A</v>
      </c>
      <c r="AA633" s="20" t="e">
        <f>VLOOKUP('Frese Valve Selection'!$O633,'Partnumber data valves'!$B$4:$K$1001,7,FALSE)</f>
        <v>#N/A</v>
      </c>
      <c r="AB633" s="20" t="e">
        <f>VLOOKUP('Frese Valve Selection'!$O633,'Partnumber data valves'!$B$4:$K$1001,8,FALSE)</f>
        <v>#N/A</v>
      </c>
      <c r="AC633" s="20" t="e">
        <f>VLOOKUP('Frese Valve Selection'!$O633,'Partnumber data valves'!$B$4:$K$1001,9,FALSE)</f>
        <v>#N/A</v>
      </c>
      <c r="AD633" s="20" t="e">
        <f>VLOOKUP('Frese Valve Selection'!$O633,'Partnumber data valves'!$B$4:$K$1001,10,FALSE)</f>
        <v>#N/A</v>
      </c>
      <c r="AE633" s="93">
        <f>IF(ISNUMBER(S633),S633*VLOOKUP('Frese Valve Selection'!$T633,'Partnumber data cartridges'!$A$4:$G$1001,7,FALSE),0)+
IF(ISNUMBER(U633),U633*VLOOKUP('Frese Valve Selection'!V633,'Partnumber data cartridges'!$A$4:$G$1001,7,FALSE),0)+
IF(ISNUMBER(W633),W633*VLOOKUP('Frese Valve Selection'!X633,'Partnumber data cartridges'!$A$4:$G$1001,7,FALSE),0)</f>
        <v>0</v>
      </c>
      <c r="AF633" s="1">
        <f>MAX(IF(ISBLANK(T633),0,VLOOKUP('Frese Valve Selection'!$T633,'Partnumber data cartridges'!$A$4:$G$1001,5,FALSE)),
IF(ISBLANK(V633),0,VLOOKUP('Frese Valve Selection'!V633,'Partnumber data cartridges'!$A$4:$G$1001,5,FALSE)),
IF(ISBLANK(X633),0,VLOOKUP('Frese Valve Selection'!X633,'Partnumber data cartridges'!$A$4:$G$1001,5,FALSE)))</f>
        <v>0</v>
      </c>
      <c r="AG633" s="20" t="e">
        <f>VLOOKUP(O633,'Weight table'!$A$2:$C$10000,3,FALSE)+IF(ISNUMBER(S633),S633*VLOOKUP(T633,'Weight table'!$A$2:$C$10000,3,FALSE),0)+IF(ISNUMBER(U633),U633*VLOOKUP(V633,'Weight table'!$A$2:$C$10000,3,FALSE),0)+IF(ISNUMBER(W633),W633*VLOOKUP(X633,'Weight table'!$A$2:$C$10000,3,FALSE),0)</f>
        <v>#N/A</v>
      </c>
      <c r="AI633" s="73"/>
      <c r="AN633">
        <f t="shared" si="50"/>
        <v>0</v>
      </c>
      <c r="AO633" t="e">
        <f t="shared" si="51"/>
        <v>#N/A</v>
      </c>
    </row>
    <row r="634" spans="2:41">
      <c r="B634" s="73"/>
      <c r="C634" s="73"/>
      <c r="D634" s="73"/>
      <c r="E634" s="73"/>
      <c r="F634" s="73"/>
      <c r="G634" s="81"/>
      <c r="H634" s="84"/>
      <c r="I634" s="97"/>
      <c r="J634" s="73"/>
      <c r="K634" s="73"/>
      <c r="L634" s="73"/>
      <c r="M634" s="81"/>
      <c r="O634" s="71"/>
      <c r="P634" s="20" t="e">
        <f>VLOOKUP('Frese Valve Selection'!$O634,'Partnumber data valves'!$B$4:$M$1001,12,FALSE)</f>
        <v>#N/A</v>
      </c>
      <c r="Q634" s="20" t="e">
        <f>VLOOKUP('Frese Valve Selection'!$O634,'Partnumber data valves'!$B$4:$L$1001,11,FALSE)</f>
        <v>#N/A</v>
      </c>
      <c r="R634" s="94" t="e">
        <f t="shared" si="49"/>
        <v>#DIV/0!</v>
      </c>
      <c r="S634" s="71"/>
      <c r="T634" s="71"/>
      <c r="U634" s="71"/>
      <c r="V634" s="71"/>
      <c r="W634" s="71"/>
      <c r="X634" s="71"/>
      <c r="Y634" s="19" t="e">
        <f>VLOOKUP('Frese Valve Selection'!$O634,'Partnumber data valves'!$B$4:$K$1001,2,FALSE)</f>
        <v>#N/A</v>
      </c>
      <c r="Z634" s="20" t="e">
        <f>VLOOKUP('Frese Valve Selection'!$O634,'Partnumber data valves'!$B$4:$K$1001,3,FALSE)</f>
        <v>#N/A</v>
      </c>
      <c r="AA634" s="20" t="e">
        <f>VLOOKUP('Frese Valve Selection'!$O634,'Partnumber data valves'!$B$4:$K$1001,7,FALSE)</f>
        <v>#N/A</v>
      </c>
      <c r="AB634" s="20" t="e">
        <f>VLOOKUP('Frese Valve Selection'!$O634,'Partnumber data valves'!$B$4:$K$1001,8,FALSE)</f>
        <v>#N/A</v>
      </c>
      <c r="AC634" s="20" t="e">
        <f>VLOOKUP('Frese Valve Selection'!$O634,'Partnumber data valves'!$B$4:$K$1001,9,FALSE)</f>
        <v>#N/A</v>
      </c>
      <c r="AD634" s="20" t="e">
        <f>VLOOKUP('Frese Valve Selection'!$O634,'Partnumber data valves'!$B$4:$K$1001,10,FALSE)</f>
        <v>#N/A</v>
      </c>
      <c r="AE634" s="93">
        <f>IF(ISNUMBER(S634),S634*VLOOKUP('Frese Valve Selection'!$T634,'Partnumber data cartridges'!$A$4:$G$1001,7,FALSE),0)+
IF(ISNUMBER(U634),U634*VLOOKUP('Frese Valve Selection'!V634,'Partnumber data cartridges'!$A$4:$G$1001,7,FALSE),0)+
IF(ISNUMBER(W634),W634*VLOOKUP('Frese Valve Selection'!X634,'Partnumber data cartridges'!$A$4:$G$1001,7,FALSE),0)</f>
        <v>0</v>
      </c>
      <c r="AF634" s="1">
        <f>MAX(IF(ISBLANK(T634),0,VLOOKUP('Frese Valve Selection'!$T634,'Partnumber data cartridges'!$A$4:$G$1001,5,FALSE)),
IF(ISBLANK(V634),0,VLOOKUP('Frese Valve Selection'!V634,'Partnumber data cartridges'!$A$4:$G$1001,5,FALSE)),
IF(ISBLANK(X634),0,VLOOKUP('Frese Valve Selection'!X634,'Partnumber data cartridges'!$A$4:$G$1001,5,FALSE)))</f>
        <v>0</v>
      </c>
      <c r="AG634" s="20" t="e">
        <f>VLOOKUP(O634,'Weight table'!$A$2:$C$10000,3,FALSE)+IF(ISNUMBER(S634),S634*VLOOKUP(T634,'Weight table'!$A$2:$C$10000,3,FALSE),0)+IF(ISNUMBER(U634),U634*VLOOKUP(V634,'Weight table'!$A$2:$C$10000,3,FALSE),0)+IF(ISNUMBER(W634),W634*VLOOKUP(X634,'Weight table'!$A$2:$C$10000,3,FALSE),0)</f>
        <v>#N/A</v>
      </c>
      <c r="AI634" s="73"/>
      <c r="AN634">
        <f t="shared" si="50"/>
        <v>0</v>
      </c>
      <c r="AO634" t="e">
        <f t="shared" si="51"/>
        <v>#N/A</v>
      </c>
    </row>
    <row r="635" spans="2:41">
      <c r="B635" s="73"/>
      <c r="C635" s="73"/>
      <c r="D635" s="73"/>
      <c r="E635" s="73"/>
      <c r="F635" s="73"/>
      <c r="G635" s="81"/>
      <c r="H635" s="81"/>
      <c r="I635" s="97"/>
      <c r="J635" s="73"/>
      <c r="K635" s="73"/>
      <c r="L635" s="73"/>
      <c r="M635" s="81"/>
      <c r="O635" s="71"/>
      <c r="P635" s="20" t="e">
        <f>VLOOKUP('Frese Valve Selection'!$O635,'Partnumber data valves'!$B$4:$M$1001,12,FALSE)</f>
        <v>#N/A</v>
      </c>
      <c r="Q635" s="20" t="e">
        <f>VLOOKUP('Frese Valve Selection'!$O635,'Partnumber data valves'!$B$4:$L$1001,11,FALSE)</f>
        <v>#N/A</v>
      </c>
      <c r="R635" s="94" t="e">
        <f t="shared" si="49"/>
        <v>#DIV/0!</v>
      </c>
      <c r="S635" s="71"/>
      <c r="T635" s="71"/>
      <c r="U635" s="71"/>
      <c r="V635" s="71"/>
      <c r="W635" s="71"/>
      <c r="X635" s="71"/>
      <c r="Y635" s="19" t="e">
        <f>VLOOKUP('Frese Valve Selection'!$O635,'Partnumber data valves'!$B$4:$K$1001,2,FALSE)</f>
        <v>#N/A</v>
      </c>
      <c r="Z635" s="20" t="e">
        <f>VLOOKUP('Frese Valve Selection'!$O635,'Partnumber data valves'!$B$4:$K$1001,3,FALSE)</f>
        <v>#N/A</v>
      </c>
      <c r="AA635" s="20" t="e">
        <f>VLOOKUP('Frese Valve Selection'!$O635,'Partnumber data valves'!$B$4:$K$1001,7,FALSE)</f>
        <v>#N/A</v>
      </c>
      <c r="AB635" s="20" t="e">
        <f>VLOOKUP('Frese Valve Selection'!$O635,'Partnumber data valves'!$B$4:$K$1001,8,FALSE)</f>
        <v>#N/A</v>
      </c>
      <c r="AC635" s="20" t="e">
        <f>VLOOKUP('Frese Valve Selection'!$O635,'Partnumber data valves'!$B$4:$K$1001,9,FALSE)</f>
        <v>#N/A</v>
      </c>
      <c r="AD635" s="20" t="e">
        <f>VLOOKUP('Frese Valve Selection'!$O635,'Partnumber data valves'!$B$4:$K$1001,10,FALSE)</f>
        <v>#N/A</v>
      </c>
      <c r="AE635" s="93">
        <f>IF(ISNUMBER(S635),S635*VLOOKUP('Frese Valve Selection'!$T635,'Partnumber data cartridges'!$A$4:$G$1001,7,FALSE),0)+
IF(ISNUMBER(U635),U635*VLOOKUP('Frese Valve Selection'!V635,'Partnumber data cartridges'!$A$4:$G$1001,7,FALSE),0)+
IF(ISNUMBER(W635),W635*VLOOKUP('Frese Valve Selection'!X635,'Partnumber data cartridges'!$A$4:$G$1001,7,FALSE),0)</f>
        <v>0</v>
      </c>
      <c r="AF635" s="1">
        <f>MAX(IF(ISBLANK(T635),0,VLOOKUP('Frese Valve Selection'!$T635,'Partnumber data cartridges'!$A$4:$G$1001,5,FALSE)),
IF(ISBLANK(V635),0,VLOOKUP('Frese Valve Selection'!V635,'Partnumber data cartridges'!$A$4:$G$1001,5,FALSE)),
IF(ISBLANK(X635),0,VLOOKUP('Frese Valve Selection'!X635,'Partnumber data cartridges'!$A$4:$G$1001,5,FALSE)))</f>
        <v>0</v>
      </c>
      <c r="AG635" s="20" t="e">
        <f>VLOOKUP(O635,'Weight table'!$A$2:$C$10000,3,FALSE)+IF(ISNUMBER(S635),S635*VLOOKUP(T635,'Weight table'!$A$2:$C$10000,3,FALSE),0)+IF(ISNUMBER(U635),U635*VLOOKUP(V635,'Weight table'!$A$2:$C$10000,3,FALSE),0)+IF(ISNUMBER(W635),W635*VLOOKUP(X635,'Weight table'!$A$2:$C$10000,3,FALSE),0)</f>
        <v>#N/A</v>
      </c>
      <c r="AI635" s="73"/>
      <c r="AN635">
        <f t="shared" si="50"/>
        <v>0</v>
      </c>
      <c r="AO635" t="e">
        <f t="shared" si="51"/>
        <v>#N/A</v>
      </c>
    </row>
    <row r="636" spans="2:41">
      <c r="B636" s="73"/>
      <c r="C636" s="73"/>
      <c r="D636" s="73"/>
      <c r="E636" s="73"/>
      <c r="F636" s="73"/>
      <c r="G636" s="81"/>
      <c r="H636" s="81"/>
      <c r="I636" s="97"/>
      <c r="J636" s="73"/>
      <c r="K636" s="73"/>
      <c r="L636" s="73"/>
      <c r="M636" s="81"/>
      <c r="O636" s="71"/>
      <c r="P636" s="20" t="e">
        <f>VLOOKUP('Frese Valve Selection'!$O636,'Partnumber data valves'!$B$4:$M$1001,12,FALSE)</f>
        <v>#N/A</v>
      </c>
      <c r="Q636" s="20" t="e">
        <f>VLOOKUP('Frese Valve Selection'!$O636,'Partnumber data valves'!$B$4:$L$1001,11,FALSE)</f>
        <v>#N/A</v>
      </c>
      <c r="R636" s="94" t="e">
        <f t="shared" si="49"/>
        <v>#DIV/0!</v>
      </c>
      <c r="S636" s="71"/>
      <c r="T636" s="71"/>
      <c r="U636" s="71"/>
      <c r="V636" s="71"/>
      <c r="W636" s="71"/>
      <c r="X636" s="71"/>
      <c r="Y636" s="19" t="e">
        <f>VLOOKUP('Frese Valve Selection'!$O636,'Partnumber data valves'!$B$4:$K$1001,2,FALSE)</f>
        <v>#N/A</v>
      </c>
      <c r="Z636" s="20" t="e">
        <f>VLOOKUP('Frese Valve Selection'!$O636,'Partnumber data valves'!$B$4:$K$1001,3,FALSE)</f>
        <v>#N/A</v>
      </c>
      <c r="AA636" s="20" t="e">
        <f>VLOOKUP('Frese Valve Selection'!$O636,'Partnumber data valves'!$B$4:$K$1001,7,FALSE)</f>
        <v>#N/A</v>
      </c>
      <c r="AB636" s="20" t="e">
        <f>VLOOKUP('Frese Valve Selection'!$O636,'Partnumber data valves'!$B$4:$K$1001,8,FALSE)</f>
        <v>#N/A</v>
      </c>
      <c r="AC636" s="20" t="e">
        <f>VLOOKUP('Frese Valve Selection'!$O636,'Partnumber data valves'!$B$4:$K$1001,9,FALSE)</f>
        <v>#N/A</v>
      </c>
      <c r="AD636" s="20" t="e">
        <f>VLOOKUP('Frese Valve Selection'!$O636,'Partnumber data valves'!$B$4:$K$1001,10,FALSE)</f>
        <v>#N/A</v>
      </c>
      <c r="AE636" s="93">
        <f>IF(ISNUMBER(S636),S636*VLOOKUP('Frese Valve Selection'!$T636,'Partnumber data cartridges'!$A$4:$G$1001,7,FALSE),0)+
IF(ISNUMBER(U636),U636*VLOOKUP('Frese Valve Selection'!V636,'Partnumber data cartridges'!$A$4:$G$1001,7,FALSE),0)+
IF(ISNUMBER(W636),W636*VLOOKUP('Frese Valve Selection'!X636,'Partnumber data cartridges'!$A$4:$G$1001,7,FALSE),0)</f>
        <v>0</v>
      </c>
      <c r="AF636" s="1">
        <f>MAX(IF(ISBLANK(T636),0,VLOOKUP('Frese Valve Selection'!$T636,'Partnumber data cartridges'!$A$4:$G$1001,5,FALSE)),
IF(ISBLANK(V636),0,VLOOKUP('Frese Valve Selection'!V636,'Partnumber data cartridges'!$A$4:$G$1001,5,FALSE)),
IF(ISBLANK(X636),0,VLOOKUP('Frese Valve Selection'!X636,'Partnumber data cartridges'!$A$4:$G$1001,5,FALSE)))</f>
        <v>0</v>
      </c>
      <c r="AG636" s="20" t="e">
        <f>VLOOKUP(O636,'Weight table'!$A$2:$C$10000,3,FALSE)+IF(ISNUMBER(S636),S636*VLOOKUP(T636,'Weight table'!$A$2:$C$10000,3,FALSE),0)+IF(ISNUMBER(U636),U636*VLOOKUP(V636,'Weight table'!$A$2:$C$10000,3,FALSE),0)+IF(ISNUMBER(W636),W636*VLOOKUP(X636,'Weight table'!$A$2:$C$10000,3,FALSE),0)</f>
        <v>#N/A</v>
      </c>
      <c r="AI636" s="73"/>
      <c r="AN636">
        <f t="shared" si="50"/>
        <v>0</v>
      </c>
      <c r="AO636" t="e">
        <f t="shared" si="51"/>
        <v>#N/A</v>
      </c>
    </row>
    <row r="637" spans="2:41">
      <c r="B637" s="73"/>
      <c r="C637" s="73"/>
      <c r="D637" s="73"/>
      <c r="E637" s="73"/>
      <c r="F637" s="73"/>
      <c r="G637" s="81"/>
      <c r="H637" s="84"/>
      <c r="I637" s="97"/>
      <c r="J637" s="73"/>
      <c r="K637" s="73"/>
      <c r="L637" s="73"/>
      <c r="M637" s="81"/>
      <c r="O637" s="71"/>
      <c r="P637" s="20" t="e">
        <f>VLOOKUP('Frese Valve Selection'!$O637,'Partnumber data valves'!$B$4:$M$1001,12,FALSE)</f>
        <v>#N/A</v>
      </c>
      <c r="Q637" s="20" t="e">
        <f>VLOOKUP('Frese Valve Selection'!$O637,'Partnumber data valves'!$B$4:$L$1001,11,FALSE)</f>
        <v>#N/A</v>
      </c>
      <c r="R637" s="94" t="e">
        <f t="shared" si="49"/>
        <v>#DIV/0!</v>
      </c>
      <c r="S637" s="71"/>
      <c r="T637" s="71"/>
      <c r="U637" s="71"/>
      <c r="V637" s="71"/>
      <c r="W637" s="71"/>
      <c r="X637" s="71"/>
      <c r="Y637" s="19" t="e">
        <f>VLOOKUP('Frese Valve Selection'!$O637,'Partnumber data valves'!$B$4:$K$1001,2,FALSE)</f>
        <v>#N/A</v>
      </c>
      <c r="Z637" s="20" t="e">
        <f>VLOOKUP('Frese Valve Selection'!$O637,'Partnumber data valves'!$B$4:$K$1001,3,FALSE)</f>
        <v>#N/A</v>
      </c>
      <c r="AA637" s="20" t="e">
        <f>VLOOKUP('Frese Valve Selection'!$O637,'Partnumber data valves'!$B$4:$K$1001,7,FALSE)</f>
        <v>#N/A</v>
      </c>
      <c r="AB637" s="20" t="e">
        <f>VLOOKUP('Frese Valve Selection'!$O637,'Partnumber data valves'!$B$4:$K$1001,8,FALSE)</f>
        <v>#N/A</v>
      </c>
      <c r="AC637" s="20" t="e">
        <f>VLOOKUP('Frese Valve Selection'!$O637,'Partnumber data valves'!$B$4:$K$1001,9,FALSE)</f>
        <v>#N/A</v>
      </c>
      <c r="AD637" s="20" t="e">
        <f>VLOOKUP('Frese Valve Selection'!$O637,'Partnumber data valves'!$B$4:$K$1001,10,FALSE)</f>
        <v>#N/A</v>
      </c>
      <c r="AE637" s="93">
        <f>IF(ISNUMBER(S637),S637*VLOOKUP('Frese Valve Selection'!$T637,'Partnumber data cartridges'!$A$4:$G$1001,7,FALSE),0)+
IF(ISNUMBER(U637),U637*VLOOKUP('Frese Valve Selection'!V637,'Partnumber data cartridges'!$A$4:$G$1001,7,FALSE),0)+
IF(ISNUMBER(W637),W637*VLOOKUP('Frese Valve Selection'!X637,'Partnumber data cartridges'!$A$4:$G$1001,7,FALSE),0)</f>
        <v>0</v>
      </c>
      <c r="AF637" s="1">
        <f>MAX(IF(ISBLANK(T637),0,VLOOKUP('Frese Valve Selection'!$T637,'Partnumber data cartridges'!$A$4:$G$1001,5,FALSE)),
IF(ISBLANK(V637),0,VLOOKUP('Frese Valve Selection'!V637,'Partnumber data cartridges'!$A$4:$G$1001,5,FALSE)),
IF(ISBLANK(X637),0,VLOOKUP('Frese Valve Selection'!X637,'Partnumber data cartridges'!$A$4:$G$1001,5,FALSE)))</f>
        <v>0</v>
      </c>
      <c r="AG637" s="20" t="e">
        <f>VLOOKUP(O637,'Weight table'!$A$2:$C$10000,3,FALSE)+IF(ISNUMBER(S637),S637*VLOOKUP(T637,'Weight table'!$A$2:$C$10000,3,FALSE),0)+IF(ISNUMBER(U637),U637*VLOOKUP(V637,'Weight table'!$A$2:$C$10000,3,FALSE),0)+IF(ISNUMBER(W637),W637*VLOOKUP(X637,'Weight table'!$A$2:$C$10000,3,FALSE),0)</f>
        <v>#N/A</v>
      </c>
      <c r="AI637" s="73"/>
      <c r="AN637">
        <f t="shared" si="50"/>
        <v>0</v>
      </c>
      <c r="AO637" t="e">
        <f t="shared" si="51"/>
        <v>#N/A</v>
      </c>
    </row>
    <row r="638" spans="2:41">
      <c r="B638" s="73"/>
      <c r="C638" s="73"/>
      <c r="D638" s="73"/>
      <c r="E638" s="73"/>
      <c r="F638" s="73"/>
      <c r="G638" s="81"/>
      <c r="H638" s="84"/>
      <c r="I638" s="97"/>
      <c r="J638" s="73"/>
      <c r="K638" s="73"/>
      <c r="L638" s="73"/>
      <c r="M638" s="81"/>
      <c r="O638" s="71"/>
      <c r="P638" s="20" t="e">
        <f>VLOOKUP('Frese Valve Selection'!$O638,'Partnumber data valves'!$B$4:$M$1001,12,FALSE)</f>
        <v>#N/A</v>
      </c>
      <c r="Q638" s="20" t="e">
        <f>VLOOKUP('Frese Valve Selection'!$O638,'Partnumber data valves'!$B$4:$L$1001,11,FALSE)</f>
        <v>#N/A</v>
      </c>
      <c r="R638" s="94" t="e">
        <f t="shared" si="49"/>
        <v>#DIV/0!</v>
      </c>
      <c r="S638" s="71"/>
      <c r="T638" s="71"/>
      <c r="U638" s="71"/>
      <c r="V638" s="71"/>
      <c r="W638" s="71"/>
      <c r="X638" s="71"/>
      <c r="Y638" s="19" t="e">
        <f>VLOOKUP('Frese Valve Selection'!$O638,'Partnumber data valves'!$B$4:$K$1001,2,FALSE)</f>
        <v>#N/A</v>
      </c>
      <c r="Z638" s="20" t="e">
        <f>VLOOKUP('Frese Valve Selection'!$O638,'Partnumber data valves'!$B$4:$K$1001,3,FALSE)</f>
        <v>#N/A</v>
      </c>
      <c r="AA638" s="20" t="e">
        <f>VLOOKUP('Frese Valve Selection'!$O638,'Partnumber data valves'!$B$4:$K$1001,7,FALSE)</f>
        <v>#N/A</v>
      </c>
      <c r="AB638" s="20" t="e">
        <f>VLOOKUP('Frese Valve Selection'!$O638,'Partnumber data valves'!$B$4:$K$1001,8,FALSE)</f>
        <v>#N/A</v>
      </c>
      <c r="AC638" s="20" t="e">
        <f>VLOOKUP('Frese Valve Selection'!$O638,'Partnumber data valves'!$B$4:$K$1001,9,FALSE)</f>
        <v>#N/A</v>
      </c>
      <c r="AD638" s="20" t="e">
        <f>VLOOKUP('Frese Valve Selection'!$O638,'Partnumber data valves'!$B$4:$K$1001,10,FALSE)</f>
        <v>#N/A</v>
      </c>
      <c r="AE638" s="93">
        <f>IF(ISNUMBER(S638),S638*VLOOKUP('Frese Valve Selection'!$T638,'Partnumber data cartridges'!$A$4:$G$1001,7,FALSE),0)+
IF(ISNUMBER(U638),U638*VLOOKUP('Frese Valve Selection'!V638,'Partnumber data cartridges'!$A$4:$G$1001,7,FALSE),0)+
IF(ISNUMBER(W638),W638*VLOOKUP('Frese Valve Selection'!X638,'Partnumber data cartridges'!$A$4:$G$1001,7,FALSE),0)</f>
        <v>0</v>
      </c>
      <c r="AF638" s="1">
        <f>MAX(IF(ISBLANK(T638),0,VLOOKUP('Frese Valve Selection'!$T638,'Partnumber data cartridges'!$A$4:$G$1001,5,FALSE)),
IF(ISBLANK(V638),0,VLOOKUP('Frese Valve Selection'!V638,'Partnumber data cartridges'!$A$4:$G$1001,5,FALSE)),
IF(ISBLANK(X638),0,VLOOKUP('Frese Valve Selection'!X638,'Partnumber data cartridges'!$A$4:$G$1001,5,FALSE)))</f>
        <v>0</v>
      </c>
      <c r="AG638" s="20" t="e">
        <f>VLOOKUP(O638,'Weight table'!$A$2:$C$10000,3,FALSE)+IF(ISNUMBER(S638),S638*VLOOKUP(T638,'Weight table'!$A$2:$C$10000,3,FALSE),0)+IF(ISNUMBER(U638),U638*VLOOKUP(V638,'Weight table'!$A$2:$C$10000,3,FALSE),0)+IF(ISNUMBER(W638),W638*VLOOKUP(X638,'Weight table'!$A$2:$C$10000,3,FALSE),0)</f>
        <v>#N/A</v>
      </c>
      <c r="AI638" s="73"/>
      <c r="AN638">
        <f t="shared" si="50"/>
        <v>0</v>
      </c>
      <c r="AO638" t="e">
        <f t="shared" si="51"/>
        <v>#N/A</v>
      </c>
    </row>
    <row r="639" spans="2:41">
      <c r="B639" s="73"/>
      <c r="C639" s="73"/>
      <c r="D639" s="73"/>
      <c r="E639" s="73"/>
      <c r="F639" s="73"/>
      <c r="G639" s="81"/>
      <c r="H639" s="84"/>
      <c r="I639" s="97"/>
      <c r="J639" s="73"/>
      <c r="K639" s="73"/>
      <c r="L639" s="73"/>
      <c r="M639" s="81"/>
      <c r="O639" s="71"/>
      <c r="P639" s="20" t="e">
        <f>VLOOKUP('Frese Valve Selection'!$O639,'Partnumber data valves'!$B$4:$M$1001,12,FALSE)</f>
        <v>#N/A</v>
      </c>
      <c r="Q639" s="20" t="e">
        <f>VLOOKUP('Frese Valve Selection'!$O639,'Partnumber data valves'!$B$4:$L$1001,11,FALSE)</f>
        <v>#N/A</v>
      </c>
      <c r="R639" s="94" t="e">
        <f t="shared" si="49"/>
        <v>#DIV/0!</v>
      </c>
      <c r="S639" s="71"/>
      <c r="T639" s="71"/>
      <c r="U639" s="71"/>
      <c r="V639" s="71"/>
      <c r="W639" s="71"/>
      <c r="X639" s="71"/>
      <c r="Y639" s="19" t="e">
        <f>VLOOKUP('Frese Valve Selection'!$O639,'Partnumber data valves'!$B$4:$K$1001,2,FALSE)</f>
        <v>#N/A</v>
      </c>
      <c r="Z639" s="20" t="e">
        <f>VLOOKUP('Frese Valve Selection'!$O639,'Partnumber data valves'!$B$4:$K$1001,3,FALSE)</f>
        <v>#N/A</v>
      </c>
      <c r="AA639" s="20" t="e">
        <f>VLOOKUP('Frese Valve Selection'!$O639,'Partnumber data valves'!$B$4:$K$1001,7,FALSE)</f>
        <v>#N/A</v>
      </c>
      <c r="AB639" s="20" t="e">
        <f>VLOOKUP('Frese Valve Selection'!$O639,'Partnumber data valves'!$B$4:$K$1001,8,FALSE)</f>
        <v>#N/A</v>
      </c>
      <c r="AC639" s="20" t="e">
        <f>VLOOKUP('Frese Valve Selection'!$O639,'Partnumber data valves'!$B$4:$K$1001,9,FALSE)</f>
        <v>#N/A</v>
      </c>
      <c r="AD639" s="20" t="e">
        <f>VLOOKUP('Frese Valve Selection'!$O639,'Partnumber data valves'!$B$4:$K$1001,10,FALSE)</f>
        <v>#N/A</v>
      </c>
      <c r="AE639" s="93">
        <f>IF(ISNUMBER(S639),S639*VLOOKUP('Frese Valve Selection'!$T639,'Partnumber data cartridges'!$A$4:$G$1001,7,FALSE),0)+
IF(ISNUMBER(U639),U639*VLOOKUP('Frese Valve Selection'!V639,'Partnumber data cartridges'!$A$4:$G$1001,7,FALSE),0)+
IF(ISNUMBER(W639),W639*VLOOKUP('Frese Valve Selection'!X639,'Partnumber data cartridges'!$A$4:$G$1001,7,FALSE),0)</f>
        <v>0</v>
      </c>
      <c r="AF639" s="1">
        <f>MAX(IF(ISBLANK(T639),0,VLOOKUP('Frese Valve Selection'!$T639,'Partnumber data cartridges'!$A$4:$G$1001,5,FALSE)),
IF(ISBLANK(V639),0,VLOOKUP('Frese Valve Selection'!V639,'Partnumber data cartridges'!$A$4:$G$1001,5,FALSE)),
IF(ISBLANK(X639),0,VLOOKUP('Frese Valve Selection'!X639,'Partnumber data cartridges'!$A$4:$G$1001,5,FALSE)))</f>
        <v>0</v>
      </c>
      <c r="AG639" s="20" t="e">
        <f>VLOOKUP(O639,'Weight table'!$A$2:$C$10000,3,FALSE)+IF(ISNUMBER(S639),S639*VLOOKUP(T639,'Weight table'!$A$2:$C$10000,3,FALSE),0)+IF(ISNUMBER(U639),U639*VLOOKUP(V639,'Weight table'!$A$2:$C$10000,3,FALSE),0)+IF(ISNUMBER(W639),W639*VLOOKUP(X639,'Weight table'!$A$2:$C$10000,3,FALSE),0)</f>
        <v>#N/A</v>
      </c>
      <c r="AI639" s="73"/>
      <c r="AN639">
        <f t="shared" si="50"/>
        <v>0</v>
      </c>
      <c r="AO639" t="e">
        <f t="shared" si="51"/>
        <v>#N/A</v>
      </c>
    </row>
    <row r="640" spans="2:41">
      <c r="B640" s="73"/>
      <c r="C640" s="73"/>
      <c r="D640" s="73"/>
      <c r="E640" s="73"/>
      <c r="F640" s="73"/>
      <c r="G640" s="81"/>
      <c r="H640" s="84"/>
      <c r="I640" s="97"/>
      <c r="J640" s="73"/>
      <c r="K640" s="73"/>
      <c r="L640" s="73"/>
      <c r="M640" s="81"/>
      <c r="O640" s="71"/>
      <c r="P640" s="20" t="e">
        <f>VLOOKUP('Frese Valve Selection'!$O640,'Partnumber data valves'!$B$4:$M$1001,12,FALSE)</f>
        <v>#N/A</v>
      </c>
      <c r="Q640" s="20" t="e">
        <f>VLOOKUP('Frese Valve Selection'!$O640,'Partnumber data valves'!$B$4:$L$1001,11,FALSE)</f>
        <v>#N/A</v>
      </c>
      <c r="R640" s="94" t="e">
        <f t="shared" si="49"/>
        <v>#DIV/0!</v>
      </c>
      <c r="S640" s="71"/>
      <c r="T640" s="71"/>
      <c r="U640" s="71"/>
      <c r="V640" s="71"/>
      <c r="W640" s="71"/>
      <c r="X640" s="71"/>
      <c r="Y640" s="19" t="e">
        <f>VLOOKUP('Frese Valve Selection'!$O640,'Partnumber data valves'!$B$4:$K$1001,2,FALSE)</f>
        <v>#N/A</v>
      </c>
      <c r="Z640" s="20" t="e">
        <f>VLOOKUP('Frese Valve Selection'!$O640,'Partnumber data valves'!$B$4:$K$1001,3,FALSE)</f>
        <v>#N/A</v>
      </c>
      <c r="AA640" s="20" t="e">
        <f>VLOOKUP('Frese Valve Selection'!$O640,'Partnumber data valves'!$B$4:$K$1001,7,FALSE)</f>
        <v>#N/A</v>
      </c>
      <c r="AB640" s="20" t="e">
        <f>VLOOKUP('Frese Valve Selection'!$O640,'Partnumber data valves'!$B$4:$K$1001,8,FALSE)</f>
        <v>#N/A</v>
      </c>
      <c r="AC640" s="20" t="e">
        <f>VLOOKUP('Frese Valve Selection'!$O640,'Partnumber data valves'!$B$4:$K$1001,9,FALSE)</f>
        <v>#N/A</v>
      </c>
      <c r="AD640" s="20" t="e">
        <f>VLOOKUP('Frese Valve Selection'!$O640,'Partnumber data valves'!$B$4:$K$1001,10,FALSE)</f>
        <v>#N/A</v>
      </c>
      <c r="AE640" s="93">
        <f>IF(ISNUMBER(S640),S640*VLOOKUP('Frese Valve Selection'!$T640,'Partnumber data cartridges'!$A$4:$G$1001,7,FALSE),0)+
IF(ISNUMBER(U640),U640*VLOOKUP('Frese Valve Selection'!V640,'Partnumber data cartridges'!$A$4:$G$1001,7,FALSE),0)+
IF(ISNUMBER(W640),W640*VLOOKUP('Frese Valve Selection'!X640,'Partnumber data cartridges'!$A$4:$G$1001,7,FALSE),0)</f>
        <v>0</v>
      </c>
      <c r="AF640" s="1">
        <f>MAX(IF(ISBLANK(T640),0,VLOOKUP('Frese Valve Selection'!$T640,'Partnumber data cartridges'!$A$4:$G$1001,5,FALSE)),
IF(ISBLANK(V640),0,VLOOKUP('Frese Valve Selection'!V640,'Partnumber data cartridges'!$A$4:$G$1001,5,FALSE)),
IF(ISBLANK(X640),0,VLOOKUP('Frese Valve Selection'!X640,'Partnumber data cartridges'!$A$4:$G$1001,5,FALSE)))</f>
        <v>0</v>
      </c>
      <c r="AG640" s="20" t="e">
        <f>VLOOKUP(O640,'Weight table'!$A$2:$C$10000,3,FALSE)+IF(ISNUMBER(S640),S640*VLOOKUP(T640,'Weight table'!$A$2:$C$10000,3,FALSE),0)+IF(ISNUMBER(U640),U640*VLOOKUP(V640,'Weight table'!$A$2:$C$10000,3,FALSE),0)+IF(ISNUMBER(W640),W640*VLOOKUP(X640,'Weight table'!$A$2:$C$10000,3,FALSE),0)</f>
        <v>#N/A</v>
      </c>
      <c r="AI640" s="73"/>
      <c r="AN640">
        <f t="shared" si="50"/>
        <v>0</v>
      </c>
      <c r="AO640" t="e">
        <f t="shared" si="51"/>
        <v>#N/A</v>
      </c>
    </row>
    <row r="641" spans="2:41">
      <c r="B641" s="73"/>
      <c r="C641" s="73"/>
      <c r="D641" s="73"/>
      <c r="E641" s="73"/>
      <c r="F641" s="73"/>
      <c r="G641" s="81"/>
      <c r="H641" s="84"/>
      <c r="I641" s="97"/>
      <c r="J641" s="73"/>
      <c r="K641" s="73"/>
      <c r="L641" s="73"/>
      <c r="M641" s="81"/>
      <c r="O641" s="71"/>
      <c r="P641" s="20" t="e">
        <f>VLOOKUP('Frese Valve Selection'!$O641,'Partnumber data valves'!$B$4:$M$1001,12,FALSE)</f>
        <v>#N/A</v>
      </c>
      <c r="Q641" s="20" t="e">
        <f>VLOOKUP('Frese Valve Selection'!$O641,'Partnumber data valves'!$B$4:$L$1001,11,FALSE)</f>
        <v>#N/A</v>
      </c>
      <c r="R641" s="94" t="e">
        <f t="shared" si="49"/>
        <v>#DIV/0!</v>
      </c>
      <c r="S641" s="71"/>
      <c r="T641" s="71"/>
      <c r="U641" s="71"/>
      <c r="V641" s="71"/>
      <c r="W641" s="71"/>
      <c r="X641" s="71"/>
      <c r="Y641" s="19" t="e">
        <f>VLOOKUP('Frese Valve Selection'!$O641,'Partnumber data valves'!$B$4:$K$1001,2,FALSE)</f>
        <v>#N/A</v>
      </c>
      <c r="Z641" s="20" t="e">
        <f>VLOOKUP('Frese Valve Selection'!$O641,'Partnumber data valves'!$B$4:$K$1001,3,FALSE)</f>
        <v>#N/A</v>
      </c>
      <c r="AA641" s="20" t="e">
        <f>VLOOKUP('Frese Valve Selection'!$O641,'Partnumber data valves'!$B$4:$K$1001,7,FALSE)</f>
        <v>#N/A</v>
      </c>
      <c r="AB641" s="20" t="e">
        <f>VLOOKUP('Frese Valve Selection'!$O641,'Partnumber data valves'!$B$4:$K$1001,8,FALSE)</f>
        <v>#N/A</v>
      </c>
      <c r="AC641" s="20" t="e">
        <f>VLOOKUP('Frese Valve Selection'!$O641,'Partnumber data valves'!$B$4:$K$1001,9,FALSE)</f>
        <v>#N/A</v>
      </c>
      <c r="AD641" s="20" t="e">
        <f>VLOOKUP('Frese Valve Selection'!$O641,'Partnumber data valves'!$B$4:$K$1001,10,FALSE)</f>
        <v>#N/A</v>
      </c>
      <c r="AE641" s="93">
        <f>IF(ISNUMBER(S641),S641*VLOOKUP('Frese Valve Selection'!$T641,'Partnumber data cartridges'!$A$4:$G$1001,7,FALSE),0)+
IF(ISNUMBER(U641),U641*VLOOKUP('Frese Valve Selection'!V641,'Partnumber data cartridges'!$A$4:$G$1001,7,FALSE),0)+
IF(ISNUMBER(W641),W641*VLOOKUP('Frese Valve Selection'!X641,'Partnumber data cartridges'!$A$4:$G$1001,7,FALSE),0)</f>
        <v>0</v>
      </c>
      <c r="AF641" s="1">
        <f>MAX(IF(ISBLANK(T641),0,VLOOKUP('Frese Valve Selection'!$T641,'Partnumber data cartridges'!$A$4:$G$1001,5,FALSE)),
IF(ISBLANK(V641),0,VLOOKUP('Frese Valve Selection'!V641,'Partnumber data cartridges'!$A$4:$G$1001,5,FALSE)),
IF(ISBLANK(X641),0,VLOOKUP('Frese Valve Selection'!X641,'Partnumber data cartridges'!$A$4:$G$1001,5,FALSE)))</f>
        <v>0</v>
      </c>
      <c r="AG641" s="20" t="e">
        <f>VLOOKUP(O641,'Weight table'!$A$2:$C$10000,3,FALSE)+IF(ISNUMBER(S641),S641*VLOOKUP(T641,'Weight table'!$A$2:$C$10000,3,FALSE),0)+IF(ISNUMBER(U641),U641*VLOOKUP(V641,'Weight table'!$A$2:$C$10000,3,FALSE),0)+IF(ISNUMBER(W641),W641*VLOOKUP(X641,'Weight table'!$A$2:$C$10000,3,FALSE),0)</f>
        <v>#N/A</v>
      </c>
      <c r="AI641" s="73"/>
      <c r="AN641">
        <f t="shared" si="50"/>
        <v>0</v>
      </c>
      <c r="AO641" t="e">
        <f t="shared" si="51"/>
        <v>#N/A</v>
      </c>
    </row>
    <row r="642" spans="2:41">
      <c r="B642" s="73"/>
      <c r="C642" s="73"/>
      <c r="D642" s="73"/>
      <c r="E642" s="73"/>
      <c r="F642" s="73"/>
      <c r="G642" s="81"/>
      <c r="H642" s="84"/>
      <c r="I642" s="97"/>
      <c r="J642" s="73"/>
      <c r="K642" s="73"/>
      <c r="L642" s="73"/>
      <c r="M642" s="81"/>
      <c r="O642" s="71"/>
      <c r="P642" s="20" t="e">
        <f>VLOOKUP('Frese Valve Selection'!$O642,'Partnumber data valves'!$B$4:$M$1001,12,FALSE)</f>
        <v>#N/A</v>
      </c>
      <c r="Q642" s="20" t="e">
        <f>VLOOKUP('Frese Valve Selection'!$O642,'Partnumber data valves'!$B$4:$L$1001,11,FALSE)</f>
        <v>#N/A</v>
      </c>
      <c r="R642" s="94" t="e">
        <f t="shared" si="49"/>
        <v>#DIV/0!</v>
      </c>
      <c r="S642" s="71"/>
      <c r="T642" s="71"/>
      <c r="U642" s="71"/>
      <c r="V642" s="71"/>
      <c r="W642" s="71"/>
      <c r="X642" s="71"/>
      <c r="Y642" s="19" t="e">
        <f>VLOOKUP('Frese Valve Selection'!$O642,'Partnumber data valves'!$B$4:$K$1001,2,FALSE)</f>
        <v>#N/A</v>
      </c>
      <c r="Z642" s="20" t="e">
        <f>VLOOKUP('Frese Valve Selection'!$O642,'Partnumber data valves'!$B$4:$K$1001,3,FALSE)</f>
        <v>#N/A</v>
      </c>
      <c r="AA642" s="20" t="e">
        <f>VLOOKUP('Frese Valve Selection'!$O642,'Partnumber data valves'!$B$4:$K$1001,7,FALSE)</f>
        <v>#N/A</v>
      </c>
      <c r="AB642" s="20" t="e">
        <f>VLOOKUP('Frese Valve Selection'!$O642,'Partnumber data valves'!$B$4:$K$1001,8,FALSE)</f>
        <v>#N/A</v>
      </c>
      <c r="AC642" s="20" t="e">
        <f>VLOOKUP('Frese Valve Selection'!$O642,'Partnumber data valves'!$B$4:$K$1001,9,FALSE)</f>
        <v>#N/A</v>
      </c>
      <c r="AD642" s="20" t="e">
        <f>VLOOKUP('Frese Valve Selection'!$O642,'Partnumber data valves'!$B$4:$K$1001,10,FALSE)</f>
        <v>#N/A</v>
      </c>
      <c r="AE642" s="93">
        <f>IF(ISNUMBER(S642),S642*VLOOKUP('Frese Valve Selection'!$T642,'Partnumber data cartridges'!$A$4:$G$1001,7,FALSE),0)+
IF(ISNUMBER(U642),U642*VLOOKUP('Frese Valve Selection'!V642,'Partnumber data cartridges'!$A$4:$G$1001,7,FALSE),0)+
IF(ISNUMBER(W642),W642*VLOOKUP('Frese Valve Selection'!X642,'Partnumber data cartridges'!$A$4:$G$1001,7,FALSE),0)</f>
        <v>0</v>
      </c>
      <c r="AF642" s="1">
        <f>MAX(IF(ISBLANK(T642),0,VLOOKUP('Frese Valve Selection'!$T642,'Partnumber data cartridges'!$A$4:$G$1001,5,FALSE)),
IF(ISBLANK(V642),0,VLOOKUP('Frese Valve Selection'!V642,'Partnumber data cartridges'!$A$4:$G$1001,5,FALSE)),
IF(ISBLANK(X642),0,VLOOKUP('Frese Valve Selection'!X642,'Partnumber data cartridges'!$A$4:$G$1001,5,FALSE)))</f>
        <v>0</v>
      </c>
      <c r="AG642" s="20" t="e">
        <f>VLOOKUP(O642,'Weight table'!$A$2:$C$10000,3,FALSE)+IF(ISNUMBER(S642),S642*VLOOKUP(T642,'Weight table'!$A$2:$C$10000,3,FALSE),0)+IF(ISNUMBER(U642),U642*VLOOKUP(V642,'Weight table'!$A$2:$C$10000,3,FALSE),0)+IF(ISNUMBER(W642),W642*VLOOKUP(X642,'Weight table'!$A$2:$C$10000,3,FALSE),0)</f>
        <v>#N/A</v>
      </c>
      <c r="AI642" s="73"/>
      <c r="AN642">
        <f t="shared" si="50"/>
        <v>0</v>
      </c>
      <c r="AO642" t="e">
        <f t="shared" si="51"/>
        <v>#N/A</v>
      </c>
    </row>
    <row r="643" spans="2:41">
      <c r="B643" s="73"/>
      <c r="C643" s="73"/>
      <c r="D643" s="73"/>
      <c r="E643" s="73"/>
      <c r="F643" s="73"/>
      <c r="G643" s="81"/>
      <c r="H643" s="84"/>
      <c r="I643" s="97"/>
      <c r="J643" s="73"/>
      <c r="K643" s="73"/>
      <c r="L643" s="73"/>
      <c r="M643" s="81"/>
      <c r="O643" s="71"/>
      <c r="P643" s="20" t="e">
        <f>VLOOKUP('Frese Valve Selection'!$O643,'Partnumber data valves'!$B$4:$M$1001,12,FALSE)</f>
        <v>#N/A</v>
      </c>
      <c r="Q643" s="20" t="e">
        <f>VLOOKUP('Frese Valve Selection'!$O643,'Partnumber data valves'!$B$4:$L$1001,11,FALSE)</f>
        <v>#N/A</v>
      </c>
      <c r="R643" s="94" t="e">
        <f t="shared" si="49"/>
        <v>#DIV/0!</v>
      </c>
      <c r="S643" s="71"/>
      <c r="T643" s="71"/>
      <c r="U643" s="71"/>
      <c r="V643" s="71"/>
      <c r="W643" s="71"/>
      <c r="X643" s="71"/>
      <c r="Y643" s="19" t="e">
        <f>VLOOKUP('Frese Valve Selection'!$O643,'Partnumber data valves'!$B$4:$K$1001,2,FALSE)</f>
        <v>#N/A</v>
      </c>
      <c r="Z643" s="20" t="e">
        <f>VLOOKUP('Frese Valve Selection'!$O643,'Partnumber data valves'!$B$4:$K$1001,3,FALSE)</f>
        <v>#N/A</v>
      </c>
      <c r="AA643" s="20" t="e">
        <f>VLOOKUP('Frese Valve Selection'!$O643,'Partnumber data valves'!$B$4:$K$1001,7,FALSE)</f>
        <v>#N/A</v>
      </c>
      <c r="AB643" s="20" t="e">
        <f>VLOOKUP('Frese Valve Selection'!$O643,'Partnumber data valves'!$B$4:$K$1001,8,FALSE)</f>
        <v>#N/A</v>
      </c>
      <c r="AC643" s="20" t="e">
        <f>VLOOKUP('Frese Valve Selection'!$O643,'Partnumber data valves'!$B$4:$K$1001,9,FALSE)</f>
        <v>#N/A</v>
      </c>
      <c r="AD643" s="20" t="e">
        <f>VLOOKUP('Frese Valve Selection'!$O643,'Partnumber data valves'!$B$4:$K$1001,10,FALSE)</f>
        <v>#N/A</v>
      </c>
      <c r="AE643" s="93">
        <f>IF(ISNUMBER(S643),S643*VLOOKUP('Frese Valve Selection'!$T643,'Partnumber data cartridges'!$A$4:$G$1001,7,FALSE),0)+
IF(ISNUMBER(U643),U643*VLOOKUP('Frese Valve Selection'!V643,'Partnumber data cartridges'!$A$4:$G$1001,7,FALSE),0)+
IF(ISNUMBER(W643),W643*VLOOKUP('Frese Valve Selection'!X643,'Partnumber data cartridges'!$A$4:$G$1001,7,FALSE),0)</f>
        <v>0</v>
      </c>
      <c r="AF643" s="1">
        <f>MAX(IF(ISBLANK(T643),0,VLOOKUP('Frese Valve Selection'!$T643,'Partnumber data cartridges'!$A$4:$G$1001,5,FALSE)),
IF(ISBLANK(V643),0,VLOOKUP('Frese Valve Selection'!V643,'Partnumber data cartridges'!$A$4:$G$1001,5,FALSE)),
IF(ISBLANK(X643),0,VLOOKUP('Frese Valve Selection'!X643,'Partnumber data cartridges'!$A$4:$G$1001,5,FALSE)))</f>
        <v>0</v>
      </c>
      <c r="AG643" s="20" t="e">
        <f>VLOOKUP(O643,'Weight table'!$A$2:$C$10000,3,FALSE)+IF(ISNUMBER(S643),S643*VLOOKUP(T643,'Weight table'!$A$2:$C$10000,3,FALSE),0)+IF(ISNUMBER(U643),U643*VLOOKUP(V643,'Weight table'!$A$2:$C$10000,3,FALSE),0)+IF(ISNUMBER(W643),W643*VLOOKUP(X643,'Weight table'!$A$2:$C$10000,3,FALSE),0)</f>
        <v>#N/A</v>
      </c>
      <c r="AI643" s="73"/>
      <c r="AN643">
        <f t="shared" si="50"/>
        <v>0</v>
      </c>
      <c r="AO643" t="e">
        <f t="shared" si="51"/>
        <v>#N/A</v>
      </c>
    </row>
    <row r="644" spans="2:41">
      <c r="B644" s="73"/>
      <c r="C644" s="73"/>
      <c r="D644" s="73"/>
      <c r="E644" s="73"/>
      <c r="F644" s="73"/>
      <c r="G644" s="81"/>
      <c r="H644" s="84"/>
      <c r="I644" s="97"/>
      <c r="J644" s="73"/>
      <c r="K644" s="73"/>
      <c r="L644" s="73"/>
      <c r="M644" s="81"/>
      <c r="O644" s="71"/>
      <c r="P644" s="20" t="e">
        <f>VLOOKUP('Frese Valve Selection'!$O644,'Partnumber data valves'!$B$4:$M$1001,12,FALSE)</f>
        <v>#N/A</v>
      </c>
      <c r="Q644" s="20" t="e">
        <f>VLOOKUP('Frese Valve Selection'!$O644,'Partnumber data valves'!$B$4:$L$1001,11,FALSE)</f>
        <v>#N/A</v>
      </c>
      <c r="R644" s="94" t="e">
        <f t="shared" si="49"/>
        <v>#DIV/0!</v>
      </c>
      <c r="S644" s="71"/>
      <c r="T644" s="71"/>
      <c r="U644" s="71"/>
      <c r="V644" s="71"/>
      <c r="W644" s="71"/>
      <c r="X644" s="71"/>
      <c r="Y644" s="19" t="e">
        <f>VLOOKUP('Frese Valve Selection'!$O644,'Partnumber data valves'!$B$4:$K$1001,2,FALSE)</f>
        <v>#N/A</v>
      </c>
      <c r="Z644" s="20" t="e">
        <f>VLOOKUP('Frese Valve Selection'!$O644,'Partnumber data valves'!$B$4:$K$1001,3,FALSE)</f>
        <v>#N/A</v>
      </c>
      <c r="AA644" s="20" t="e">
        <f>VLOOKUP('Frese Valve Selection'!$O644,'Partnumber data valves'!$B$4:$K$1001,7,FALSE)</f>
        <v>#N/A</v>
      </c>
      <c r="AB644" s="20" t="e">
        <f>VLOOKUP('Frese Valve Selection'!$O644,'Partnumber data valves'!$B$4:$K$1001,8,FALSE)</f>
        <v>#N/A</v>
      </c>
      <c r="AC644" s="20" t="e">
        <f>VLOOKUP('Frese Valve Selection'!$O644,'Partnumber data valves'!$B$4:$K$1001,9,FALSE)</f>
        <v>#N/A</v>
      </c>
      <c r="AD644" s="20" t="e">
        <f>VLOOKUP('Frese Valve Selection'!$O644,'Partnumber data valves'!$B$4:$K$1001,10,FALSE)</f>
        <v>#N/A</v>
      </c>
      <c r="AE644" s="93">
        <f>IF(ISNUMBER(S644),S644*VLOOKUP('Frese Valve Selection'!$T644,'Partnumber data cartridges'!$A$4:$G$1001,7,FALSE),0)+
IF(ISNUMBER(U644),U644*VLOOKUP('Frese Valve Selection'!V644,'Partnumber data cartridges'!$A$4:$G$1001,7,FALSE),0)+
IF(ISNUMBER(W644),W644*VLOOKUP('Frese Valve Selection'!X644,'Partnumber data cartridges'!$A$4:$G$1001,7,FALSE),0)</f>
        <v>0</v>
      </c>
      <c r="AF644" s="1">
        <f>MAX(IF(ISBLANK(T644),0,VLOOKUP('Frese Valve Selection'!$T644,'Partnumber data cartridges'!$A$4:$G$1001,5,FALSE)),
IF(ISBLANK(V644),0,VLOOKUP('Frese Valve Selection'!V644,'Partnumber data cartridges'!$A$4:$G$1001,5,FALSE)),
IF(ISBLANK(X644),0,VLOOKUP('Frese Valve Selection'!X644,'Partnumber data cartridges'!$A$4:$G$1001,5,FALSE)))</f>
        <v>0</v>
      </c>
      <c r="AG644" s="20" t="e">
        <f>VLOOKUP(O644,'Weight table'!$A$2:$C$10000,3,FALSE)+IF(ISNUMBER(S644),S644*VLOOKUP(T644,'Weight table'!$A$2:$C$10000,3,FALSE),0)+IF(ISNUMBER(U644),U644*VLOOKUP(V644,'Weight table'!$A$2:$C$10000,3,FALSE),0)+IF(ISNUMBER(W644),W644*VLOOKUP(X644,'Weight table'!$A$2:$C$10000,3,FALSE),0)</f>
        <v>#N/A</v>
      </c>
      <c r="AI644" s="73"/>
      <c r="AN644">
        <f t="shared" si="50"/>
        <v>0</v>
      </c>
      <c r="AO644" t="e">
        <f t="shared" si="51"/>
        <v>#N/A</v>
      </c>
    </row>
    <row r="645" spans="2:41">
      <c r="B645" s="73"/>
      <c r="C645" s="73"/>
      <c r="D645" s="73"/>
      <c r="E645" s="73"/>
      <c r="F645" s="73"/>
      <c r="G645" s="81"/>
      <c r="H645" s="84"/>
      <c r="I645" s="97"/>
      <c r="J645" s="73"/>
      <c r="K645" s="73"/>
      <c r="L645" s="73"/>
      <c r="M645" s="81"/>
      <c r="O645" s="71"/>
      <c r="P645" s="20" t="e">
        <f>VLOOKUP('Frese Valve Selection'!$O645,'Partnumber data valves'!$B$4:$M$1001,12,FALSE)</f>
        <v>#N/A</v>
      </c>
      <c r="Q645" s="20" t="e">
        <f>VLOOKUP('Frese Valve Selection'!$O645,'Partnumber data valves'!$B$4:$L$1001,11,FALSE)</f>
        <v>#N/A</v>
      </c>
      <c r="R645" s="94" t="e">
        <f t="shared" si="49"/>
        <v>#DIV/0!</v>
      </c>
      <c r="S645" s="71"/>
      <c r="T645" s="71"/>
      <c r="U645" s="71"/>
      <c r="V645" s="71"/>
      <c r="W645" s="71"/>
      <c r="X645" s="71"/>
      <c r="Y645" s="19" t="e">
        <f>VLOOKUP('Frese Valve Selection'!$O645,'Partnumber data valves'!$B$4:$K$1001,2,FALSE)</f>
        <v>#N/A</v>
      </c>
      <c r="Z645" s="20" t="e">
        <f>VLOOKUP('Frese Valve Selection'!$O645,'Partnumber data valves'!$B$4:$K$1001,3,FALSE)</f>
        <v>#N/A</v>
      </c>
      <c r="AA645" s="20" t="e">
        <f>VLOOKUP('Frese Valve Selection'!$O645,'Partnumber data valves'!$B$4:$K$1001,7,FALSE)</f>
        <v>#N/A</v>
      </c>
      <c r="AB645" s="20" t="e">
        <f>VLOOKUP('Frese Valve Selection'!$O645,'Partnumber data valves'!$B$4:$K$1001,8,FALSE)</f>
        <v>#N/A</v>
      </c>
      <c r="AC645" s="20" t="e">
        <f>VLOOKUP('Frese Valve Selection'!$O645,'Partnumber data valves'!$B$4:$K$1001,9,FALSE)</f>
        <v>#N/A</v>
      </c>
      <c r="AD645" s="20" t="e">
        <f>VLOOKUP('Frese Valve Selection'!$O645,'Partnumber data valves'!$B$4:$K$1001,10,FALSE)</f>
        <v>#N/A</v>
      </c>
      <c r="AE645" s="93">
        <f>IF(ISNUMBER(S645),S645*VLOOKUP('Frese Valve Selection'!$T645,'Partnumber data cartridges'!$A$4:$G$1001,7,FALSE),0)+
IF(ISNUMBER(U645),U645*VLOOKUP('Frese Valve Selection'!V645,'Partnumber data cartridges'!$A$4:$G$1001,7,FALSE),0)+
IF(ISNUMBER(W645),W645*VLOOKUP('Frese Valve Selection'!X645,'Partnumber data cartridges'!$A$4:$G$1001,7,FALSE),0)</f>
        <v>0</v>
      </c>
      <c r="AF645" s="1">
        <f>MAX(IF(ISBLANK(T645),0,VLOOKUP('Frese Valve Selection'!$T645,'Partnumber data cartridges'!$A$4:$G$1001,5,FALSE)),
IF(ISBLANK(V645),0,VLOOKUP('Frese Valve Selection'!V645,'Partnumber data cartridges'!$A$4:$G$1001,5,FALSE)),
IF(ISBLANK(X645),0,VLOOKUP('Frese Valve Selection'!X645,'Partnumber data cartridges'!$A$4:$G$1001,5,FALSE)))</f>
        <v>0</v>
      </c>
      <c r="AG645" s="20" t="e">
        <f>VLOOKUP(O645,'Weight table'!$A$2:$C$10000,3,FALSE)+IF(ISNUMBER(S645),S645*VLOOKUP(T645,'Weight table'!$A$2:$C$10000,3,FALSE),0)+IF(ISNUMBER(U645),U645*VLOOKUP(V645,'Weight table'!$A$2:$C$10000,3,FALSE),0)+IF(ISNUMBER(W645),W645*VLOOKUP(X645,'Weight table'!$A$2:$C$10000,3,FALSE),0)</f>
        <v>#N/A</v>
      </c>
      <c r="AI645" s="73"/>
      <c r="AN645">
        <f t="shared" si="50"/>
        <v>0</v>
      </c>
      <c r="AO645" t="e">
        <f t="shared" si="51"/>
        <v>#N/A</v>
      </c>
    </row>
    <row r="646" spans="2:41">
      <c r="B646" s="73"/>
      <c r="C646" s="73"/>
      <c r="D646" s="73"/>
      <c r="E646" s="73"/>
      <c r="F646" s="73"/>
      <c r="G646" s="81"/>
      <c r="H646" s="81"/>
      <c r="I646" s="97"/>
      <c r="J646" s="73"/>
      <c r="K646" s="73"/>
      <c r="L646" s="73"/>
      <c r="M646" s="81"/>
      <c r="O646" s="71"/>
      <c r="P646" s="20" t="e">
        <f>VLOOKUP('Frese Valve Selection'!$O646,'Partnumber data valves'!$B$4:$M$1001,12,FALSE)</f>
        <v>#N/A</v>
      </c>
      <c r="Q646" s="20" t="e">
        <f>VLOOKUP('Frese Valve Selection'!$O646,'Partnumber data valves'!$B$4:$L$1001,11,FALSE)</f>
        <v>#N/A</v>
      </c>
      <c r="R646" s="94" t="e">
        <f t="shared" si="49"/>
        <v>#DIV/0!</v>
      </c>
      <c r="S646" s="71"/>
      <c r="T646" s="71"/>
      <c r="U646" s="71"/>
      <c r="V646" s="71"/>
      <c r="W646" s="71"/>
      <c r="X646" s="71"/>
      <c r="Y646" s="19" t="e">
        <f>VLOOKUP('Frese Valve Selection'!$O646,'Partnumber data valves'!$B$4:$K$1001,2,FALSE)</f>
        <v>#N/A</v>
      </c>
      <c r="Z646" s="20" t="e">
        <f>VLOOKUP('Frese Valve Selection'!$O646,'Partnumber data valves'!$B$4:$K$1001,3,FALSE)</f>
        <v>#N/A</v>
      </c>
      <c r="AA646" s="20" t="e">
        <f>VLOOKUP('Frese Valve Selection'!$O646,'Partnumber data valves'!$B$4:$K$1001,7,FALSE)</f>
        <v>#N/A</v>
      </c>
      <c r="AB646" s="20" t="e">
        <f>VLOOKUP('Frese Valve Selection'!$O646,'Partnumber data valves'!$B$4:$K$1001,8,FALSE)</f>
        <v>#N/A</v>
      </c>
      <c r="AC646" s="20" t="e">
        <f>VLOOKUP('Frese Valve Selection'!$O646,'Partnumber data valves'!$B$4:$K$1001,9,FALSE)</f>
        <v>#N/A</v>
      </c>
      <c r="AD646" s="20" t="e">
        <f>VLOOKUP('Frese Valve Selection'!$O646,'Partnumber data valves'!$B$4:$K$1001,10,FALSE)</f>
        <v>#N/A</v>
      </c>
      <c r="AE646" s="93">
        <f>IF(ISNUMBER(S646),S646*VLOOKUP('Frese Valve Selection'!$T646,'Partnumber data cartridges'!$A$4:$G$1001,7,FALSE),0)+
IF(ISNUMBER(U646),U646*VLOOKUP('Frese Valve Selection'!V646,'Partnumber data cartridges'!$A$4:$G$1001,7,FALSE),0)+
IF(ISNUMBER(W646),W646*VLOOKUP('Frese Valve Selection'!X646,'Partnumber data cartridges'!$A$4:$G$1001,7,FALSE),0)</f>
        <v>0</v>
      </c>
      <c r="AF646" s="1">
        <f>MAX(IF(ISBLANK(T646),0,VLOOKUP('Frese Valve Selection'!$T646,'Partnumber data cartridges'!$A$4:$G$1001,5,FALSE)),
IF(ISBLANK(V646),0,VLOOKUP('Frese Valve Selection'!V646,'Partnumber data cartridges'!$A$4:$G$1001,5,FALSE)),
IF(ISBLANK(X646),0,VLOOKUP('Frese Valve Selection'!X646,'Partnumber data cartridges'!$A$4:$G$1001,5,FALSE)))</f>
        <v>0</v>
      </c>
      <c r="AG646" s="20" t="e">
        <f>VLOOKUP(O646,'Weight table'!$A$2:$C$10000,3,FALSE)+IF(ISNUMBER(S646),S646*VLOOKUP(T646,'Weight table'!$A$2:$C$10000,3,FALSE),0)+IF(ISNUMBER(U646),U646*VLOOKUP(V646,'Weight table'!$A$2:$C$10000,3,FALSE),0)+IF(ISNUMBER(W646),W646*VLOOKUP(X646,'Weight table'!$A$2:$C$10000,3,FALSE),0)</f>
        <v>#N/A</v>
      </c>
      <c r="AI646" s="73"/>
      <c r="AN646">
        <f t="shared" si="50"/>
        <v>0</v>
      </c>
      <c r="AO646" t="e">
        <f t="shared" si="51"/>
        <v>#N/A</v>
      </c>
    </row>
    <row r="647" spans="2:41">
      <c r="B647" s="73"/>
      <c r="C647" s="73"/>
      <c r="D647" s="73"/>
      <c r="E647" s="73"/>
      <c r="F647" s="73"/>
      <c r="G647" s="81"/>
      <c r="H647" s="81"/>
      <c r="I647" s="97"/>
      <c r="J647" s="73"/>
      <c r="K647" s="73"/>
      <c r="L647" s="73"/>
      <c r="M647" s="81"/>
      <c r="O647" s="71"/>
      <c r="P647" s="20" t="e">
        <f>VLOOKUP('Frese Valve Selection'!$O647,'Partnumber data valves'!$B$4:$M$1001,12,FALSE)</f>
        <v>#N/A</v>
      </c>
      <c r="Q647" s="20" t="e">
        <f>VLOOKUP('Frese Valve Selection'!$O647,'Partnumber data valves'!$B$4:$L$1001,11,FALSE)</f>
        <v>#N/A</v>
      </c>
      <c r="R647" s="94" t="e">
        <f t="shared" ref="R647:R710" si="52">AE647/I647-1</f>
        <v>#DIV/0!</v>
      </c>
      <c r="S647" s="71"/>
      <c r="T647" s="71"/>
      <c r="U647" s="71"/>
      <c r="V647" s="71"/>
      <c r="W647" s="71"/>
      <c r="X647" s="71"/>
      <c r="Y647" s="19" t="e">
        <f>VLOOKUP('Frese Valve Selection'!$O647,'Partnumber data valves'!$B$4:$K$1001,2,FALSE)</f>
        <v>#N/A</v>
      </c>
      <c r="Z647" s="20" t="e">
        <f>VLOOKUP('Frese Valve Selection'!$O647,'Partnumber data valves'!$B$4:$K$1001,3,FALSE)</f>
        <v>#N/A</v>
      </c>
      <c r="AA647" s="20" t="e">
        <f>VLOOKUP('Frese Valve Selection'!$O647,'Partnumber data valves'!$B$4:$K$1001,7,FALSE)</f>
        <v>#N/A</v>
      </c>
      <c r="AB647" s="20" t="e">
        <f>VLOOKUP('Frese Valve Selection'!$O647,'Partnumber data valves'!$B$4:$K$1001,8,FALSE)</f>
        <v>#N/A</v>
      </c>
      <c r="AC647" s="20" t="e">
        <f>VLOOKUP('Frese Valve Selection'!$O647,'Partnumber data valves'!$B$4:$K$1001,9,FALSE)</f>
        <v>#N/A</v>
      </c>
      <c r="AD647" s="20" t="e">
        <f>VLOOKUP('Frese Valve Selection'!$O647,'Partnumber data valves'!$B$4:$K$1001,10,FALSE)</f>
        <v>#N/A</v>
      </c>
      <c r="AE647" s="93">
        <f>IF(ISNUMBER(S647),S647*VLOOKUP('Frese Valve Selection'!$T647,'Partnumber data cartridges'!$A$4:$G$1001,7,FALSE),0)+
IF(ISNUMBER(U647),U647*VLOOKUP('Frese Valve Selection'!V647,'Partnumber data cartridges'!$A$4:$G$1001,7,FALSE),0)+
IF(ISNUMBER(W647),W647*VLOOKUP('Frese Valve Selection'!X647,'Partnumber data cartridges'!$A$4:$G$1001,7,FALSE),0)</f>
        <v>0</v>
      </c>
      <c r="AF647" s="1">
        <f>MAX(IF(ISBLANK(T647),0,VLOOKUP('Frese Valve Selection'!$T647,'Partnumber data cartridges'!$A$4:$G$1001,5,FALSE)),
IF(ISBLANK(V647),0,VLOOKUP('Frese Valve Selection'!V647,'Partnumber data cartridges'!$A$4:$G$1001,5,FALSE)),
IF(ISBLANK(X647),0,VLOOKUP('Frese Valve Selection'!X647,'Partnumber data cartridges'!$A$4:$G$1001,5,FALSE)))</f>
        <v>0</v>
      </c>
      <c r="AG647" s="20" t="e">
        <f>VLOOKUP(O647,'Weight table'!$A$2:$C$10000,3,FALSE)+IF(ISNUMBER(S647),S647*VLOOKUP(T647,'Weight table'!$A$2:$C$10000,3,FALSE),0)+IF(ISNUMBER(U647),U647*VLOOKUP(V647,'Weight table'!$A$2:$C$10000,3,FALSE),0)+IF(ISNUMBER(W647),W647*VLOOKUP(X647,'Weight table'!$A$2:$C$10000,3,FALSE),0)</f>
        <v>#N/A</v>
      </c>
      <c r="AI647" s="73"/>
      <c r="AN647">
        <f t="shared" si="50"/>
        <v>0</v>
      </c>
      <c r="AO647" t="e">
        <f t="shared" si="51"/>
        <v>#N/A</v>
      </c>
    </row>
    <row r="648" spans="2:41">
      <c r="B648" s="73"/>
      <c r="C648" s="73"/>
      <c r="D648" s="73"/>
      <c r="E648" s="73"/>
      <c r="F648" s="73"/>
      <c r="G648" s="81"/>
      <c r="H648" s="81"/>
      <c r="I648" s="97"/>
      <c r="J648" s="73"/>
      <c r="K648" s="73"/>
      <c r="L648" s="73"/>
      <c r="M648" s="81"/>
      <c r="O648" s="71"/>
      <c r="P648" s="20" t="e">
        <f>VLOOKUP('Frese Valve Selection'!$O648,'Partnumber data valves'!$B$4:$M$1001,12,FALSE)</f>
        <v>#N/A</v>
      </c>
      <c r="Q648" s="20" t="e">
        <f>VLOOKUP('Frese Valve Selection'!$O648,'Partnumber data valves'!$B$4:$L$1001,11,FALSE)</f>
        <v>#N/A</v>
      </c>
      <c r="R648" s="94" t="e">
        <f t="shared" si="52"/>
        <v>#DIV/0!</v>
      </c>
      <c r="S648" s="71"/>
      <c r="T648" s="71"/>
      <c r="U648" s="71"/>
      <c r="V648" s="71"/>
      <c r="W648" s="71"/>
      <c r="X648" s="71"/>
      <c r="Y648" s="19" t="e">
        <f>VLOOKUP('Frese Valve Selection'!$O648,'Partnumber data valves'!$B$4:$K$1001,2,FALSE)</f>
        <v>#N/A</v>
      </c>
      <c r="Z648" s="20" t="e">
        <f>VLOOKUP('Frese Valve Selection'!$O648,'Partnumber data valves'!$B$4:$K$1001,3,FALSE)</f>
        <v>#N/A</v>
      </c>
      <c r="AA648" s="20" t="e">
        <f>VLOOKUP('Frese Valve Selection'!$O648,'Partnumber data valves'!$B$4:$K$1001,7,FALSE)</f>
        <v>#N/A</v>
      </c>
      <c r="AB648" s="20" t="e">
        <f>VLOOKUP('Frese Valve Selection'!$O648,'Partnumber data valves'!$B$4:$K$1001,8,FALSE)</f>
        <v>#N/A</v>
      </c>
      <c r="AC648" s="20" t="e">
        <f>VLOOKUP('Frese Valve Selection'!$O648,'Partnumber data valves'!$B$4:$K$1001,9,FALSE)</f>
        <v>#N/A</v>
      </c>
      <c r="AD648" s="20" t="e">
        <f>VLOOKUP('Frese Valve Selection'!$O648,'Partnumber data valves'!$B$4:$K$1001,10,FALSE)</f>
        <v>#N/A</v>
      </c>
      <c r="AE648" s="93">
        <f>IF(ISNUMBER(S648),S648*VLOOKUP('Frese Valve Selection'!$T648,'Partnumber data cartridges'!$A$4:$G$1001,7,FALSE),0)+
IF(ISNUMBER(U648),U648*VLOOKUP('Frese Valve Selection'!V648,'Partnumber data cartridges'!$A$4:$G$1001,7,FALSE),0)+
IF(ISNUMBER(W648),W648*VLOOKUP('Frese Valve Selection'!X648,'Partnumber data cartridges'!$A$4:$G$1001,7,FALSE),0)</f>
        <v>0</v>
      </c>
      <c r="AF648" s="1">
        <f>MAX(IF(ISBLANK(T648),0,VLOOKUP('Frese Valve Selection'!$T648,'Partnumber data cartridges'!$A$4:$G$1001,5,FALSE)),
IF(ISBLANK(V648),0,VLOOKUP('Frese Valve Selection'!V648,'Partnumber data cartridges'!$A$4:$G$1001,5,FALSE)),
IF(ISBLANK(X648),0,VLOOKUP('Frese Valve Selection'!X648,'Partnumber data cartridges'!$A$4:$G$1001,5,FALSE)))</f>
        <v>0</v>
      </c>
      <c r="AG648" s="20" t="e">
        <f>VLOOKUP(O648,'Weight table'!$A$2:$C$10000,3,FALSE)+IF(ISNUMBER(S648),S648*VLOOKUP(T648,'Weight table'!$A$2:$C$10000,3,FALSE),0)+IF(ISNUMBER(U648),U648*VLOOKUP(V648,'Weight table'!$A$2:$C$10000,3,FALSE),0)+IF(ISNUMBER(W648),W648*VLOOKUP(X648,'Weight table'!$A$2:$C$10000,3,FALSE),0)</f>
        <v>#N/A</v>
      </c>
      <c r="AI648" s="73"/>
      <c r="AN648">
        <f t="shared" si="50"/>
        <v>0</v>
      </c>
      <c r="AO648" t="e">
        <f t="shared" si="51"/>
        <v>#N/A</v>
      </c>
    </row>
    <row r="649" spans="2:41">
      <c r="B649" s="73"/>
      <c r="C649" s="73"/>
      <c r="D649" s="73"/>
      <c r="E649" s="73"/>
      <c r="F649" s="73"/>
      <c r="G649" s="81"/>
      <c r="H649" s="81"/>
      <c r="I649" s="97"/>
      <c r="J649" s="73"/>
      <c r="K649" s="73"/>
      <c r="L649" s="73"/>
      <c r="M649" s="81"/>
      <c r="O649" s="71"/>
      <c r="P649" s="20" t="e">
        <f>VLOOKUP('Frese Valve Selection'!$O649,'Partnumber data valves'!$B$4:$M$1001,12,FALSE)</f>
        <v>#N/A</v>
      </c>
      <c r="Q649" s="20" t="e">
        <f>VLOOKUP('Frese Valve Selection'!$O649,'Partnumber data valves'!$B$4:$L$1001,11,FALSE)</f>
        <v>#N/A</v>
      </c>
      <c r="R649" s="94" t="e">
        <f t="shared" si="52"/>
        <v>#DIV/0!</v>
      </c>
      <c r="S649" s="71"/>
      <c r="T649" s="71"/>
      <c r="U649" s="71"/>
      <c r="V649" s="71"/>
      <c r="W649" s="71"/>
      <c r="X649" s="71"/>
      <c r="Y649" s="19" t="e">
        <f>VLOOKUP('Frese Valve Selection'!$O649,'Partnumber data valves'!$B$4:$K$1001,2,FALSE)</f>
        <v>#N/A</v>
      </c>
      <c r="Z649" s="20" t="e">
        <f>VLOOKUP('Frese Valve Selection'!$O649,'Partnumber data valves'!$B$4:$K$1001,3,FALSE)</f>
        <v>#N/A</v>
      </c>
      <c r="AA649" s="20" t="e">
        <f>VLOOKUP('Frese Valve Selection'!$O649,'Partnumber data valves'!$B$4:$K$1001,7,FALSE)</f>
        <v>#N/A</v>
      </c>
      <c r="AB649" s="20" t="e">
        <f>VLOOKUP('Frese Valve Selection'!$O649,'Partnumber data valves'!$B$4:$K$1001,8,FALSE)</f>
        <v>#N/A</v>
      </c>
      <c r="AC649" s="20" t="e">
        <f>VLOOKUP('Frese Valve Selection'!$O649,'Partnumber data valves'!$B$4:$K$1001,9,FALSE)</f>
        <v>#N/A</v>
      </c>
      <c r="AD649" s="20" t="e">
        <f>VLOOKUP('Frese Valve Selection'!$O649,'Partnumber data valves'!$B$4:$K$1001,10,FALSE)</f>
        <v>#N/A</v>
      </c>
      <c r="AE649" s="93">
        <f>IF(ISNUMBER(S649),S649*VLOOKUP('Frese Valve Selection'!$T649,'Partnumber data cartridges'!$A$4:$G$1001,7,FALSE),0)+
IF(ISNUMBER(U649),U649*VLOOKUP('Frese Valve Selection'!V649,'Partnumber data cartridges'!$A$4:$G$1001,7,FALSE),0)+
IF(ISNUMBER(W649),W649*VLOOKUP('Frese Valve Selection'!X649,'Partnumber data cartridges'!$A$4:$G$1001,7,FALSE),0)</f>
        <v>0</v>
      </c>
      <c r="AF649" s="1">
        <f>MAX(IF(ISBLANK(T649),0,VLOOKUP('Frese Valve Selection'!$T649,'Partnumber data cartridges'!$A$4:$G$1001,5,FALSE)),
IF(ISBLANK(V649),0,VLOOKUP('Frese Valve Selection'!V649,'Partnumber data cartridges'!$A$4:$G$1001,5,FALSE)),
IF(ISBLANK(X649),0,VLOOKUP('Frese Valve Selection'!X649,'Partnumber data cartridges'!$A$4:$G$1001,5,FALSE)))</f>
        <v>0</v>
      </c>
      <c r="AG649" s="20" t="e">
        <f>VLOOKUP(O649,'Weight table'!$A$2:$C$10000,3,FALSE)+IF(ISNUMBER(S649),S649*VLOOKUP(T649,'Weight table'!$A$2:$C$10000,3,FALSE),0)+IF(ISNUMBER(U649),U649*VLOOKUP(V649,'Weight table'!$A$2:$C$10000,3,FALSE),0)+IF(ISNUMBER(W649),W649*VLOOKUP(X649,'Weight table'!$A$2:$C$10000,3,FALSE),0)</f>
        <v>#N/A</v>
      </c>
      <c r="AI649" s="73"/>
      <c r="AN649">
        <f t="shared" si="50"/>
        <v>0</v>
      </c>
      <c r="AO649" t="e">
        <f t="shared" si="51"/>
        <v>#N/A</v>
      </c>
    </row>
    <row r="650" spans="2:41">
      <c r="B650" s="73"/>
      <c r="C650" s="73"/>
      <c r="D650" s="73"/>
      <c r="E650" s="73"/>
      <c r="F650" s="73"/>
      <c r="G650" s="81"/>
      <c r="H650" s="81"/>
      <c r="I650" s="97"/>
      <c r="J650" s="73"/>
      <c r="K650" s="73"/>
      <c r="L650" s="73"/>
      <c r="M650" s="81"/>
      <c r="O650" s="71"/>
      <c r="P650" s="20" t="e">
        <f>VLOOKUP('Frese Valve Selection'!$O650,'Partnumber data valves'!$B$4:$M$1001,12,FALSE)</f>
        <v>#N/A</v>
      </c>
      <c r="Q650" s="20" t="e">
        <f>VLOOKUP('Frese Valve Selection'!$O650,'Partnumber data valves'!$B$4:$L$1001,11,FALSE)</f>
        <v>#N/A</v>
      </c>
      <c r="R650" s="94" t="e">
        <f t="shared" si="52"/>
        <v>#DIV/0!</v>
      </c>
      <c r="S650" s="71"/>
      <c r="T650" s="71"/>
      <c r="U650" s="71"/>
      <c r="V650" s="71"/>
      <c r="W650" s="71"/>
      <c r="X650" s="71"/>
      <c r="Y650" s="19" t="e">
        <f>VLOOKUP('Frese Valve Selection'!$O650,'Partnumber data valves'!$B$4:$K$1001,2,FALSE)</f>
        <v>#N/A</v>
      </c>
      <c r="Z650" s="20" t="e">
        <f>VLOOKUP('Frese Valve Selection'!$O650,'Partnumber data valves'!$B$4:$K$1001,3,FALSE)</f>
        <v>#N/A</v>
      </c>
      <c r="AA650" s="20" t="e">
        <f>VLOOKUP('Frese Valve Selection'!$O650,'Partnumber data valves'!$B$4:$K$1001,7,FALSE)</f>
        <v>#N/A</v>
      </c>
      <c r="AB650" s="20" t="e">
        <f>VLOOKUP('Frese Valve Selection'!$O650,'Partnumber data valves'!$B$4:$K$1001,8,FALSE)</f>
        <v>#N/A</v>
      </c>
      <c r="AC650" s="20" t="e">
        <f>VLOOKUP('Frese Valve Selection'!$O650,'Partnumber data valves'!$B$4:$K$1001,9,FALSE)</f>
        <v>#N/A</v>
      </c>
      <c r="AD650" s="20" t="e">
        <f>VLOOKUP('Frese Valve Selection'!$O650,'Partnumber data valves'!$B$4:$K$1001,10,FALSE)</f>
        <v>#N/A</v>
      </c>
      <c r="AE650" s="93">
        <f>IF(ISNUMBER(S650),S650*VLOOKUP('Frese Valve Selection'!$T650,'Partnumber data cartridges'!$A$4:$G$1001,7,FALSE),0)+
IF(ISNUMBER(U650),U650*VLOOKUP('Frese Valve Selection'!V650,'Partnumber data cartridges'!$A$4:$G$1001,7,FALSE),0)+
IF(ISNUMBER(W650),W650*VLOOKUP('Frese Valve Selection'!X650,'Partnumber data cartridges'!$A$4:$G$1001,7,FALSE),0)</f>
        <v>0</v>
      </c>
      <c r="AF650" s="1">
        <f>MAX(IF(ISBLANK(T650),0,VLOOKUP('Frese Valve Selection'!$T650,'Partnumber data cartridges'!$A$4:$G$1001,5,FALSE)),
IF(ISBLANK(V650),0,VLOOKUP('Frese Valve Selection'!V650,'Partnumber data cartridges'!$A$4:$G$1001,5,FALSE)),
IF(ISBLANK(X650),0,VLOOKUP('Frese Valve Selection'!X650,'Partnumber data cartridges'!$A$4:$G$1001,5,FALSE)))</f>
        <v>0</v>
      </c>
      <c r="AG650" s="20" t="e">
        <f>VLOOKUP(O650,'Weight table'!$A$2:$C$10000,3,FALSE)+IF(ISNUMBER(S650),S650*VLOOKUP(T650,'Weight table'!$A$2:$C$10000,3,FALSE),0)+IF(ISNUMBER(U650),U650*VLOOKUP(V650,'Weight table'!$A$2:$C$10000,3,FALSE),0)+IF(ISNUMBER(W650),W650*VLOOKUP(X650,'Weight table'!$A$2:$C$10000,3,FALSE),0)</f>
        <v>#N/A</v>
      </c>
      <c r="AI650" s="73"/>
      <c r="AN650">
        <f t="shared" si="50"/>
        <v>0</v>
      </c>
      <c r="AO650" t="e">
        <f t="shared" si="51"/>
        <v>#N/A</v>
      </c>
    </row>
    <row r="651" spans="2:41">
      <c r="B651" s="73"/>
      <c r="C651" s="73"/>
      <c r="D651" s="73"/>
      <c r="E651" s="73"/>
      <c r="F651" s="73"/>
      <c r="G651" s="81"/>
      <c r="H651" s="81"/>
      <c r="I651" s="97"/>
      <c r="J651" s="73"/>
      <c r="K651" s="73"/>
      <c r="L651" s="73"/>
      <c r="M651" s="81"/>
      <c r="O651" s="71"/>
      <c r="P651" s="20" t="e">
        <f>VLOOKUP('Frese Valve Selection'!$O651,'Partnumber data valves'!$B$4:$M$1001,12,FALSE)</f>
        <v>#N/A</v>
      </c>
      <c r="Q651" s="20" t="e">
        <f>VLOOKUP('Frese Valve Selection'!$O651,'Partnumber data valves'!$B$4:$L$1001,11,FALSE)</f>
        <v>#N/A</v>
      </c>
      <c r="R651" s="94" t="e">
        <f t="shared" si="52"/>
        <v>#DIV/0!</v>
      </c>
      <c r="S651" s="71"/>
      <c r="T651" s="71"/>
      <c r="U651" s="71"/>
      <c r="V651" s="71"/>
      <c r="W651" s="71"/>
      <c r="X651" s="71"/>
      <c r="Y651" s="19" t="e">
        <f>VLOOKUP('Frese Valve Selection'!$O651,'Partnumber data valves'!$B$4:$K$1001,2,FALSE)</f>
        <v>#N/A</v>
      </c>
      <c r="Z651" s="20" t="e">
        <f>VLOOKUP('Frese Valve Selection'!$O651,'Partnumber data valves'!$B$4:$K$1001,3,FALSE)</f>
        <v>#N/A</v>
      </c>
      <c r="AA651" s="20" t="e">
        <f>VLOOKUP('Frese Valve Selection'!$O651,'Partnumber data valves'!$B$4:$K$1001,7,FALSE)</f>
        <v>#N/A</v>
      </c>
      <c r="AB651" s="20" t="e">
        <f>VLOOKUP('Frese Valve Selection'!$O651,'Partnumber data valves'!$B$4:$K$1001,8,FALSE)</f>
        <v>#N/A</v>
      </c>
      <c r="AC651" s="20" t="e">
        <f>VLOOKUP('Frese Valve Selection'!$O651,'Partnumber data valves'!$B$4:$K$1001,9,FALSE)</f>
        <v>#N/A</v>
      </c>
      <c r="AD651" s="20" t="e">
        <f>VLOOKUP('Frese Valve Selection'!$O651,'Partnumber data valves'!$B$4:$K$1001,10,FALSE)</f>
        <v>#N/A</v>
      </c>
      <c r="AE651" s="93">
        <f>IF(ISNUMBER(S651),S651*VLOOKUP('Frese Valve Selection'!$T651,'Partnumber data cartridges'!$A$4:$G$1001,7,FALSE),0)+
IF(ISNUMBER(U651),U651*VLOOKUP('Frese Valve Selection'!V651,'Partnumber data cartridges'!$A$4:$G$1001,7,FALSE),0)+
IF(ISNUMBER(W651),W651*VLOOKUP('Frese Valve Selection'!X651,'Partnumber data cartridges'!$A$4:$G$1001,7,FALSE),0)</f>
        <v>0</v>
      </c>
      <c r="AF651" s="1">
        <f>MAX(IF(ISBLANK(T651),0,VLOOKUP('Frese Valve Selection'!$T651,'Partnumber data cartridges'!$A$4:$G$1001,5,FALSE)),
IF(ISBLANK(V651),0,VLOOKUP('Frese Valve Selection'!V651,'Partnumber data cartridges'!$A$4:$G$1001,5,FALSE)),
IF(ISBLANK(X651),0,VLOOKUP('Frese Valve Selection'!X651,'Partnumber data cartridges'!$A$4:$G$1001,5,FALSE)))</f>
        <v>0</v>
      </c>
      <c r="AG651" s="20" t="e">
        <f>VLOOKUP(O651,'Weight table'!$A$2:$C$10000,3,FALSE)+IF(ISNUMBER(S651),S651*VLOOKUP(T651,'Weight table'!$A$2:$C$10000,3,FALSE),0)+IF(ISNUMBER(U651),U651*VLOOKUP(V651,'Weight table'!$A$2:$C$10000,3,FALSE),0)+IF(ISNUMBER(W651),W651*VLOOKUP(X651,'Weight table'!$A$2:$C$10000,3,FALSE),0)</f>
        <v>#N/A</v>
      </c>
      <c r="AI651" s="73"/>
      <c r="AN651">
        <f t="shared" si="50"/>
        <v>0</v>
      </c>
      <c r="AO651" t="e">
        <f t="shared" si="51"/>
        <v>#N/A</v>
      </c>
    </row>
    <row r="652" spans="2:41">
      <c r="B652" s="73"/>
      <c r="C652" s="73"/>
      <c r="D652" s="73"/>
      <c r="E652" s="73"/>
      <c r="F652" s="73"/>
      <c r="G652" s="81"/>
      <c r="H652" s="81"/>
      <c r="I652" s="97"/>
      <c r="J652" s="73"/>
      <c r="K652" s="73"/>
      <c r="L652" s="73"/>
      <c r="M652" s="81"/>
      <c r="O652" s="71"/>
      <c r="P652" s="20" t="e">
        <f>VLOOKUP('Frese Valve Selection'!$O652,'Partnumber data valves'!$B$4:$M$1001,12,FALSE)</f>
        <v>#N/A</v>
      </c>
      <c r="Q652" s="20" t="e">
        <f>VLOOKUP('Frese Valve Selection'!$O652,'Partnumber data valves'!$B$4:$L$1001,11,FALSE)</f>
        <v>#N/A</v>
      </c>
      <c r="R652" s="94" t="e">
        <f t="shared" si="52"/>
        <v>#DIV/0!</v>
      </c>
      <c r="S652" s="71"/>
      <c r="T652" s="71"/>
      <c r="U652" s="71"/>
      <c r="V652" s="71"/>
      <c r="W652" s="71"/>
      <c r="X652" s="71"/>
      <c r="Y652" s="19" t="e">
        <f>VLOOKUP('Frese Valve Selection'!$O652,'Partnumber data valves'!$B$4:$K$1001,2,FALSE)</f>
        <v>#N/A</v>
      </c>
      <c r="Z652" s="20" t="e">
        <f>VLOOKUP('Frese Valve Selection'!$O652,'Partnumber data valves'!$B$4:$K$1001,3,FALSE)</f>
        <v>#N/A</v>
      </c>
      <c r="AA652" s="20" t="e">
        <f>VLOOKUP('Frese Valve Selection'!$O652,'Partnumber data valves'!$B$4:$K$1001,7,FALSE)</f>
        <v>#N/A</v>
      </c>
      <c r="AB652" s="20" t="e">
        <f>VLOOKUP('Frese Valve Selection'!$O652,'Partnumber data valves'!$B$4:$K$1001,8,FALSE)</f>
        <v>#N/A</v>
      </c>
      <c r="AC652" s="20" t="e">
        <f>VLOOKUP('Frese Valve Selection'!$O652,'Partnumber data valves'!$B$4:$K$1001,9,FALSE)</f>
        <v>#N/A</v>
      </c>
      <c r="AD652" s="20" t="e">
        <f>VLOOKUP('Frese Valve Selection'!$O652,'Partnumber data valves'!$B$4:$K$1001,10,FALSE)</f>
        <v>#N/A</v>
      </c>
      <c r="AE652" s="93">
        <f>IF(ISNUMBER(S652),S652*VLOOKUP('Frese Valve Selection'!$T652,'Partnumber data cartridges'!$A$4:$G$1001,7,FALSE),0)+
IF(ISNUMBER(U652),U652*VLOOKUP('Frese Valve Selection'!V652,'Partnumber data cartridges'!$A$4:$G$1001,7,FALSE),0)+
IF(ISNUMBER(W652),W652*VLOOKUP('Frese Valve Selection'!X652,'Partnumber data cartridges'!$A$4:$G$1001,7,FALSE),0)</f>
        <v>0</v>
      </c>
      <c r="AF652" s="1">
        <f>MAX(IF(ISBLANK(T652),0,VLOOKUP('Frese Valve Selection'!$T652,'Partnumber data cartridges'!$A$4:$G$1001,5,FALSE)),
IF(ISBLANK(V652),0,VLOOKUP('Frese Valve Selection'!V652,'Partnumber data cartridges'!$A$4:$G$1001,5,FALSE)),
IF(ISBLANK(X652),0,VLOOKUP('Frese Valve Selection'!X652,'Partnumber data cartridges'!$A$4:$G$1001,5,FALSE)))</f>
        <v>0</v>
      </c>
      <c r="AG652" s="20" t="e">
        <f>VLOOKUP(O652,'Weight table'!$A$2:$C$10000,3,FALSE)+IF(ISNUMBER(S652),S652*VLOOKUP(T652,'Weight table'!$A$2:$C$10000,3,FALSE),0)+IF(ISNUMBER(U652),U652*VLOOKUP(V652,'Weight table'!$A$2:$C$10000,3,FALSE),0)+IF(ISNUMBER(W652),W652*VLOOKUP(X652,'Weight table'!$A$2:$C$10000,3,FALSE),0)</f>
        <v>#N/A</v>
      </c>
      <c r="AI652" s="73"/>
      <c r="AN652">
        <f t="shared" ref="AN652:AN715" si="53">S652+U652+W652</f>
        <v>0</v>
      </c>
      <c r="AO652" t="e">
        <f t="shared" ref="AO652:AO715" si="54">Q652-AN652</f>
        <v>#N/A</v>
      </c>
    </row>
    <row r="653" spans="2:41">
      <c r="B653" s="73"/>
      <c r="C653" s="73"/>
      <c r="D653" s="73"/>
      <c r="E653" s="73"/>
      <c r="F653" s="73"/>
      <c r="G653" s="81"/>
      <c r="H653" s="81"/>
      <c r="I653" s="97"/>
      <c r="J653" s="73"/>
      <c r="K653" s="73"/>
      <c r="L653" s="73"/>
      <c r="M653" s="81"/>
      <c r="O653" s="71"/>
      <c r="P653" s="20" t="e">
        <f>VLOOKUP('Frese Valve Selection'!$O653,'Partnumber data valves'!$B$4:$M$1001,12,FALSE)</f>
        <v>#N/A</v>
      </c>
      <c r="Q653" s="20" t="e">
        <f>VLOOKUP('Frese Valve Selection'!$O653,'Partnumber data valves'!$B$4:$L$1001,11,FALSE)</f>
        <v>#N/A</v>
      </c>
      <c r="R653" s="94" t="e">
        <f t="shared" si="52"/>
        <v>#DIV/0!</v>
      </c>
      <c r="S653" s="71"/>
      <c r="T653" s="71"/>
      <c r="U653" s="71"/>
      <c r="V653" s="71"/>
      <c r="W653" s="71"/>
      <c r="X653" s="71"/>
      <c r="Y653" s="19" t="e">
        <f>VLOOKUP('Frese Valve Selection'!$O653,'Partnumber data valves'!$B$4:$K$1001,2,FALSE)</f>
        <v>#N/A</v>
      </c>
      <c r="Z653" s="20" t="e">
        <f>VLOOKUP('Frese Valve Selection'!$O653,'Partnumber data valves'!$B$4:$K$1001,3,FALSE)</f>
        <v>#N/A</v>
      </c>
      <c r="AA653" s="20" t="e">
        <f>VLOOKUP('Frese Valve Selection'!$O653,'Partnumber data valves'!$B$4:$K$1001,7,FALSE)</f>
        <v>#N/A</v>
      </c>
      <c r="AB653" s="20" t="e">
        <f>VLOOKUP('Frese Valve Selection'!$O653,'Partnumber data valves'!$B$4:$K$1001,8,FALSE)</f>
        <v>#N/A</v>
      </c>
      <c r="AC653" s="20" t="e">
        <f>VLOOKUP('Frese Valve Selection'!$O653,'Partnumber data valves'!$B$4:$K$1001,9,FALSE)</f>
        <v>#N/A</v>
      </c>
      <c r="AD653" s="20" t="e">
        <f>VLOOKUP('Frese Valve Selection'!$O653,'Partnumber data valves'!$B$4:$K$1001,10,FALSE)</f>
        <v>#N/A</v>
      </c>
      <c r="AE653" s="93">
        <f>IF(ISNUMBER(S653),S653*VLOOKUP('Frese Valve Selection'!$T653,'Partnumber data cartridges'!$A$4:$G$1001,7,FALSE),0)+
IF(ISNUMBER(U653),U653*VLOOKUP('Frese Valve Selection'!V653,'Partnumber data cartridges'!$A$4:$G$1001,7,FALSE),0)+
IF(ISNUMBER(W653),W653*VLOOKUP('Frese Valve Selection'!X653,'Partnumber data cartridges'!$A$4:$G$1001,7,FALSE),0)</f>
        <v>0</v>
      </c>
      <c r="AF653" s="1">
        <f>MAX(IF(ISBLANK(T653),0,VLOOKUP('Frese Valve Selection'!$T653,'Partnumber data cartridges'!$A$4:$G$1001,5,FALSE)),
IF(ISBLANK(V653),0,VLOOKUP('Frese Valve Selection'!V653,'Partnumber data cartridges'!$A$4:$G$1001,5,FALSE)),
IF(ISBLANK(X653),0,VLOOKUP('Frese Valve Selection'!X653,'Partnumber data cartridges'!$A$4:$G$1001,5,FALSE)))</f>
        <v>0</v>
      </c>
      <c r="AG653" s="20" t="e">
        <f>VLOOKUP(O653,'Weight table'!$A$2:$C$10000,3,FALSE)+IF(ISNUMBER(S653),S653*VLOOKUP(T653,'Weight table'!$A$2:$C$10000,3,FALSE),0)+IF(ISNUMBER(U653),U653*VLOOKUP(V653,'Weight table'!$A$2:$C$10000,3,FALSE),0)+IF(ISNUMBER(W653),W653*VLOOKUP(X653,'Weight table'!$A$2:$C$10000,3,FALSE),0)</f>
        <v>#N/A</v>
      </c>
      <c r="AI653" s="73"/>
      <c r="AN653">
        <f t="shared" si="53"/>
        <v>0</v>
      </c>
      <c r="AO653" t="e">
        <f t="shared" si="54"/>
        <v>#N/A</v>
      </c>
    </row>
    <row r="654" spans="2:41">
      <c r="B654" s="73"/>
      <c r="C654" s="73"/>
      <c r="D654" s="73"/>
      <c r="E654" s="73"/>
      <c r="F654" s="73"/>
      <c r="G654" s="81"/>
      <c r="H654" s="81"/>
      <c r="I654" s="97"/>
      <c r="J654" s="73"/>
      <c r="K654" s="73"/>
      <c r="L654" s="73"/>
      <c r="M654" s="81"/>
      <c r="O654" s="71"/>
      <c r="P654" s="20" t="e">
        <f>VLOOKUP('Frese Valve Selection'!$O654,'Partnumber data valves'!$B$4:$M$1001,12,FALSE)</f>
        <v>#N/A</v>
      </c>
      <c r="Q654" s="20" t="e">
        <f>VLOOKUP('Frese Valve Selection'!$O654,'Partnumber data valves'!$B$4:$L$1001,11,FALSE)</f>
        <v>#N/A</v>
      </c>
      <c r="R654" s="94" t="e">
        <f t="shared" si="52"/>
        <v>#DIV/0!</v>
      </c>
      <c r="S654" s="71"/>
      <c r="T654" s="71"/>
      <c r="U654" s="71"/>
      <c r="V654" s="71"/>
      <c r="W654" s="71"/>
      <c r="X654" s="71"/>
      <c r="Y654" s="19" t="e">
        <f>VLOOKUP('Frese Valve Selection'!$O654,'Partnumber data valves'!$B$4:$K$1001,2,FALSE)</f>
        <v>#N/A</v>
      </c>
      <c r="Z654" s="20" t="e">
        <f>VLOOKUP('Frese Valve Selection'!$O654,'Partnumber data valves'!$B$4:$K$1001,3,FALSE)</f>
        <v>#N/A</v>
      </c>
      <c r="AA654" s="20" t="e">
        <f>VLOOKUP('Frese Valve Selection'!$O654,'Partnumber data valves'!$B$4:$K$1001,7,FALSE)</f>
        <v>#N/A</v>
      </c>
      <c r="AB654" s="20" t="e">
        <f>VLOOKUP('Frese Valve Selection'!$O654,'Partnumber data valves'!$B$4:$K$1001,8,FALSE)</f>
        <v>#N/A</v>
      </c>
      <c r="AC654" s="20" t="e">
        <f>VLOOKUP('Frese Valve Selection'!$O654,'Partnumber data valves'!$B$4:$K$1001,9,FALSE)</f>
        <v>#N/A</v>
      </c>
      <c r="AD654" s="20" t="e">
        <f>VLOOKUP('Frese Valve Selection'!$O654,'Partnumber data valves'!$B$4:$K$1001,10,FALSE)</f>
        <v>#N/A</v>
      </c>
      <c r="AE654" s="93">
        <f>IF(ISNUMBER(S654),S654*VLOOKUP('Frese Valve Selection'!$T654,'Partnumber data cartridges'!$A$4:$G$1001,7,FALSE),0)+
IF(ISNUMBER(U654),U654*VLOOKUP('Frese Valve Selection'!V654,'Partnumber data cartridges'!$A$4:$G$1001,7,FALSE),0)+
IF(ISNUMBER(W654),W654*VLOOKUP('Frese Valve Selection'!X654,'Partnumber data cartridges'!$A$4:$G$1001,7,FALSE),0)</f>
        <v>0</v>
      </c>
      <c r="AF654" s="1">
        <f>MAX(IF(ISBLANK(T654),0,VLOOKUP('Frese Valve Selection'!$T654,'Partnumber data cartridges'!$A$4:$G$1001,5,FALSE)),
IF(ISBLANK(V654),0,VLOOKUP('Frese Valve Selection'!V654,'Partnumber data cartridges'!$A$4:$G$1001,5,FALSE)),
IF(ISBLANK(X654),0,VLOOKUP('Frese Valve Selection'!X654,'Partnumber data cartridges'!$A$4:$G$1001,5,FALSE)))</f>
        <v>0</v>
      </c>
      <c r="AG654" s="20" t="e">
        <f>VLOOKUP(O654,'Weight table'!$A$2:$C$10000,3,FALSE)+IF(ISNUMBER(S654),S654*VLOOKUP(T654,'Weight table'!$A$2:$C$10000,3,FALSE),0)+IF(ISNUMBER(U654),U654*VLOOKUP(V654,'Weight table'!$A$2:$C$10000,3,FALSE),0)+IF(ISNUMBER(W654),W654*VLOOKUP(X654,'Weight table'!$A$2:$C$10000,3,FALSE),0)</f>
        <v>#N/A</v>
      </c>
      <c r="AI654" s="73"/>
      <c r="AN654">
        <f t="shared" si="53"/>
        <v>0</v>
      </c>
      <c r="AO654" t="e">
        <f t="shared" si="54"/>
        <v>#N/A</v>
      </c>
    </row>
    <row r="655" spans="2:41">
      <c r="B655" s="73"/>
      <c r="C655" s="73"/>
      <c r="D655" s="73"/>
      <c r="E655" s="73"/>
      <c r="F655" s="73"/>
      <c r="G655" s="81"/>
      <c r="H655" s="81"/>
      <c r="I655" s="97"/>
      <c r="J655" s="73"/>
      <c r="K655" s="73"/>
      <c r="L655" s="73"/>
      <c r="M655" s="81"/>
      <c r="O655" s="71"/>
      <c r="P655" s="20" t="e">
        <f>VLOOKUP('Frese Valve Selection'!$O655,'Partnumber data valves'!$B$4:$M$1001,12,FALSE)</f>
        <v>#N/A</v>
      </c>
      <c r="Q655" s="20" t="e">
        <f>VLOOKUP('Frese Valve Selection'!$O655,'Partnumber data valves'!$B$4:$L$1001,11,FALSE)</f>
        <v>#N/A</v>
      </c>
      <c r="R655" s="94" t="e">
        <f t="shared" si="52"/>
        <v>#DIV/0!</v>
      </c>
      <c r="S655" s="71"/>
      <c r="T655" s="71"/>
      <c r="U655" s="71"/>
      <c r="V655" s="71"/>
      <c r="W655" s="71"/>
      <c r="X655" s="71"/>
      <c r="Y655" s="19" t="e">
        <f>VLOOKUP('Frese Valve Selection'!$O655,'Partnumber data valves'!$B$4:$K$1001,2,FALSE)</f>
        <v>#N/A</v>
      </c>
      <c r="Z655" s="20" t="e">
        <f>VLOOKUP('Frese Valve Selection'!$O655,'Partnumber data valves'!$B$4:$K$1001,3,FALSE)</f>
        <v>#N/A</v>
      </c>
      <c r="AA655" s="20" t="e">
        <f>VLOOKUP('Frese Valve Selection'!$O655,'Partnumber data valves'!$B$4:$K$1001,7,FALSE)</f>
        <v>#N/A</v>
      </c>
      <c r="AB655" s="20" t="e">
        <f>VLOOKUP('Frese Valve Selection'!$O655,'Partnumber data valves'!$B$4:$K$1001,8,FALSE)</f>
        <v>#N/A</v>
      </c>
      <c r="AC655" s="20" t="e">
        <f>VLOOKUP('Frese Valve Selection'!$O655,'Partnumber data valves'!$B$4:$K$1001,9,FALSE)</f>
        <v>#N/A</v>
      </c>
      <c r="AD655" s="20" t="e">
        <f>VLOOKUP('Frese Valve Selection'!$O655,'Partnumber data valves'!$B$4:$K$1001,10,FALSE)</f>
        <v>#N/A</v>
      </c>
      <c r="AE655" s="93">
        <f>IF(ISNUMBER(S655),S655*VLOOKUP('Frese Valve Selection'!$T655,'Partnumber data cartridges'!$A$4:$G$1001,7,FALSE),0)+
IF(ISNUMBER(U655),U655*VLOOKUP('Frese Valve Selection'!V655,'Partnumber data cartridges'!$A$4:$G$1001,7,FALSE),0)+
IF(ISNUMBER(W655),W655*VLOOKUP('Frese Valve Selection'!X655,'Partnumber data cartridges'!$A$4:$G$1001,7,FALSE),0)</f>
        <v>0</v>
      </c>
      <c r="AF655" s="1">
        <f>MAX(IF(ISBLANK(T655),0,VLOOKUP('Frese Valve Selection'!$T655,'Partnumber data cartridges'!$A$4:$G$1001,5,FALSE)),
IF(ISBLANK(V655),0,VLOOKUP('Frese Valve Selection'!V655,'Partnumber data cartridges'!$A$4:$G$1001,5,FALSE)),
IF(ISBLANK(X655),0,VLOOKUP('Frese Valve Selection'!X655,'Partnumber data cartridges'!$A$4:$G$1001,5,FALSE)))</f>
        <v>0</v>
      </c>
      <c r="AG655" s="20" t="e">
        <f>VLOOKUP(O655,'Weight table'!$A$2:$C$10000,3,FALSE)+IF(ISNUMBER(S655),S655*VLOOKUP(T655,'Weight table'!$A$2:$C$10000,3,FALSE),0)+IF(ISNUMBER(U655),U655*VLOOKUP(V655,'Weight table'!$A$2:$C$10000,3,FALSE),0)+IF(ISNUMBER(W655),W655*VLOOKUP(X655,'Weight table'!$A$2:$C$10000,3,FALSE),0)</f>
        <v>#N/A</v>
      </c>
      <c r="AI655" s="73"/>
      <c r="AN655">
        <f t="shared" si="53"/>
        <v>0</v>
      </c>
      <c r="AO655" t="e">
        <f t="shared" si="54"/>
        <v>#N/A</v>
      </c>
    </row>
    <row r="656" spans="2:41">
      <c r="B656" s="73"/>
      <c r="C656" s="73"/>
      <c r="D656" s="73"/>
      <c r="E656" s="73"/>
      <c r="F656" s="73"/>
      <c r="G656" s="82"/>
      <c r="H656" s="82"/>
      <c r="I656" s="97"/>
      <c r="J656" s="73"/>
      <c r="K656" s="73"/>
      <c r="L656" s="73"/>
      <c r="M656" s="81"/>
      <c r="O656" s="71"/>
      <c r="P656" s="20" t="e">
        <f>VLOOKUP('Frese Valve Selection'!$O656,'Partnumber data valves'!$B$4:$M$1001,12,FALSE)</f>
        <v>#N/A</v>
      </c>
      <c r="Q656" s="20" t="e">
        <f>VLOOKUP('Frese Valve Selection'!$O656,'Partnumber data valves'!$B$4:$L$1001,11,FALSE)</f>
        <v>#N/A</v>
      </c>
      <c r="R656" s="94" t="e">
        <f t="shared" si="52"/>
        <v>#DIV/0!</v>
      </c>
      <c r="S656" s="71"/>
      <c r="T656" s="71"/>
      <c r="U656" s="71"/>
      <c r="V656" s="71"/>
      <c r="W656" s="71"/>
      <c r="X656" s="71"/>
      <c r="Y656" s="19" t="e">
        <f>VLOOKUP('Frese Valve Selection'!$O656,'Partnumber data valves'!$B$4:$K$1001,2,FALSE)</f>
        <v>#N/A</v>
      </c>
      <c r="Z656" s="20" t="e">
        <f>VLOOKUP('Frese Valve Selection'!$O656,'Partnumber data valves'!$B$4:$K$1001,3,FALSE)</f>
        <v>#N/A</v>
      </c>
      <c r="AA656" s="20" t="e">
        <f>VLOOKUP('Frese Valve Selection'!$O656,'Partnumber data valves'!$B$4:$K$1001,7,FALSE)</f>
        <v>#N/A</v>
      </c>
      <c r="AB656" s="20" t="e">
        <f>VLOOKUP('Frese Valve Selection'!$O656,'Partnumber data valves'!$B$4:$K$1001,8,FALSE)</f>
        <v>#N/A</v>
      </c>
      <c r="AC656" s="20" t="e">
        <f>VLOOKUP('Frese Valve Selection'!$O656,'Partnumber data valves'!$B$4:$K$1001,9,FALSE)</f>
        <v>#N/A</v>
      </c>
      <c r="AD656" s="20" t="e">
        <f>VLOOKUP('Frese Valve Selection'!$O656,'Partnumber data valves'!$B$4:$K$1001,10,FALSE)</f>
        <v>#N/A</v>
      </c>
      <c r="AE656" s="93">
        <f>IF(ISNUMBER(S656),S656*VLOOKUP('Frese Valve Selection'!$T656,'Partnumber data cartridges'!$A$4:$G$1001,7,FALSE),0)+
IF(ISNUMBER(U656),U656*VLOOKUP('Frese Valve Selection'!V656,'Partnumber data cartridges'!$A$4:$G$1001,7,FALSE),0)+
IF(ISNUMBER(W656),W656*VLOOKUP('Frese Valve Selection'!X656,'Partnumber data cartridges'!$A$4:$G$1001,7,FALSE),0)</f>
        <v>0</v>
      </c>
      <c r="AF656" s="1">
        <f>MAX(IF(ISBLANK(T656),0,VLOOKUP('Frese Valve Selection'!$T656,'Partnumber data cartridges'!$A$4:$G$1001,5,FALSE)),
IF(ISBLANK(V656),0,VLOOKUP('Frese Valve Selection'!V656,'Partnumber data cartridges'!$A$4:$G$1001,5,FALSE)),
IF(ISBLANK(X656),0,VLOOKUP('Frese Valve Selection'!X656,'Partnumber data cartridges'!$A$4:$G$1001,5,FALSE)))</f>
        <v>0</v>
      </c>
      <c r="AG656" s="20" t="e">
        <f>VLOOKUP(O656,'Weight table'!$A$2:$C$10000,3,FALSE)+IF(ISNUMBER(S656),S656*VLOOKUP(T656,'Weight table'!$A$2:$C$10000,3,FALSE),0)+IF(ISNUMBER(U656),U656*VLOOKUP(V656,'Weight table'!$A$2:$C$10000,3,FALSE),0)+IF(ISNUMBER(W656),W656*VLOOKUP(X656,'Weight table'!$A$2:$C$10000,3,FALSE),0)</f>
        <v>#N/A</v>
      </c>
      <c r="AI656" s="73"/>
      <c r="AN656">
        <f t="shared" si="53"/>
        <v>0</v>
      </c>
      <c r="AO656" t="e">
        <f t="shared" si="54"/>
        <v>#N/A</v>
      </c>
    </row>
    <row r="657" spans="2:41">
      <c r="B657" s="73"/>
      <c r="C657" s="73"/>
      <c r="D657" s="73"/>
      <c r="E657" s="73"/>
      <c r="F657" s="73"/>
      <c r="G657" s="82"/>
      <c r="H657" s="81"/>
      <c r="I657" s="97"/>
      <c r="J657" s="73"/>
      <c r="K657" s="73"/>
      <c r="L657" s="73"/>
      <c r="M657" s="81"/>
      <c r="O657" s="71"/>
      <c r="P657" s="20" t="e">
        <f>VLOOKUP('Frese Valve Selection'!$O657,'Partnumber data valves'!$B$4:$M$1001,12,FALSE)</f>
        <v>#N/A</v>
      </c>
      <c r="Q657" s="20" t="e">
        <f>VLOOKUP('Frese Valve Selection'!$O657,'Partnumber data valves'!$B$4:$L$1001,11,FALSE)</f>
        <v>#N/A</v>
      </c>
      <c r="R657" s="94" t="e">
        <f t="shared" si="52"/>
        <v>#DIV/0!</v>
      </c>
      <c r="S657" s="71"/>
      <c r="T657" s="71"/>
      <c r="U657" s="71"/>
      <c r="V657" s="71"/>
      <c r="W657" s="71"/>
      <c r="X657" s="71"/>
      <c r="Y657" s="19" t="e">
        <f>VLOOKUP('Frese Valve Selection'!$O657,'Partnumber data valves'!$B$4:$K$1001,2,FALSE)</f>
        <v>#N/A</v>
      </c>
      <c r="Z657" s="20" t="e">
        <f>VLOOKUP('Frese Valve Selection'!$O657,'Partnumber data valves'!$B$4:$K$1001,3,FALSE)</f>
        <v>#N/A</v>
      </c>
      <c r="AA657" s="20" t="e">
        <f>VLOOKUP('Frese Valve Selection'!$O657,'Partnumber data valves'!$B$4:$K$1001,7,FALSE)</f>
        <v>#N/A</v>
      </c>
      <c r="AB657" s="20" t="e">
        <f>VLOOKUP('Frese Valve Selection'!$O657,'Partnumber data valves'!$B$4:$K$1001,8,FALSE)</f>
        <v>#N/A</v>
      </c>
      <c r="AC657" s="20" t="e">
        <f>VLOOKUP('Frese Valve Selection'!$O657,'Partnumber data valves'!$B$4:$K$1001,9,FALSE)</f>
        <v>#N/A</v>
      </c>
      <c r="AD657" s="20" t="e">
        <f>VLOOKUP('Frese Valve Selection'!$O657,'Partnumber data valves'!$B$4:$K$1001,10,FALSE)</f>
        <v>#N/A</v>
      </c>
      <c r="AE657" s="93">
        <f>IF(ISNUMBER(S657),S657*VLOOKUP('Frese Valve Selection'!$T657,'Partnumber data cartridges'!$A$4:$G$1001,7,FALSE),0)+
IF(ISNUMBER(U657),U657*VLOOKUP('Frese Valve Selection'!V657,'Partnumber data cartridges'!$A$4:$G$1001,7,FALSE),0)+
IF(ISNUMBER(W657),W657*VLOOKUP('Frese Valve Selection'!X657,'Partnumber data cartridges'!$A$4:$G$1001,7,FALSE),0)</f>
        <v>0</v>
      </c>
      <c r="AF657" s="1">
        <f>MAX(IF(ISBLANK(T657),0,VLOOKUP('Frese Valve Selection'!$T657,'Partnumber data cartridges'!$A$4:$G$1001,5,FALSE)),
IF(ISBLANK(V657),0,VLOOKUP('Frese Valve Selection'!V657,'Partnumber data cartridges'!$A$4:$G$1001,5,FALSE)),
IF(ISBLANK(X657),0,VLOOKUP('Frese Valve Selection'!X657,'Partnumber data cartridges'!$A$4:$G$1001,5,FALSE)))</f>
        <v>0</v>
      </c>
      <c r="AG657" s="20" t="e">
        <f>VLOOKUP(O657,'Weight table'!$A$2:$C$10000,3,FALSE)+IF(ISNUMBER(S657),S657*VLOOKUP(T657,'Weight table'!$A$2:$C$10000,3,FALSE),0)+IF(ISNUMBER(U657),U657*VLOOKUP(V657,'Weight table'!$A$2:$C$10000,3,FALSE),0)+IF(ISNUMBER(W657),W657*VLOOKUP(X657,'Weight table'!$A$2:$C$10000,3,FALSE),0)</f>
        <v>#N/A</v>
      </c>
      <c r="AI657" s="73"/>
      <c r="AN657">
        <f t="shared" si="53"/>
        <v>0</v>
      </c>
      <c r="AO657" t="e">
        <f t="shared" si="54"/>
        <v>#N/A</v>
      </c>
    </row>
    <row r="658" spans="2:41">
      <c r="B658" s="73"/>
      <c r="C658" s="73"/>
      <c r="D658" s="73"/>
      <c r="E658" s="73"/>
      <c r="F658" s="73"/>
      <c r="G658" s="82"/>
      <c r="H658" s="81"/>
      <c r="I658" s="97"/>
      <c r="J658" s="73"/>
      <c r="K658" s="73"/>
      <c r="L658" s="73"/>
      <c r="M658" s="81"/>
      <c r="O658" s="71"/>
      <c r="P658" s="20" t="e">
        <f>VLOOKUP('Frese Valve Selection'!$O658,'Partnumber data valves'!$B$4:$M$1001,12,FALSE)</f>
        <v>#N/A</v>
      </c>
      <c r="Q658" s="20" t="e">
        <f>VLOOKUP('Frese Valve Selection'!$O658,'Partnumber data valves'!$B$4:$L$1001,11,FALSE)</f>
        <v>#N/A</v>
      </c>
      <c r="R658" s="94" t="e">
        <f t="shared" si="52"/>
        <v>#DIV/0!</v>
      </c>
      <c r="S658" s="71"/>
      <c r="T658" s="71"/>
      <c r="U658" s="71"/>
      <c r="V658" s="71"/>
      <c r="W658" s="71"/>
      <c r="X658" s="71"/>
      <c r="Y658" s="19" t="e">
        <f>VLOOKUP('Frese Valve Selection'!$O658,'Partnumber data valves'!$B$4:$K$1001,2,FALSE)</f>
        <v>#N/A</v>
      </c>
      <c r="Z658" s="20" t="e">
        <f>VLOOKUP('Frese Valve Selection'!$O658,'Partnumber data valves'!$B$4:$K$1001,3,FALSE)</f>
        <v>#N/A</v>
      </c>
      <c r="AA658" s="20" t="e">
        <f>VLOOKUP('Frese Valve Selection'!$O658,'Partnumber data valves'!$B$4:$K$1001,7,FALSE)</f>
        <v>#N/A</v>
      </c>
      <c r="AB658" s="20" t="e">
        <f>VLOOKUP('Frese Valve Selection'!$O658,'Partnumber data valves'!$B$4:$K$1001,8,FALSE)</f>
        <v>#N/A</v>
      </c>
      <c r="AC658" s="20" t="e">
        <f>VLOOKUP('Frese Valve Selection'!$O658,'Partnumber data valves'!$B$4:$K$1001,9,FALSE)</f>
        <v>#N/A</v>
      </c>
      <c r="AD658" s="20" t="e">
        <f>VLOOKUP('Frese Valve Selection'!$O658,'Partnumber data valves'!$B$4:$K$1001,10,FALSE)</f>
        <v>#N/A</v>
      </c>
      <c r="AE658" s="93">
        <f>IF(ISNUMBER(S658),S658*VLOOKUP('Frese Valve Selection'!$T658,'Partnumber data cartridges'!$A$4:$G$1001,7,FALSE),0)+
IF(ISNUMBER(U658),U658*VLOOKUP('Frese Valve Selection'!V658,'Partnumber data cartridges'!$A$4:$G$1001,7,FALSE),0)+
IF(ISNUMBER(W658),W658*VLOOKUP('Frese Valve Selection'!X658,'Partnumber data cartridges'!$A$4:$G$1001,7,FALSE),0)</f>
        <v>0</v>
      </c>
      <c r="AF658" s="1">
        <f>MAX(IF(ISBLANK(T658),0,VLOOKUP('Frese Valve Selection'!$T658,'Partnumber data cartridges'!$A$4:$G$1001,5,FALSE)),
IF(ISBLANK(V658),0,VLOOKUP('Frese Valve Selection'!V658,'Partnumber data cartridges'!$A$4:$G$1001,5,FALSE)),
IF(ISBLANK(X658),0,VLOOKUP('Frese Valve Selection'!X658,'Partnumber data cartridges'!$A$4:$G$1001,5,FALSE)))</f>
        <v>0</v>
      </c>
      <c r="AG658" s="20" t="e">
        <f>VLOOKUP(O658,'Weight table'!$A$2:$C$10000,3,FALSE)+IF(ISNUMBER(S658),S658*VLOOKUP(T658,'Weight table'!$A$2:$C$10000,3,FALSE),0)+IF(ISNUMBER(U658),U658*VLOOKUP(V658,'Weight table'!$A$2:$C$10000,3,FALSE),0)+IF(ISNUMBER(W658),W658*VLOOKUP(X658,'Weight table'!$A$2:$C$10000,3,FALSE),0)</f>
        <v>#N/A</v>
      </c>
      <c r="AI658" s="73"/>
      <c r="AN658">
        <f t="shared" si="53"/>
        <v>0</v>
      </c>
      <c r="AO658" t="e">
        <f t="shared" si="54"/>
        <v>#N/A</v>
      </c>
    </row>
    <row r="659" spans="2:41">
      <c r="B659" s="73"/>
      <c r="C659" s="73"/>
      <c r="D659" s="73"/>
      <c r="E659" s="73"/>
      <c r="F659" s="73"/>
      <c r="G659" s="82"/>
      <c r="H659" s="81"/>
      <c r="I659" s="97"/>
      <c r="J659" s="73"/>
      <c r="K659" s="73"/>
      <c r="L659" s="73"/>
      <c r="M659" s="81"/>
      <c r="O659" s="71"/>
      <c r="P659" s="20" t="e">
        <f>VLOOKUP('Frese Valve Selection'!$O659,'Partnumber data valves'!$B$4:$M$1001,12,FALSE)</f>
        <v>#N/A</v>
      </c>
      <c r="Q659" s="20" t="e">
        <f>VLOOKUP('Frese Valve Selection'!$O659,'Partnumber data valves'!$B$4:$L$1001,11,FALSE)</f>
        <v>#N/A</v>
      </c>
      <c r="R659" s="94" t="e">
        <f t="shared" si="52"/>
        <v>#DIV/0!</v>
      </c>
      <c r="S659" s="71"/>
      <c r="T659" s="71"/>
      <c r="U659" s="71"/>
      <c r="V659" s="71"/>
      <c r="W659" s="71"/>
      <c r="X659" s="71"/>
      <c r="Y659" s="19" t="e">
        <f>VLOOKUP('Frese Valve Selection'!$O659,'Partnumber data valves'!$B$4:$K$1001,2,FALSE)</f>
        <v>#N/A</v>
      </c>
      <c r="Z659" s="20" t="e">
        <f>VLOOKUP('Frese Valve Selection'!$O659,'Partnumber data valves'!$B$4:$K$1001,3,FALSE)</f>
        <v>#N/A</v>
      </c>
      <c r="AA659" s="20" t="e">
        <f>VLOOKUP('Frese Valve Selection'!$O659,'Partnumber data valves'!$B$4:$K$1001,7,FALSE)</f>
        <v>#N/A</v>
      </c>
      <c r="AB659" s="20" t="e">
        <f>VLOOKUP('Frese Valve Selection'!$O659,'Partnumber data valves'!$B$4:$K$1001,8,FALSE)</f>
        <v>#N/A</v>
      </c>
      <c r="AC659" s="20" t="e">
        <f>VLOOKUP('Frese Valve Selection'!$O659,'Partnumber data valves'!$B$4:$K$1001,9,FALSE)</f>
        <v>#N/A</v>
      </c>
      <c r="AD659" s="20" t="e">
        <f>VLOOKUP('Frese Valve Selection'!$O659,'Partnumber data valves'!$B$4:$K$1001,10,FALSE)</f>
        <v>#N/A</v>
      </c>
      <c r="AE659" s="93">
        <f>IF(ISNUMBER(S659),S659*VLOOKUP('Frese Valve Selection'!$T659,'Partnumber data cartridges'!$A$4:$G$1001,7,FALSE),0)+
IF(ISNUMBER(U659),U659*VLOOKUP('Frese Valve Selection'!V659,'Partnumber data cartridges'!$A$4:$G$1001,7,FALSE),0)+
IF(ISNUMBER(W659),W659*VLOOKUP('Frese Valve Selection'!X659,'Partnumber data cartridges'!$A$4:$G$1001,7,FALSE),0)</f>
        <v>0</v>
      </c>
      <c r="AF659" s="1">
        <f>MAX(IF(ISBLANK(T659),0,VLOOKUP('Frese Valve Selection'!$T659,'Partnumber data cartridges'!$A$4:$G$1001,5,FALSE)),
IF(ISBLANK(V659),0,VLOOKUP('Frese Valve Selection'!V659,'Partnumber data cartridges'!$A$4:$G$1001,5,FALSE)),
IF(ISBLANK(X659),0,VLOOKUP('Frese Valve Selection'!X659,'Partnumber data cartridges'!$A$4:$G$1001,5,FALSE)))</f>
        <v>0</v>
      </c>
      <c r="AG659" s="20" t="e">
        <f>VLOOKUP(O659,'Weight table'!$A$2:$C$10000,3,FALSE)+IF(ISNUMBER(S659),S659*VLOOKUP(T659,'Weight table'!$A$2:$C$10000,3,FALSE),0)+IF(ISNUMBER(U659),U659*VLOOKUP(V659,'Weight table'!$A$2:$C$10000,3,FALSE),0)+IF(ISNUMBER(W659),W659*VLOOKUP(X659,'Weight table'!$A$2:$C$10000,3,FALSE),0)</f>
        <v>#N/A</v>
      </c>
      <c r="AI659" s="73"/>
      <c r="AN659">
        <f t="shared" si="53"/>
        <v>0</v>
      </c>
      <c r="AO659" t="e">
        <f t="shared" si="54"/>
        <v>#N/A</v>
      </c>
    </row>
    <row r="660" spans="2:41">
      <c r="B660" s="73"/>
      <c r="C660" s="73"/>
      <c r="D660" s="73"/>
      <c r="E660" s="73"/>
      <c r="F660" s="73"/>
      <c r="G660" s="82"/>
      <c r="H660" s="81"/>
      <c r="I660" s="97"/>
      <c r="J660" s="73"/>
      <c r="K660" s="73"/>
      <c r="L660" s="73"/>
      <c r="M660" s="81"/>
      <c r="O660" s="71"/>
      <c r="P660" s="20" t="e">
        <f>VLOOKUP('Frese Valve Selection'!$O660,'Partnumber data valves'!$B$4:$M$1001,12,FALSE)</f>
        <v>#N/A</v>
      </c>
      <c r="Q660" s="20" t="e">
        <f>VLOOKUP('Frese Valve Selection'!$O660,'Partnumber data valves'!$B$4:$L$1001,11,FALSE)</f>
        <v>#N/A</v>
      </c>
      <c r="R660" s="94" t="e">
        <f t="shared" si="52"/>
        <v>#DIV/0!</v>
      </c>
      <c r="S660" s="71"/>
      <c r="T660" s="71"/>
      <c r="U660" s="71"/>
      <c r="V660" s="71"/>
      <c r="W660" s="71"/>
      <c r="X660" s="71"/>
      <c r="Y660" s="19" t="e">
        <f>VLOOKUP('Frese Valve Selection'!$O660,'Partnumber data valves'!$B$4:$K$1001,2,FALSE)</f>
        <v>#N/A</v>
      </c>
      <c r="Z660" s="20" t="e">
        <f>VLOOKUP('Frese Valve Selection'!$O660,'Partnumber data valves'!$B$4:$K$1001,3,FALSE)</f>
        <v>#N/A</v>
      </c>
      <c r="AA660" s="20" t="e">
        <f>VLOOKUP('Frese Valve Selection'!$O660,'Partnumber data valves'!$B$4:$K$1001,7,FALSE)</f>
        <v>#N/A</v>
      </c>
      <c r="AB660" s="20" t="e">
        <f>VLOOKUP('Frese Valve Selection'!$O660,'Partnumber data valves'!$B$4:$K$1001,8,FALSE)</f>
        <v>#N/A</v>
      </c>
      <c r="AC660" s="20" t="e">
        <f>VLOOKUP('Frese Valve Selection'!$O660,'Partnumber data valves'!$B$4:$K$1001,9,FALSE)</f>
        <v>#N/A</v>
      </c>
      <c r="AD660" s="20" t="e">
        <f>VLOOKUP('Frese Valve Selection'!$O660,'Partnumber data valves'!$B$4:$K$1001,10,FALSE)</f>
        <v>#N/A</v>
      </c>
      <c r="AE660" s="93">
        <f>IF(ISNUMBER(S660),S660*VLOOKUP('Frese Valve Selection'!$T660,'Partnumber data cartridges'!$A$4:$G$1001,7,FALSE),0)+
IF(ISNUMBER(U660),U660*VLOOKUP('Frese Valve Selection'!V660,'Partnumber data cartridges'!$A$4:$G$1001,7,FALSE),0)+
IF(ISNUMBER(W660),W660*VLOOKUP('Frese Valve Selection'!X660,'Partnumber data cartridges'!$A$4:$G$1001,7,FALSE),0)</f>
        <v>0</v>
      </c>
      <c r="AF660" s="1">
        <f>MAX(IF(ISBLANK(T660),0,VLOOKUP('Frese Valve Selection'!$T660,'Partnumber data cartridges'!$A$4:$G$1001,5,FALSE)),
IF(ISBLANK(V660),0,VLOOKUP('Frese Valve Selection'!V660,'Partnumber data cartridges'!$A$4:$G$1001,5,FALSE)),
IF(ISBLANK(X660),0,VLOOKUP('Frese Valve Selection'!X660,'Partnumber data cartridges'!$A$4:$G$1001,5,FALSE)))</f>
        <v>0</v>
      </c>
      <c r="AG660" s="20" t="e">
        <f>VLOOKUP(O660,'Weight table'!$A$2:$C$10000,3,FALSE)+IF(ISNUMBER(S660),S660*VLOOKUP(T660,'Weight table'!$A$2:$C$10000,3,FALSE),0)+IF(ISNUMBER(U660),U660*VLOOKUP(V660,'Weight table'!$A$2:$C$10000,3,FALSE),0)+IF(ISNUMBER(W660),W660*VLOOKUP(X660,'Weight table'!$A$2:$C$10000,3,FALSE),0)</f>
        <v>#N/A</v>
      </c>
      <c r="AI660" s="73"/>
      <c r="AN660">
        <f t="shared" si="53"/>
        <v>0</v>
      </c>
      <c r="AO660" t="e">
        <f t="shared" si="54"/>
        <v>#N/A</v>
      </c>
    </row>
    <row r="661" spans="2:41">
      <c r="B661" s="73"/>
      <c r="C661" s="73"/>
      <c r="D661" s="73"/>
      <c r="E661" s="73"/>
      <c r="F661" s="73"/>
      <c r="G661" s="82"/>
      <c r="H661" s="81"/>
      <c r="I661" s="97"/>
      <c r="J661" s="73"/>
      <c r="K661" s="73"/>
      <c r="L661" s="73"/>
      <c r="M661" s="81"/>
      <c r="O661" s="71"/>
      <c r="P661" s="20" t="e">
        <f>VLOOKUP('Frese Valve Selection'!$O661,'Partnumber data valves'!$B$4:$M$1001,12,FALSE)</f>
        <v>#N/A</v>
      </c>
      <c r="Q661" s="20" t="e">
        <f>VLOOKUP('Frese Valve Selection'!$O661,'Partnumber data valves'!$B$4:$L$1001,11,FALSE)</f>
        <v>#N/A</v>
      </c>
      <c r="R661" s="94" t="e">
        <f t="shared" si="52"/>
        <v>#DIV/0!</v>
      </c>
      <c r="S661" s="71"/>
      <c r="T661" s="71"/>
      <c r="U661" s="71"/>
      <c r="V661" s="71"/>
      <c r="W661" s="71"/>
      <c r="X661" s="71"/>
      <c r="Y661" s="19" t="e">
        <f>VLOOKUP('Frese Valve Selection'!$O661,'Partnumber data valves'!$B$4:$K$1001,2,FALSE)</f>
        <v>#N/A</v>
      </c>
      <c r="Z661" s="20" t="e">
        <f>VLOOKUP('Frese Valve Selection'!$O661,'Partnumber data valves'!$B$4:$K$1001,3,FALSE)</f>
        <v>#N/A</v>
      </c>
      <c r="AA661" s="20" t="e">
        <f>VLOOKUP('Frese Valve Selection'!$O661,'Partnumber data valves'!$B$4:$K$1001,7,FALSE)</f>
        <v>#N/A</v>
      </c>
      <c r="AB661" s="20" t="e">
        <f>VLOOKUP('Frese Valve Selection'!$O661,'Partnumber data valves'!$B$4:$K$1001,8,FALSE)</f>
        <v>#N/A</v>
      </c>
      <c r="AC661" s="20" t="e">
        <f>VLOOKUP('Frese Valve Selection'!$O661,'Partnumber data valves'!$B$4:$K$1001,9,FALSE)</f>
        <v>#N/A</v>
      </c>
      <c r="AD661" s="20" t="e">
        <f>VLOOKUP('Frese Valve Selection'!$O661,'Partnumber data valves'!$B$4:$K$1001,10,FALSE)</f>
        <v>#N/A</v>
      </c>
      <c r="AE661" s="93">
        <f>IF(ISNUMBER(S661),S661*VLOOKUP('Frese Valve Selection'!$T661,'Partnumber data cartridges'!$A$4:$G$1001,7,FALSE),0)+
IF(ISNUMBER(U661),U661*VLOOKUP('Frese Valve Selection'!V661,'Partnumber data cartridges'!$A$4:$G$1001,7,FALSE),0)+
IF(ISNUMBER(W661),W661*VLOOKUP('Frese Valve Selection'!X661,'Partnumber data cartridges'!$A$4:$G$1001,7,FALSE),0)</f>
        <v>0</v>
      </c>
      <c r="AF661" s="1">
        <f>MAX(IF(ISBLANK(T661),0,VLOOKUP('Frese Valve Selection'!$T661,'Partnumber data cartridges'!$A$4:$G$1001,5,FALSE)),
IF(ISBLANK(V661),0,VLOOKUP('Frese Valve Selection'!V661,'Partnumber data cartridges'!$A$4:$G$1001,5,FALSE)),
IF(ISBLANK(X661),0,VLOOKUP('Frese Valve Selection'!X661,'Partnumber data cartridges'!$A$4:$G$1001,5,FALSE)))</f>
        <v>0</v>
      </c>
      <c r="AG661" s="20" t="e">
        <f>VLOOKUP(O661,'Weight table'!$A$2:$C$10000,3,FALSE)+IF(ISNUMBER(S661),S661*VLOOKUP(T661,'Weight table'!$A$2:$C$10000,3,FALSE),0)+IF(ISNUMBER(U661),U661*VLOOKUP(V661,'Weight table'!$A$2:$C$10000,3,FALSE),0)+IF(ISNUMBER(W661),W661*VLOOKUP(X661,'Weight table'!$A$2:$C$10000,3,FALSE),0)</f>
        <v>#N/A</v>
      </c>
      <c r="AI661" s="73"/>
      <c r="AN661">
        <f t="shared" si="53"/>
        <v>0</v>
      </c>
      <c r="AO661" t="e">
        <f t="shared" si="54"/>
        <v>#N/A</v>
      </c>
    </row>
    <row r="662" spans="2:41">
      <c r="B662" s="73"/>
      <c r="C662" s="73"/>
      <c r="D662" s="73"/>
      <c r="E662" s="73"/>
      <c r="F662" s="73"/>
      <c r="G662" s="82"/>
      <c r="H662" s="81"/>
      <c r="I662" s="97"/>
      <c r="J662" s="73"/>
      <c r="K662" s="73"/>
      <c r="L662" s="73"/>
      <c r="M662" s="81"/>
      <c r="O662" s="71"/>
      <c r="P662" s="20" t="e">
        <f>VLOOKUP('Frese Valve Selection'!$O662,'Partnumber data valves'!$B$4:$M$1001,12,FALSE)</f>
        <v>#N/A</v>
      </c>
      <c r="Q662" s="20" t="e">
        <f>VLOOKUP('Frese Valve Selection'!$O662,'Partnumber data valves'!$B$4:$L$1001,11,FALSE)</f>
        <v>#N/A</v>
      </c>
      <c r="R662" s="94" t="e">
        <f t="shared" si="52"/>
        <v>#DIV/0!</v>
      </c>
      <c r="S662" s="71"/>
      <c r="T662" s="71"/>
      <c r="U662" s="71"/>
      <c r="V662" s="71"/>
      <c r="W662" s="71"/>
      <c r="X662" s="71"/>
      <c r="Y662" s="19" t="e">
        <f>VLOOKUP('Frese Valve Selection'!$O662,'Partnumber data valves'!$B$4:$K$1001,2,FALSE)</f>
        <v>#N/A</v>
      </c>
      <c r="Z662" s="20" t="e">
        <f>VLOOKUP('Frese Valve Selection'!$O662,'Partnumber data valves'!$B$4:$K$1001,3,FALSE)</f>
        <v>#N/A</v>
      </c>
      <c r="AA662" s="20" t="e">
        <f>VLOOKUP('Frese Valve Selection'!$O662,'Partnumber data valves'!$B$4:$K$1001,7,FALSE)</f>
        <v>#N/A</v>
      </c>
      <c r="AB662" s="20" t="e">
        <f>VLOOKUP('Frese Valve Selection'!$O662,'Partnumber data valves'!$B$4:$K$1001,8,FALSE)</f>
        <v>#N/A</v>
      </c>
      <c r="AC662" s="20" t="e">
        <f>VLOOKUP('Frese Valve Selection'!$O662,'Partnumber data valves'!$B$4:$K$1001,9,FALSE)</f>
        <v>#N/A</v>
      </c>
      <c r="AD662" s="20" t="e">
        <f>VLOOKUP('Frese Valve Selection'!$O662,'Partnumber data valves'!$B$4:$K$1001,10,FALSE)</f>
        <v>#N/A</v>
      </c>
      <c r="AE662" s="93">
        <f>IF(ISNUMBER(S662),S662*VLOOKUP('Frese Valve Selection'!$T662,'Partnumber data cartridges'!$A$4:$G$1001,7,FALSE),0)+
IF(ISNUMBER(U662),U662*VLOOKUP('Frese Valve Selection'!V662,'Partnumber data cartridges'!$A$4:$G$1001,7,FALSE),0)+
IF(ISNUMBER(W662),W662*VLOOKUP('Frese Valve Selection'!X662,'Partnumber data cartridges'!$A$4:$G$1001,7,FALSE),0)</f>
        <v>0</v>
      </c>
      <c r="AF662" s="1">
        <f>MAX(IF(ISBLANK(T662),0,VLOOKUP('Frese Valve Selection'!$T662,'Partnumber data cartridges'!$A$4:$G$1001,5,FALSE)),
IF(ISBLANK(V662),0,VLOOKUP('Frese Valve Selection'!V662,'Partnumber data cartridges'!$A$4:$G$1001,5,FALSE)),
IF(ISBLANK(X662),0,VLOOKUP('Frese Valve Selection'!X662,'Partnumber data cartridges'!$A$4:$G$1001,5,FALSE)))</f>
        <v>0</v>
      </c>
      <c r="AG662" s="20" t="e">
        <f>VLOOKUP(O662,'Weight table'!$A$2:$C$10000,3,FALSE)+IF(ISNUMBER(S662),S662*VLOOKUP(T662,'Weight table'!$A$2:$C$10000,3,FALSE),0)+IF(ISNUMBER(U662),U662*VLOOKUP(V662,'Weight table'!$A$2:$C$10000,3,FALSE),0)+IF(ISNUMBER(W662),W662*VLOOKUP(X662,'Weight table'!$A$2:$C$10000,3,FALSE),0)</f>
        <v>#N/A</v>
      </c>
      <c r="AI662" s="73"/>
      <c r="AN662">
        <f t="shared" si="53"/>
        <v>0</v>
      </c>
      <c r="AO662" t="e">
        <f t="shared" si="54"/>
        <v>#N/A</v>
      </c>
    </row>
    <row r="663" spans="2:41">
      <c r="B663" s="73"/>
      <c r="C663" s="73"/>
      <c r="D663" s="73"/>
      <c r="E663" s="73"/>
      <c r="F663" s="73"/>
      <c r="G663" s="82"/>
      <c r="H663" s="81"/>
      <c r="I663" s="97"/>
      <c r="J663" s="73"/>
      <c r="K663" s="73"/>
      <c r="L663" s="73"/>
      <c r="M663" s="81"/>
      <c r="O663" s="71"/>
      <c r="P663" s="20" t="e">
        <f>VLOOKUP('Frese Valve Selection'!$O663,'Partnumber data valves'!$B$4:$M$1001,12,FALSE)</f>
        <v>#N/A</v>
      </c>
      <c r="Q663" s="20" t="e">
        <f>VLOOKUP('Frese Valve Selection'!$O663,'Partnumber data valves'!$B$4:$L$1001,11,FALSE)</f>
        <v>#N/A</v>
      </c>
      <c r="R663" s="94" t="e">
        <f t="shared" si="52"/>
        <v>#DIV/0!</v>
      </c>
      <c r="S663" s="71"/>
      <c r="T663" s="71"/>
      <c r="U663" s="71"/>
      <c r="V663" s="71"/>
      <c r="W663" s="71"/>
      <c r="X663" s="71"/>
      <c r="Y663" s="19" t="e">
        <f>VLOOKUP('Frese Valve Selection'!$O663,'Partnumber data valves'!$B$4:$K$1001,2,FALSE)</f>
        <v>#N/A</v>
      </c>
      <c r="Z663" s="20" t="e">
        <f>VLOOKUP('Frese Valve Selection'!$O663,'Partnumber data valves'!$B$4:$K$1001,3,FALSE)</f>
        <v>#N/A</v>
      </c>
      <c r="AA663" s="20" t="e">
        <f>VLOOKUP('Frese Valve Selection'!$O663,'Partnumber data valves'!$B$4:$K$1001,7,FALSE)</f>
        <v>#N/A</v>
      </c>
      <c r="AB663" s="20" t="e">
        <f>VLOOKUP('Frese Valve Selection'!$O663,'Partnumber data valves'!$B$4:$K$1001,8,FALSE)</f>
        <v>#N/A</v>
      </c>
      <c r="AC663" s="20" t="e">
        <f>VLOOKUP('Frese Valve Selection'!$O663,'Partnumber data valves'!$B$4:$K$1001,9,FALSE)</f>
        <v>#N/A</v>
      </c>
      <c r="AD663" s="20" t="e">
        <f>VLOOKUP('Frese Valve Selection'!$O663,'Partnumber data valves'!$B$4:$K$1001,10,FALSE)</f>
        <v>#N/A</v>
      </c>
      <c r="AE663" s="93">
        <f>IF(ISNUMBER(S663),S663*VLOOKUP('Frese Valve Selection'!$T663,'Partnumber data cartridges'!$A$4:$G$1001,7,FALSE),0)+
IF(ISNUMBER(U663),U663*VLOOKUP('Frese Valve Selection'!V663,'Partnumber data cartridges'!$A$4:$G$1001,7,FALSE),0)+
IF(ISNUMBER(W663),W663*VLOOKUP('Frese Valve Selection'!X663,'Partnumber data cartridges'!$A$4:$G$1001,7,FALSE),0)</f>
        <v>0</v>
      </c>
      <c r="AF663" s="1">
        <f>MAX(IF(ISBLANK(T663),0,VLOOKUP('Frese Valve Selection'!$T663,'Partnumber data cartridges'!$A$4:$G$1001,5,FALSE)),
IF(ISBLANK(V663),0,VLOOKUP('Frese Valve Selection'!V663,'Partnumber data cartridges'!$A$4:$G$1001,5,FALSE)),
IF(ISBLANK(X663),0,VLOOKUP('Frese Valve Selection'!X663,'Partnumber data cartridges'!$A$4:$G$1001,5,FALSE)))</f>
        <v>0</v>
      </c>
      <c r="AG663" s="20" t="e">
        <f>VLOOKUP(O663,'Weight table'!$A$2:$C$10000,3,FALSE)+IF(ISNUMBER(S663),S663*VLOOKUP(T663,'Weight table'!$A$2:$C$10000,3,FALSE),0)+IF(ISNUMBER(U663),U663*VLOOKUP(V663,'Weight table'!$A$2:$C$10000,3,FALSE),0)+IF(ISNUMBER(W663),W663*VLOOKUP(X663,'Weight table'!$A$2:$C$10000,3,FALSE),0)</f>
        <v>#N/A</v>
      </c>
      <c r="AI663" s="73"/>
      <c r="AN663">
        <f t="shared" si="53"/>
        <v>0</v>
      </c>
      <c r="AO663" t="e">
        <f t="shared" si="54"/>
        <v>#N/A</v>
      </c>
    </row>
    <row r="664" spans="2:41">
      <c r="B664" s="73"/>
      <c r="C664" s="73"/>
      <c r="D664" s="73"/>
      <c r="E664" s="73"/>
      <c r="F664" s="73"/>
      <c r="G664" s="82"/>
      <c r="H664" s="81"/>
      <c r="I664" s="97"/>
      <c r="J664" s="73"/>
      <c r="K664" s="73"/>
      <c r="L664" s="73"/>
      <c r="M664" s="81"/>
      <c r="O664" s="71"/>
      <c r="P664" s="20" t="e">
        <f>VLOOKUP('Frese Valve Selection'!$O664,'Partnumber data valves'!$B$4:$M$1001,12,FALSE)</f>
        <v>#N/A</v>
      </c>
      <c r="Q664" s="20" t="e">
        <f>VLOOKUP('Frese Valve Selection'!$O664,'Partnumber data valves'!$B$4:$L$1001,11,FALSE)</f>
        <v>#N/A</v>
      </c>
      <c r="R664" s="94" t="e">
        <f t="shared" si="52"/>
        <v>#DIV/0!</v>
      </c>
      <c r="S664" s="71"/>
      <c r="T664" s="71"/>
      <c r="U664" s="71"/>
      <c r="V664" s="71"/>
      <c r="W664" s="71"/>
      <c r="X664" s="71"/>
      <c r="Y664" s="19" t="e">
        <f>VLOOKUP('Frese Valve Selection'!$O664,'Partnumber data valves'!$B$4:$K$1001,2,FALSE)</f>
        <v>#N/A</v>
      </c>
      <c r="Z664" s="20" t="e">
        <f>VLOOKUP('Frese Valve Selection'!$O664,'Partnumber data valves'!$B$4:$K$1001,3,FALSE)</f>
        <v>#N/A</v>
      </c>
      <c r="AA664" s="20" t="e">
        <f>VLOOKUP('Frese Valve Selection'!$O664,'Partnumber data valves'!$B$4:$K$1001,7,FALSE)</f>
        <v>#N/A</v>
      </c>
      <c r="AB664" s="20" t="e">
        <f>VLOOKUP('Frese Valve Selection'!$O664,'Partnumber data valves'!$B$4:$K$1001,8,FALSE)</f>
        <v>#N/A</v>
      </c>
      <c r="AC664" s="20" t="e">
        <f>VLOOKUP('Frese Valve Selection'!$O664,'Partnumber data valves'!$B$4:$K$1001,9,FALSE)</f>
        <v>#N/A</v>
      </c>
      <c r="AD664" s="20" t="e">
        <f>VLOOKUP('Frese Valve Selection'!$O664,'Partnumber data valves'!$B$4:$K$1001,10,FALSE)</f>
        <v>#N/A</v>
      </c>
      <c r="AE664" s="93">
        <f>IF(ISNUMBER(S664),S664*VLOOKUP('Frese Valve Selection'!$T664,'Partnumber data cartridges'!$A$4:$G$1001,7,FALSE),0)+
IF(ISNUMBER(U664),U664*VLOOKUP('Frese Valve Selection'!V664,'Partnumber data cartridges'!$A$4:$G$1001,7,FALSE),0)+
IF(ISNUMBER(W664),W664*VLOOKUP('Frese Valve Selection'!X664,'Partnumber data cartridges'!$A$4:$G$1001,7,FALSE),0)</f>
        <v>0</v>
      </c>
      <c r="AF664" s="1">
        <f>MAX(IF(ISBLANK(T664),0,VLOOKUP('Frese Valve Selection'!$T664,'Partnumber data cartridges'!$A$4:$G$1001,5,FALSE)),
IF(ISBLANK(V664),0,VLOOKUP('Frese Valve Selection'!V664,'Partnumber data cartridges'!$A$4:$G$1001,5,FALSE)),
IF(ISBLANK(X664),0,VLOOKUP('Frese Valve Selection'!X664,'Partnumber data cartridges'!$A$4:$G$1001,5,FALSE)))</f>
        <v>0</v>
      </c>
      <c r="AG664" s="20" t="e">
        <f>VLOOKUP(O664,'Weight table'!$A$2:$C$10000,3,FALSE)+IF(ISNUMBER(S664),S664*VLOOKUP(T664,'Weight table'!$A$2:$C$10000,3,FALSE),0)+IF(ISNUMBER(U664),U664*VLOOKUP(V664,'Weight table'!$A$2:$C$10000,3,FALSE),0)+IF(ISNUMBER(W664),W664*VLOOKUP(X664,'Weight table'!$A$2:$C$10000,3,FALSE),0)</f>
        <v>#N/A</v>
      </c>
      <c r="AI664" s="73"/>
      <c r="AN664">
        <f t="shared" si="53"/>
        <v>0</v>
      </c>
      <c r="AO664" t="e">
        <f t="shared" si="54"/>
        <v>#N/A</v>
      </c>
    </row>
    <row r="665" spans="2:41">
      <c r="B665" s="73"/>
      <c r="C665" s="73"/>
      <c r="D665" s="73"/>
      <c r="E665" s="73"/>
      <c r="F665" s="73"/>
      <c r="G665" s="82"/>
      <c r="H665" s="81"/>
      <c r="I665" s="97"/>
      <c r="J665" s="73"/>
      <c r="K665" s="73"/>
      <c r="L665" s="73"/>
      <c r="M665" s="81"/>
      <c r="O665" s="71"/>
      <c r="P665" s="20" t="e">
        <f>VLOOKUP('Frese Valve Selection'!$O665,'Partnumber data valves'!$B$4:$M$1001,12,FALSE)</f>
        <v>#N/A</v>
      </c>
      <c r="Q665" s="20" t="e">
        <f>VLOOKUP('Frese Valve Selection'!$O665,'Partnumber data valves'!$B$4:$L$1001,11,FALSE)</f>
        <v>#N/A</v>
      </c>
      <c r="R665" s="94" t="e">
        <f t="shared" si="52"/>
        <v>#DIV/0!</v>
      </c>
      <c r="S665" s="71"/>
      <c r="T665" s="71"/>
      <c r="U665" s="71"/>
      <c r="V665" s="71"/>
      <c r="W665" s="71"/>
      <c r="X665" s="71"/>
      <c r="Y665" s="19" t="e">
        <f>VLOOKUP('Frese Valve Selection'!$O665,'Partnumber data valves'!$B$4:$K$1001,2,FALSE)</f>
        <v>#N/A</v>
      </c>
      <c r="Z665" s="20" t="e">
        <f>VLOOKUP('Frese Valve Selection'!$O665,'Partnumber data valves'!$B$4:$K$1001,3,FALSE)</f>
        <v>#N/A</v>
      </c>
      <c r="AA665" s="20" t="e">
        <f>VLOOKUP('Frese Valve Selection'!$O665,'Partnumber data valves'!$B$4:$K$1001,7,FALSE)</f>
        <v>#N/A</v>
      </c>
      <c r="AB665" s="20" t="e">
        <f>VLOOKUP('Frese Valve Selection'!$O665,'Partnumber data valves'!$B$4:$K$1001,8,FALSE)</f>
        <v>#N/A</v>
      </c>
      <c r="AC665" s="20" t="e">
        <f>VLOOKUP('Frese Valve Selection'!$O665,'Partnumber data valves'!$B$4:$K$1001,9,FALSE)</f>
        <v>#N/A</v>
      </c>
      <c r="AD665" s="20" t="e">
        <f>VLOOKUP('Frese Valve Selection'!$O665,'Partnumber data valves'!$B$4:$K$1001,10,FALSE)</f>
        <v>#N/A</v>
      </c>
      <c r="AE665" s="93">
        <f>IF(ISNUMBER(S665),S665*VLOOKUP('Frese Valve Selection'!$T665,'Partnumber data cartridges'!$A$4:$G$1001,7,FALSE),0)+
IF(ISNUMBER(U665),U665*VLOOKUP('Frese Valve Selection'!V665,'Partnumber data cartridges'!$A$4:$G$1001,7,FALSE),0)+
IF(ISNUMBER(W665),W665*VLOOKUP('Frese Valve Selection'!X665,'Partnumber data cartridges'!$A$4:$G$1001,7,FALSE),0)</f>
        <v>0</v>
      </c>
      <c r="AF665" s="1">
        <f>MAX(IF(ISBLANK(T665),0,VLOOKUP('Frese Valve Selection'!$T665,'Partnumber data cartridges'!$A$4:$G$1001,5,FALSE)),
IF(ISBLANK(V665),0,VLOOKUP('Frese Valve Selection'!V665,'Partnumber data cartridges'!$A$4:$G$1001,5,FALSE)),
IF(ISBLANK(X665),0,VLOOKUP('Frese Valve Selection'!X665,'Partnumber data cartridges'!$A$4:$G$1001,5,FALSE)))</f>
        <v>0</v>
      </c>
      <c r="AG665" s="20" t="e">
        <f>VLOOKUP(O665,'Weight table'!$A$2:$C$10000,3,FALSE)+IF(ISNUMBER(S665),S665*VLOOKUP(T665,'Weight table'!$A$2:$C$10000,3,FALSE),0)+IF(ISNUMBER(U665),U665*VLOOKUP(V665,'Weight table'!$A$2:$C$10000,3,FALSE),0)+IF(ISNUMBER(W665),W665*VLOOKUP(X665,'Weight table'!$A$2:$C$10000,3,FALSE),0)</f>
        <v>#N/A</v>
      </c>
      <c r="AI665" s="73"/>
      <c r="AN665">
        <f t="shared" si="53"/>
        <v>0</v>
      </c>
      <c r="AO665" t="e">
        <f t="shared" si="54"/>
        <v>#N/A</v>
      </c>
    </row>
    <row r="666" spans="2:41">
      <c r="B666" s="73"/>
      <c r="C666" s="73"/>
      <c r="D666" s="73"/>
      <c r="E666" s="73"/>
      <c r="F666" s="73"/>
      <c r="G666" s="82"/>
      <c r="H666" s="81"/>
      <c r="I666" s="97"/>
      <c r="J666" s="73"/>
      <c r="K666" s="73"/>
      <c r="L666" s="73"/>
      <c r="M666" s="81"/>
      <c r="O666" s="71"/>
      <c r="P666" s="20" t="e">
        <f>VLOOKUP('Frese Valve Selection'!$O666,'Partnumber data valves'!$B$4:$M$1001,12,FALSE)</f>
        <v>#N/A</v>
      </c>
      <c r="Q666" s="20" t="e">
        <f>VLOOKUP('Frese Valve Selection'!$O666,'Partnumber data valves'!$B$4:$L$1001,11,FALSE)</f>
        <v>#N/A</v>
      </c>
      <c r="R666" s="94" t="e">
        <f t="shared" si="52"/>
        <v>#DIV/0!</v>
      </c>
      <c r="S666" s="71"/>
      <c r="T666" s="71"/>
      <c r="U666" s="71"/>
      <c r="V666" s="71"/>
      <c r="W666" s="71"/>
      <c r="X666" s="71"/>
      <c r="Y666" s="19" t="e">
        <f>VLOOKUP('Frese Valve Selection'!$O666,'Partnumber data valves'!$B$4:$K$1001,2,FALSE)</f>
        <v>#N/A</v>
      </c>
      <c r="Z666" s="20" t="e">
        <f>VLOOKUP('Frese Valve Selection'!$O666,'Partnumber data valves'!$B$4:$K$1001,3,FALSE)</f>
        <v>#N/A</v>
      </c>
      <c r="AA666" s="20" t="e">
        <f>VLOOKUP('Frese Valve Selection'!$O666,'Partnumber data valves'!$B$4:$K$1001,7,FALSE)</f>
        <v>#N/A</v>
      </c>
      <c r="AB666" s="20" t="e">
        <f>VLOOKUP('Frese Valve Selection'!$O666,'Partnumber data valves'!$B$4:$K$1001,8,FALSE)</f>
        <v>#N/A</v>
      </c>
      <c r="AC666" s="20" t="e">
        <f>VLOOKUP('Frese Valve Selection'!$O666,'Partnumber data valves'!$B$4:$K$1001,9,FALSE)</f>
        <v>#N/A</v>
      </c>
      <c r="AD666" s="20" t="e">
        <f>VLOOKUP('Frese Valve Selection'!$O666,'Partnumber data valves'!$B$4:$K$1001,10,FALSE)</f>
        <v>#N/A</v>
      </c>
      <c r="AE666" s="93">
        <f>IF(ISNUMBER(S666),S666*VLOOKUP('Frese Valve Selection'!$T666,'Partnumber data cartridges'!$A$4:$G$1001,7,FALSE),0)+
IF(ISNUMBER(U666),U666*VLOOKUP('Frese Valve Selection'!V666,'Partnumber data cartridges'!$A$4:$G$1001,7,FALSE),0)+
IF(ISNUMBER(W666),W666*VLOOKUP('Frese Valve Selection'!X666,'Partnumber data cartridges'!$A$4:$G$1001,7,FALSE),0)</f>
        <v>0</v>
      </c>
      <c r="AF666" s="1">
        <f>MAX(IF(ISBLANK(T666),0,VLOOKUP('Frese Valve Selection'!$T666,'Partnumber data cartridges'!$A$4:$G$1001,5,FALSE)),
IF(ISBLANK(V666),0,VLOOKUP('Frese Valve Selection'!V666,'Partnumber data cartridges'!$A$4:$G$1001,5,FALSE)),
IF(ISBLANK(X666),0,VLOOKUP('Frese Valve Selection'!X666,'Partnumber data cartridges'!$A$4:$G$1001,5,FALSE)))</f>
        <v>0</v>
      </c>
      <c r="AG666" s="20" t="e">
        <f>VLOOKUP(O666,'Weight table'!$A$2:$C$10000,3,FALSE)+IF(ISNUMBER(S666),S666*VLOOKUP(T666,'Weight table'!$A$2:$C$10000,3,FALSE),0)+IF(ISNUMBER(U666),U666*VLOOKUP(V666,'Weight table'!$A$2:$C$10000,3,FALSE),0)+IF(ISNUMBER(W666),W666*VLOOKUP(X666,'Weight table'!$A$2:$C$10000,3,FALSE),0)</f>
        <v>#N/A</v>
      </c>
      <c r="AI666" s="73"/>
      <c r="AN666">
        <f t="shared" si="53"/>
        <v>0</v>
      </c>
      <c r="AO666" t="e">
        <f t="shared" si="54"/>
        <v>#N/A</v>
      </c>
    </row>
    <row r="667" spans="2:41">
      <c r="B667" s="73"/>
      <c r="C667" s="73"/>
      <c r="D667" s="73"/>
      <c r="E667" s="73"/>
      <c r="F667" s="73"/>
      <c r="G667" s="82"/>
      <c r="H667" s="81"/>
      <c r="I667" s="97"/>
      <c r="J667" s="73"/>
      <c r="K667" s="73"/>
      <c r="L667" s="73"/>
      <c r="M667" s="81"/>
      <c r="O667" s="71"/>
      <c r="P667" s="20" t="e">
        <f>VLOOKUP('Frese Valve Selection'!$O667,'Partnumber data valves'!$B$4:$M$1001,12,FALSE)</f>
        <v>#N/A</v>
      </c>
      <c r="Q667" s="20" t="e">
        <f>VLOOKUP('Frese Valve Selection'!$O667,'Partnumber data valves'!$B$4:$L$1001,11,FALSE)</f>
        <v>#N/A</v>
      </c>
      <c r="R667" s="94" t="e">
        <f t="shared" si="52"/>
        <v>#DIV/0!</v>
      </c>
      <c r="S667" s="71"/>
      <c r="T667" s="71"/>
      <c r="U667" s="71"/>
      <c r="V667" s="71"/>
      <c r="W667" s="71"/>
      <c r="X667" s="71"/>
      <c r="Y667" s="19" t="e">
        <f>VLOOKUP('Frese Valve Selection'!$O667,'Partnumber data valves'!$B$4:$K$1001,2,FALSE)</f>
        <v>#N/A</v>
      </c>
      <c r="Z667" s="20" t="e">
        <f>VLOOKUP('Frese Valve Selection'!$O667,'Partnumber data valves'!$B$4:$K$1001,3,FALSE)</f>
        <v>#N/A</v>
      </c>
      <c r="AA667" s="20" t="e">
        <f>VLOOKUP('Frese Valve Selection'!$O667,'Partnumber data valves'!$B$4:$K$1001,7,FALSE)</f>
        <v>#N/A</v>
      </c>
      <c r="AB667" s="20" t="e">
        <f>VLOOKUP('Frese Valve Selection'!$O667,'Partnumber data valves'!$B$4:$K$1001,8,FALSE)</f>
        <v>#N/A</v>
      </c>
      <c r="AC667" s="20" t="e">
        <f>VLOOKUP('Frese Valve Selection'!$O667,'Partnumber data valves'!$B$4:$K$1001,9,FALSE)</f>
        <v>#N/A</v>
      </c>
      <c r="AD667" s="20" t="e">
        <f>VLOOKUP('Frese Valve Selection'!$O667,'Partnumber data valves'!$B$4:$K$1001,10,FALSE)</f>
        <v>#N/A</v>
      </c>
      <c r="AE667" s="93">
        <f>IF(ISNUMBER(S667),S667*VLOOKUP('Frese Valve Selection'!$T667,'Partnumber data cartridges'!$A$4:$G$1001,7,FALSE),0)+
IF(ISNUMBER(U667),U667*VLOOKUP('Frese Valve Selection'!V667,'Partnumber data cartridges'!$A$4:$G$1001,7,FALSE),0)+
IF(ISNUMBER(W667),W667*VLOOKUP('Frese Valve Selection'!X667,'Partnumber data cartridges'!$A$4:$G$1001,7,FALSE),0)</f>
        <v>0</v>
      </c>
      <c r="AF667" s="1">
        <f>MAX(IF(ISBLANK(T667),0,VLOOKUP('Frese Valve Selection'!$T667,'Partnumber data cartridges'!$A$4:$G$1001,5,FALSE)),
IF(ISBLANK(V667),0,VLOOKUP('Frese Valve Selection'!V667,'Partnumber data cartridges'!$A$4:$G$1001,5,FALSE)),
IF(ISBLANK(X667),0,VLOOKUP('Frese Valve Selection'!X667,'Partnumber data cartridges'!$A$4:$G$1001,5,FALSE)))</f>
        <v>0</v>
      </c>
      <c r="AG667" s="20" t="e">
        <f>VLOOKUP(O667,'Weight table'!$A$2:$C$10000,3,FALSE)+IF(ISNUMBER(S667),S667*VLOOKUP(T667,'Weight table'!$A$2:$C$10000,3,FALSE),0)+IF(ISNUMBER(U667),U667*VLOOKUP(V667,'Weight table'!$A$2:$C$10000,3,FALSE),0)+IF(ISNUMBER(W667),W667*VLOOKUP(X667,'Weight table'!$A$2:$C$10000,3,FALSE),0)</f>
        <v>#N/A</v>
      </c>
      <c r="AI667" s="73"/>
      <c r="AN667">
        <f t="shared" si="53"/>
        <v>0</v>
      </c>
      <c r="AO667" t="e">
        <f t="shared" si="54"/>
        <v>#N/A</v>
      </c>
    </row>
    <row r="668" spans="2:41">
      <c r="B668" s="73"/>
      <c r="C668" s="73"/>
      <c r="D668" s="73"/>
      <c r="E668" s="73"/>
      <c r="F668" s="73"/>
      <c r="G668" s="82"/>
      <c r="H668" s="81"/>
      <c r="I668" s="97"/>
      <c r="J668" s="73"/>
      <c r="K668" s="73"/>
      <c r="L668" s="73"/>
      <c r="M668" s="81"/>
      <c r="O668" s="71"/>
      <c r="P668" s="20" t="e">
        <f>VLOOKUP('Frese Valve Selection'!$O668,'Partnumber data valves'!$B$4:$M$1001,12,FALSE)</f>
        <v>#N/A</v>
      </c>
      <c r="Q668" s="20" t="e">
        <f>VLOOKUP('Frese Valve Selection'!$O668,'Partnumber data valves'!$B$4:$L$1001,11,FALSE)</f>
        <v>#N/A</v>
      </c>
      <c r="R668" s="94" t="e">
        <f t="shared" si="52"/>
        <v>#DIV/0!</v>
      </c>
      <c r="S668" s="71"/>
      <c r="T668" s="71"/>
      <c r="U668" s="71"/>
      <c r="V668" s="71"/>
      <c r="W668" s="71"/>
      <c r="X668" s="71"/>
      <c r="Y668" s="19" t="e">
        <f>VLOOKUP('Frese Valve Selection'!$O668,'Partnumber data valves'!$B$4:$K$1001,2,FALSE)</f>
        <v>#N/A</v>
      </c>
      <c r="Z668" s="20" t="e">
        <f>VLOOKUP('Frese Valve Selection'!$O668,'Partnumber data valves'!$B$4:$K$1001,3,FALSE)</f>
        <v>#N/A</v>
      </c>
      <c r="AA668" s="20" t="e">
        <f>VLOOKUP('Frese Valve Selection'!$O668,'Partnumber data valves'!$B$4:$K$1001,7,FALSE)</f>
        <v>#N/A</v>
      </c>
      <c r="AB668" s="20" t="e">
        <f>VLOOKUP('Frese Valve Selection'!$O668,'Partnumber data valves'!$B$4:$K$1001,8,FALSE)</f>
        <v>#N/A</v>
      </c>
      <c r="AC668" s="20" t="e">
        <f>VLOOKUP('Frese Valve Selection'!$O668,'Partnumber data valves'!$B$4:$K$1001,9,FALSE)</f>
        <v>#N/A</v>
      </c>
      <c r="AD668" s="20" t="e">
        <f>VLOOKUP('Frese Valve Selection'!$O668,'Partnumber data valves'!$B$4:$K$1001,10,FALSE)</f>
        <v>#N/A</v>
      </c>
      <c r="AE668" s="93">
        <f>IF(ISNUMBER(S668),S668*VLOOKUP('Frese Valve Selection'!$T668,'Partnumber data cartridges'!$A$4:$G$1001,7,FALSE),0)+
IF(ISNUMBER(U668),U668*VLOOKUP('Frese Valve Selection'!V668,'Partnumber data cartridges'!$A$4:$G$1001,7,FALSE),0)+
IF(ISNUMBER(W668),W668*VLOOKUP('Frese Valve Selection'!X668,'Partnumber data cartridges'!$A$4:$G$1001,7,FALSE),0)</f>
        <v>0</v>
      </c>
      <c r="AF668" s="1">
        <f>MAX(IF(ISBLANK(T668),0,VLOOKUP('Frese Valve Selection'!$T668,'Partnumber data cartridges'!$A$4:$G$1001,5,FALSE)),
IF(ISBLANK(V668),0,VLOOKUP('Frese Valve Selection'!V668,'Partnumber data cartridges'!$A$4:$G$1001,5,FALSE)),
IF(ISBLANK(X668),0,VLOOKUP('Frese Valve Selection'!X668,'Partnumber data cartridges'!$A$4:$G$1001,5,FALSE)))</f>
        <v>0</v>
      </c>
      <c r="AG668" s="20" t="e">
        <f>VLOOKUP(O668,'Weight table'!$A$2:$C$10000,3,FALSE)+IF(ISNUMBER(S668),S668*VLOOKUP(T668,'Weight table'!$A$2:$C$10000,3,FALSE),0)+IF(ISNUMBER(U668),U668*VLOOKUP(V668,'Weight table'!$A$2:$C$10000,3,FALSE),0)+IF(ISNUMBER(W668),W668*VLOOKUP(X668,'Weight table'!$A$2:$C$10000,3,FALSE),0)</f>
        <v>#N/A</v>
      </c>
      <c r="AI668" s="73"/>
      <c r="AN668">
        <f t="shared" si="53"/>
        <v>0</v>
      </c>
      <c r="AO668" t="e">
        <f t="shared" si="54"/>
        <v>#N/A</v>
      </c>
    </row>
    <row r="669" spans="2:41">
      <c r="B669" s="73"/>
      <c r="C669" s="73"/>
      <c r="D669" s="73"/>
      <c r="E669" s="73"/>
      <c r="F669" s="73"/>
      <c r="G669" s="82"/>
      <c r="H669" s="81"/>
      <c r="I669" s="97"/>
      <c r="J669" s="73"/>
      <c r="K669" s="73"/>
      <c r="L669" s="73"/>
      <c r="M669" s="81"/>
      <c r="O669" s="71"/>
      <c r="P669" s="20" t="e">
        <f>VLOOKUP('Frese Valve Selection'!$O669,'Partnumber data valves'!$B$4:$M$1001,12,FALSE)</f>
        <v>#N/A</v>
      </c>
      <c r="Q669" s="20" t="e">
        <f>VLOOKUP('Frese Valve Selection'!$O669,'Partnumber data valves'!$B$4:$L$1001,11,FALSE)</f>
        <v>#N/A</v>
      </c>
      <c r="R669" s="94" t="e">
        <f t="shared" si="52"/>
        <v>#DIV/0!</v>
      </c>
      <c r="S669" s="71"/>
      <c r="T669" s="71"/>
      <c r="U669" s="71"/>
      <c r="V669" s="71"/>
      <c r="W669" s="71"/>
      <c r="X669" s="71"/>
      <c r="Y669" s="19" t="e">
        <f>VLOOKUP('Frese Valve Selection'!$O669,'Partnumber data valves'!$B$4:$K$1001,2,FALSE)</f>
        <v>#N/A</v>
      </c>
      <c r="Z669" s="20" t="e">
        <f>VLOOKUP('Frese Valve Selection'!$O669,'Partnumber data valves'!$B$4:$K$1001,3,FALSE)</f>
        <v>#N/A</v>
      </c>
      <c r="AA669" s="20" t="e">
        <f>VLOOKUP('Frese Valve Selection'!$O669,'Partnumber data valves'!$B$4:$K$1001,7,FALSE)</f>
        <v>#N/A</v>
      </c>
      <c r="AB669" s="20" t="e">
        <f>VLOOKUP('Frese Valve Selection'!$O669,'Partnumber data valves'!$B$4:$K$1001,8,FALSE)</f>
        <v>#N/A</v>
      </c>
      <c r="AC669" s="20" t="e">
        <f>VLOOKUP('Frese Valve Selection'!$O669,'Partnumber data valves'!$B$4:$K$1001,9,FALSE)</f>
        <v>#N/A</v>
      </c>
      <c r="AD669" s="20" t="e">
        <f>VLOOKUP('Frese Valve Selection'!$O669,'Partnumber data valves'!$B$4:$K$1001,10,FALSE)</f>
        <v>#N/A</v>
      </c>
      <c r="AE669" s="93">
        <f>IF(ISNUMBER(S669),S669*VLOOKUP('Frese Valve Selection'!$T669,'Partnumber data cartridges'!$A$4:$G$1001,7,FALSE),0)+
IF(ISNUMBER(U669),U669*VLOOKUP('Frese Valve Selection'!V669,'Partnumber data cartridges'!$A$4:$G$1001,7,FALSE),0)+
IF(ISNUMBER(W669),W669*VLOOKUP('Frese Valve Selection'!X669,'Partnumber data cartridges'!$A$4:$G$1001,7,FALSE),0)</f>
        <v>0</v>
      </c>
      <c r="AF669" s="1">
        <f>MAX(IF(ISBLANK(T669),0,VLOOKUP('Frese Valve Selection'!$T669,'Partnumber data cartridges'!$A$4:$G$1001,5,FALSE)),
IF(ISBLANK(V669),0,VLOOKUP('Frese Valve Selection'!V669,'Partnumber data cartridges'!$A$4:$G$1001,5,FALSE)),
IF(ISBLANK(X669),0,VLOOKUP('Frese Valve Selection'!X669,'Partnumber data cartridges'!$A$4:$G$1001,5,FALSE)))</f>
        <v>0</v>
      </c>
      <c r="AG669" s="20" t="e">
        <f>VLOOKUP(O669,'Weight table'!$A$2:$C$10000,3,FALSE)+IF(ISNUMBER(S669),S669*VLOOKUP(T669,'Weight table'!$A$2:$C$10000,3,FALSE),0)+IF(ISNUMBER(U669),U669*VLOOKUP(V669,'Weight table'!$A$2:$C$10000,3,FALSE),0)+IF(ISNUMBER(W669),W669*VLOOKUP(X669,'Weight table'!$A$2:$C$10000,3,FALSE),0)</f>
        <v>#N/A</v>
      </c>
      <c r="AI669" s="73"/>
      <c r="AN669">
        <f t="shared" si="53"/>
        <v>0</v>
      </c>
      <c r="AO669" t="e">
        <f t="shared" si="54"/>
        <v>#N/A</v>
      </c>
    </row>
    <row r="670" spans="2:41">
      <c r="B670" s="73"/>
      <c r="C670" s="73"/>
      <c r="D670" s="73"/>
      <c r="E670" s="73"/>
      <c r="F670" s="73"/>
      <c r="G670" s="81"/>
      <c r="H670" s="81"/>
      <c r="I670" s="97"/>
      <c r="J670" s="73"/>
      <c r="K670" s="73"/>
      <c r="L670" s="73"/>
      <c r="M670" s="81"/>
      <c r="O670" s="71"/>
      <c r="P670" s="20" t="e">
        <f>VLOOKUP('Frese Valve Selection'!$O670,'Partnumber data valves'!$B$4:$M$1001,12,FALSE)</f>
        <v>#N/A</v>
      </c>
      <c r="Q670" s="20" t="e">
        <f>VLOOKUP('Frese Valve Selection'!$O670,'Partnumber data valves'!$B$4:$L$1001,11,FALSE)</f>
        <v>#N/A</v>
      </c>
      <c r="R670" s="94" t="e">
        <f t="shared" si="52"/>
        <v>#DIV/0!</v>
      </c>
      <c r="S670" s="71"/>
      <c r="T670" s="71"/>
      <c r="U670" s="71"/>
      <c r="V670" s="71"/>
      <c r="W670" s="71"/>
      <c r="X670" s="71"/>
      <c r="Y670" s="19" t="e">
        <f>VLOOKUP('Frese Valve Selection'!$O670,'Partnumber data valves'!$B$4:$K$1001,2,FALSE)</f>
        <v>#N/A</v>
      </c>
      <c r="Z670" s="20" t="e">
        <f>VLOOKUP('Frese Valve Selection'!$O670,'Partnumber data valves'!$B$4:$K$1001,3,FALSE)</f>
        <v>#N/A</v>
      </c>
      <c r="AA670" s="20" t="e">
        <f>VLOOKUP('Frese Valve Selection'!$O670,'Partnumber data valves'!$B$4:$K$1001,7,FALSE)</f>
        <v>#N/A</v>
      </c>
      <c r="AB670" s="20" t="e">
        <f>VLOOKUP('Frese Valve Selection'!$O670,'Partnumber data valves'!$B$4:$K$1001,8,FALSE)</f>
        <v>#N/A</v>
      </c>
      <c r="AC670" s="20" t="e">
        <f>VLOOKUP('Frese Valve Selection'!$O670,'Partnumber data valves'!$B$4:$K$1001,9,FALSE)</f>
        <v>#N/A</v>
      </c>
      <c r="AD670" s="20" t="e">
        <f>VLOOKUP('Frese Valve Selection'!$O670,'Partnumber data valves'!$B$4:$K$1001,10,FALSE)</f>
        <v>#N/A</v>
      </c>
      <c r="AE670" s="93">
        <f>IF(ISNUMBER(S670),S670*VLOOKUP('Frese Valve Selection'!$T670,'Partnumber data cartridges'!$A$4:$G$1001,7,FALSE),0)+
IF(ISNUMBER(U670),U670*VLOOKUP('Frese Valve Selection'!V670,'Partnumber data cartridges'!$A$4:$G$1001,7,FALSE),0)+
IF(ISNUMBER(W670),W670*VLOOKUP('Frese Valve Selection'!X670,'Partnumber data cartridges'!$A$4:$G$1001,7,FALSE),0)</f>
        <v>0</v>
      </c>
      <c r="AF670" s="1">
        <f>MAX(IF(ISBLANK(T670),0,VLOOKUP('Frese Valve Selection'!$T670,'Partnumber data cartridges'!$A$4:$G$1001,5,FALSE)),
IF(ISBLANK(V670),0,VLOOKUP('Frese Valve Selection'!V670,'Partnumber data cartridges'!$A$4:$G$1001,5,FALSE)),
IF(ISBLANK(X670),0,VLOOKUP('Frese Valve Selection'!X670,'Partnumber data cartridges'!$A$4:$G$1001,5,FALSE)))</f>
        <v>0</v>
      </c>
      <c r="AG670" s="20" t="e">
        <f>VLOOKUP(O670,'Weight table'!$A$2:$C$10000,3,FALSE)+IF(ISNUMBER(S670),S670*VLOOKUP(T670,'Weight table'!$A$2:$C$10000,3,FALSE),0)+IF(ISNUMBER(U670),U670*VLOOKUP(V670,'Weight table'!$A$2:$C$10000,3,FALSE),0)+IF(ISNUMBER(W670),W670*VLOOKUP(X670,'Weight table'!$A$2:$C$10000,3,FALSE),0)</f>
        <v>#N/A</v>
      </c>
      <c r="AI670" s="73"/>
      <c r="AN670">
        <f t="shared" si="53"/>
        <v>0</v>
      </c>
      <c r="AO670" t="e">
        <f t="shared" si="54"/>
        <v>#N/A</v>
      </c>
    </row>
    <row r="671" spans="2:41">
      <c r="B671" s="73"/>
      <c r="C671" s="73"/>
      <c r="D671" s="73"/>
      <c r="E671" s="73"/>
      <c r="F671" s="73"/>
      <c r="G671" s="81"/>
      <c r="H671" s="81"/>
      <c r="I671" s="97"/>
      <c r="J671" s="73"/>
      <c r="K671" s="73"/>
      <c r="L671" s="73"/>
      <c r="M671" s="81"/>
      <c r="O671" s="71"/>
      <c r="P671" s="20" t="e">
        <f>VLOOKUP('Frese Valve Selection'!$O671,'Partnumber data valves'!$B$4:$M$1001,12,FALSE)</f>
        <v>#N/A</v>
      </c>
      <c r="Q671" s="20" t="e">
        <f>VLOOKUP('Frese Valve Selection'!$O671,'Partnumber data valves'!$B$4:$L$1001,11,FALSE)</f>
        <v>#N/A</v>
      </c>
      <c r="R671" s="94" t="e">
        <f t="shared" si="52"/>
        <v>#DIV/0!</v>
      </c>
      <c r="S671" s="71"/>
      <c r="T671" s="71"/>
      <c r="U671" s="71"/>
      <c r="V671" s="71"/>
      <c r="W671" s="71"/>
      <c r="X671" s="71"/>
      <c r="Y671" s="19" t="e">
        <f>VLOOKUP('Frese Valve Selection'!$O671,'Partnumber data valves'!$B$4:$K$1001,2,FALSE)</f>
        <v>#N/A</v>
      </c>
      <c r="Z671" s="20" t="e">
        <f>VLOOKUP('Frese Valve Selection'!$O671,'Partnumber data valves'!$B$4:$K$1001,3,FALSE)</f>
        <v>#N/A</v>
      </c>
      <c r="AA671" s="20" t="e">
        <f>VLOOKUP('Frese Valve Selection'!$O671,'Partnumber data valves'!$B$4:$K$1001,7,FALSE)</f>
        <v>#N/A</v>
      </c>
      <c r="AB671" s="20" t="e">
        <f>VLOOKUP('Frese Valve Selection'!$O671,'Partnumber data valves'!$B$4:$K$1001,8,FALSE)</f>
        <v>#N/A</v>
      </c>
      <c r="AC671" s="20" t="e">
        <f>VLOOKUP('Frese Valve Selection'!$O671,'Partnumber data valves'!$B$4:$K$1001,9,FALSE)</f>
        <v>#N/A</v>
      </c>
      <c r="AD671" s="20" t="e">
        <f>VLOOKUP('Frese Valve Selection'!$O671,'Partnumber data valves'!$B$4:$K$1001,10,FALSE)</f>
        <v>#N/A</v>
      </c>
      <c r="AE671" s="93">
        <f>IF(ISNUMBER(S671),S671*VLOOKUP('Frese Valve Selection'!$T671,'Partnumber data cartridges'!$A$4:$G$1001,7,FALSE),0)+
IF(ISNUMBER(U671),U671*VLOOKUP('Frese Valve Selection'!V671,'Partnumber data cartridges'!$A$4:$G$1001,7,FALSE),0)+
IF(ISNUMBER(W671),W671*VLOOKUP('Frese Valve Selection'!X671,'Partnumber data cartridges'!$A$4:$G$1001,7,FALSE),0)</f>
        <v>0</v>
      </c>
      <c r="AF671" s="1">
        <f>MAX(IF(ISBLANK(T671),0,VLOOKUP('Frese Valve Selection'!$T671,'Partnumber data cartridges'!$A$4:$G$1001,5,FALSE)),
IF(ISBLANK(V671),0,VLOOKUP('Frese Valve Selection'!V671,'Partnumber data cartridges'!$A$4:$G$1001,5,FALSE)),
IF(ISBLANK(X671),0,VLOOKUP('Frese Valve Selection'!X671,'Partnumber data cartridges'!$A$4:$G$1001,5,FALSE)))</f>
        <v>0</v>
      </c>
      <c r="AG671" s="20" t="e">
        <f>VLOOKUP(O671,'Weight table'!$A$2:$C$10000,3,FALSE)+IF(ISNUMBER(S671),S671*VLOOKUP(T671,'Weight table'!$A$2:$C$10000,3,FALSE),0)+IF(ISNUMBER(U671),U671*VLOOKUP(V671,'Weight table'!$A$2:$C$10000,3,FALSE),0)+IF(ISNUMBER(W671),W671*VLOOKUP(X671,'Weight table'!$A$2:$C$10000,3,FALSE),0)</f>
        <v>#N/A</v>
      </c>
      <c r="AI671" s="73"/>
      <c r="AN671">
        <f t="shared" si="53"/>
        <v>0</v>
      </c>
      <c r="AO671" t="e">
        <f t="shared" si="54"/>
        <v>#N/A</v>
      </c>
    </row>
    <row r="672" spans="2:41">
      <c r="B672" s="73"/>
      <c r="C672" s="73"/>
      <c r="D672" s="73"/>
      <c r="E672" s="73"/>
      <c r="F672" s="73"/>
      <c r="G672" s="81"/>
      <c r="H672" s="81"/>
      <c r="I672" s="97"/>
      <c r="J672" s="73"/>
      <c r="K672" s="73"/>
      <c r="L672" s="73"/>
      <c r="M672" s="81"/>
      <c r="O672" s="71"/>
      <c r="P672" s="20" t="e">
        <f>VLOOKUP('Frese Valve Selection'!$O672,'Partnumber data valves'!$B$4:$M$1001,12,FALSE)</f>
        <v>#N/A</v>
      </c>
      <c r="Q672" s="20" t="e">
        <f>VLOOKUP('Frese Valve Selection'!$O672,'Partnumber data valves'!$B$4:$L$1001,11,FALSE)</f>
        <v>#N/A</v>
      </c>
      <c r="R672" s="94" t="e">
        <f t="shared" si="52"/>
        <v>#DIV/0!</v>
      </c>
      <c r="S672" s="71"/>
      <c r="T672" s="71"/>
      <c r="U672" s="71"/>
      <c r="V672" s="71"/>
      <c r="W672" s="71"/>
      <c r="X672" s="71"/>
      <c r="Y672" s="19" t="e">
        <f>VLOOKUP('Frese Valve Selection'!$O672,'Partnumber data valves'!$B$4:$K$1001,2,FALSE)</f>
        <v>#N/A</v>
      </c>
      <c r="Z672" s="20" t="e">
        <f>VLOOKUP('Frese Valve Selection'!$O672,'Partnumber data valves'!$B$4:$K$1001,3,FALSE)</f>
        <v>#N/A</v>
      </c>
      <c r="AA672" s="20" t="e">
        <f>VLOOKUP('Frese Valve Selection'!$O672,'Partnumber data valves'!$B$4:$K$1001,7,FALSE)</f>
        <v>#N/A</v>
      </c>
      <c r="AB672" s="20" t="e">
        <f>VLOOKUP('Frese Valve Selection'!$O672,'Partnumber data valves'!$B$4:$K$1001,8,FALSE)</f>
        <v>#N/A</v>
      </c>
      <c r="AC672" s="20" t="e">
        <f>VLOOKUP('Frese Valve Selection'!$O672,'Partnumber data valves'!$B$4:$K$1001,9,FALSE)</f>
        <v>#N/A</v>
      </c>
      <c r="AD672" s="20" t="e">
        <f>VLOOKUP('Frese Valve Selection'!$O672,'Partnumber data valves'!$B$4:$K$1001,10,FALSE)</f>
        <v>#N/A</v>
      </c>
      <c r="AE672" s="93">
        <f>IF(ISNUMBER(S672),S672*VLOOKUP('Frese Valve Selection'!$T672,'Partnumber data cartridges'!$A$4:$G$1001,7,FALSE),0)+
IF(ISNUMBER(U672),U672*VLOOKUP('Frese Valve Selection'!V672,'Partnumber data cartridges'!$A$4:$G$1001,7,FALSE),0)+
IF(ISNUMBER(W672),W672*VLOOKUP('Frese Valve Selection'!X672,'Partnumber data cartridges'!$A$4:$G$1001,7,FALSE),0)</f>
        <v>0</v>
      </c>
      <c r="AF672" s="1">
        <f>MAX(IF(ISBLANK(T672),0,VLOOKUP('Frese Valve Selection'!$T672,'Partnumber data cartridges'!$A$4:$G$1001,5,FALSE)),
IF(ISBLANK(V672),0,VLOOKUP('Frese Valve Selection'!V672,'Partnumber data cartridges'!$A$4:$G$1001,5,FALSE)),
IF(ISBLANK(X672),0,VLOOKUP('Frese Valve Selection'!X672,'Partnumber data cartridges'!$A$4:$G$1001,5,FALSE)))</f>
        <v>0</v>
      </c>
      <c r="AG672" s="20" t="e">
        <f>VLOOKUP(O672,'Weight table'!$A$2:$C$10000,3,FALSE)+IF(ISNUMBER(S672),S672*VLOOKUP(T672,'Weight table'!$A$2:$C$10000,3,FALSE),0)+IF(ISNUMBER(U672),U672*VLOOKUP(V672,'Weight table'!$A$2:$C$10000,3,FALSE),0)+IF(ISNUMBER(W672),W672*VLOOKUP(X672,'Weight table'!$A$2:$C$10000,3,FALSE),0)</f>
        <v>#N/A</v>
      </c>
      <c r="AI672" s="73"/>
      <c r="AN672">
        <f t="shared" si="53"/>
        <v>0</v>
      </c>
      <c r="AO672" t="e">
        <f t="shared" si="54"/>
        <v>#N/A</v>
      </c>
    </row>
    <row r="673" spans="2:41">
      <c r="B673" s="73"/>
      <c r="C673" s="73"/>
      <c r="D673" s="73"/>
      <c r="E673" s="73"/>
      <c r="F673" s="73"/>
      <c r="G673" s="81"/>
      <c r="H673" s="81"/>
      <c r="I673" s="97"/>
      <c r="J673" s="73"/>
      <c r="K673" s="73"/>
      <c r="L673" s="73"/>
      <c r="M673" s="81"/>
      <c r="O673" s="71"/>
      <c r="P673" s="20" t="e">
        <f>VLOOKUP('Frese Valve Selection'!$O673,'Partnumber data valves'!$B$4:$M$1001,12,FALSE)</f>
        <v>#N/A</v>
      </c>
      <c r="Q673" s="20" t="e">
        <f>VLOOKUP('Frese Valve Selection'!$O673,'Partnumber data valves'!$B$4:$L$1001,11,FALSE)</f>
        <v>#N/A</v>
      </c>
      <c r="R673" s="94" t="e">
        <f t="shared" si="52"/>
        <v>#DIV/0!</v>
      </c>
      <c r="S673" s="71"/>
      <c r="T673" s="71"/>
      <c r="U673" s="71"/>
      <c r="V673" s="71"/>
      <c r="W673" s="71"/>
      <c r="X673" s="71"/>
      <c r="Y673" s="19" t="e">
        <f>VLOOKUP('Frese Valve Selection'!$O673,'Partnumber data valves'!$B$4:$K$1001,2,FALSE)</f>
        <v>#N/A</v>
      </c>
      <c r="Z673" s="20" t="e">
        <f>VLOOKUP('Frese Valve Selection'!$O673,'Partnumber data valves'!$B$4:$K$1001,3,FALSE)</f>
        <v>#N/A</v>
      </c>
      <c r="AA673" s="20" t="e">
        <f>VLOOKUP('Frese Valve Selection'!$O673,'Partnumber data valves'!$B$4:$K$1001,7,FALSE)</f>
        <v>#N/A</v>
      </c>
      <c r="AB673" s="20" t="e">
        <f>VLOOKUP('Frese Valve Selection'!$O673,'Partnumber data valves'!$B$4:$K$1001,8,FALSE)</f>
        <v>#N/A</v>
      </c>
      <c r="AC673" s="20" t="e">
        <f>VLOOKUP('Frese Valve Selection'!$O673,'Partnumber data valves'!$B$4:$K$1001,9,FALSE)</f>
        <v>#N/A</v>
      </c>
      <c r="AD673" s="20" t="e">
        <f>VLOOKUP('Frese Valve Selection'!$O673,'Partnumber data valves'!$B$4:$K$1001,10,FALSE)</f>
        <v>#N/A</v>
      </c>
      <c r="AE673" s="93">
        <f>IF(ISNUMBER(S673),S673*VLOOKUP('Frese Valve Selection'!$T673,'Partnumber data cartridges'!$A$4:$G$1001,7,FALSE),0)+
IF(ISNUMBER(U673),U673*VLOOKUP('Frese Valve Selection'!V673,'Partnumber data cartridges'!$A$4:$G$1001,7,FALSE),0)+
IF(ISNUMBER(W673),W673*VLOOKUP('Frese Valve Selection'!X673,'Partnumber data cartridges'!$A$4:$G$1001,7,FALSE),0)</f>
        <v>0</v>
      </c>
      <c r="AF673" s="1">
        <f>MAX(IF(ISBLANK(T673),0,VLOOKUP('Frese Valve Selection'!$T673,'Partnumber data cartridges'!$A$4:$G$1001,5,FALSE)),
IF(ISBLANK(V673),0,VLOOKUP('Frese Valve Selection'!V673,'Partnumber data cartridges'!$A$4:$G$1001,5,FALSE)),
IF(ISBLANK(X673),0,VLOOKUP('Frese Valve Selection'!X673,'Partnumber data cartridges'!$A$4:$G$1001,5,FALSE)))</f>
        <v>0</v>
      </c>
      <c r="AG673" s="20" t="e">
        <f>VLOOKUP(O673,'Weight table'!$A$2:$C$10000,3,FALSE)+IF(ISNUMBER(S673),S673*VLOOKUP(T673,'Weight table'!$A$2:$C$10000,3,FALSE),0)+IF(ISNUMBER(U673),U673*VLOOKUP(V673,'Weight table'!$A$2:$C$10000,3,FALSE),0)+IF(ISNUMBER(W673),W673*VLOOKUP(X673,'Weight table'!$A$2:$C$10000,3,FALSE),0)</f>
        <v>#N/A</v>
      </c>
      <c r="AI673" s="73"/>
      <c r="AN673">
        <f t="shared" si="53"/>
        <v>0</v>
      </c>
      <c r="AO673" t="e">
        <f t="shared" si="54"/>
        <v>#N/A</v>
      </c>
    </row>
    <row r="674" spans="2:41">
      <c r="B674" s="73"/>
      <c r="C674" s="73"/>
      <c r="D674" s="73"/>
      <c r="E674" s="73"/>
      <c r="F674" s="73"/>
      <c r="G674" s="81"/>
      <c r="H674" s="81"/>
      <c r="I674" s="97"/>
      <c r="J674" s="73"/>
      <c r="K674" s="73"/>
      <c r="L674" s="73"/>
      <c r="M674" s="81"/>
      <c r="O674" s="71"/>
      <c r="P674" s="20" t="e">
        <f>VLOOKUP('Frese Valve Selection'!$O674,'Partnumber data valves'!$B$4:$M$1001,12,FALSE)</f>
        <v>#N/A</v>
      </c>
      <c r="Q674" s="20" t="e">
        <f>VLOOKUP('Frese Valve Selection'!$O674,'Partnumber data valves'!$B$4:$L$1001,11,FALSE)</f>
        <v>#N/A</v>
      </c>
      <c r="R674" s="94" t="e">
        <f t="shared" si="52"/>
        <v>#DIV/0!</v>
      </c>
      <c r="S674" s="71"/>
      <c r="T674" s="71"/>
      <c r="U674" s="71"/>
      <c r="V674" s="71"/>
      <c r="W674" s="71"/>
      <c r="X674" s="71"/>
      <c r="Y674" s="19" t="e">
        <f>VLOOKUP('Frese Valve Selection'!$O674,'Partnumber data valves'!$B$4:$K$1001,2,FALSE)</f>
        <v>#N/A</v>
      </c>
      <c r="Z674" s="20" t="e">
        <f>VLOOKUP('Frese Valve Selection'!$O674,'Partnumber data valves'!$B$4:$K$1001,3,FALSE)</f>
        <v>#N/A</v>
      </c>
      <c r="AA674" s="20" t="e">
        <f>VLOOKUP('Frese Valve Selection'!$O674,'Partnumber data valves'!$B$4:$K$1001,7,FALSE)</f>
        <v>#N/A</v>
      </c>
      <c r="AB674" s="20" t="e">
        <f>VLOOKUP('Frese Valve Selection'!$O674,'Partnumber data valves'!$B$4:$K$1001,8,FALSE)</f>
        <v>#N/A</v>
      </c>
      <c r="AC674" s="20" t="e">
        <f>VLOOKUP('Frese Valve Selection'!$O674,'Partnumber data valves'!$B$4:$K$1001,9,FALSE)</f>
        <v>#N/A</v>
      </c>
      <c r="AD674" s="20" t="e">
        <f>VLOOKUP('Frese Valve Selection'!$O674,'Partnumber data valves'!$B$4:$K$1001,10,FALSE)</f>
        <v>#N/A</v>
      </c>
      <c r="AE674" s="93">
        <f>IF(ISNUMBER(S674),S674*VLOOKUP('Frese Valve Selection'!$T674,'Partnumber data cartridges'!$A$4:$G$1001,7,FALSE),0)+
IF(ISNUMBER(U674),U674*VLOOKUP('Frese Valve Selection'!V674,'Partnumber data cartridges'!$A$4:$G$1001,7,FALSE),0)+
IF(ISNUMBER(W674),W674*VLOOKUP('Frese Valve Selection'!X674,'Partnumber data cartridges'!$A$4:$G$1001,7,FALSE),0)</f>
        <v>0</v>
      </c>
      <c r="AF674" s="1">
        <f>MAX(IF(ISBLANK(T674),0,VLOOKUP('Frese Valve Selection'!$T674,'Partnumber data cartridges'!$A$4:$G$1001,5,FALSE)),
IF(ISBLANK(V674),0,VLOOKUP('Frese Valve Selection'!V674,'Partnumber data cartridges'!$A$4:$G$1001,5,FALSE)),
IF(ISBLANK(X674),0,VLOOKUP('Frese Valve Selection'!X674,'Partnumber data cartridges'!$A$4:$G$1001,5,FALSE)))</f>
        <v>0</v>
      </c>
      <c r="AG674" s="20" t="e">
        <f>VLOOKUP(O674,'Weight table'!$A$2:$C$10000,3,FALSE)+IF(ISNUMBER(S674),S674*VLOOKUP(T674,'Weight table'!$A$2:$C$10000,3,FALSE),0)+IF(ISNUMBER(U674),U674*VLOOKUP(V674,'Weight table'!$A$2:$C$10000,3,FALSE),0)+IF(ISNUMBER(W674),W674*VLOOKUP(X674,'Weight table'!$A$2:$C$10000,3,FALSE),0)</f>
        <v>#N/A</v>
      </c>
      <c r="AI674" s="73"/>
      <c r="AN674">
        <f t="shared" si="53"/>
        <v>0</v>
      </c>
      <c r="AO674" t="e">
        <f t="shared" si="54"/>
        <v>#N/A</v>
      </c>
    </row>
    <row r="675" spans="2:41">
      <c r="B675" s="73"/>
      <c r="C675" s="73"/>
      <c r="D675" s="73"/>
      <c r="E675" s="73"/>
      <c r="F675" s="73"/>
      <c r="G675" s="81"/>
      <c r="H675" s="81"/>
      <c r="I675" s="97"/>
      <c r="J675" s="73"/>
      <c r="K675" s="73"/>
      <c r="L675" s="73"/>
      <c r="M675" s="81"/>
      <c r="O675" s="71"/>
      <c r="P675" s="20" t="e">
        <f>VLOOKUP('Frese Valve Selection'!$O675,'Partnumber data valves'!$B$4:$M$1001,12,FALSE)</f>
        <v>#N/A</v>
      </c>
      <c r="Q675" s="20" t="e">
        <f>VLOOKUP('Frese Valve Selection'!$O675,'Partnumber data valves'!$B$4:$L$1001,11,FALSE)</f>
        <v>#N/A</v>
      </c>
      <c r="R675" s="94" t="e">
        <f t="shared" si="52"/>
        <v>#DIV/0!</v>
      </c>
      <c r="S675" s="71"/>
      <c r="T675" s="71"/>
      <c r="U675" s="71"/>
      <c r="V675" s="71"/>
      <c r="W675" s="71"/>
      <c r="X675" s="71"/>
      <c r="Y675" s="19" t="e">
        <f>VLOOKUP('Frese Valve Selection'!$O675,'Partnumber data valves'!$B$4:$K$1001,2,FALSE)</f>
        <v>#N/A</v>
      </c>
      <c r="Z675" s="20" t="e">
        <f>VLOOKUP('Frese Valve Selection'!$O675,'Partnumber data valves'!$B$4:$K$1001,3,FALSE)</f>
        <v>#N/A</v>
      </c>
      <c r="AA675" s="20" t="e">
        <f>VLOOKUP('Frese Valve Selection'!$O675,'Partnumber data valves'!$B$4:$K$1001,7,FALSE)</f>
        <v>#N/A</v>
      </c>
      <c r="AB675" s="20" t="e">
        <f>VLOOKUP('Frese Valve Selection'!$O675,'Partnumber data valves'!$B$4:$K$1001,8,FALSE)</f>
        <v>#N/A</v>
      </c>
      <c r="AC675" s="20" t="e">
        <f>VLOOKUP('Frese Valve Selection'!$O675,'Partnumber data valves'!$B$4:$K$1001,9,FALSE)</f>
        <v>#N/A</v>
      </c>
      <c r="AD675" s="20" t="e">
        <f>VLOOKUP('Frese Valve Selection'!$O675,'Partnumber data valves'!$B$4:$K$1001,10,FALSE)</f>
        <v>#N/A</v>
      </c>
      <c r="AE675" s="93">
        <f>IF(ISNUMBER(S675),S675*VLOOKUP('Frese Valve Selection'!$T675,'Partnumber data cartridges'!$A$4:$G$1001,7,FALSE),0)+
IF(ISNUMBER(U675),U675*VLOOKUP('Frese Valve Selection'!V675,'Partnumber data cartridges'!$A$4:$G$1001,7,FALSE),0)+
IF(ISNUMBER(W675),W675*VLOOKUP('Frese Valve Selection'!X675,'Partnumber data cartridges'!$A$4:$G$1001,7,FALSE),0)</f>
        <v>0</v>
      </c>
      <c r="AF675" s="1">
        <f>MAX(IF(ISBLANK(T675),0,VLOOKUP('Frese Valve Selection'!$T675,'Partnumber data cartridges'!$A$4:$G$1001,5,FALSE)),
IF(ISBLANK(V675),0,VLOOKUP('Frese Valve Selection'!V675,'Partnumber data cartridges'!$A$4:$G$1001,5,FALSE)),
IF(ISBLANK(X675),0,VLOOKUP('Frese Valve Selection'!X675,'Partnumber data cartridges'!$A$4:$G$1001,5,FALSE)))</f>
        <v>0</v>
      </c>
      <c r="AG675" s="20" t="e">
        <f>VLOOKUP(O675,'Weight table'!$A$2:$C$10000,3,FALSE)+IF(ISNUMBER(S675),S675*VLOOKUP(T675,'Weight table'!$A$2:$C$10000,3,FALSE),0)+IF(ISNUMBER(U675),U675*VLOOKUP(V675,'Weight table'!$A$2:$C$10000,3,FALSE),0)+IF(ISNUMBER(W675),W675*VLOOKUP(X675,'Weight table'!$A$2:$C$10000,3,FALSE),0)</f>
        <v>#N/A</v>
      </c>
      <c r="AI675" s="73"/>
      <c r="AN675">
        <f t="shared" si="53"/>
        <v>0</v>
      </c>
      <c r="AO675" t="e">
        <f t="shared" si="54"/>
        <v>#N/A</v>
      </c>
    </row>
    <row r="676" spans="2:41">
      <c r="B676" s="73"/>
      <c r="C676" s="73"/>
      <c r="D676" s="73"/>
      <c r="E676" s="73"/>
      <c r="F676" s="73"/>
      <c r="G676" s="81"/>
      <c r="H676" s="81"/>
      <c r="I676" s="97"/>
      <c r="J676" s="73"/>
      <c r="K676" s="73"/>
      <c r="L676" s="73"/>
      <c r="M676" s="81"/>
      <c r="O676" s="71"/>
      <c r="P676" s="20" t="e">
        <f>VLOOKUP('Frese Valve Selection'!$O676,'Partnumber data valves'!$B$4:$M$1001,12,FALSE)</f>
        <v>#N/A</v>
      </c>
      <c r="Q676" s="20" t="e">
        <f>VLOOKUP('Frese Valve Selection'!$O676,'Partnumber data valves'!$B$4:$L$1001,11,FALSE)</f>
        <v>#N/A</v>
      </c>
      <c r="R676" s="94" t="e">
        <f t="shared" si="52"/>
        <v>#DIV/0!</v>
      </c>
      <c r="S676" s="71"/>
      <c r="T676" s="71"/>
      <c r="U676" s="71"/>
      <c r="V676" s="71"/>
      <c r="W676" s="71"/>
      <c r="X676" s="71"/>
      <c r="Y676" s="19" t="e">
        <f>VLOOKUP('Frese Valve Selection'!$O676,'Partnumber data valves'!$B$4:$K$1001,2,FALSE)</f>
        <v>#N/A</v>
      </c>
      <c r="Z676" s="20" t="e">
        <f>VLOOKUP('Frese Valve Selection'!$O676,'Partnumber data valves'!$B$4:$K$1001,3,FALSE)</f>
        <v>#N/A</v>
      </c>
      <c r="AA676" s="20" t="e">
        <f>VLOOKUP('Frese Valve Selection'!$O676,'Partnumber data valves'!$B$4:$K$1001,7,FALSE)</f>
        <v>#N/A</v>
      </c>
      <c r="AB676" s="20" t="e">
        <f>VLOOKUP('Frese Valve Selection'!$O676,'Partnumber data valves'!$B$4:$K$1001,8,FALSE)</f>
        <v>#N/A</v>
      </c>
      <c r="AC676" s="20" t="e">
        <f>VLOOKUP('Frese Valve Selection'!$O676,'Partnumber data valves'!$B$4:$K$1001,9,FALSE)</f>
        <v>#N/A</v>
      </c>
      <c r="AD676" s="20" t="e">
        <f>VLOOKUP('Frese Valve Selection'!$O676,'Partnumber data valves'!$B$4:$K$1001,10,FALSE)</f>
        <v>#N/A</v>
      </c>
      <c r="AE676" s="93">
        <f>IF(ISNUMBER(S676),S676*VLOOKUP('Frese Valve Selection'!$T676,'Partnumber data cartridges'!$A$4:$G$1001,7,FALSE),0)+
IF(ISNUMBER(U676),U676*VLOOKUP('Frese Valve Selection'!V676,'Partnumber data cartridges'!$A$4:$G$1001,7,FALSE),0)+
IF(ISNUMBER(W676),W676*VLOOKUP('Frese Valve Selection'!X676,'Partnumber data cartridges'!$A$4:$G$1001,7,FALSE),0)</f>
        <v>0</v>
      </c>
      <c r="AF676" s="1">
        <f>MAX(IF(ISBLANK(T676),0,VLOOKUP('Frese Valve Selection'!$T676,'Partnumber data cartridges'!$A$4:$G$1001,5,FALSE)),
IF(ISBLANK(V676),0,VLOOKUP('Frese Valve Selection'!V676,'Partnumber data cartridges'!$A$4:$G$1001,5,FALSE)),
IF(ISBLANK(X676),0,VLOOKUP('Frese Valve Selection'!X676,'Partnumber data cartridges'!$A$4:$G$1001,5,FALSE)))</f>
        <v>0</v>
      </c>
      <c r="AG676" s="20" t="e">
        <f>VLOOKUP(O676,'Weight table'!$A$2:$C$10000,3,FALSE)+IF(ISNUMBER(S676),S676*VLOOKUP(T676,'Weight table'!$A$2:$C$10000,3,FALSE),0)+IF(ISNUMBER(U676),U676*VLOOKUP(V676,'Weight table'!$A$2:$C$10000,3,FALSE),0)+IF(ISNUMBER(W676),W676*VLOOKUP(X676,'Weight table'!$A$2:$C$10000,3,FALSE),0)</f>
        <v>#N/A</v>
      </c>
      <c r="AI676" s="73"/>
      <c r="AN676">
        <f t="shared" si="53"/>
        <v>0</v>
      </c>
      <c r="AO676" t="e">
        <f t="shared" si="54"/>
        <v>#N/A</v>
      </c>
    </row>
    <row r="677" spans="2:41">
      <c r="B677" s="73"/>
      <c r="C677" s="73"/>
      <c r="D677" s="73"/>
      <c r="E677" s="73"/>
      <c r="F677" s="73"/>
      <c r="G677" s="81"/>
      <c r="H677" s="81"/>
      <c r="I677" s="97"/>
      <c r="J677" s="73"/>
      <c r="K677" s="73"/>
      <c r="L677" s="73"/>
      <c r="M677" s="81"/>
      <c r="O677" s="71"/>
      <c r="P677" s="20" t="e">
        <f>VLOOKUP('Frese Valve Selection'!$O677,'Partnumber data valves'!$B$4:$M$1001,12,FALSE)</f>
        <v>#N/A</v>
      </c>
      <c r="Q677" s="20" t="e">
        <f>VLOOKUP('Frese Valve Selection'!$O677,'Partnumber data valves'!$B$4:$L$1001,11,FALSE)</f>
        <v>#N/A</v>
      </c>
      <c r="R677" s="94" t="e">
        <f t="shared" si="52"/>
        <v>#DIV/0!</v>
      </c>
      <c r="S677" s="71"/>
      <c r="T677" s="71"/>
      <c r="U677" s="71"/>
      <c r="V677" s="71"/>
      <c r="W677" s="71"/>
      <c r="X677" s="71"/>
      <c r="Y677" s="19" t="e">
        <f>VLOOKUP('Frese Valve Selection'!$O677,'Partnumber data valves'!$B$4:$K$1001,2,FALSE)</f>
        <v>#N/A</v>
      </c>
      <c r="Z677" s="20" t="e">
        <f>VLOOKUP('Frese Valve Selection'!$O677,'Partnumber data valves'!$B$4:$K$1001,3,FALSE)</f>
        <v>#N/A</v>
      </c>
      <c r="AA677" s="20" t="e">
        <f>VLOOKUP('Frese Valve Selection'!$O677,'Partnumber data valves'!$B$4:$K$1001,7,FALSE)</f>
        <v>#N/A</v>
      </c>
      <c r="AB677" s="20" t="e">
        <f>VLOOKUP('Frese Valve Selection'!$O677,'Partnumber data valves'!$B$4:$K$1001,8,FALSE)</f>
        <v>#N/A</v>
      </c>
      <c r="AC677" s="20" t="e">
        <f>VLOOKUP('Frese Valve Selection'!$O677,'Partnumber data valves'!$B$4:$K$1001,9,FALSE)</f>
        <v>#N/A</v>
      </c>
      <c r="AD677" s="20" t="e">
        <f>VLOOKUP('Frese Valve Selection'!$O677,'Partnumber data valves'!$B$4:$K$1001,10,FALSE)</f>
        <v>#N/A</v>
      </c>
      <c r="AE677" s="93">
        <f>IF(ISNUMBER(S677),S677*VLOOKUP('Frese Valve Selection'!$T677,'Partnumber data cartridges'!$A$4:$G$1001,7,FALSE),0)+
IF(ISNUMBER(U677),U677*VLOOKUP('Frese Valve Selection'!V677,'Partnumber data cartridges'!$A$4:$G$1001,7,FALSE),0)+
IF(ISNUMBER(W677),W677*VLOOKUP('Frese Valve Selection'!X677,'Partnumber data cartridges'!$A$4:$G$1001,7,FALSE),0)</f>
        <v>0</v>
      </c>
      <c r="AF677" s="1">
        <f>MAX(IF(ISBLANK(T677),0,VLOOKUP('Frese Valve Selection'!$T677,'Partnumber data cartridges'!$A$4:$G$1001,5,FALSE)),
IF(ISBLANK(V677),0,VLOOKUP('Frese Valve Selection'!V677,'Partnumber data cartridges'!$A$4:$G$1001,5,FALSE)),
IF(ISBLANK(X677),0,VLOOKUP('Frese Valve Selection'!X677,'Partnumber data cartridges'!$A$4:$G$1001,5,FALSE)))</f>
        <v>0</v>
      </c>
      <c r="AG677" s="20" t="e">
        <f>VLOOKUP(O677,'Weight table'!$A$2:$C$10000,3,FALSE)+IF(ISNUMBER(S677),S677*VLOOKUP(T677,'Weight table'!$A$2:$C$10000,3,FALSE),0)+IF(ISNUMBER(U677),U677*VLOOKUP(V677,'Weight table'!$A$2:$C$10000,3,FALSE),0)+IF(ISNUMBER(W677),W677*VLOOKUP(X677,'Weight table'!$A$2:$C$10000,3,FALSE),0)</f>
        <v>#N/A</v>
      </c>
      <c r="AI677" s="73"/>
      <c r="AN677">
        <f t="shared" si="53"/>
        <v>0</v>
      </c>
      <c r="AO677" t="e">
        <f t="shared" si="54"/>
        <v>#N/A</v>
      </c>
    </row>
    <row r="678" spans="2:41">
      <c r="B678" s="73"/>
      <c r="C678" s="73"/>
      <c r="D678" s="73"/>
      <c r="E678" s="73"/>
      <c r="F678" s="73"/>
      <c r="G678" s="80"/>
      <c r="H678" s="80"/>
      <c r="I678" s="97"/>
      <c r="J678" s="73"/>
      <c r="K678" s="73"/>
      <c r="L678" s="73"/>
      <c r="M678" s="80"/>
      <c r="O678" s="71"/>
      <c r="P678" s="20" t="e">
        <f>VLOOKUP('Frese Valve Selection'!$O678,'Partnumber data valves'!$B$4:$M$1001,12,FALSE)</f>
        <v>#N/A</v>
      </c>
      <c r="Q678" s="20" t="e">
        <f>VLOOKUP('Frese Valve Selection'!$O678,'Partnumber data valves'!$B$4:$L$1001,11,FALSE)</f>
        <v>#N/A</v>
      </c>
      <c r="R678" s="94" t="e">
        <f t="shared" si="52"/>
        <v>#DIV/0!</v>
      </c>
      <c r="S678" s="71"/>
      <c r="T678" s="71"/>
      <c r="U678" s="71"/>
      <c r="V678" s="71"/>
      <c r="W678" s="71"/>
      <c r="X678" s="71"/>
      <c r="Y678" s="19" t="e">
        <f>VLOOKUP('Frese Valve Selection'!$O678,'Partnumber data valves'!$B$4:$K$1001,2,FALSE)</f>
        <v>#N/A</v>
      </c>
      <c r="Z678" s="20" t="e">
        <f>VLOOKUP('Frese Valve Selection'!$O678,'Partnumber data valves'!$B$4:$K$1001,3,FALSE)</f>
        <v>#N/A</v>
      </c>
      <c r="AA678" s="20" t="e">
        <f>VLOOKUP('Frese Valve Selection'!$O678,'Partnumber data valves'!$B$4:$K$1001,7,FALSE)</f>
        <v>#N/A</v>
      </c>
      <c r="AB678" s="20" t="e">
        <f>VLOOKUP('Frese Valve Selection'!$O678,'Partnumber data valves'!$B$4:$K$1001,8,FALSE)</f>
        <v>#N/A</v>
      </c>
      <c r="AC678" s="20" t="e">
        <f>VLOOKUP('Frese Valve Selection'!$O678,'Partnumber data valves'!$B$4:$K$1001,9,FALSE)</f>
        <v>#N/A</v>
      </c>
      <c r="AD678" s="20" t="e">
        <f>VLOOKUP('Frese Valve Selection'!$O678,'Partnumber data valves'!$B$4:$K$1001,10,FALSE)</f>
        <v>#N/A</v>
      </c>
      <c r="AE678" s="93">
        <f>IF(ISNUMBER(S678),S678*VLOOKUP('Frese Valve Selection'!$T678,'Partnumber data cartridges'!$A$4:$G$1001,7,FALSE),0)+
IF(ISNUMBER(U678),U678*VLOOKUP('Frese Valve Selection'!V678,'Partnumber data cartridges'!$A$4:$G$1001,7,FALSE),0)+
IF(ISNUMBER(W678),W678*VLOOKUP('Frese Valve Selection'!X678,'Partnumber data cartridges'!$A$4:$G$1001,7,FALSE),0)</f>
        <v>0</v>
      </c>
      <c r="AF678" s="1">
        <f>MAX(IF(ISBLANK(T678),0,VLOOKUP('Frese Valve Selection'!$T678,'Partnumber data cartridges'!$A$4:$G$1001,5,FALSE)),
IF(ISBLANK(V678),0,VLOOKUP('Frese Valve Selection'!V678,'Partnumber data cartridges'!$A$4:$G$1001,5,FALSE)),
IF(ISBLANK(X678),0,VLOOKUP('Frese Valve Selection'!X678,'Partnumber data cartridges'!$A$4:$G$1001,5,FALSE)))</f>
        <v>0</v>
      </c>
      <c r="AG678" s="20" t="e">
        <f>VLOOKUP(O678,'Weight table'!$A$2:$C$10000,3,FALSE)+IF(ISNUMBER(S678),S678*VLOOKUP(T678,'Weight table'!$A$2:$C$10000,3,FALSE),0)+IF(ISNUMBER(U678),U678*VLOOKUP(V678,'Weight table'!$A$2:$C$10000,3,FALSE),0)+IF(ISNUMBER(W678),W678*VLOOKUP(X678,'Weight table'!$A$2:$C$10000,3,FALSE),0)</f>
        <v>#N/A</v>
      </c>
      <c r="AI678" s="73"/>
      <c r="AN678">
        <f t="shared" si="53"/>
        <v>0</v>
      </c>
      <c r="AO678" t="e">
        <f t="shared" si="54"/>
        <v>#N/A</v>
      </c>
    </row>
    <row r="679" spans="2:41">
      <c r="B679" s="73"/>
      <c r="C679" s="73"/>
      <c r="D679" s="73"/>
      <c r="E679" s="73"/>
      <c r="F679" s="73"/>
      <c r="G679" s="80"/>
      <c r="H679" s="80"/>
      <c r="I679" s="97"/>
      <c r="J679" s="73"/>
      <c r="K679" s="73"/>
      <c r="L679" s="73"/>
      <c r="M679" s="80"/>
      <c r="O679" s="71"/>
      <c r="P679" s="20" t="e">
        <f>VLOOKUP('Frese Valve Selection'!$O679,'Partnumber data valves'!$B$4:$M$1001,12,FALSE)</f>
        <v>#N/A</v>
      </c>
      <c r="Q679" s="20" t="e">
        <f>VLOOKUP('Frese Valve Selection'!$O679,'Partnumber data valves'!$B$4:$L$1001,11,FALSE)</f>
        <v>#N/A</v>
      </c>
      <c r="R679" s="94" t="e">
        <f t="shared" si="52"/>
        <v>#DIV/0!</v>
      </c>
      <c r="S679" s="71"/>
      <c r="T679" s="71"/>
      <c r="U679" s="71"/>
      <c r="V679" s="71"/>
      <c r="W679" s="71"/>
      <c r="X679" s="71"/>
      <c r="Y679" s="19" t="e">
        <f>VLOOKUP('Frese Valve Selection'!$O679,'Partnumber data valves'!$B$4:$K$1001,2,FALSE)</f>
        <v>#N/A</v>
      </c>
      <c r="Z679" s="20" t="e">
        <f>VLOOKUP('Frese Valve Selection'!$O679,'Partnumber data valves'!$B$4:$K$1001,3,FALSE)</f>
        <v>#N/A</v>
      </c>
      <c r="AA679" s="20" t="e">
        <f>VLOOKUP('Frese Valve Selection'!$O679,'Partnumber data valves'!$B$4:$K$1001,7,FALSE)</f>
        <v>#N/A</v>
      </c>
      <c r="AB679" s="20" t="e">
        <f>VLOOKUP('Frese Valve Selection'!$O679,'Partnumber data valves'!$B$4:$K$1001,8,FALSE)</f>
        <v>#N/A</v>
      </c>
      <c r="AC679" s="20" t="e">
        <f>VLOOKUP('Frese Valve Selection'!$O679,'Partnumber data valves'!$B$4:$K$1001,9,FALSE)</f>
        <v>#N/A</v>
      </c>
      <c r="AD679" s="20" t="e">
        <f>VLOOKUP('Frese Valve Selection'!$O679,'Partnumber data valves'!$B$4:$K$1001,10,FALSE)</f>
        <v>#N/A</v>
      </c>
      <c r="AE679" s="93">
        <f>IF(ISNUMBER(S679),S679*VLOOKUP('Frese Valve Selection'!$T679,'Partnumber data cartridges'!$A$4:$G$1001,7,FALSE),0)+
IF(ISNUMBER(U679),U679*VLOOKUP('Frese Valve Selection'!V679,'Partnumber data cartridges'!$A$4:$G$1001,7,FALSE),0)+
IF(ISNUMBER(W679),W679*VLOOKUP('Frese Valve Selection'!X679,'Partnumber data cartridges'!$A$4:$G$1001,7,FALSE),0)</f>
        <v>0</v>
      </c>
      <c r="AF679" s="1">
        <f>MAX(IF(ISBLANK(T679),0,VLOOKUP('Frese Valve Selection'!$T679,'Partnumber data cartridges'!$A$4:$G$1001,5,FALSE)),
IF(ISBLANK(V679),0,VLOOKUP('Frese Valve Selection'!V679,'Partnumber data cartridges'!$A$4:$G$1001,5,FALSE)),
IF(ISBLANK(X679),0,VLOOKUP('Frese Valve Selection'!X679,'Partnumber data cartridges'!$A$4:$G$1001,5,FALSE)))</f>
        <v>0</v>
      </c>
      <c r="AG679" s="20" t="e">
        <f>VLOOKUP(O679,'Weight table'!$A$2:$C$10000,3,FALSE)+IF(ISNUMBER(S679),S679*VLOOKUP(T679,'Weight table'!$A$2:$C$10000,3,FALSE),0)+IF(ISNUMBER(U679),U679*VLOOKUP(V679,'Weight table'!$A$2:$C$10000,3,FALSE),0)+IF(ISNUMBER(W679),W679*VLOOKUP(X679,'Weight table'!$A$2:$C$10000,3,FALSE),0)</f>
        <v>#N/A</v>
      </c>
      <c r="AI679" s="73"/>
      <c r="AN679">
        <f t="shared" si="53"/>
        <v>0</v>
      </c>
      <c r="AO679" t="e">
        <f t="shared" si="54"/>
        <v>#N/A</v>
      </c>
    </row>
    <row r="680" spans="2:41">
      <c r="B680" s="73"/>
      <c r="C680" s="73"/>
      <c r="D680" s="73"/>
      <c r="E680" s="73"/>
      <c r="F680" s="73"/>
      <c r="G680" s="81"/>
      <c r="H680" s="81"/>
      <c r="I680" s="97"/>
      <c r="J680" s="73"/>
      <c r="K680" s="73"/>
      <c r="L680" s="73"/>
      <c r="M680" s="81"/>
      <c r="O680" s="71"/>
      <c r="P680" s="20" t="e">
        <f>VLOOKUP('Frese Valve Selection'!$O680,'Partnumber data valves'!$B$4:$M$1001,12,FALSE)</f>
        <v>#N/A</v>
      </c>
      <c r="Q680" s="20" t="e">
        <f>VLOOKUP('Frese Valve Selection'!$O680,'Partnumber data valves'!$B$4:$L$1001,11,FALSE)</f>
        <v>#N/A</v>
      </c>
      <c r="R680" s="94" t="e">
        <f t="shared" si="52"/>
        <v>#DIV/0!</v>
      </c>
      <c r="S680" s="71"/>
      <c r="T680" s="71"/>
      <c r="U680" s="71"/>
      <c r="V680" s="71"/>
      <c r="W680" s="71"/>
      <c r="X680" s="71"/>
      <c r="Y680" s="19" t="e">
        <f>VLOOKUP('Frese Valve Selection'!$O680,'Partnumber data valves'!$B$4:$K$1001,2,FALSE)</f>
        <v>#N/A</v>
      </c>
      <c r="Z680" s="20" t="e">
        <f>VLOOKUP('Frese Valve Selection'!$O680,'Partnumber data valves'!$B$4:$K$1001,3,FALSE)</f>
        <v>#N/A</v>
      </c>
      <c r="AA680" s="20" t="e">
        <f>VLOOKUP('Frese Valve Selection'!$O680,'Partnumber data valves'!$B$4:$K$1001,7,FALSE)</f>
        <v>#N/A</v>
      </c>
      <c r="AB680" s="20" t="e">
        <f>VLOOKUP('Frese Valve Selection'!$O680,'Partnumber data valves'!$B$4:$K$1001,8,FALSE)</f>
        <v>#N/A</v>
      </c>
      <c r="AC680" s="20" t="e">
        <f>VLOOKUP('Frese Valve Selection'!$O680,'Partnumber data valves'!$B$4:$K$1001,9,FALSE)</f>
        <v>#N/A</v>
      </c>
      <c r="AD680" s="20" t="e">
        <f>VLOOKUP('Frese Valve Selection'!$O680,'Partnumber data valves'!$B$4:$K$1001,10,FALSE)</f>
        <v>#N/A</v>
      </c>
      <c r="AE680" s="93">
        <f>IF(ISNUMBER(S680),S680*VLOOKUP('Frese Valve Selection'!$T680,'Partnumber data cartridges'!$A$4:$G$1001,7,FALSE),0)+
IF(ISNUMBER(U680),U680*VLOOKUP('Frese Valve Selection'!V680,'Partnumber data cartridges'!$A$4:$G$1001,7,FALSE),0)+
IF(ISNUMBER(W680),W680*VLOOKUP('Frese Valve Selection'!X680,'Partnumber data cartridges'!$A$4:$G$1001,7,FALSE),0)</f>
        <v>0</v>
      </c>
      <c r="AF680" s="1">
        <f>MAX(IF(ISBLANK(T680),0,VLOOKUP('Frese Valve Selection'!$T680,'Partnumber data cartridges'!$A$4:$G$1001,5,FALSE)),
IF(ISBLANK(V680),0,VLOOKUP('Frese Valve Selection'!V680,'Partnumber data cartridges'!$A$4:$G$1001,5,FALSE)),
IF(ISBLANK(X680),0,VLOOKUP('Frese Valve Selection'!X680,'Partnumber data cartridges'!$A$4:$G$1001,5,FALSE)))</f>
        <v>0</v>
      </c>
      <c r="AG680" s="20" t="e">
        <f>VLOOKUP(O680,'Weight table'!$A$2:$C$10000,3,FALSE)+IF(ISNUMBER(S680),S680*VLOOKUP(T680,'Weight table'!$A$2:$C$10000,3,FALSE),0)+IF(ISNUMBER(U680),U680*VLOOKUP(V680,'Weight table'!$A$2:$C$10000,3,FALSE),0)+IF(ISNUMBER(W680),W680*VLOOKUP(X680,'Weight table'!$A$2:$C$10000,3,FALSE),0)</f>
        <v>#N/A</v>
      </c>
      <c r="AI680" s="73"/>
      <c r="AN680">
        <f t="shared" si="53"/>
        <v>0</v>
      </c>
      <c r="AO680" t="e">
        <f t="shared" si="54"/>
        <v>#N/A</v>
      </c>
    </row>
    <row r="681" spans="2:41">
      <c r="B681" s="73"/>
      <c r="C681" s="73"/>
      <c r="D681" s="73"/>
      <c r="E681" s="73"/>
      <c r="F681" s="73"/>
      <c r="G681" s="82"/>
      <c r="H681" s="81"/>
      <c r="I681" s="97"/>
      <c r="J681" s="73"/>
      <c r="K681" s="73"/>
      <c r="L681" s="73"/>
      <c r="M681" s="81"/>
      <c r="O681" s="71"/>
      <c r="P681" s="20" t="e">
        <f>VLOOKUP('Frese Valve Selection'!$O681,'Partnumber data valves'!$B$4:$M$1001,12,FALSE)</f>
        <v>#N/A</v>
      </c>
      <c r="Q681" s="20" t="e">
        <f>VLOOKUP('Frese Valve Selection'!$O681,'Partnumber data valves'!$B$4:$L$1001,11,FALSE)</f>
        <v>#N/A</v>
      </c>
      <c r="R681" s="94" t="e">
        <f t="shared" si="52"/>
        <v>#DIV/0!</v>
      </c>
      <c r="S681" s="71"/>
      <c r="T681" s="71"/>
      <c r="U681" s="71"/>
      <c r="V681" s="71"/>
      <c r="W681" s="71"/>
      <c r="X681" s="71"/>
      <c r="Y681" s="19" t="e">
        <f>VLOOKUP('Frese Valve Selection'!$O681,'Partnumber data valves'!$B$4:$K$1001,2,FALSE)</f>
        <v>#N/A</v>
      </c>
      <c r="Z681" s="20" t="e">
        <f>VLOOKUP('Frese Valve Selection'!$O681,'Partnumber data valves'!$B$4:$K$1001,3,FALSE)</f>
        <v>#N/A</v>
      </c>
      <c r="AA681" s="20" t="e">
        <f>VLOOKUP('Frese Valve Selection'!$O681,'Partnumber data valves'!$B$4:$K$1001,7,FALSE)</f>
        <v>#N/A</v>
      </c>
      <c r="AB681" s="20" t="e">
        <f>VLOOKUP('Frese Valve Selection'!$O681,'Partnumber data valves'!$B$4:$K$1001,8,FALSE)</f>
        <v>#N/A</v>
      </c>
      <c r="AC681" s="20" t="e">
        <f>VLOOKUP('Frese Valve Selection'!$O681,'Partnumber data valves'!$B$4:$K$1001,9,FALSE)</f>
        <v>#N/A</v>
      </c>
      <c r="AD681" s="20" t="e">
        <f>VLOOKUP('Frese Valve Selection'!$O681,'Partnumber data valves'!$B$4:$K$1001,10,FALSE)</f>
        <v>#N/A</v>
      </c>
      <c r="AE681" s="93">
        <f>IF(ISNUMBER(S681),S681*VLOOKUP('Frese Valve Selection'!$T681,'Partnumber data cartridges'!$A$4:$G$1001,7,FALSE),0)+
IF(ISNUMBER(U681),U681*VLOOKUP('Frese Valve Selection'!V681,'Partnumber data cartridges'!$A$4:$G$1001,7,FALSE),0)+
IF(ISNUMBER(W681),W681*VLOOKUP('Frese Valve Selection'!X681,'Partnumber data cartridges'!$A$4:$G$1001,7,FALSE),0)</f>
        <v>0</v>
      </c>
      <c r="AF681" s="1">
        <f>MAX(IF(ISBLANK(T681),0,VLOOKUP('Frese Valve Selection'!$T681,'Partnumber data cartridges'!$A$4:$G$1001,5,FALSE)),
IF(ISBLANK(V681),0,VLOOKUP('Frese Valve Selection'!V681,'Partnumber data cartridges'!$A$4:$G$1001,5,FALSE)),
IF(ISBLANK(X681),0,VLOOKUP('Frese Valve Selection'!X681,'Partnumber data cartridges'!$A$4:$G$1001,5,FALSE)))</f>
        <v>0</v>
      </c>
      <c r="AG681" s="20" t="e">
        <f>VLOOKUP(O681,'Weight table'!$A$2:$C$10000,3,FALSE)+IF(ISNUMBER(S681),S681*VLOOKUP(T681,'Weight table'!$A$2:$C$10000,3,FALSE),0)+IF(ISNUMBER(U681),U681*VLOOKUP(V681,'Weight table'!$A$2:$C$10000,3,FALSE),0)+IF(ISNUMBER(W681),W681*VLOOKUP(X681,'Weight table'!$A$2:$C$10000,3,FALSE),0)</f>
        <v>#N/A</v>
      </c>
      <c r="AI681" s="73"/>
      <c r="AN681">
        <f t="shared" si="53"/>
        <v>0</v>
      </c>
      <c r="AO681" t="e">
        <f t="shared" si="54"/>
        <v>#N/A</v>
      </c>
    </row>
    <row r="682" spans="2:41">
      <c r="B682" s="73"/>
      <c r="C682" s="73"/>
      <c r="D682" s="73"/>
      <c r="E682" s="73"/>
      <c r="F682" s="73"/>
      <c r="G682" s="81"/>
      <c r="H682" s="81"/>
      <c r="I682" s="97"/>
      <c r="J682" s="73"/>
      <c r="K682" s="73"/>
      <c r="L682" s="73"/>
      <c r="M682" s="81"/>
      <c r="O682" s="71"/>
      <c r="P682" s="20" t="e">
        <f>VLOOKUP('Frese Valve Selection'!$O682,'Partnumber data valves'!$B$4:$M$1001,12,FALSE)</f>
        <v>#N/A</v>
      </c>
      <c r="Q682" s="20" t="e">
        <f>VLOOKUP('Frese Valve Selection'!$O682,'Partnumber data valves'!$B$4:$L$1001,11,FALSE)</f>
        <v>#N/A</v>
      </c>
      <c r="R682" s="94" t="e">
        <f t="shared" si="52"/>
        <v>#DIV/0!</v>
      </c>
      <c r="S682" s="71"/>
      <c r="T682" s="71"/>
      <c r="U682" s="71"/>
      <c r="V682" s="71"/>
      <c r="W682" s="71"/>
      <c r="X682" s="71"/>
      <c r="Y682" s="19" t="e">
        <f>VLOOKUP('Frese Valve Selection'!$O682,'Partnumber data valves'!$B$4:$K$1001,2,FALSE)</f>
        <v>#N/A</v>
      </c>
      <c r="Z682" s="20" t="e">
        <f>VLOOKUP('Frese Valve Selection'!$O682,'Partnumber data valves'!$B$4:$K$1001,3,FALSE)</f>
        <v>#N/A</v>
      </c>
      <c r="AA682" s="20" t="e">
        <f>VLOOKUP('Frese Valve Selection'!$O682,'Partnumber data valves'!$B$4:$K$1001,7,FALSE)</f>
        <v>#N/A</v>
      </c>
      <c r="AB682" s="20" t="e">
        <f>VLOOKUP('Frese Valve Selection'!$O682,'Partnumber data valves'!$B$4:$K$1001,8,FALSE)</f>
        <v>#N/A</v>
      </c>
      <c r="AC682" s="20" t="e">
        <f>VLOOKUP('Frese Valve Selection'!$O682,'Partnumber data valves'!$B$4:$K$1001,9,FALSE)</f>
        <v>#N/A</v>
      </c>
      <c r="AD682" s="20" t="e">
        <f>VLOOKUP('Frese Valve Selection'!$O682,'Partnumber data valves'!$B$4:$K$1001,10,FALSE)</f>
        <v>#N/A</v>
      </c>
      <c r="AE682" s="93">
        <f>IF(ISNUMBER(S682),S682*VLOOKUP('Frese Valve Selection'!$T682,'Partnumber data cartridges'!$A$4:$G$1001,7,FALSE),0)+
IF(ISNUMBER(U682),U682*VLOOKUP('Frese Valve Selection'!V682,'Partnumber data cartridges'!$A$4:$G$1001,7,FALSE),0)+
IF(ISNUMBER(W682),W682*VLOOKUP('Frese Valve Selection'!X682,'Partnumber data cartridges'!$A$4:$G$1001,7,FALSE),0)</f>
        <v>0</v>
      </c>
      <c r="AF682" s="1">
        <f>MAX(IF(ISBLANK(T682),0,VLOOKUP('Frese Valve Selection'!$T682,'Partnumber data cartridges'!$A$4:$G$1001,5,FALSE)),
IF(ISBLANK(V682),0,VLOOKUP('Frese Valve Selection'!V682,'Partnumber data cartridges'!$A$4:$G$1001,5,FALSE)),
IF(ISBLANK(X682),0,VLOOKUP('Frese Valve Selection'!X682,'Partnumber data cartridges'!$A$4:$G$1001,5,FALSE)))</f>
        <v>0</v>
      </c>
      <c r="AG682" s="20" t="e">
        <f>VLOOKUP(O682,'Weight table'!$A$2:$C$10000,3,FALSE)+IF(ISNUMBER(S682),S682*VLOOKUP(T682,'Weight table'!$A$2:$C$10000,3,FALSE),0)+IF(ISNUMBER(U682),U682*VLOOKUP(V682,'Weight table'!$A$2:$C$10000,3,FALSE),0)+IF(ISNUMBER(W682),W682*VLOOKUP(X682,'Weight table'!$A$2:$C$10000,3,FALSE),0)</f>
        <v>#N/A</v>
      </c>
      <c r="AI682" s="73"/>
      <c r="AN682">
        <f t="shared" si="53"/>
        <v>0</v>
      </c>
      <c r="AO682" t="e">
        <f t="shared" si="54"/>
        <v>#N/A</v>
      </c>
    </row>
    <row r="683" spans="2:41">
      <c r="B683" s="73"/>
      <c r="C683" s="73"/>
      <c r="D683" s="73"/>
      <c r="E683" s="73"/>
      <c r="F683" s="73"/>
      <c r="G683" s="82"/>
      <c r="H683" s="81"/>
      <c r="I683" s="97"/>
      <c r="J683" s="73"/>
      <c r="K683" s="73"/>
      <c r="L683" s="73"/>
      <c r="M683" s="81"/>
      <c r="O683" s="71"/>
      <c r="P683" s="20" t="e">
        <f>VLOOKUP('Frese Valve Selection'!$O683,'Partnumber data valves'!$B$4:$M$1001,12,FALSE)</f>
        <v>#N/A</v>
      </c>
      <c r="Q683" s="20" t="e">
        <f>VLOOKUP('Frese Valve Selection'!$O683,'Partnumber data valves'!$B$4:$L$1001,11,FALSE)</f>
        <v>#N/A</v>
      </c>
      <c r="R683" s="94" t="e">
        <f t="shared" si="52"/>
        <v>#DIV/0!</v>
      </c>
      <c r="S683" s="71"/>
      <c r="T683" s="71"/>
      <c r="U683" s="71"/>
      <c r="V683" s="71"/>
      <c r="W683" s="71"/>
      <c r="X683" s="71"/>
      <c r="Y683" s="19" t="e">
        <f>VLOOKUP('Frese Valve Selection'!$O683,'Partnumber data valves'!$B$4:$K$1001,2,FALSE)</f>
        <v>#N/A</v>
      </c>
      <c r="Z683" s="20" t="e">
        <f>VLOOKUP('Frese Valve Selection'!$O683,'Partnumber data valves'!$B$4:$K$1001,3,FALSE)</f>
        <v>#N/A</v>
      </c>
      <c r="AA683" s="20" t="e">
        <f>VLOOKUP('Frese Valve Selection'!$O683,'Partnumber data valves'!$B$4:$K$1001,7,FALSE)</f>
        <v>#N/A</v>
      </c>
      <c r="AB683" s="20" t="e">
        <f>VLOOKUP('Frese Valve Selection'!$O683,'Partnumber data valves'!$B$4:$K$1001,8,FALSE)</f>
        <v>#N/A</v>
      </c>
      <c r="AC683" s="20" t="e">
        <f>VLOOKUP('Frese Valve Selection'!$O683,'Partnumber data valves'!$B$4:$K$1001,9,FALSE)</f>
        <v>#N/A</v>
      </c>
      <c r="AD683" s="20" t="e">
        <f>VLOOKUP('Frese Valve Selection'!$O683,'Partnumber data valves'!$B$4:$K$1001,10,FALSE)</f>
        <v>#N/A</v>
      </c>
      <c r="AE683" s="93">
        <f>IF(ISNUMBER(S683),S683*VLOOKUP('Frese Valve Selection'!$T683,'Partnumber data cartridges'!$A$4:$G$1001,7,FALSE),0)+
IF(ISNUMBER(U683),U683*VLOOKUP('Frese Valve Selection'!V683,'Partnumber data cartridges'!$A$4:$G$1001,7,FALSE),0)+
IF(ISNUMBER(W683),W683*VLOOKUP('Frese Valve Selection'!X683,'Partnumber data cartridges'!$A$4:$G$1001,7,FALSE),0)</f>
        <v>0</v>
      </c>
      <c r="AF683" s="1">
        <f>MAX(IF(ISBLANK(T683),0,VLOOKUP('Frese Valve Selection'!$T683,'Partnumber data cartridges'!$A$4:$G$1001,5,FALSE)),
IF(ISBLANK(V683),0,VLOOKUP('Frese Valve Selection'!V683,'Partnumber data cartridges'!$A$4:$G$1001,5,FALSE)),
IF(ISBLANK(X683),0,VLOOKUP('Frese Valve Selection'!X683,'Partnumber data cartridges'!$A$4:$G$1001,5,FALSE)))</f>
        <v>0</v>
      </c>
      <c r="AG683" s="20" t="e">
        <f>VLOOKUP(O683,'Weight table'!$A$2:$C$10000,3,FALSE)+IF(ISNUMBER(S683),S683*VLOOKUP(T683,'Weight table'!$A$2:$C$10000,3,FALSE),0)+IF(ISNUMBER(U683),U683*VLOOKUP(V683,'Weight table'!$A$2:$C$10000,3,FALSE),0)+IF(ISNUMBER(W683),W683*VLOOKUP(X683,'Weight table'!$A$2:$C$10000,3,FALSE),0)</f>
        <v>#N/A</v>
      </c>
      <c r="AI683" s="73"/>
      <c r="AN683">
        <f t="shared" si="53"/>
        <v>0</v>
      </c>
      <c r="AO683" t="e">
        <f t="shared" si="54"/>
        <v>#N/A</v>
      </c>
    </row>
    <row r="684" spans="2:41">
      <c r="B684" s="73"/>
      <c r="C684" s="73"/>
      <c r="D684" s="73"/>
      <c r="E684" s="73"/>
      <c r="F684" s="73"/>
      <c r="G684" s="81"/>
      <c r="H684" s="84"/>
      <c r="I684" s="97"/>
      <c r="J684" s="73"/>
      <c r="K684" s="73"/>
      <c r="L684" s="73"/>
      <c r="M684" s="83"/>
      <c r="O684" s="71"/>
      <c r="P684" s="20" t="e">
        <f>VLOOKUP('Frese Valve Selection'!$O684,'Partnumber data valves'!$B$4:$M$1001,12,FALSE)</f>
        <v>#N/A</v>
      </c>
      <c r="Q684" s="20" t="e">
        <f>VLOOKUP('Frese Valve Selection'!$O684,'Partnumber data valves'!$B$4:$L$1001,11,FALSE)</f>
        <v>#N/A</v>
      </c>
      <c r="R684" s="94" t="e">
        <f t="shared" si="52"/>
        <v>#DIV/0!</v>
      </c>
      <c r="S684" s="71"/>
      <c r="T684" s="71"/>
      <c r="U684" s="71"/>
      <c r="V684" s="71"/>
      <c r="W684" s="71"/>
      <c r="X684" s="71"/>
      <c r="Y684" s="19" t="e">
        <f>VLOOKUP('Frese Valve Selection'!$O684,'Partnumber data valves'!$B$4:$K$1001,2,FALSE)</f>
        <v>#N/A</v>
      </c>
      <c r="Z684" s="20" t="e">
        <f>VLOOKUP('Frese Valve Selection'!$O684,'Partnumber data valves'!$B$4:$K$1001,3,FALSE)</f>
        <v>#N/A</v>
      </c>
      <c r="AA684" s="20" t="e">
        <f>VLOOKUP('Frese Valve Selection'!$O684,'Partnumber data valves'!$B$4:$K$1001,7,FALSE)</f>
        <v>#N/A</v>
      </c>
      <c r="AB684" s="20" t="e">
        <f>VLOOKUP('Frese Valve Selection'!$O684,'Partnumber data valves'!$B$4:$K$1001,8,FALSE)</f>
        <v>#N/A</v>
      </c>
      <c r="AC684" s="20" t="e">
        <f>VLOOKUP('Frese Valve Selection'!$O684,'Partnumber data valves'!$B$4:$K$1001,9,FALSE)</f>
        <v>#N/A</v>
      </c>
      <c r="AD684" s="20" t="e">
        <f>VLOOKUP('Frese Valve Selection'!$O684,'Partnumber data valves'!$B$4:$K$1001,10,FALSE)</f>
        <v>#N/A</v>
      </c>
      <c r="AE684" s="93">
        <f>IF(ISNUMBER(S684),S684*VLOOKUP('Frese Valve Selection'!$T684,'Partnumber data cartridges'!$A$4:$G$1001,7,FALSE),0)+
IF(ISNUMBER(U684),U684*VLOOKUP('Frese Valve Selection'!V684,'Partnumber data cartridges'!$A$4:$G$1001,7,FALSE),0)+
IF(ISNUMBER(W684),W684*VLOOKUP('Frese Valve Selection'!X684,'Partnumber data cartridges'!$A$4:$G$1001,7,FALSE),0)</f>
        <v>0</v>
      </c>
      <c r="AF684" s="1">
        <f>MAX(IF(ISBLANK(T684),0,VLOOKUP('Frese Valve Selection'!$T684,'Partnumber data cartridges'!$A$4:$G$1001,5,FALSE)),
IF(ISBLANK(V684),0,VLOOKUP('Frese Valve Selection'!V684,'Partnumber data cartridges'!$A$4:$G$1001,5,FALSE)),
IF(ISBLANK(X684),0,VLOOKUP('Frese Valve Selection'!X684,'Partnumber data cartridges'!$A$4:$G$1001,5,FALSE)))</f>
        <v>0</v>
      </c>
      <c r="AG684" s="20" t="e">
        <f>VLOOKUP(O684,'Weight table'!$A$2:$C$10000,3,FALSE)+IF(ISNUMBER(S684),S684*VLOOKUP(T684,'Weight table'!$A$2:$C$10000,3,FALSE),0)+IF(ISNUMBER(U684),U684*VLOOKUP(V684,'Weight table'!$A$2:$C$10000,3,FALSE),0)+IF(ISNUMBER(W684),W684*VLOOKUP(X684,'Weight table'!$A$2:$C$10000,3,FALSE),0)</f>
        <v>#N/A</v>
      </c>
      <c r="AI684" s="73"/>
      <c r="AN684">
        <f t="shared" si="53"/>
        <v>0</v>
      </c>
      <c r="AO684" t="e">
        <f t="shared" si="54"/>
        <v>#N/A</v>
      </c>
    </row>
    <row r="685" spans="2:41">
      <c r="B685" s="73"/>
      <c r="C685" s="73"/>
      <c r="D685" s="73"/>
      <c r="E685" s="73"/>
      <c r="F685" s="73"/>
      <c r="G685" s="81"/>
      <c r="H685" s="80"/>
      <c r="I685" s="97"/>
      <c r="J685" s="73"/>
      <c r="K685" s="73"/>
      <c r="L685" s="73"/>
      <c r="M685" s="81"/>
      <c r="O685" s="71"/>
      <c r="P685" s="20" t="e">
        <f>VLOOKUP('Frese Valve Selection'!$O685,'Partnumber data valves'!$B$4:$M$1001,12,FALSE)</f>
        <v>#N/A</v>
      </c>
      <c r="Q685" s="20" t="e">
        <f>VLOOKUP('Frese Valve Selection'!$O685,'Partnumber data valves'!$B$4:$L$1001,11,FALSE)</f>
        <v>#N/A</v>
      </c>
      <c r="R685" s="94" t="e">
        <f t="shared" si="52"/>
        <v>#DIV/0!</v>
      </c>
      <c r="S685" s="71"/>
      <c r="T685" s="71"/>
      <c r="U685" s="71"/>
      <c r="V685" s="71"/>
      <c r="W685" s="71"/>
      <c r="X685" s="71"/>
      <c r="Y685" s="19" t="e">
        <f>VLOOKUP('Frese Valve Selection'!$O685,'Partnumber data valves'!$B$4:$K$1001,2,FALSE)</f>
        <v>#N/A</v>
      </c>
      <c r="Z685" s="20" t="e">
        <f>VLOOKUP('Frese Valve Selection'!$O685,'Partnumber data valves'!$B$4:$K$1001,3,FALSE)</f>
        <v>#N/A</v>
      </c>
      <c r="AA685" s="20" t="e">
        <f>VLOOKUP('Frese Valve Selection'!$O685,'Partnumber data valves'!$B$4:$K$1001,7,FALSE)</f>
        <v>#N/A</v>
      </c>
      <c r="AB685" s="20" t="e">
        <f>VLOOKUP('Frese Valve Selection'!$O685,'Partnumber data valves'!$B$4:$K$1001,8,FALSE)</f>
        <v>#N/A</v>
      </c>
      <c r="AC685" s="20" t="e">
        <f>VLOOKUP('Frese Valve Selection'!$O685,'Partnumber data valves'!$B$4:$K$1001,9,FALSE)</f>
        <v>#N/A</v>
      </c>
      <c r="AD685" s="20" t="e">
        <f>VLOOKUP('Frese Valve Selection'!$O685,'Partnumber data valves'!$B$4:$K$1001,10,FALSE)</f>
        <v>#N/A</v>
      </c>
      <c r="AE685" s="93">
        <f>IF(ISNUMBER(S685),S685*VLOOKUP('Frese Valve Selection'!$T685,'Partnumber data cartridges'!$A$4:$G$1001,7,FALSE),0)+
IF(ISNUMBER(U685),U685*VLOOKUP('Frese Valve Selection'!V685,'Partnumber data cartridges'!$A$4:$G$1001,7,FALSE),0)+
IF(ISNUMBER(W685),W685*VLOOKUP('Frese Valve Selection'!X685,'Partnumber data cartridges'!$A$4:$G$1001,7,FALSE),0)</f>
        <v>0</v>
      </c>
      <c r="AF685" s="1">
        <f>MAX(IF(ISBLANK(T685),0,VLOOKUP('Frese Valve Selection'!$T685,'Partnumber data cartridges'!$A$4:$G$1001,5,FALSE)),
IF(ISBLANK(V685),0,VLOOKUP('Frese Valve Selection'!V685,'Partnumber data cartridges'!$A$4:$G$1001,5,FALSE)),
IF(ISBLANK(X685),0,VLOOKUP('Frese Valve Selection'!X685,'Partnumber data cartridges'!$A$4:$G$1001,5,FALSE)))</f>
        <v>0</v>
      </c>
      <c r="AG685" s="20" t="e">
        <f>VLOOKUP(O685,'Weight table'!$A$2:$C$10000,3,FALSE)+IF(ISNUMBER(S685),S685*VLOOKUP(T685,'Weight table'!$A$2:$C$10000,3,FALSE),0)+IF(ISNUMBER(U685),U685*VLOOKUP(V685,'Weight table'!$A$2:$C$10000,3,FALSE),0)+IF(ISNUMBER(W685),W685*VLOOKUP(X685,'Weight table'!$A$2:$C$10000,3,FALSE),0)</f>
        <v>#N/A</v>
      </c>
      <c r="AI685" s="73"/>
      <c r="AN685">
        <f t="shared" si="53"/>
        <v>0</v>
      </c>
      <c r="AO685" t="e">
        <f t="shared" si="54"/>
        <v>#N/A</v>
      </c>
    </row>
    <row r="686" spans="2:41">
      <c r="B686" s="73"/>
      <c r="C686" s="73"/>
      <c r="D686" s="73"/>
      <c r="E686" s="73"/>
      <c r="F686" s="73"/>
      <c r="G686" s="81"/>
      <c r="H686" s="80"/>
      <c r="I686" s="97"/>
      <c r="J686" s="73"/>
      <c r="K686" s="73"/>
      <c r="L686" s="73"/>
      <c r="M686" s="81"/>
      <c r="O686" s="71"/>
      <c r="P686" s="20" t="e">
        <f>VLOOKUP('Frese Valve Selection'!$O686,'Partnumber data valves'!$B$4:$M$1001,12,FALSE)</f>
        <v>#N/A</v>
      </c>
      <c r="Q686" s="20" t="e">
        <f>VLOOKUP('Frese Valve Selection'!$O686,'Partnumber data valves'!$B$4:$L$1001,11,FALSE)</f>
        <v>#N/A</v>
      </c>
      <c r="R686" s="94" t="e">
        <f t="shared" si="52"/>
        <v>#DIV/0!</v>
      </c>
      <c r="S686" s="71"/>
      <c r="T686" s="71"/>
      <c r="U686" s="71"/>
      <c r="V686" s="71"/>
      <c r="W686" s="71"/>
      <c r="X686" s="71"/>
      <c r="Y686" s="19" t="e">
        <f>VLOOKUP('Frese Valve Selection'!$O686,'Partnumber data valves'!$B$4:$K$1001,2,FALSE)</f>
        <v>#N/A</v>
      </c>
      <c r="Z686" s="20" t="e">
        <f>VLOOKUP('Frese Valve Selection'!$O686,'Partnumber data valves'!$B$4:$K$1001,3,FALSE)</f>
        <v>#N/A</v>
      </c>
      <c r="AA686" s="20" t="e">
        <f>VLOOKUP('Frese Valve Selection'!$O686,'Partnumber data valves'!$B$4:$K$1001,7,FALSE)</f>
        <v>#N/A</v>
      </c>
      <c r="AB686" s="20" t="e">
        <f>VLOOKUP('Frese Valve Selection'!$O686,'Partnumber data valves'!$B$4:$K$1001,8,FALSE)</f>
        <v>#N/A</v>
      </c>
      <c r="AC686" s="20" t="e">
        <f>VLOOKUP('Frese Valve Selection'!$O686,'Partnumber data valves'!$B$4:$K$1001,9,FALSE)</f>
        <v>#N/A</v>
      </c>
      <c r="AD686" s="20" t="e">
        <f>VLOOKUP('Frese Valve Selection'!$O686,'Partnumber data valves'!$B$4:$K$1001,10,FALSE)</f>
        <v>#N/A</v>
      </c>
      <c r="AE686" s="93">
        <f>IF(ISNUMBER(S686),S686*VLOOKUP('Frese Valve Selection'!$T686,'Partnumber data cartridges'!$A$4:$G$1001,7,FALSE),0)+
IF(ISNUMBER(U686),U686*VLOOKUP('Frese Valve Selection'!V686,'Partnumber data cartridges'!$A$4:$G$1001,7,FALSE),0)+
IF(ISNUMBER(W686),W686*VLOOKUP('Frese Valve Selection'!X686,'Partnumber data cartridges'!$A$4:$G$1001,7,FALSE),0)</f>
        <v>0</v>
      </c>
      <c r="AF686" s="1">
        <f>MAX(IF(ISBLANK(T686),0,VLOOKUP('Frese Valve Selection'!$T686,'Partnumber data cartridges'!$A$4:$G$1001,5,FALSE)),
IF(ISBLANK(V686),0,VLOOKUP('Frese Valve Selection'!V686,'Partnumber data cartridges'!$A$4:$G$1001,5,FALSE)),
IF(ISBLANK(X686),0,VLOOKUP('Frese Valve Selection'!X686,'Partnumber data cartridges'!$A$4:$G$1001,5,FALSE)))</f>
        <v>0</v>
      </c>
      <c r="AG686" s="20" t="e">
        <f>VLOOKUP(O686,'Weight table'!$A$2:$C$10000,3,FALSE)+IF(ISNUMBER(S686),S686*VLOOKUP(T686,'Weight table'!$A$2:$C$10000,3,FALSE),0)+IF(ISNUMBER(U686),U686*VLOOKUP(V686,'Weight table'!$A$2:$C$10000,3,FALSE),0)+IF(ISNUMBER(W686),W686*VLOOKUP(X686,'Weight table'!$A$2:$C$10000,3,FALSE),0)</f>
        <v>#N/A</v>
      </c>
      <c r="AI686" s="73"/>
      <c r="AN686">
        <f t="shared" si="53"/>
        <v>0</v>
      </c>
      <c r="AO686" t="e">
        <f t="shared" si="54"/>
        <v>#N/A</v>
      </c>
    </row>
    <row r="687" spans="2:41">
      <c r="B687" s="73"/>
      <c r="C687" s="73"/>
      <c r="D687" s="73"/>
      <c r="E687" s="73"/>
      <c r="F687" s="73"/>
      <c r="G687" s="81"/>
      <c r="H687" s="80"/>
      <c r="I687" s="97"/>
      <c r="J687" s="73"/>
      <c r="K687" s="73"/>
      <c r="L687" s="73"/>
      <c r="M687" s="83"/>
      <c r="O687" s="71"/>
      <c r="P687" s="20" t="e">
        <f>VLOOKUP('Frese Valve Selection'!$O687,'Partnumber data valves'!$B$4:$M$1001,12,FALSE)</f>
        <v>#N/A</v>
      </c>
      <c r="Q687" s="20" t="e">
        <f>VLOOKUP('Frese Valve Selection'!$O687,'Partnumber data valves'!$B$4:$L$1001,11,FALSE)</f>
        <v>#N/A</v>
      </c>
      <c r="R687" s="94" t="e">
        <f t="shared" si="52"/>
        <v>#DIV/0!</v>
      </c>
      <c r="S687" s="71"/>
      <c r="T687" s="71"/>
      <c r="U687" s="71"/>
      <c r="V687" s="71"/>
      <c r="W687" s="71"/>
      <c r="X687" s="71"/>
      <c r="Y687" s="19" t="e">
        <f>VLOOKUP('Frese Valve Selection'!$O687,'Partnumber data valves'!$B$4:$K$1001,2,FALSE)</f>
        <v>#N/A</v>
      </c>
      <c r="Z687" s="20" t="e">
        <f>VLOOKUP('Frese Valve Selection'!$O687,'Partnumber data valves'!$B$4:$K$1001,3,FALSE)</f>
        <v>#N/A</v>
      </c>
      <c r="AA687" s="20" t="e">
        <f>VLOOKUP('Frese Valve Selection'!$O687,'Partnumber data valves'!$B$4:$K$1001,7,FALSE)</f>
        <v>#N/A</v>
      </c>
      <c r="AB687" s="20" t="e">
        <f>VLOOKUP('Frese Valve Selection'!$O687,'Partnumber data valves'!$B$4:$K$1001,8,FALSE)</f>
        <v>#N/A</v>
      </c>
      <c r="AC687" s="20" t="e">
        <f>VLOOKUP('Frese Valve Selection'!$O687,'Partnumber data valves'!$B$4:$K$1001,9,FALSE)</f>
        <v>#N/A</v>
      </c>
      <c r="AD687" s="20" t="e">
        <f>VLOOKUP('Frese Valve Selection'!$O687,'Partnumber data valves'!$B$4:$K$1001,10,FALSE)</f>
        <v>#N/A</v>
      </c>
      <c r="AE687" s="93">
        <f>IF(ISNUMBER(S687),S687*VLOOKUP('Frese Valve Selection'!$T687,'Partnumber data cartridges'!$A$4:$G$1001,7,FALSE),0)+
IF(ISNUMBER(U687),U687*VLOOKUP('Frese Valve Selection'!V687,'Partnumber data cartridges'!$A$4:$G$1001,7,FALSE),0)+
IF(ISNUMBER(W687),W687*VLOOKUP('Frese Valve Selection'!X687,'Partnumber data cartridges'!$A$4:$G$1001,7,FALSE),0)</f>
        <v>0</v>
      </c>
      <c r="AF687" s="1">
        <f>MAX(IF(ISBLANK(T687),0,VLOOKUP('Frese Valve Selection'!$T687,'Partnumber data cartridges'!$A$4:$G$1001,5,FALSE)),
IF(ISBLANK(V687),0,VLOOKUP('Frese Valve Selection'!V687,'Partnumber data cartridges'!$A$4:$G$1001,5,FALSE)),
IF(ISBLANK(X687),0,VLOOKUP('Frese Valve Selection'!X687,'Partnumber data cartridges'!$A$4:$G$1001,5,FALSE)))</f>
        <v>0</v>
      </c>
      <c r="AG687" s="20" t="e">
        <f>VLOOKUP(O687,'Weight table'!$A$2:$C$10000,3,FALSE)+IF(ISNUMBER(S687),S687*VLOOKUP(T687,'Weight table'!$A$2:$C$10000,3,FALSE),0)+IF(ISNUMBER(U687),U687*VLOOKUP(V687,'Weight table'!$A$2:$C$10000,3,FALSE),0)+IF(ISNUMBER(W687),W687*VLOOKUP(X687,'Weight table'!$A$2:$C$10000,3,FALSE),0)</f>
        <v>#N/A</v>
      </c>
      <c r="AI687" s="73"/>
      <c r="AN687">
        <f t="shared" si="53"/>
        <v>0</v>
      </c>
      <c r="AO687" t="e">
        <f t="shared" si="54"/>
        <v>#N/A</v>
      </c>
    </row>
    <row r="688" spans="2:41">
      <c r="B688" s="73"/>
      <c r="C688" s="73"/>
      <c r="D688" s="73"/>
      <c r="E688" s="73"/>
      <c r="F688" s="73"/>
      <c r="G688" s="81"/>
      <c r="H688" s="80"/>
      <c r="I688" s="97"/>
      <c r="J688" s="73"/>
      <c r="K688" s="73"/>
      <c r="L688" s="73"/>
      <c r="M688" s="83"/>
      <c r="O688" s="71"/>
      <c r="P688" s="20" t="e">
        <f>VLOOKUP('Frese Valve Selection'!$O688,'Partnumber data valves'!$B$4:$M$1001,12,FALSE)</f>
        <v>#N/A</v>
      </c>
      <c r="Q688" s="20" t="e">
        <f>VLOOKUP('Frese Valve Selection'!$O688,'Partnumber data valves'!$B$4:$L$1001,11,FALSE)</f>
        <v>#N/A</v>
      </c>
      <c r="R688" s="94" t="e">
        <f t="shared" si="52"/>
        <v>#DIV/0!</v>
      </c>
      <c r="S688" s="71"/>
      <c r="T688" s="71"/>
      <c r="U688" s="71"/>
      <c r="V688" s="71"/>
      <c r="W688" s="71"/>
      <c r="X688" s="71"/>
      <c r="Y688" s="19" t="e">
        <f>VLOOKUP('Frese Valve Selection'!$O688,'Partnumber data valves'!$B$4:$K$1001,2,FALSE)</f>
        <v>#N/A</v>
      </c>
      <c r="Z688" s="20" t="e">
        <f>VLOOKUP('Frese Valve Selection'!$O688,'Partnumber data valves'!$B$4:$K$1001,3,FALSE)</f>
        <v>#N/A</v>
      </c>
      <c r="AA688" s="20" t="e">
        <f>VLOOKUP('Frese Valve Selection'!$O688,'Partnumber data valves'!$B$4:$K$1001,7,FALSE)</f>
        <v>#N/A</v>
      </c>
      <c r="AB688" s="20" t="e">
        <f>VLOOKUP('Frese Valve Selection'!$O688,'Partnumber data valves'!$B$4:$K$1001,8,FALSE)</f>
        <v>#N/A</v>
      </c>
      <c r="AC688" s="20" t="e">
        <f>VLOOKUP('Frese Valve Selection'!$O688,'Partnumber data valves'!$B$4:$K$1001,9,FALSE)</f>
        <v>#N/A</v>
      </c>
      <c r="AD688" s="20" t="e">
        <f>VLOOKUP('Frese Valve Selection'!$O688,'Partnumber data valves'!$B$4:$K$1001,10,FALSE)</f>
        <v>#N/A</v>
      </c>
      <c r="AE688" s="93">
        <f>IF(ISNUMBER(S688),S688*VLOOKUP('Frese Valve Selection'!$T688,'Partnumber data cartridges'!$A$4:$G$1001,7,FALSE),0)+
IF(ISNUMBER(U688),U688*VLOOKUP('Frese Valve Selection'!V688,'Partnumber data cartridges'!$A$4:$G$1001,7,FALSE),0)+
IF(ISNUMBER(W688),W688*VLOOKUP('Frese Valve Selection'!X688,'Partnumber data cartridges'!$A$4:$G$1001,7,FALSE),0)</f>
        <v>0</v>
      </c>
      <c r="AF688" s="1">
        <f>MAX(IF(ISBLANK(T688),0,VLOOKUP('Frese Valve Selection'!$T688,'Partnumber data cartridges'!$A$4:$G$1001,5,FALSE)),
IF(ISBLANK(V688),0,VLOOKUP('Frese Valve Selection'!V688,'Partnumber data cartridges'!$A$4:$G$1001,5,FALSE)),
IF(ISBLANK(X688),0,VLOOKUP('Frese Valve Selection'!X688,'Partnumber data cartridges'!$A$4:$G$1001,5,FALSE)))</f>
        <v>0</v>
      </c>
      <c r="AG688" s="20" t="e">
        <f>VLOOKUP(O688,'Weight table'!$A$2:$C$10000,3,FALSE)+IF(ISNUMBER(S688),S688*VLOOKUP(T688,'Weight table'!$A$2:$C$10000,3,FALSE),0)+IF(ISNUMBER(U688),U688*VLOOKUP(V688,'Weight table'!$A$2:$C$10000,3,FALSE),0)+IF(ISNUMBER(W688),W688*VLOOKUP(X688,'Weight table'!$A$2:$C$10000,3,FALSE),0)</f>
        <v>#N/A</v>
      </c>
      <c r="AI688" s="73"/>
      <c r="AN688">
        <f t="shared" si="53"/>
        <v>0</v>
      </c>
      <c r="AO688" t="e">
        <f t="shared" si="54"/>
        <v>#N/A</v>
      </c>
    </row>
    <row r="689" spans="2:41">
      <c r="B689" s="73"/>
      <c r="C689" s="73"/>
      <c r="D689" s="73"/>
      <c r="E689" s="73"/>
      <c r="F689" s="73"/>
      <c r="G689" s="81"/>
      <c r="H689" s="80"/>
      <c r="I689" s="97"/>
      <c r="J689" s="73"/>
      <c r="K689" s="73"/>
      <c r="L689" s="73"/>
      <c r="M689" s="81"/>
      <c r="O689" s="71"/>
      <c r="P689" s="20" t="e">
        <f>VLOOKUP('Frese Valve Selection'!$O689,'Partnumber data valves'!$B$4:$M$1001,12,FALSE)</f>
        <v>#N/A</v>
      </c>
      <c r="Q689" s="20" t="e">
        <f>VLOOKUP('Frese Valve Selection'!$O689,'Partnumber data valves'!$B$4:$L$1001,11,FALSE)</f>
        <v>#N/A</v>
      </c>
      <c r="R689" s="94" t="e">
        <f t="shared" si="52"/>
        <v>#DIV/0!</v>
      </c>
      <c r="S689" s="71"/>
      <c r="T689" s="71"/>
      <c r="U689" s="71"/>
      <c r="V689" s="71"/>
      <c r="W689" s="71"/>
      <c r="X689" s="71"/>
      <c r="Y689" s="19" t="e">
        <f>VLOOKUP('Frese Valve Selection'!$O689,'Partnumber data valves'!$B$4:$K$1001,2,FALSE)</f>
        <v>#N/A</v>
      </c>
      <c r="Z689" s="20" t="e">
        <f>VLOOKUP('Frese Valve Selection'!$O689,'Partnumber data valves'!$B$4:$K$1001,3,FALSE)</f>
        <v>#N/A</v>
      </c>
      <c r="AA689" s="20" t="e">
        <f>VLOOKUP('Frese Valve Selection'!$O689,'Partnumber data valves'!$B$4:$K$1001,7,FALSE)</f>
        <v>#N/A</v>
      </c>
      <c r="AB689" s="20" t="e">
        <f>VLOOKUP('Frese Valve Selection'!$O689,'Partnumber data valves'!$B$4:$K$1001,8,FALSE)</f>
        <v>#N/A</v>
      </c>
      <c r="AC689" s="20" t="e">
        <f>VLOOKUP('Frese Valve Selection'!$O689,'Partnumber data valves'!$B$4:$K$1001,9,FALSE)</f>
        <v>#N/A</v>
      </c>
      <c r="AD689" s="20" t="e">
        <f>VLOOKUP('Frese Valve Selection'!$O689,'Partnumber data valves'!$B$4:$K$1001,10,FALSE)</f>
        <v>#N/A</v>
      </c>
      <c r="AE689" s="93">
        <f>IF(ISNUMBER(S689),S689*VLOOKUP('Frese Valve Selection'!$T689,'Partnumber data cartridges'!$A$4:$G$1001,7,FALSE),0)+
IF(ISNUMBER(U689),U689*VLOOKUP('Frese Valve Selection'!V689,'Partnumber data cartridges'!$A$4:$G$1001,7,FALSE),0)+
IF(ISNUMBER(W689),W689*VLOOKUP('Frese Valve Selection'!X689,'Partnumber data cartridges'!$A$4:$G$1001,7,FALSE),0)</f>
        <v>0</v>
      </c>
      <c r="AF689" s="1">
        <f>MAX(IF(ISBLANK(T689),0,VLOOKUP('Frese Valve Selection'!$T689,'Partnumber data cartridges'!$A$4:$G$1001,5,FALSE)),
IF(ISBLANK(V689),0,VLOOKUP('Frese Valve Selection'!V689,'Partnumber data cartridges'!$A$4:$G$1001,5,FALSE)),
IF(ISBLANK(X689),0,VLOOKUP('Frese Valve Selection'!X689,'Partnumber data cartridges'!$A$4:$G$1001,5,FALSE)))</f>
        <v>0</v>
      </c>
      <c r="AG689" s="20" t="e">
        <f>VLOOKUP(O689,'Weight table'!$A$2:$C$10000,3,FALSE)+IF(ISNUMBER(S689),S689*VLOOKUP(T689,'Weight table'!$A$2:$C$10000,3,FALSE),0)+IF(ISNUMBER(U689),U689*VLOOKUP(V689,'Weight table'!$A$2:$C$10000,3,FALSE),0)+IF(ISNUMBER(W689),W689*VLOOKUP(X689,'Weight table'!$A$2:$C$10000,3,FALSE),0)</f>
        <v>#N/A</v>
      </c>
      <c r="AI689" s="73"/>
      <c r="AN689">
        <f t="shared" si="53"/>
        <v>0</v>
      </c>
      <c r="AO689" t="e">
        <f t="shared" si="54"/>
        <v>#N/A</v>
      </c>
    </row>
    <row r="690" spans="2:41">
      <c r="B690" s="73"/>
      <c r="C690" s="73"/>
      <c r="D690" s="73"/>
      <c r="E690" s="73"/>
      <c r="F690" s="73"/>
      <c r="G690" s="81"/>
      <c r="H690" s="84"/>
      <c r="I690" s="97"/>
      <c r="J690" s="73"/>
      <c r="K690" s="73"/>
      <c r="L690" s="73"/>
      <c r="M690" s="81"/>
      <c r="O690" s="71"/>
      <c r="P690" s="20" t="e">
        <f>VLOOKUP('Frese Valve Selection'!$O690,'Partnumber data valves'!$B$4:$M$1001,12,FALSE)</f>
        <v>#N/A</v>
      </c>
      <c r="Q690" s="20" t="e">
        <f>VLOOKUP('Frese Valve Selection'!$O690,'Partnumber data valves'!$B$4:$L$1001,11,FALSE)</f>
        <v>#N/A</v>
      </c>
      <c r="R690" s="94" t="e">
        <f t="shared" si="52"/>
        <v>#DIV/0!</v>
      </c>
      <c r="S690" s="71"/>
      <c r="T690" s="71"/>
      <c r="U690" s="71"/>
      <c r="V690" s="71"/>
      <c r="W690" s="71"/>
      <c r="X690" s="71"/>
      <c r="Y690" s="19" t="e">
        <f>VLOOKUP('Frese Valve Selection'!$O690,'Partnumber data valves'!$B$4:$K$1001,2,FALSE)</f>
        <v>#N/A</v>
      </c>
      <c r="Z690" s="20" t="e">
        <f>VLOOKUP('Frese Valve Selection'!$O690,'Partnumber data valves'!$B$4:$K$1001,3,FALSE)</f>
        <v>#N/A</v>
      </c>
      <c r="AA690" s="20" t="e">
        <f>VLOOKUP('Frese Valve Selection'!$O690,'Partnumber data valves'!$B$4:$K$1001,7,FALSE)</f>
        <v>#N/A</v>
      </c>
      <c r="AB690" s="20" t="e">
        <f>VLOOKUP('Frese Valve Selection'!$O690,'Partnumber data valves'!$B$4:$K$1001,8,FALSE)</f>
        <v>#N/A</v>
      </c>
      <c r="AC690" s="20" t="e">
        <f>VLOOKUP('Frese Valve Selection'!$O690,'Partnumber data valves'!$B$4:$K$1001,9,FALSE)</f>
        <v>#N/A</v>
      </c>
      <c r="AD690" s="20" t="e">
        <f>VLOOKUP('Frese Valve Selection'!$O690,'Partnumber data valves'!$B$4:$K$1001,10,FALSE)</f>
        <v>#N/A</v>
      </c>
      <c r="AE690" s="93">
        <f>IF(ISNUMBER(S690),S690*VLOOKUP('Frese Valve Selection'!$T690,'Partnumber data cartridges'!$A$4:$G$1001,7,FALSE),0)+
IF(ISNUMBER(U690),U690*VLOOKUP('Frese Valve Selection'!V690,'Partnumber data cartridges'!$A$4:$G$1001,7,FALSE),0)+
IF(ISNUMBER(W690),W690*VLOOKUP('Frese Valve Selection'!X690,'Partnumber data cartridges'!$A$4:$G$1001,7,FALSE),0)</f>
        <v>0</v>
      </c>
      <c r="AF690" s="1">
        <f>MAX(IF(ISBLANK(T690),0,VLOOKUP('Frese Valve Selection'!$T690,'Partnumber data cartridges'!$A$4:$G$1001,5,FALSE)),
IF(ISBLANK(V690),0,VLOOKUP('Frese Valve Selection'!V690,'Partnumber data cartridges'!$A$4:$G$1001,5,FALSE)),
IF(ISBLANK(X690),0,VLOOKUP('Frese Valve Selection'!X690,'Partnumber data cartridges'!$A$4:$G$1001,5,FALSE)))</f>
        <v>0</v>
      </c>
      <c r="AG690" s="20" t="e">
        <f>VLOOKUP(O690,'Weight table'!$A$2:$C$10000,3,FALSE)+IF(ISNUMBER(S690),S690*VLOOKUP(T690,'Weight table'!$A$2:$C$10000,3,FALSE),0)+IF(ISNUMBER(U690),U690*VLOOKUP(V690,'Weight table'!$A$2:$C$10000,3,FALSE),0)+IF(ISNUMBER(W690),W690*VLOOKUP(X690,'Weight table'!$A$2:$C$10000,3,FALSE),0)</f>
        <v>#N/A</v>
      </c>
      <c r="AI690" s="73"/>
      <c r="AN690">
        <f t="shared" si="53"/>
        <v>0</v>
      </c>
      <c r="AO690" t="e">
        <f t="shared" si="54"/>
        <v>#N/A</v>
      </c>
    </row>
    <row r="691" spans="2:41">
      <c r="B691" s="73"/>
      <c r="C691" s="73"/>
      <c r="D691" s="73"/>
      <c r="E691" s="73"/>
      <c r="F691" s="73"/>
      <c r="G691" s="81"/>
      <c r="H691" s="84"/>
      <c r="I691" s="97"/>
      <c r="J691" s="73"/>
      <c r="K691" s="73"/>
      <c r="L691" s="73"/>
      <c r="M691" s="81"/>
      <c r="O691" s="71"/>
      <c r="P691" s="20" t="e">
        <f>VLOOKUP('Frese Valve Selection'!$O691,'Partnumber data valves'!$B$4:$M$1001,12,FALSE)</f>
        <v>#N/A</v>
      </c>
      <c r="Q691" s="20" t="e">
        <f>VLOOKUP('Frese Valve Selection'!$O691,'Partnumber data valves'!$B$4:$L$1001,11,FALSE)</f>
        <v>#N/A</v>
      </c>
      <c r="R691" s="94" t="e">
        <f t="shared" si="52"/>
        <v>#DIV/0!</v>
      </c>
      <c r="S691" s="71"/>
      <c r="T691" s="71"/>
      <c r="U691" s="71"/>
      <c r="V691" s="71"/>
      <c r="W691" s="71"/>
      <c r="X691" s="71"/>
      <c r="Y691" s="19" t="e">
        <f>VLOOKUP('Frese Valve Selection'!$O691,'Partnumber data valves'!$B$4:$K$1001,2,FALSE)</f>
        <v>#N/A</v>
      </c>
      <c r="Z691" s="20" t="e">
        <f>VLOOKUP('Frese Valve Selection'!$O691,'Partnumber data valves'!$B$4:$K$1001,3,FALSE)</f>
        <v>#N/A</v>
      </c>
      <c r="AA691" s="20" t="e">
        <f>VLOOKUP('Frese Valve Selection'!$O691,'Partnumber data valves'!$B$4:$K$1001,7,FALSE)</f>
        <v>#N/A</v>
      </c>
      <c r="AB691" s="20" t="e">
        <f>VLOOKUP('Frese Valve Selection'!$O691,'Partnumber data valves'!$B$4:$K$1001,8,FALSE)</f>
        <v>#N/A</v>
      </c>
      <c r="AC691" s="20" t="e">
        <f>VLOOKUP('Frese Valve Selection'!$O691,'Partnumber data valves'!$B$4:$K$1001,9,FALSE)</f>
        <v>#N/A</v>
      </c>
      <c r="AD691" s="20" t="e">
        <f>VLOOKUP('Frese Valve Selection'!$O691,'Partnumber data valves'!$B$4:$K$1001,10,FALSE)</f>
        <v>#N/A</v>
      </c>
      <c r="AE691" s="93">
        <f>IF(ISNUMBER(S691),S691*VLOOKUP('Frese Valve Selection'!$T691,'Partnumber data cartridges'!$A$4:$G$1001,7,FALSE),0)+
IF(ISNUMBER(U691),U691*VLOOKUP('Frese Valve Selection'!V691,'Partnumber data cartridges'!$A$4:$G$1001,7,FALSE),0)+
IF(ISNUMBER(W691),W691*VLOOKUP('Frese Valve Selection'!X691,'Partnumber data cartridges'!$A$4:$G$1001,7,FALSE),0)</f>
        <v>0</v>
      </c>
      <c r="AF691" s="1">
        <f>MAX(IF(ISBLANK(T691),0,VLOOKUP('Frese Valve Selection'!$T691,'Partnumber data cartridges'!$A$4:$G$1001,5,FALSE)),
IF(ISBLANK(V691),0,VLOOKUP('Frese Valve Selection'!V691,'Partnumber data cartridges'!$A$4:$G$1001,5,FALSE)),
IF(ISBLANK(X691),0,VLOOKUP('Frese Valve Selection'!X691,'Partnumber data cartridges'!$A$4:$G$1001,5,FALSE)))</f>
        <v>0</v>
      </c>
      <c r="AG691" s="20" t="e">
        <f>VLOOKUP(O691,'Weight table'!$A$2:$C$10000,3,FALSE)+IF(ISNUMBER(S691),S691*VLOOKUP(T691,'Weight table'!$A$2:$C$10000,3,FALSE),0)+IF(ISNUMBER(U691),U691*VLOOKUP(V691,'Weight table'!$A$2:$C$10000,3,FALSE),0)+IF(ISNUMBER(W691),W691*VLOOKUP(X691,'Weight table'!$A$2:$C$10000,3,FALSE),0)</f>
        <v>#N/A</v>
      </c>
      <c r="AI691" s="73"/>
      <c r="AN691">
        <f t="shared" si="53"/>
        <v>0</v>
      </c>
      <c r="AO691" t="e">
        <f t="shared" si="54"/>
        <v>#N/A</v>
      </c>
    </row>
    <row r="692" spans="2:41">
      <c r="B692" s="73"/>
      <c r="C692" s="73"/>
      <c r="D692" s="73"/>
      <c r="E692" s="73"/>
      <c r="F692" s="73"/>
      <c r="G692" s="81"/>
      <c r="H692" s="84"/>
      <c r="I692" s="97"/>
      <c r="J692" s="73"/>
      <c r="K692" s="73"/>
      <c r="L692" s="73"/>
      <c r="M692" s="81"/>
      <c r="O692" s="71"/>
      <c r="P692" s="20" t="e">
        <f>VLOOKUP('Frese Valve Selection'!$O692,'Partnumber data valves'!$B$4:$M$1001,12,FALSE)</f>
        <v>#N/A</v>
      </c>
      <c r="Q692" s="20" t="e">
        <f>VLOOKUP('Frese Valve Selection'!$O692,'Partnumber data valves'!$B$4:$L$1001,11,FALSE)</f>
        <v>#N/A</v>
      </c>
      <c r="R692" s="94" t="e">
        <f t="shared" si="52"/>
        <v>#DIV/0!</v>
      </c>
      <c r="S692" s="71"/>
      <c r="T692" s="71"/>
      <c r="U692" s="71"/>
      <c r="V692" s="71"/>
      <c r="W692" s="71"/>
      <c r="X692" s="71"/>
      <c r="Y692" s="19" t="e">
        <f>VLOOKUP('Frese Valve Selection'!$O692,'Partnumber data valves'!$B$4:$K$1001,2,FALSE)</f>
        <v>#N/A</v>
      </c>
      <c r="Z692" s="20" t="e">
        <f>VLOOKUP('Frese Valve Selection'!$O692,'Partnumber data valves'!$B$4:$K$1001,3,FALSE)</f>
        <v>#N/A</v>
      </c>
      <c r="AA692" s="20" t="e">
        <f>VLOOKUP('Frese Valve Selection'!$O692,'Partnumber data valves'!$B$4:$K$1001,7,FALSE)</f>
        <v>#N/A</v>
      </c>
      <c r="AB692" s="20" t="e">
        <f>VLOOKUP('Frese Valve Selection'!$O692,'Partnumber data valves'!$B$4:$K$1001,8,FALSE)</f>
        <v>#N/A</v>
      </c>
      <c r="AC692" s="20" t="e">
        <f>VLOOKUP('Frese Valve Selection'!$O692,'Partnumber data valves'!$B$4:$K$1001,9,FALSE)</f>
        <v>#N/A</v>
      </c>
      <c r="AD692" s="20" t="e">
        <f>VLOOKUP('Frese Valve Selection'!$O692,'Partnumber data valves'!$B$4:$K$1001,10,FALSE)</f>
        <v>#N/A</v>
      </c>
      <c r="AE692" s="93">
        <f>IF(ISNUMBER(S692),S692*VLOOKUP('Frese Valve Selection'!$T692,'Partnumber data cartridges'!$A$4:$G$1001,7,FALSE),0)+
IF(ISNUMBER(U692),U692*VLOOKUP('Frese Valve Selection'!V692,'Partnumber data cartridges'!$A$4:$G$1001,7,FALSE),0)+
IF(ISNUMBER(W692),W692*VLOOKUP('Frese Valve Selection'!X692,'Partnumber data cartridges'!$A$4:$G$1001,7,FALSE),0)</f>
        <v>0</v>
      </c>
      <c r="AF692" s="1">
        <f>MAX(IF(ISBLANK(T692),0,VLOOKUP('Frese Valve Selection'!$T692,'Partnumber data cartridges'!$A$4:$G$1001,5,FALSE)),
IF(ISBLANK(V692),0,VLOOKUP('Frese Valve Selection'!V692,'Partnumber data cartridges'!$A$4:$G$1001,5,FALSE)),
IF(ISBLANK(X692),0,VLOOKUP('Frese Valve Selection'!X692,'Partnumber data cartridges'!$A$4:$G$1001,5,FALSE)))</f>
        <v>0</v>
      </c>
      <c r="AG692" s="20" t="e">
        <f>VLOOKUP(O692,'Weight table'!$A$2:$C$10000,3,FALSE)+IF(ISNUMBER(S692),S692*VLOOKUP(T692,'Weight table'!$A$2:$C$10000,3,FALSE),0)+IF(ISNUMBER(U692),U692*VLOOKUP(V692,'Weight table'!$A$2:$C$10000,3,FALSE),0)+IF(ISNUMBER(W692),W692*VLOOKUP(X692,'Weight table'!$A$2:$C$10000,3,FALSE),0)</f>
        <v>#N/A</v>
      </c>
      <c r="AI692" s="73"/>
      <c r="AN692">
        <f t="shared" si="53"/>
        <v>0</v>
      </c>
      <c r="AO692" t="e">
        <f t="shared" si="54"/>
        <v>#N/A</v>
      </c>
    </row>
    <row r="693" spans="2:41">
      <c r="B693" s="73"/>
      <c r="C693" s="73"/>
      <c r="D693" s="73"/>
      <c r="E693" s="73"/>
      <c r="F693" s="73"/>
      <c r="G693" s="81"/>
      <c r="H693" s="81"/>
      <c r="I693" s="97"/>
      <c r="J693" s="73"/>
      <c r="K693" s="73"/>
      <c r="L693" s="73"/>
      <c r="M693" s="81"/>
      <c r="O693" s="71"/>
      <c r="P693" s="20" t="e">
        <f>VLOOKUP('Frese Valve Selection'!$O693,'Partnumber data valves'!$B$4:$M$1001,12,FALSE)</f>
        <v>#N/A</v>
      </c>
      <c r="Q693" s="20" t="e">
        <f>VLOOKUP('Frese Valve Selection'!$O693,'Partnumber data valves'!$B$4:$L$1001,11,FALSE)</f>
        <v>#N/A</v>
      </c>
      <c r="R693" s="94" t="e">
        <f t="shared" si="52"/>
        <v>#DIV/0!</v>
      </c>
      <c r="S693" s="71"/>
      <c r="T693" s="71"/>
      <c r="U693" s="71"/>
      <c r="V693" s="71"/>
      <c r="W693" s="71"/>
      <c r="X693" s="71"/>
      <c r="Y693" s="19" t="e">
        <f>VLOOKUP('Frese Valve Selection'!$O693,'Partnumber data valves'!$B$4:$K$1001,2,FALSE)</f>
        <v>#N/A</v>
      </c>
      <c r="Z693" s="20" t="e">
        <f>VLOOKUP('Frese Valve Selection'!$O693,'Partnumber data valves'!$B$4:$K$1001,3,FALSE)</f>
        <v>#N/A</v>
      </c>
      <c r="AA693" s="20" t="e">
        <f>VLOOKUP('Frese Valve Selection'!$O693,'Partnumber data valves'!$B$4:$K$1001,7,FALSE)</f>
        <v>#N/A</v>
      </c>
      <c r="AB693" s="20" t="e">
        <f>VLOOKUP('Frese Valve Selection'!$O693,'Partnumber data valves'!$B$4:$K$1001,8,FALSE)</f>
        <v>#N/A</v>
      </c>
      <c r="AC693" s="20" t="e">
        <f>VLOOKUP('Frese Valve Selection'!$O693,'Partnumber data valves'!$B$4:$K$1001,9,FALSE)</f>
        <v>#N/A</v>
      </c>
      <c r="AD693" s="20" t="e">
        <f>VLOOKUP('Frese Valve Selection'!$O693,'Partnumber data valves'!$B$4:$K$1001,10,FALSE)</f>
        <v>#N/A</v>
      </c>
      <c r="AE693" s="93">
        <f>IF(ISNUMBER(S693),S693*VLOOKUP('Frese Valve Selection'!$T693,'Partnumber data cartridges'!$A$4:$G$1001,7,FALSE),0)+
IF(ISNUMBER(U693),U693*VLOOKUP('Frese Valve Selection'!V693,'Partnumber data cartridges'!$A$4:$G$1001,7,FALSE),0)+
IF(ISNUMBER(W693),W693*VLOOKUP('Frese Valve Selection'!X693,'Partnumber data cartridges'!$A$4:$G$1001,7,FALSE),0)</f>
        <v>0</v>
      </c>
      <c r="AF693" s="1">
        <f>MAX(IF(ISBLANK(T693),0,VLOOKUP('Frese Valve Selection'!$T693,'Partnumber data cartridges'!$A$4:$G$1001,5,FALSE)),
IF(ISBLANK(V693),0,VLOOKUP('Frese Valve Selection'!V693,'Partnumber data cartridges'!$A$4:$G$1001,5,FALSE)),
IF(ISBLANK(X693),0,VLOOKUP('Frese Valve Selection'!X693,'Partnumber data cartridges'!$A$4:$G$1001,5,FALSE)))</f>
        <v>0</v>
      </c>
      <c r="AG693" s="20" t="e">
        <f>VLOOKUP(O693,'Weight table'!$A$2:$C$10000,3,FALSE)+IF(ISNUMBER(S693),S693*VLOOKUP(T693,'Weight table'!$A$2:$C$10000,3,FALSE),0)+IF(ISNUMBER(U693),U693*VLOOKUP(V693,'Weight table'!$A$2:$C$10000,3,FALSE),0)+IF(ISNUMBER(W693),W693*VLOOKUP(X693,'Weight table'!$A$2:$C$10000,3,FALSE),0)</f>
        <v>#N/A</v>
      </c>
      <c r="AI693" s="73"/>
      <c r="AN693">
        <f t="shared" si="53"/>
        <v>0</v>
      </c>
      <c r="AO693" t="e">
        <f t="shared" si="54"/>
        <v>#N/A</v>
      </c>
    </row>
    <row r="694" spans="2:41">
      <c r="B694" s="73"/>
      <c r="C694" s="73"/>
      <c r="D694" s="73"/>
      <c r="E694" s="73"/>
      <c r="F694" s="73"/>
      <c r="G694" s="82"/>
      <c r="H694" s="81"/>
      <c r="I694" s="97"/>
      <c r="J694" s="73"/>
      <c r="K694" s="73"/>
      <c r="L694" s="73"/>
      <c r="M694" s="81"/>
      <c r="O694" s="71"/>
      <c r="P694" s="20" t="e">
        <f>VLOOKUP('Frese Valve Selection'!$O694,'Partnumber data valves'!$B$4:$M$1001,12,FALSE)</f>
        <v>#N/A</v>
      </c>
      <c r="Q694" s="20" t="e">
        <f>VLOOKUP('Frese Valve Selection'!$O694,'Partnumber data valves'!$B$4:$L$1001,11,FALSE)</f>
        <v>#N/A</v>
      </c>
      <c r="R694" s="94" t="e">
        <f t="shared" si="52"/>
        <v>#DIV/0!</v>
      </c>
      <c r="S694" s="71"/>
      <c r="T694" s="71"/>
      <c r="U694" s="71"/>
      <c r="V694" s="71"/>
      <c r="W694" s="71"/>
      <c r="X694" s="71"/>
      <c r="Y694" s="19" t="e">
        <f>VLOOKUP('Frese Valve Selection'!$O694,'Partnumber data valves'!$B$4:$K$1001,2,FALSE)</f>
        <v>#N/A</v>
      </c>
      <c r="Z694" s="20" t="e">
        <f>VLOOKUP('Frese Valve Selection'!$O694,'Partnumber data valves'!$B$4:$K$1001,3,FALSE)</f>
        <v>#N/A</v>
      </c>
      <c r="AA694" s="20" t="e">
        <f>VLOOKUP('Frese Valve Selection'!$O694,'Partnumber data valves'!$B$4:$K$1001,7,FALSE)</f>
        <v>#N/A</v>
      </c>
      <c r="AB694" s="20" t="e">
        <f>VLOOKUP('Frese Valve Selection'!$O694,'Partnumber data valves'!$B$4:$K$1001,8,FALSE)</f>
        <v>#N/A</v>
      </c>
      <c r="AC694" s="20" t="e">
        <f>VLOOKUP('Frese Valve Selection'!$O694,'Partnumber data valves'!$B$4:$K$1001,9,FALSE)</f>
        <v>#N/A</v>
      </c>
      <c r="AD694" s="20" t="e">
        <f>VLOOKUP('Frese Valve Selection'!$O694,'Partnumber data valves'!$B$4:$K$1001,10,FALSE)</f>
        <v>#N/A</v>
      </c>
      <c r="AE694" s="93">
        <f>IF(ISNUMBER(S694),S694*VLOOKUP('Frese Valve Selection'!$T694,'Partnumber data cartridges'!$A$4:$G$1001,7,FALSE),0)+
IF(ISNUMBER(U694),U694*VLOOKUP('Frese Valve Selection'!V694,'Partnumber data cartridges'!$A$4:$G$1001,7,FALSE),0)+
IF(ISNUMBER(W694),W694*VLOOKUP('Frese Valve Selection'!X694,'Partnumber data cartridges'!$A$4:$G$1001,7,FALSE),0)</f>
        <v>0</v>
      </c>
      <c r="AF694" s="1">
        <f>MAX(IF(ISBLANK(T694),0,VLOOKUP('Frese Valve Selection'!$T694,'Partnumber data cartridges'!$A$4:$G$1001,5,FALSE)),
IF(ISBLANK(V694),0,VLOOKUP('Frese Valve Selection'!V694,'Partnumber data cartridges'!$A$4:$G$1001,5,FALSE)),
IF(ISBLANK(X694),0,VLOOKUP('Frese Valve Selection'!X694,'Partnumber data cartridges'!$A$4:$G$1001,5,FALSE)))</f>
        <v>0</v>
      </c>
      <c r="AG694" s="20" t="e">
        <f>VLOOKUP(O694,'Weight table'!$A$2:$C$10000,3,FALSE)+IF(ISNUMBER(S694),S694*VLOOKUP(T694,'Weight table'!$A$2:$C$10000,3,FALSE),0)+IF(ISNUMBER(U694),U694*VLOOKUP(V694,'Weight table'!$A$2:$C$10000,3,FALSE),0)+IF(ISNUMBER(W694),W694*VLOOKUP(X694,'Weight table'!$A$2:$C$10000,3,FALSE),0)</f>
        <v>#N/A</v>
      </c>
      <c r="AI694" s="73"/>
      <c r="AN694">
        <f t="shared" si="53"/>
        <v>0</v>
      </c>
      <c r="AO694" t="e">
        <f t="shared" si="54"/>
        <v>#N/A</v>
      </c>
    </row>
    <row r="695" spans="2:41">
      <c r="B695" s="73"/>
      <c r="C695" s="73"/>
      <c r="D695" s="73"/>
      <c r="E695" s="73"/>
      <c r="F695" s="73"/>
      <c r="G695" s="81"/>
      <c r="H695" s="81"/>
      <c r="I695" s="97"/>
      <c r="J695" s="73"/>
      <c r="K695" s="73"/>
      <c r="L695" s="73"/>
      <c r="M695" s="81"/>
      <c r="O695" s="71"/>
      <c r="P695" s="20" t="e">
        <f>VLOOKUP('Frese Valve Selection'!$O695,'Partnumber data valves'!$B$4:$M$1001,12,FALSE)</f>
        <v>#N/A</v>
      </c>
      <c r="Q695" s="20" t="e">
        <f>VLOOKUP('Frese Valve Selection'!$O695,'Partnumber data valves'!$B$4:$L$1001,11,FALSE)</f>
        <v>#N/A</v>
      </c>
      <c r="R695" s="94" t="e">
        <f t="shared" si="52"/>
        <v>#DIV/0!</v>
      </c>
      <c r="S695" s="71"/>
      <c r="T695" s="71"/>
      <c r="U695" s="71"/>
      <c r="V695" s="71"/>
      <c r="W695" s="71"/>
      <c r="X695" s="71"/>
      <c r="Y695" s="19" t="e">
        <f>VLOOKUP('Frese Valve Selection'!$O695,'Partnumber data valves'!$B$4:$K$1001,2,FALSE)</f>
        <v>#N/A</v>
      </c>
      <c r="Z695" s="20" t="e">
        <f>VLOOKUP('Frese Valve Selection'!$O695,'Partnumber data valves'!$B$4:$K$1001,3,FALSE)</f>
        <v>#N/A</v>
      </c>
      <c r="AA695" s="20" t="e">
        <f>VLOOKUP('Frese Valve Selection'!$O695,'Partnumber data valves'!$B$4:$K$1001,7,FALSE)</f>
        <v>#N/A</v>
      </c>
      <c r="AB695" s="20" t="e">
        <f>VLOOKUP('Frese Valve Selection'!$O695,'Partnumber data valves'!$B$4:$K$1001,8,FALSE)</f>
        <v>#N/A</v>
      </c>
      <c r="AC695" s="20" t="e">
        <f>VLOOKUP('Frese Valve Selection'!$O695,'Partnumber data valves'!$B$4:$K$1001,9,FALSE)</f>
        <v>#N/A</v>
      </c>
      <c r="AD695" s="20" t="e">
        <f>VLOOKUP('Frese Valve Selection'!$O695,'Partnumber data valves'!$B$4:$K$1001,10,FALSE)</f>
        <v>#N/A</v>
      </c>
      <c r="AE695" s="93">
        <f>IF(ISNUMBER(S695),S695*VLOOKUP('Frese Valve Selection'!$T695,'Partnumber data cartridges'!$A$4:$G$1001,7,FALSE),0)+
IF(ISNUMBER(U695),U695*VLOOKUP('Frese Valve Selection'!V695,'Partnumber data cartridges'!$A$4:$G$1001,7,FALSE),0)+
IF(ISNUMBER(W695),W695*VLOOKUP('Frese Valve Selection'!X695,'Partnumber data cartridges'!$A$4:$G$1001,7,FALSE),0)</f>
        <v>0</v>
      </c>
      <c r="AF695" s="1">
        <f>MAX(IF(ISBLANK(T695),0,VLOOKUP('Frese Valve Selection'!$T695,'Partnumber data cartridges'!$A$4:$G$1001,5,FALSE)),
IF(ISBLANK(V695),0,VLOOKUP('Frese Valve Selection'!V695,'Partnumber data cartridges'!$A$4:$G$1001,5,FALSE)),
IF(ISBLANK(X695),0,VLOOKUP('Frese Valve Selection'!X695,'Partnumber data cartridges'!$A$4:$G$1001,5,FALSE)))</f>
        <v>0</v>
      </c>
      <c r="AG695" s="20" t="e">
        <f>VLOOKUP(O695,'Weight table'!$A$2:$C$10000,3,FALSE)+IF(ISNUMBER(S695),S695*VLOOKUP(T695,'Weight table'!$A$2:$C$10000,3,FALSE),0)+IF(ISNUMBER(U695),U695*VLOOKUP(V695,'Weight table'!$A$2:$C$10000,3,FALSE),0)+IF(ISNUMBER(W695),W695*VLOOKUP(X695,'Weight table'!$A$2:$C$10000,3,FALSE),0)</f>
        <v>#N/A</v>
      </c>
      <c r="AI695" s="73"/>
      <c r="AN695">
        <f t="shared" si="53"/>
        <v>0</v>
      </c>
      <c r="AO695" t="e">
        <f t="shared" si="54"/>
        <v>#N/A</v>
      </c>
    </row>
    <row r="696" spans="2:41">
      <c r="B696" s="73"/>
      <c r="C696" s="73"/>
      <c r="D696" s="73"/>
      <c r="E696" s="73"/>
      <c r="F696" s="73"/>
      <c r="G696" s="82"/>
      <c r="H696" s="81"/>
      <c r="I696" s="97"/>
      <c r="J696" s="73"/>
      <c r="K696" s="73"/>
      <c r="L696" s="73"/>
      <c r="M696" s="81"/>
      <c r="O696" s="71"/>
      <c r="P696" s="20" t="e">
        <f>VLOOKUP('Frese Valve Selection'!$O696,'Partnumber data valves'!$B$4:$M$1001,12,FALSE)</f>
        <v>#N/A</v>
      </c>
      <c r="Q696" s="20" t="e">
        <f>VLOOKUP('Frese Valve Selection'!$O696,'Partnumber data valves'!$B$4:$L$1001,11,FALSE)</f>
        <v>#N/A</v>
      </c>
      <c r="R696" s="94" t="e">
        <f t="shared" si="52"/>
        <v>#DIV/0!</v>
      </c>
      <c r="S696" s="71"/>
      <c r="T696" s="71"/>
      <c r="U696" s="71"/>
      <c r="V696" s="71"/>
      <c r="W696" s="71"/>
      <c r="X696" s="71"/>
      <c r="Y696" s="19" t="e">
        <f>VLOOKUP('Frese Valve Selection'!$O696,'Partnumber data valves'!$B$4:$K$1001,2,FALSE)</f>
        <v>#N/A</v>
      </c>
      <c r="Z696" s="20" t="e">
        <f>VLOOKUP('Frese Valve Selection'!$O696,'Partnumber data valves'!$B$4:$K$1001,3,FALSE)</f>
        <v>#N/A</v>
      </c>
      <c r="AA696" s="20" t="e">
        <f>VLOOKUP('Frese Valve Selection'!$O696,'Partnumber data valves'!$B$4:$K$1001,7,FALSE)</f>
        <v>#N/A</v>
      </c>
      <c r="AB696" s="20" t="e">
        <f>VLOOKUP('Frese Valve Selection'!$O696,'Partnumber data valves'!$B$4:$K$1001,8,FALSE)</f>
        <v>#N/A</v>
      </c>
      <c r="AC696" s="20" t="e">
        <f>VLOOKUP('Frese Valve Selection'!$O696,'Partnumber data valves'!$B$4:$K$1001,9,FALSE)</f>
        <v>#N/A</v>
      </c>
      <c r="AD696" s="20" t="e">
        <f>VLOOKUP('Frese Valve Selection'!$O696,'Partnumber data valves'!$B$4:$K$1001,10,FALSE)</f>
        <v>#N/A</v>
      </c>
      <c r="AE696" s="93">
        <f>IF(ISNUMBER(S696),S696*VLOOKUP('Frese Valve Selection'!$T696,'Partnumber data cartridges'!$A$4:$G$1001,7,FALSE),0)+
IF(ISNUMBER(U696),U696*VLOOKUP('Frese Valve Selection'!V696,'Partnumber data cartridges'!$A$4:$G$1001,7,FALSE),0)+
IF(ISNUMBER(W696),W696*VLOOKUP('Frese Valve Selection'!X696,'Partnumber data cartridges'!$A$4:$G$1001,7,FALSE),0)</f>
        <v>0</v>
      </c>
      <c r="AF696" s="1">
        <f>MAX(IF(ISBLANK(T696),0,VLOOKUP('Frese Valve Selection'!$T696,'Partnumber data cartridges'!$A$4:$G$1001,5,FALSE)),
IF(ISBLANK(V696),0,VLOOKUP('Frese Valve Selection'!V696,'Partnumber data cartridges'!$A$4:$G$1001,5,FALSE)),
IF(ISBLANK(X696),0,VLOOKUP('Frese Valve Selection'!X696,'Partnumber data cartridges'!$A$4:$G$1001,5,FALSE)))</f>
        <v>0</v>
      </c>
      <c r="AG696" s="20" t="e">
        <f>VLOOKUP(O696,'Weight table'!$A$2:$C$10000,3,FALSE)+IF(ISNUMBER(S696),S696*VLOOKUP(T696,'Weight table'!$A$2:$C$10000,3,FALSE),0)+IF(ISNUMBER(U696),U696*VLOOKUP(V696,'Weight table'!$A$2:$C$10000,3,FALSE),0)+IF(ISNUMBER(W696),W696*VLOOKUP(X696,'Weight table'!$A$2:$C$10000,3,FALSE),0)</f>
        <v>#N/A</v>
      </c>
      <c r="AI696" s="73"/>
      <c r="AN696">
        <f t="shared" si="53"/>
        <v>0</v>
      </c>
      <c r="AO696" t="e">
        <f t="shared" si="54"/>
        <v>#N/A</v>
      </c>
    </row>
    <row r="697" spans="2:41">
      <c r="B697" s="73"/>
      <c r="C697" s="73"/>
      <c r="D697" s="73"/>
      <c r="E697" s="73"/>
      <c r="F697" s="73"/>
      <c r="G697" s="81"/>
      <c r="H697" s="81"/>
      <c r="I697" s="97"/>
      <c r="J697" s="73"/>
      <c r="K697" s="73"/>
      <c r="L697" s="73"/>
      <c r="M697" s="81"/>
      <c r="O697" s="71"/>
      <c r="P697" s="20" t="e">
        <f>VLOOKUP('Frese Valve Selection'!$O697,'Partnumber data valves'!$B$4:$M$1001,12,FALSE)</f>
        <v>#N/A</v>
      </c>
      <c r="Q697" s="20" t="e">
        <f>VLOOKUP('Frese Valve Selection'!$O697,'Partnumber data valves'!$B$4:$L$1001,11,FALSE)</f>
        <v>#N/A</v>
      </c>
      <c r="R697" s="94" t="e">
        <f t="shared" si="52"/>
        <v>#DIV/0!</v>
      </c>
      <c r="S697" s="71"/>
      <c r="T697" s="71"/>
      <c r="U697" s="71"/>
      <c r="V697" s="71"/>
      <c r="W697" s="71"/>
      <c r="X697" s="71"/>
      <c r="Y697" s="19" t="e">
        <f>VLOOKUP('Frese Valve Selection'!$O697,'Partnumber data valves'!$B$4:$K$1001,2,FALSE)</f>
        <v>#N/A</v>
      </c>
      <c r="Z697" s="20" t="e">
        <f>VLOOKUP('Frese Valve Selection'!$O697,'Partnumber data valves'!$B$4:$K$1001,3,FALSE)</f>
        <v>#N/A</v>
      </c>
      <c r="AA697" s="20" t="e">
        <f>VLOOKUP('Frese Valve Selection'!$O697,'Partnumber data valves'!$B$4:$K$1001,7,FALSE)</f>
        <v>#N/A</v>
      </c>
      <c r="AB697" s="20" t="e">
        <f>VLOOKUP('Frese Valve Selection'!$O697,'Partnumber data valves'!$B$4:$K$1001,8,FALSE)</f>
        <v>#N/A</v>
      </c>
      <c r="AC697" s="20" t="e">
        <f>VLOOKUP('Frese Valve Selection'!$O697,'Partnumber data valves'!$B$4:$K$1001,9,FALSE)</f>
        <v>#N/A</v>
      </c>
      <c r="AD697" s="20" t="e">
        <f>VLOOKUP('Frese Valve Selection'!$O697,'Partnumber data valves'!$B$4:$K$1001,10,FALSE)</f>
        <v>#N/A</v>
      </c>
      <c r="AE697" s="93">
        <f>IF(ISNUMBER(S697),S697*VLOOKUP('Frese Valve Selection'!$T697,'Partnumber data cartridges'!$A$4:$G$1001,7,FALSE),0)+
IF(ISNUMBER(U697),U697*VLOOKUP('Frese Valve Selection'!V697,'Partnumber data cartridges'!$A$4:$G$1001,7,FALSE),0)+
IF(ISNUMBER(W697),W697*VLOOKUP('Frese Valve Selection'!X697,'Partnumber data cartridges'!$A$4:$G$1001,7,FALSE),0)</f>
        <v>0</v>
      </c>
      <c r="AF697" s="1">
        <f>MAX(IF(ISBLANK(T697),0,VLOOKUP('Frese Valve Selection'!$T697,'Partnumber data cartridges'!$A$4:$G$1001,5,FALSE)),
IF(ISBLANK(V697),0,VLOOKUP('Frese Valve Selection'!V697,'Partnumber data cartridges'!$A$4:$G$1001,5,FALSE)),
IF(ISBLANK(X697),0,VLOOKUP('Frese Valve Selection'!X697,'Partnumber data cartridges'!$A$4:$G$1001,5,FALSE)))</f>
        <v>0</v>
      </c>
      <c r="AG697" s="20" t="e">
        <f>VLOOKUP(O697,'Weight table'!$A$2:$C$10000,3,FALSE)+IF(ISNUMBER(S697),S697*VLOOKUP(T697,'Weight table'!$A$2:$C$10000,3,FALSE),0)+IF(ISNUMBER(U697),U697*VLOOKUP(V697,'Weight table'!$A$2:$C$10000,3,FALSE),0)+IF(ISNUMBER(W697),W697*VLOOKUP(X697,'Weight table'!$A$2:$C$10000,3,FALSE),0)</f>
        <v>#N/A</v>
      </c>
      <c r="AI697" s="73"/>
      <c r="AN697">
        <f t="shared" si="53"/>
        <v>0</v>
      </c>
      <c r="AO697" t="e">
        <f t="shared" si="54"/>
        <v>#N/A</v>
      </c>
    </row>
    <row r="698" spans="2:41">
      <c r="B698" s="73"/>
      <c r="C698" s="73"/>
      <c r="D698" s="73"/>
      <c r="E698" s="73"/>
      <c r="F698" s="73"/>
      <c r="G698" s="81"/>
      <c r="H698" s="81"/>
      <c r="I698" s="97"/>
      <c r="J698" s="73"/>
      <c r="K698" s="73"/>
      <c r="L698" s="73"/>
      <c r="M698" s="81"/>
      <c r="O698" s="71"/>
      <c r="P698" s="20" t="e">
        <f>VLOOKUP('Frese Valve Selection'!$O698,'Partnumber data valves'!$B$4:$M$1001,12,FALSE)</f>
        <v>#N/A</v>
      </c>
      <c r="Q698" s="20" t="e">
        <f>VLOOKUP('Frese Valve Selection'!$O698,'Partnumber data valves'!$B$4:$L$1001,11,FALSE)</f>
        <v>#N/A</v>
      </c>
      <c r="R698" s="94" t="e">
        <f t="shared" si="52"/>
        <v>#DIV/0!</v>
      </c>
      <c r="S698" s="71"/>
      <c r="T698" s="71"/>
      <c r="U698" s="71"/>
      <c r="V698" s="71"/>
      <c r="W698" s="71"/>
      <c r="X698" s="71"/>
      <c r="Y698" s="19" t="e">
        <f>VLOOKUP('Frese Valve Selection'!$O698,'Partnumber data valves'!$B$4:$K$1001,2,FALSE)</f>
        <v>#N/A</v>
      </c>
      <c r="Z698" s="20" t="e">
        <f>VLOOKUP('Frese Valve Selection'!$O698,'Partnumber data valves'!$B$4:$K$1001,3,FALSE)</f>
        <v>#N/A</v>
      </c>
      <c r="AA698" s="20" t="e">
        <f>VLOOKUP('Frese Valve Selection'!$O698,'Partnumber data valves'!$B$4:$K$1001,7,FALSE)</f>
        <v>#N/A</v>
      </c>
      <c r="AB698" s="20" t="e">
        <f>VLOOKUP('Frese Valve Selection'!$O698,'Partnumber data valves'!$B$4:$K$1001,8,FALSE)</f>
        <v>#N/A</v>
      </c>
      <c r="AC698" s="20" t="e">
        <f>VLOOKUP('Frese Valve Selection'!$O698,'Partnumber data valves'!$B$4:$K$1001,9,FALSE)</f>
        <v>#N/A</v>
      </c>
      <c r="AD698" s="20" t="e">
        <f>VLOOKUP('Frese Valve Selection'!$O698,'Partnumber data valves'!$B$4:$K$1001,10,FALSE)</f>
        <v>#N/A</v>
      </c>
      <c r="AE698" s="93">
        <f>IF(ISNUMBER(S698),S698*VLOOKUP('Frese Valve Selection'!$T698,'Partnumber data cartridges'!$A$4:$G$1001,7,FALSE),0)+
IF(ISNUMBER(U698),U698*VLOOKUP('Frese Valve Selection'!V698,'Partnumber data cartridges'!$A$4:$G$1001,7,FALSE),0)+
IF(ISNUMBER(W698),W698*VLOOKUP('Frese Valve Selection'!X698,'Partnumber data cartridges'!$A$4:$G$1001,7,FALSE),0)</f>
        <v>0</v>
      </c>
      <c r="AF698" s="1">
        <f>MAX(IF(ISBLANK(T698),0,VLOOKUP('Frese Valve Selection'!$T698,'Partnumber data cartridges'!$A$4:$G$1001,5,FALSE)),
IF(ISBLANK(V698),0,VLOOKUP('Frese Valve Selection'!V698,'Partnumber data cartridges'!$A$4:$G$1001,5,FALSE)),
IF(ISBLANK(X698),0,VLOOKUP('Frese Valve Selection'!X698,'Partnumber data cartridges'!$A$4:$G$1001,5,FALSE)))</f>
        <v>0</v>
      </c>
      <c r="AG698" s="20" t="e">
        <f>VLOOKUP(O698,'Weight table'!$A$2:$C$10000,3,FALSE)+IF(ISNUMBER(S698),S698*VLOOKUP(T698,'Weight table'!$A$2:$C$10000,3,FALSE),0)+IF(ISNUMBER(U698),U698*VLOOKUP(V698,'Weight table'!$A$2:$C$10000,3,FALSE),0)+IF(ISNUMBER(W698),W698*VLOOKUP(X698,'Weight table'!$A$2:$C$10000,3,FALSE),0)</f>
        <v>#N/A</v>
      </c>
      <c r="AI698" s="73"/>
      <c r="AN698">
        <f t="shared" si="53"/>
        <v>0</v>
      </c>
      <c r="AO698" t="e">
        <f t="shared" si="54"/>
        <v>#N/A</v>
      </c>
    </row>
    <row r="699" spans="2:41">
      <c r="B699" s="73"/>
      <c r="C699" s="73"/>
      <c r="D699" s="73"/>
      <c r="E699" s="73"/>
      <c r="F699" s="73"/>
      <c r="G699" s="82"/>
      <c r="H699" s="81"/>
      <c r="I699" s="97"/>
      <c r="J699" s="73"/>
      <c r="K699" s="73"/>
      <c r="L699" s="73"/>
      <c r="M699" s="81"/>
      <c r="O699" s="71"/>
      <c r="P699" s="20" t="e">
        <f>VLOOKUP('Frese Valve Selection'!$O699,'Partnumber data valves'!$B$4:$M$1001,12,FALSE)</f>
        <v>#N/A</v>
      </c>
      <c r="Q699" s="20" t="e">
        <f>VLOOKUP('Frese Valve Selection'!$O699,'Partnumber data valves'!$B$4:$L$1001,11,FALSE)</f>
        <v>#N/A</v>
      </c>
      <c r="R699" s="94" t="e">
        <f t="shared" si="52"/>
        <v>#DIV/0!</v>
      </c>
      <c r="S699" s="71"/>
      <c r="T699" s="71"/>
      <c r="U699" s="71"/>
      <c r="V699" s="71"/>
      <c r="W699" s="71"/>
      <c r="X699" s="71"/>
      <c r="Y699" s="19" t="e">
        <f>VLOOKUP('Frese Valve Selection'!$O699,'Partnumber data valves'!$B$4:$K$1001,2,FALSE)</f>
        <v>#N/A</v>
      </c>
      <c r="Z699" s="20" t="e">
        <f>VLOOKUP('Frese Valve Selection'!$O699,'Partnumber data valves'!$B$4:$K$1001,3,FALSE)</f>
        <v>#N/A</v>
      </c>
      <c r="AA699" s="20" t="e">
        <f>VLOOKUP('Frese Valve Selection'!$O699,'Partnumber data valves'!$B$4:$K$1001,7,FALSE)</f>
        <v>#N/A</v>
      </c>
      <c r="AB699" s="20" t="e">
        <f>VLOOKUP('Frese Valve Selection'!$O699,'Partnumber data valves'!$B$4:$K$1001,8,FALSE)</f>
        <v>#N/A</v>
      </c>
      <c r="AC699" s="20" t="e">
        <f>VLOOKUP('Frese Valve Selection'!$O699,'Partnumber data valves'!$B$4:$K$1001,9,FALSE)</f>
        <v>#N/A</v>
      </c>
      <c r="AD699" s="20" t="e">
        <f>VLOOKUP('Frese Valve Selection'!$O699,'Partnumber data valves'!$B$4:$K$1001,10,FALSE)</f>
        <v>#N/A</v>
      </c>
      <c r="AE699" s="93">
        <f>IF(ISNUMBER(S699),S699*VLOOKUP('Frese Valve Selection'!$T699,'Partnumber data cartridges'!$A$4:$G$1001,7,FALSE),0)+
IF(ISNUMBER(U699),U699*VLOOKUP('Frese Valve Selection'!V699,'Partnumber data cartridges'!$A$4:$G$1001,7,FALSE),0)+
IF(ISNUMBER(W699),W699*VLOOKUP('Frese Valve Selection'!X699,'Partnumber data cartridges'!$A$4:$G$1001,7,FALSE),0)</f>
        <v>0</v>
      </c>
      <c r="AF699" s="1">
        <f>MAX(IF(ISBLANK(T699),0,VLOOKUP('Frese Valve Selection'!$T699,'Partnumber data cartridges'!$A$4:$G$1001,5,FALSE)),
IF(ISBLANK(V699),0,VLOOKUP('Frese Valve Selection'!V699,'Partnumber data cartridges'!$A$4:$G$1001,5,FALSE)),
IF(ISBLANK(X699),0,VLOOKUP('Frese Valve Selection'!X699,'Partnumber data cartridges'!$A$4:$G$1001,5,FALSE)))</f>
        <v>0</v>
      </c>
      <c r="AG699" s="20" t="e">
        <f>VLOOKUP(O699,'Weight table'!$A$2:$C$10000,3,FALSE)+IF(ISNUMBER(S699),S699*VLOOKUP(T699,'Weight table'!$A$2:$C$10000,3,FALSE),0)+IF(ISNUMBER(U699),U699*VLOOKUP(V699,'Weight table'!$A$2:$C$10000,3,FALSE),0)+IF(ISNUMBER(W699),W699*VLOOKUP(X699,'Weight table'!$A$2:$C$10000,3,FALSE),0)</f>
        <v>#N/A</v>
      </c>
      <c r="AI699" s="73"/>
      <c r="AN699">
        <f t="shared" si="53"/>
        <v>0</v>
      </c>
      <c r="AO699" t="e">
        <f t="shared" si="54"/>
        <v>#N/A</v>
      </c>
    </row>
    <row r="700" spans="2:41">
      <c r="B700" s="73"/>
      <c r="C700" s="73"/>
      <c r="D700" s="73"/>
      <c r="E700" s="73"/>
      <c r="F700" s="73"/>
      <c r="G700" s="81"/>
      <c r="H700" s="84"/>
      <c r="I700" s="97"/>
      <c r="J700" s="73"/>
      <c r="K700" s="73"/>
      <c r="L700" s="73"/>
      <c r="M700" s="81"/>
      <c r="O700" s="71"/>
      <c r="P700" s="20" t="e">
        <f>VLOOKUP('Frese Valve Selection'!$O700,'Partnumber data valves'!$B$4:$M$1001,12,FALSE)</f>
        <v>#N/A</v>
      </c>
      <c r="Q700" s="20" t="e">
        <f>VLOOKUP('Frese Valve Selection'!$O700,'Partnumber data valves'!$B$4:$L$1001,11,FALSE)</f>
        <v>#N/A</v>
      </c>
      <c r="R700" s="94" t="e">
        <f t="shared" si="52"/>
        <v>#DIV/0!</v>
      </c>
      <c r="S700" s="71"/>
      <c r="T700" s="71"/>
      <c r="U700" s="71"/>
      <c r="V700" s="71"/>
      <c r="W700" s="71"/>
      <c r="X700" s="71"/>
      <c r="Y700" s="19" t="e">
        <f>VLOOKUP('Frese Valve Selection'!$O700,'Partnumber data valves'!$B$4:$K$1001,2,FALSE)</f>
        <v>#N/A</v>
      </c>
      <c r="Z700" s="20" t="e">
        <f>VLOOKUP('Frese Valve Selection'!$O700,'Partnumber data valves'!$B$4:$K$1001,3,FALSE)</f>
        <v>#N/A</v>
      </c>
      <c r="AA700" s="20" t="e">
        <f>VLOOKUP('Frese Valve Selection'!$O700,'Partnumber data valves'!$B$4:$K$1001,7,FALSE)</f>
        <v>#N/A</v>
      </c>
      <c r="AB700" s="20" t="e">
        <f>VLOOKUP('Frese Valve Selection'!$O700,'Partnumber data valves'!$B$4:$K$1001,8,FALSE)</f>
        <v>#N/A</v>
      </c>
      <c r="AC700" s="20" t="e">
        <f>VLOOKUP('Frese Valve Selection'!$O700,'Partnumber data valves'!$B$4:$K$1001,9,FALSE)</f>
        <v>#N/A</v>
      </c>
      <c r="AD700" s="20" t="e">
        <f>VLOOKUP('Frese Valve Selection'!$O700,'Partnumber data valves'!$B$4:$K$1001,10,FALSE)</f>
        <v>#N/A</v>
      </c>
      <c r="AE700" s="93">
        <f>IF(ISNUMBER(S700),S700*VLOOKUP('Frese Valve Selection'!$T700,'Partnumber data cartridges'!$A$4:$G$1001,7,FALSE),0)+
IF(ISNUMBER(U700),U700*VLOOKUP('Frese Valve Selection'!V700,'Partnumber data cartridges'!$A$4:$G$1001,7,FALSE),0)+
IF(ISNUMBER(W700),W700*VLOOKUP('Frese Valve Selection'!X700,'Partnumber data cartridges'!$A$4:$G$1001,7,FALSE),0)</f>
        <v>0</v>
      </c>
      <c r="AF700" s="1">
        <f>MAX(IF(ISBLANK(T700),0,VLOOKUP('Frese Valve Selection'!$T700,'Partnumber data cartridges'!$A$4:$G$1001,5,FALSE)),
IF(ISBLANK(V700),0,VLOOKUP('Frese Valve Selection'!V700,'Partnumber data cartridges'!$A$4:$G$1001,5,FALSE)),
IF(ISBLANK(X700),0,VLOOKUP('Frese Valve Selection'!X700,'Partnumber data cartridges'!$A$4:$G$1001,5,FALSE)))</f>
        <v>0</v>
      </c>
      <c r="AG700" s="20" t="e">
        <f>VLOOKUP(O700,'Weight table'!$A$2:$C$10000,3,FALSE)+IF(ISNUMBER(S700),S700*VLOOKUP(T700,'Weight table'!$A$2:$C$10000,3,FALSE),0)+IF(ISNUMBER(U700),U700*VLOOKUP(V700,'Weight table'!$A$2:$C$10000,3,FALSE),0)+IF(ISNUMBER(W700),W700*VLOOKUP(X700,'Weight table'!$A$2:$C$10000,3,FALSE),0)</f>
        <v>#N/A</v>
      </c>
      <c r="AI700" s="73"/>
      <c r="AN700">
        <f t="shared" si="53"/>
        <v>0</v>
      </c>
      <c r="AO700" t="e">
        <f t="shared" si="54"/>
        <v>#N/A</v>
      </c>
    </row>
    <row r="701" spans="2:41">
      <c r="B701" s="73"/>
      <c r="C701" s="73"/>
      <c r="D701" s="73"/>
      <c r="E701" s="73"/>
      <c r="F701" s="73"/>
      <c r="G701" s="81"/>
      <c r="H701" s="81"/>
      <c r="I701" s="97"/>
      <c r="J701" s="73"/>
      <c r="K701" s="73"/>
      <c r="L701" s="73"/>
      <c r="M701" s="81"/>
      <c r="O701" s="71"/>
      <c r="P701" s="20" t="e">
        <f>VLOOKUP('Frese Valve Selection'!$O701,'Partnumber data valves'!$B$4:$M$1001,12,FALSE)</f>
        <v>#N/A</v>
      </c>
      <c r="Q701" s="20" t="e">
        <f>VLOOKUP('Frese Valve Selection'!$O701,'Partnumber data valves'!$B$4:$L$1001,11,FALSE)</f>
        <v>#N/A</v>
      </c>
      <c r="R701" s="94" t="e">
        <f t="shared" si="52"/>
        <v>#DIV/0!</v>
      </c>
      <c r="S701" s="71"/>
      <c r="T701" s="71"/>
      <c r="U701" s="71"/>
      <c r="V701" s="71"/>
      <c r="W701" s="71"/>
      <c r="X701" s="71"/>
      <c r="Y701" s="19" t="e">
        <f>VLOOKUP('Frese Valve Selection'!$O701,'Partnumber data valves'!$B$4:$K$1001,2,FALSE)</f>
        <v>#N/A</v>
      </c>
      <c r="Z701" s="20" t="e">
        <f>VLOOKUP('Frese Valve Selection'!$O701,'Partnumber data valves'!$B$4:$K$1001,3,FALSE)</f>
        <v>#N/A</v>
      </c>
      <c r="AA701" s="20" t="e">
        <f>VLOOKUP('Frese Valve Selection'!$O701,'Partnumber data valves'!$B$4:$K$1001,7,FALSE)</f>
        <v>#N/A</v>
      </c>
      <c r="AB701" s="20" t="e">
        <f>VLOOKUP('Frese Valve Selection'!$O701,'Partnumber data valves'!$B$4:$K$1001,8,FALSE)</f>
        <v>#N/A</v>
      </c>
      <c r="AC701" s="20" t="e">
        <f>VLOOKUP('Frese Valve Selection'!$O701,'Partnumber data valves'!$B$4:$K$1001,9,FALSE)</f>
        <v>#N/A</v>
      </c>
      <c r="AD701" s="20" t="e">
        <f>VLOOKUP('Frese Valve Selection'!$O701,'Partnumber data valves'!$B$4:$K$1001,10,FALSE)</f>
        <v>#N/A</v>
      </c>
      <c r="AE701" s="93">
        <f>IF(ISNUMBER(S701),S701*VLOOKUP('Frese Valve Selection'!$T701,'Partnumber data cartridges'!$A$4:$G$1001,7,FALSE),0)+
IF(ISNUMBER(U701),U701*VLOOKUP('Frese Valve Selection'!V701,'Partnumber data cartridges'!$A$4:$G$1001,7,FALSE),0)+
IF(ISNUMBER(W701),W701*VLOOKUP('Frese Valve Selection'!X701,'Partnumber data cartridges'!$A$4:$G$1001,7,FALSE),0)</f>
        <v>0</v>
      </c>
      <c r="AF701" s="1">
        <f>MAX(IF(ISBLANK(T701),0,VLOOKUP('Frese Valve Selection'!$T701,'Partnumber data cartridges'!$A$4:$G$1001,5,FALSE)),
IF(ISBLANK(V701),0,VLOOKUP('Frese Valve Selection'!V701,'Partnumber data cartridges'!$A$4:$G$1001,5,FALSE)),
IF(ISBLANK(X701),0,VLOOKUP('Frese Valve Selection'!X701,'Partnumber data cartridges'!$A$4:$G$1001,5,FALSE)))</f>
        <v>0</v>
      </c>
      <c r="AG701" s="20" t="e">
        <f>VLOOKUP(O701,'Weight table'!$A$2:$C$10000,3,FALSE)+IF(ISNUMBER(S701),S701*VLOOKUP(T701,'Weight table'!$A$2:$C$10000,3,FALSE),0)+IF(ISNUMBER(U701),U701*VLOOKUP(V701,'Weight table'!$A$2:$C$10000,3,FALSE),0)+IF(ISNUMBER(W701),W701*VLOOKUP(X701,'Weight table'!$A$2:$C$10000,3,FALSE),0)</f>
        <v>#N/A</v>
      </c>
      <c r="AI701" s="73"/>
      <c r="AN701">
        <f t="shared" si="53"/>
        <v>0</v>
      </c>
      <c r="AO701" t="e">
        <f t="shared" si="54"/>
        <v>#N/A</v>
      </c>
    </row>
    <row r="702" spans="2:41">
      <c r="B702" s="73"/>
      <c r="C702" s="73"/>
      <c r="D702" s="73"/>
      <c r="E702" s="73"/>
      <c r="F702" s="73"/>
      <c r="G702" s="81"/>
      <c r="H702" s="81"/>
      <c r="I702" s="97"/>
      <c r="J702" s="73"/>
      <c r="K702" s="73"/>
      <c r="L702" s="73"/>
      <c r="M702" s="81"/>
      <c r="O702" s="71"/>
      <c r="P702" s="20" t="e">
        <f>VLOOKUP('Frese Valve Selection'!$O702,'Partnumber data valves'!$B$4:$M$1001,12,FALSE)</f>
        <v>#N/A</v>
      </c>
      <c r="Q702" s="20" t="e">
        <f>VLOOKUP('Frese Valve Selection'!$O702,'Partnumber data valves'!$B$4:$L$1001,11,FALSE)</f>
        <v>#N/A</v>
      </c>
      <c r="R702" s="94" t="e">
        <f t="shared" si="52"/>
        <v>#DIV/0!</v>
      </c>
      <c r="S702" s="71"/>
      <c r="T702" s="71"/>
      <c r="U702" s="71"/>
      <c r="V702" s="71"/>
      <c r="W702" s="71"/>
      <c r="X702" s="71"/>
      <c r="Y702" s="19" t="e">
        <f>VLOOKUP('Frese Valve Selection'!$O702,'Partnumber data valves'!$B$4:$K$1001,2,FALSE)</f>
        <v>#N/A</v>
      </c>
      <c r="Z702" s="20" t="e">
        <f>VLOOKUP('Frese Valve Selection'!$O702,'Partnumber data valves'!$B$4:$K$1001,3,FALSE)</f>
        <v>#N/A</v>
      </c>
      <c r="AA702" s="20" t="e">
        <f>VLOOKUP('Frese Valve Selection'!$O702,'Partnumber data valves'!$B$4:$K$1001,7,FALSE)</f>
        <v>#N/A</v>
      </c>
      <c r="AB702" s="20" t="e">
        <f>VLOOKUP('Frese Valve Selection'!$O702,'Partnumber data valves'!$B$4:$K$1001,8,FALSE)</f>
        <v>#N/A</v>
      </c>
      <c r="AC702" s="20" t="e">
        <f>VLOOKUP('Frese Valve Selection'!$O702,'Partnumber data valves'!$B$4:$K$1001,9,FALSE)</f>
        <v>#N/A</v>
      </c>
      <c r="AD702" s="20" t="e">
        <f>VLOOKUP('Frese Valve Selection'!$O702,'Partnumber data valves'!$B$4:$K$1001,10,FALSE)</f>
        <v>#N/A</v>
      </c>
      <c r="AE702" s="93">
        <f>IF(ISNUMBER(S702),S702*VLOOKUP('Frese Valve Selection'!$T702,'Partnumber data cartridges'!$A$4:$G$1001,7,FALSE),0)+
IF(ISNUMBER(U702),U702*VLOOKUP('Frese Valve Selection'!V702,'Partnumber data cartridges'!$A$4:$G$1001,7,FALSE),0)+
IF(ISNUMBER(W702),W702*VLOOKUP('Frese Valve Selection'!X702,'Partnumber data cartridges'!$A$4:$G$1001,7,FALSE),0)</f>
        <v>0</v>
      </c>
      <c r="AF702" s="1">
        <f>MAX(IF(ISBLANK(T702),0,VLOOKUP('Frese Valve Selection'!$T702,'Partnumber data cartridges'!$A$4:$G$1001,5,FALSE)),
IF(ISBLANK(V702),0,VLOOKUP('Frese Valve Selection'!V702,'Partnumber data cartridges'!$A$4:$G$1001,5,FALSE)),
IF(ISBLANK(X702),0,VLOOKUP('Frese Valve Selection'!X702,'Partnumber data cartridges'!$A$4:$G$1001,5,FALSE)))</f>
        <v>0</v>
      </c>
      <c r="AG702" s="20" t="e">
        <f>VLOOKUP(O702,'Weight table'!$A$2:$C$10000,3,FALSE)+IF(ISNUMBER(S702),S702*VLOOKUP(T702,'Weight table'!$A$2:$C$10000,3,FALSE),0)+IF(ISNUMBER(U702),U702*VLOOKUP(V702,'Weight table'!$A$2:$C$10000,3,FALSE),0)+IF(ISNUMBER(W702),W702*VLOOKUP(X702,'Weight table'!$A$2:$C$10000,3,FALSE),0)</f>
        <v>#N/A</v>
      </c>
      <c r="AI702" s="73"/>
      <c r="AN702">
        <f t="shared" si="53"/>
        <v>0</v>
      </c>
      <c r="AO702" t="e">
        <f t="shared" si="54"/>
        <v>#N/A</v>
      </c>
    </row>
    <row r="703" spans="2:41">
      <c r="B703" s="73"/>
      <c r="C703" s="73"/>
      <c r="D703" s="73"/>
      <c r="E703" s="73"/>
      <c r="F703" s="73"/>
      <c r="G703" s="81"/>
      <c r="H703" s="81"/>
      <c r="I703" s="97"/>
      <c r="J703" s="73"/>
      <c r="K703" s="73"/>
      <c r="L703" s="73"/>
      <c r="M703" s="81"/>
      <c r="O703" s="71"/>
      <c r="P703" s="20" t="e">
        <f>VLOOKUP('Frese Valve Selection'!$O703,'Partnumber data valves'!$B$4:$M$1001,12,FALSE)</f>
        <v>#N/A</v>
      </c>
      <c r="Q703" s="20" t="e">
        <f>VLOOKUP('Frese Valve Selection'!$O703,'Partnumber data valves'!$B$4:$L$1001,11,FALSE)</f>
        <v>#N/A</v>
      </c>
      <c r="R703" s="94" t="e">
        <f t="shared" si="52"/>
        <v>#DIV/0!</v>
      </c>
      <c r="S703" s="71"/>
      <c r="T703" s="71"/>
      <c r="U703" s="71"/>
      <c r="V703" s="71"/>
      <c r="W703" s="71"/>
      <c r="X703" s="71"/>
      <c r="Y703" s="19" t="e">
        <f>VLOOKUP('Frese Valve Selection'!$O703,'Partnumber data valves'!$B$4:$K$1001,2,FALSE)</f>
        <v>#N/A</v>
      </c>
      <c r="Z703" s="20" t="e">
        <f>VLOOKUP('Frese Valve Selection'!$O703,'Partnumber data valves'!$B$4:$K$1001,3,FALSE)</f>
        <v>#N/A</v>
      </c>
      <c r="AA703" s="20" t="e">
        <f>VLOOKUP('Frese Valve Selection'!$O703,'Partnumber data valves'!$B$4:$K$1001,7,FALSE)</f>
        <v>#N/A</v>
      </c>
      <c r="AB703" s="20" t="e">
        <f>VLOOKUP('Frese Valve Selection'!$O703,'Partnumber data valves'!$B$4:$K$1001,8,FALSE)</f>
        <v>#N/A</v>
      </c>
      <c r="AC703" s="20" t="e">
        <f>VLOOKUP('Frese Valve Selection'!$O703,'Partnumber data valves'!$B$4:$K$1001,9,FALSE)</f>
        <v>#N/A</v>
      </c>
      <c r="AD703" s="20" t="e">
        <f>VLOOKUP('Frese Valve Selection'!$O703,'Partnumber data valves'!$B$4:$K$1001,10,FALSE)</f>
        <v>#N/A</v>
      </c>
      <c r="AE703" s="93">
        <f>IF(ISNUMBER(S703),S703*VLOOKUP('Frese Valve Selection'!$T703,'Partnumber data cartridges'!$A$4:$G$1001,7,FALSE),0)+
IF(ISNUMBER(U703),U703*VLOOKUP('Frese Valve Selection'!V703,'Partnumber data cartridges'!$A$4:$G$1001,7,FALSE),0)+
IF(ISNUMBER(W703),W703*VLOOKUP('Frese Valve Selection'!X703,'Partnumber data cartridges'!$A$4:$G$1001,7,FALSE),0)</f>
        <v>0</v>
      </c>
      <c r="AF703" s="1">
        <f>MAX(IF(ISBLANK(T703),0,VLOOKUP('Frese Valve Selection'!$T703,'Partnumber data cartridges'!$A$4:$G$1001,5,FALSE)),
IF(ISBLANK(V703),0,VLOOKUP('Frese Valve Selection'!V703,'Partnumber data cartridges'!$A$4:$G$1001,5,FALSE)),
IF(ISBLANK(X703),0,VLOOKUP('Frese Valve Selection'!X703,'Partnumber data cartridges'!$A$4:$G$1001,5,FALSE)))</f>
        <v>0</v>
      </c>
      <c r="AG703" s="20" t="e">
        <f>VLOOKUP(O703,'Weight table'!$A$2:$C$10000,3,FALSE)+IF(ISNUMBER(S703),S703*VLOOKUP(T703,'Weight table'!$A$2:$C$10000,3,FALSE),0)+IF(ISNUMBER(U703),U703*VLOOKUP(V703,'Weight table'!$A$2:$C$10000,3,FALSE),0)+IF(ISNUMBER(W703),W703*VLOOKUP(X703,'Weight table'!$A$2:$C$10000,3,FALSE),0)</f>
        <v>#N/A</v>
      </c>
      <c r="AI703" s="73"/>
      <c r="AN703">
        <f t="shared" si="53"/>
        <v>0</v>
      </c>
      <c r="AO703" t="e">
        <f t="shared" si="54"/>
        <v>#N/A</v>
      </c>
    </row>
    <row r="704" spans="2:41">
      <c r="B704" s="73"/>
      <c r="C704" s="73"/>
      <c r="D704" s="73"/>
      <c r="E704" s="73"/>
      <c r="F704" s="73"/>
      <c r="G704" s="81"/>
      <c r="H704" s="81"/>
      <c r="I704" s="97"/>
      <c r="J704" s="73"/>
      <c r="K704" s="73"/>
      <c r="L704" s="73"/>
      <c r="M704" s="81"/>
      <c r="O704" s="71"/>
      <c r="P704" s="20" t="e">
        <f>VLOOKUP('Frese Valve Selection'!$O704,'Partnumber data valves'!$B$4:$M$1001,12,FALSE)</f>
        <v>#N/A</v>
      </c>
      <c r="Q704" s="20" t="e">
        <f>VLOOKUP('Frese Valve Selection'!$O704,'Partnumber data valves'!$B$4:$L$1001,11,FALSE)</f>
        <v>#N/A</v>
      </c>
      <c r="R704" s="94" t="e">
        <f t="shared" si="52"/>
        <v>#DIV/0!</v>
      </c>
      <c r="S704" s="71"/>
      <c r="T704" s="71"/>
      <c r="U704" s="71"/>
      <c r="V704" s="71"/>
      <c r="W704" s="71"/>
      <c r="X704" s="71"/>
      <c r="Y704" s="19" t="e">
        <f>VLOOKUP('Frese Valve Selection'!$O704,'Partnumber data valves'!$B$4:$K$1001,2,FALSE)</f>
        <v>#N/A</v>
      </c>
      <c r="Z704" s="20" t="e">
        <f>VLOOKUP('Frese Valve Selection'!$O704,'Partnumber data valves'!$B$4:$K$1001,3,FALSE)</f>
        <v>#N/A</v>
      </c>
      <c r="AA704" s="20" t="e">
        <f>VLOOKUP('Frese Valve Selection'!$O704,'Partnumber data valves'!$B$4:$K$1001,7,FALSE)</f>
        <v>#N/A</v>
      </c>
      <c r="AB704" s="20" t="e">
        <f>VLOOKUP('Frese Valve Selection'!$O704,'Partnumber data valves'!$B$4:$K$1001,8,FALSE)</f>
        <v>#N/A</v>
      </c>
      <c r="AC704" s="20" t="e">
        <f>VLOOKUP('Frese Valve Selection'!$O704,'Partnumber data valves'!$B$4:$K$1001,9,FALSE)</f>
        <v>#N/A</v>
      </c>
      <c r="AD704" s="20" t="e">
        <f>VLOOKUP('Frese Valve Selection'!$O704,'Partnumber data valves'!$B$4:$K$1001,10,FALSE)</f>
        <v>#N/A</v>
      </c>
      <c r="AE704" s="93">
        <f>IF(ISNUMBER(S704),S704*VLOOKUP('Frese Valve Selection'!$T704,'Partnumber data cartridges'!$A$4:$G$1001,7,FALSE),0)+
IF(ISNUMBER(U704),U704*VLOOKUP('Frese Valve Selection'!V704,'Partnumber data cartridges'!$A$4:$G$1001,7,FALSE),0)+
IF(ISNUMBER(W704),W704*VLOOKUP('Frese Valve Selection'!X704,'Partnumber data cartridges'!$A$4:$G$1001,7,FALSE),0)</f>
        <v>0</v>
      </c>
      <c r="AF704" s="1">
        <f>MAX(IF(ISBLANK(T704),0,VLOOKUP('Frese Valve Selection'!$T704,'Partnumber data cartridges'!$A$4:$G$1001,5,FALSE)),
IF(ISBLANK(V704),0,VLOOKUP('Frese Valve Selection'!V704,'Partnumber data cartridges'!$A$4:$G$1001,5,FALSE)),
IF(ISBLANK(X704),0,VLOOKUP('Frese Valve Selection'!X704,'Partnumber data cartridges'!$A$4:$G$1001,5,FALSE)))</f>
        <v>0</v>
      </c>
      <c r="AG704" s="20" t="e">
        <f>VLOOKUP(O704,'Weight table'!$A$2:$C$10000,3,FALSE)+IF(ISNUMBER(S704),S704*VLOOKUP(T704,'Weight table'!$A$2:$C$10000,3,FALSE),0)+IF(ISNUMBER(U704),U704*VLOOKUP(V704,'Weight table'!$A$2:$C$10000,3,FALSE),0)+IF(ISNUMBER(W704),W704*VLOOKUP(X704,'Weight table'!$A$2:$C$10000,3,FALSE),0)</f>
        <v>#N/A</v>
      </c>
      <c r="AI704" s="73"/>
      <c r="AN704">
        <f t="shared" si="53"/>
        <v>0</v>
      </c>
      <c r="AO704" t="e">
        <f t="shared" si="54"/>
        <v>#N/A</v>
      </c>
    </row>
    <row r="705" spans="2:41">
      <c r="B705" s="73"/>
      <c r="C705" s="73"/>
      <c r="D705" s="73"/>
      <c r="E705" s="73"/>
      <c r="F705" s="73"/>
      <c r="G705" s="81"/>
      <c r="H705" s="81"/>
      <c r="I705" s="97"/>
      <c r="J705" s="73"/>
      <c r="K705" s="73"/>
      <c r="L705" s="73"/>
      <c r="M705" s="81"/>
      <c r="O705" s="71"/>
      <c r="P705" s="20" t="e">
        <f>VLOOKUP('Frese Valve Selection'!$O705,'Partnumber data valves'!$B$4:$M$1001,12,FALSE)</f>
        <v>#N/A</v>
      </c>
      <c r="Q705" s="20" t="e">
        <f>VLOOKUP('Frese Valve Selection'!$O705,'Partnumber data valves'!$B$4:$L$1001,11,FALSE)</f>
        <v>#N/A</v>
      </c>
      <c r="R705" s="94" t="e">
        <f t="shared" si="52"/>
        <v>#DIV/0!</v>
      </c>
      <c r="S705" s="71"/>
      <c r="T705" s="71"/>
      <c r="U705" s="71"/>
      <c r="V705" s="71"/>
      <c r="W705" s="71"/>
      <c r="X705" s="71"/>
      <c r="Y705" s="19" t="e">
        <f>VLOOKUP('Frese Valve Selection'!$O705,'Partnumber data valves'!$B$4:$K$1001,2,FALSE)</f>
        <v>#N/A</v>
      </c>
      <c r="Z705" s="20" t="e">
        <f>VLOOKUP('Frese Valve Selection'!$O705,'Partnumber data valves'!$B$4:$K$1001,3,FALSE)</f>
        <v>#N/A</v>
      </c>
      <c r="AA705" s="20" t="e">
        <f>VLOOKUP('Frese Valve Selection'!$O705,'Partnumber data valves'!$B$4:$K$1001,7,FALSE)</f>
        <v>#N/A</v>
      </c>
      <c r="AB705" s="20" t="e">
        <f>VLOOKUP('Frese Valve Selection'!$O705,'Partnumber data valves'!$B$4:$K$1001,8,FALSE)</f>
        <v>#N/A</v>
      </c>
      <c r="AC705" s="20" t="e">
        <f>VLOOKUP('Frese Valve Selection'!$O705,'Partnumber data valves'!$B$4:$K$1001,9,FALSE)</f>
        <v>#N/A</v>
      </c>
      <c r="AD705" s="20" t="e">
        <f>VLOOKUP('Frese Valve Selection'!$O705,'Partnumber data valves'!$B$4:$K$1001,10,FALSE)</f>
        <v>#N/A</v>
      </c>
      <c r="AE705" s="93">
        <f>IF(ISNUMBER(S705),S705*VLOOKUP('Frese Valve Selection'!$T705,'Partnumber data cartridges'!$A$4:$G$1001,7,FALSE),0)+
IF(ISNUMBER(U705),U705*VLOOKUP('Frese Valve Selection'!V705,'Partnumber data cartridges'!$A$4:$G$1001,7,FALSE),0)+
IF(ISNUMBER(W705),W705*VLOOKUP('Frese Valve Selection'!X705,'Partnumber data cartridges'!$A$4:$G$1001,7,FALSE),0)</f>
        <v>0</v>
      </c>
      <c r="AF705" s="1">
        <f>MAX(IF(ISBLANK(T705),0,VLOOKUP('Frese Valve Selection'!$T705,'Partnumber data cartridges'!$A$4:$G$1001,5,FALSE)),
IF(ISBLANK(V705),0,VLOOKUP('Frese Valve Selection'!V705,'Partnumber data cartridges'!$A$4:$G$1001,5,FALSE)),
IF(ISBLANK(X705),0,VLOOKUP('Frese Valve Selection'!X705,'Partnumber data cartridges'!$A$4:$G$1001,5,FALSE)))</f>
        <v>0</v>
      </c>
      <c r="AG705" s="20" t="e">
        <f>VLOOKUP(O705,'Weight table'!$A$2:$C$10000,3,FALSE)+IF(ISNUMBER(S705),S705*VLOOKUP(T705,'Weight table'!$A$2:$C$10000,3,FALSE),0)+IF(ISNUMBER(U705),U705*VLOOKUP(V705,'Weight table'!$A$2:$C$10000,3,FALSE),0)+IF(ISNUMBER(W705),W705*VLOOKUP(X705,'Weight table'!$A$2:$C$10000,3,FALSE),0)</f>
        <v>#N/A</v>
      </c>
      <c r="AI705" s="73"/>
      <c r="AN705">
        <f t="shared" si="53"/>
        <v>0</v>
      </c>
      <c r="AO705" t="e">
        <f t="shared" si="54"/>
        <v>#N/A</v>
      </c>
    </row>
    <row r="706" spans="2:41">
      <c r="B706" s="73"/>
      <c r="C706" s="73"/>
      <c r="D706" s="73"/>
      <c r="E706" s="73"/>
      <c r="F706" s="73"/>
      <c r="G706" s="81"/>
      <c r="H706" s="81"/>
      <c r="I706" s="97"/>
      <c r="J706" s="73"/>
      <c r="K706" s="73"/>
      <c r="L706" s="73"/>
      <c r="M706" s="81"/>
      <c r="O706" s="71"/>
      <c r="P706" s="20" t="e">
        <f>VLOOKUP('Frese Valve Selection'!$O706,'Partnumber data valves'!$B$4:$M$1001,12,FALSE)</f>
        <v>#N/A</v>
      </c>
      <c r="Q706" s="20" t="e">
        <f>VLOOKUP('Frese Valve Selection'!$O706,'Partnumber data valves'!$B$4:$L$1001,11,FALSE)</f>
        <v>#N/A</v>
      </c>
      <c r="R706" s="94" t="e">
        <f t="shared" si="52"/>
        <v>#DIV/0!</v>
      </c>
      <c r="S706" s="71"/>
      <c r="T706" s="71"/>
      <c r="U706" s="71"/>
      <c r="V706" s="71"/>
      <c r="W706" s="71"/>
      <c r="X706" s="71"/>
      <c r="Y706" s="19" t="e">
        <f>VLOOKUP('Frese Valve Selection'!$O706,'Partnumber data valves'!$B$4:$K$1001,2,FALSE)</f>
        <v>#N/A</v>
      </c>
      <c r="Z706" s="20" t="e">
        <f>VLOOKUP('Frese Valve Selection'!$O706,'Partnumber data valves'!$B$4:$K$1001,3,FALSE)</f>
        <v>#N/A</v>
      </c>
      <c r="AA706" s="20" t="e">
        <f>VLOOKUP('Frese Valve Selection'!$O706,'Partnumber data valves'!$B$4:$K$1001,7,FALSE)</f>
        <v>#N/A</v>
      </c>
      <c r="AB706" s="20" t="e">
        <f>VLOOKUP('Frese Valve Selection'!$O706,'Partnumber data valves'!$B$4:$K$1001,8,FALSE)</f>
        <v>#N/A</v>
      </c>
      <c r="AC706" s="20" t="e">
        <f>VLOOKUP('Frese Valve Selection'!$O706,'Partnumber data valves'!$B$4:$K$1001,9,FALSE)</f>
        <v>#N/A</v>
      </c>
      <c r="AD706" s="20" t="e">
        <f>VLOOKUP('Frese Valve Selection'!$O706,'Partnumber data valves'!$B$4:$K$1001,10,FALSE)</f>
        <v>#N/A</v>
      </c>
      <c r="AE706" s="93">
        <f>IF(ISNUMBER(S706),S706*VLOOKUP('Frese Valve Selection'!$T706,'Partnumber data cartridges'!$A$4:$G$1001,7,FALSE),0)+
IF(ISNUMBER(U706),U706*VLOOKUP('Frese Valve Selection'!V706,'Partnumber data cartridges'!$A$4:$G$1001,7,FALSE),0)+
IF(ISNUMBER(W706),W706*VLOOKUP('Frese Valve Selection'!X706,'Partnumber data cartridges'!$A$4:$G$1001,7,FALSE),0)</f>
        <v>0</v>
      </c>
      <c r="AF706" s="1">
        <f>MAX(IF(ISBLANK(T706),0,VLOOKUP('Frese Valve Selection'!$T706,'Partnumber data cartridges'!$A$4:$G$1001,5,FALSE)),
IF(ISBLANK(V706),0,VLOOKUP('Frese Valve Selection'!V706,'Partnumber data cartridges'!$A$4:$G$1001,5,FALSE)),
IF(ISBLANK(X706),0,VLOOKUP('Frese Valve Selection'!X706,'Partnumber data cartridges'!$A$4:$G$1001,5,FALSE)))</f>
        <v>0</v>
      </c>
      <c r="AG706" s="20" t="e">
        <f>VLOOKUP(O706,'Weight table'!$A$2:$C$10000,3,FALSE)+IF(ISNUMBER(S706),S706*VLOOKUP(T706,'Weight table'!$A$2:$C$10000,3,FALSE),0)+IF(ISNUMBER(U706),U706*VLOOKUP(V706,'Weight table'!$A$2:$C$10000,3,FALSE),0)+IF(ISNUMBER(W706),W706*VLOOKUP(X706,'Weight table'!$A$2:$C$10000,3,FALSE),0)</f>
        <v>#N/A</v>
      </c>
      <c r="AI706" s="73"/>
      <c r="AN706">
        <f t="shared" si="53"/>
        <v>0</v>
      </c>
      <c r="AO706" t="e">
        <f t="shared" si="54"/>
        <v>#N/A</v>
      </c>
    </row>
    <row r="707" spans="2:41">
      <c r="B707" s="73"/>
      <c r="C707" s="73"/>
      <c r="D707" s="73"/>
      <c r="E707" s="73"/>
      <c r="F707" s="73"/>
      <c r="G707" s="81"/>
      <c r="H707" s="81"/>
      <c r="I707" s="97"/>
      <c r="J707" s="73"/>
      <c r="K707" s="73"/>
      <c r="L707" s="73"/>
      <c r="M707" s="81"/>
      <c r="O707" s="71"/>
      <c r="P707" s="20" t="e">
        <f>VLOOKUP('Frese Valve Selection'!$O707,'Partnumber data valves'!$B$4:$M$1001,12,FALSE)</f>
        <v>#N/A</v>
      </c>
      <c r="Q707" s="20" t="e">
        <f>VLOOKUP('Frese Valve Selection'!$O707,'Partnumber data valves'!$B$4:$L$1001,11,FALSE)</f>
        <v>#N/A</v>
      </c>
      <c r="R707" s="94" t="e">
        <f t="shared" si="52"/>
        <v>#DIV/0!</v>
      </c>
      <c r="S707" s="71"/>
      <c r="T707" s="71"/>
      <c r="U707" s="71"/>
      <c r="V707" s="71"/>
      <c r="W707" s="71"/>
      <c r="X707" s="71"/>
      <c r="Y707" s="19" t="e">
        <f>VLOOKUP('Frese Valve Selection'!$O707,'Partnumber data valves'!$B$4:$K$1001,2,FALSE)</f>
        <v>#N/A</v>
      </c>
      <c r="Z707" s="20" t="e">
        <f>VLOOKUP('Frese Valve Selection'!$O707,'Partnumber data valves'!$B$4:$K$1001,3,FALSE)</f>
        <v>#N/A</v>
      </c>
      <c r="AA707" s="20" t="e">
        <f>VLOOKUP('Frese Valve Selection'!$O707,'Partnumber data valves'!$B$4:$K$1001,7,FALSE)</f>
        <v>#N/A</v>
      </c>
      <c r="AB707" s="20" t="e">
        <f>VLOOKUP('Frese Valve Selection'!$O707,'Partnumber data valves'!$B$4:$K$1001,8,FALSE)</f>
        <v>#N/A</v>
      </c>
      <c r="AC707" s="20" t="e">
        <f>VLOOKUP('Frese Valve Selection'!$O707,'Partnumber data valves'!$B$4:$K$1001,9,FALSE)</f>
        <v>#N/A</v>
      </c>
      <c r="AD707" s="20" t="e">
        <f>VLOOKUP('Frese Valve Selection'!$O707,'Partnumber data valves'!$B$4:$K$1001,10,FALSE)</f>
        <v>#N/A</v>
      </c>
      <c r="AE707" s="93">
        <f>IF(ISNUMBER(S707),S707*VLOOKUP('Frese Valve Selection'!$T707,'Partnumber data cartridges'!$A$4:$G$1001,7,FALSE),0)+
IF(ISNUMBER(U707),U707*VLOOKUP('Frese Valve Selection'!V707,'Partnumber data cartridges'!$A$4:$G$1001,7,FALSE),0)+
IF(ISNUMBER(W707),W707*VLOOKUP('Frese Valve Selection'!X707,'Partnumber data cartridges'!$A$4:$G$1001,7,FALSE),0)</f>
        <v>0</v>
      </c>
      <c r="AF707" s="1">
        <f>MAX(IF(ISBLANK(T707),0,VLOOKUP('Frese Valve Selection'!$T707,'Partnumber data cartridges'!$A$4:$G$1001,5,FALSE)),
IF(ISBLANK(V707),0,VLOOKUP('Frese Valve Selection'!V707,'Partnumber data cartridges'!$A$4:$G$1001,5,FALSE)),
IF(ISBLANK(X707),0,VLOOKUP('Frese Valve Selection'!X707,'Partnumber data cartridges'!$A$4:$G$1001,5,FALSE)))</f>
        <v>0</v>
      </c>
      <c r="AG707" s="20" t="e">
        <f>VLOOKUP(O707,'Weight table'!$A$2:$C$10000,3,FALSE)+IF(ISNUMBER(S707),S707*VLOOKUP(T707,'Weight table'!$A$2:$C$10000,3,FALSE),0)+IF(ISNUMBER(U707),U707*VLOOKUP(V707,'Weight table'!$A$2:$C$10000,3,FALSE),0)+IF(ISNUMBER(W707),W707*VLOOKUP(X707,'Weight table'!$A$2:$C$10000,3,FALSE),0)</f>
        <v>#N/A</v>
      </c>
      <c r="AI707" s="73"/>
      <c r="AN707">
        <f t="shared" si="53"/>
        <v>0</v>
      </c>
      <c r="AO707" t="e">
        <f t="shared" si="54"/>
        <v>#N/A</v>
      </c>
    </row>
    <row r="708" spans="2:41">
      <c r="B708" s="73"/>
      <c r="C708" s="73"/>
      <c r="D708" s="73"/>
      <c r="E708" s="73"/>
      <c r="F708" s="73"/>
      <c r="G708" s="81"/>
      <c r="H708" s="81"/>
      <c r="I708" s="97"/>
      <c r="J708" s="73"/>
      <c r="K708" s="73"/>
      <c r="L708" s="73"/>
      <c r="M708" s="81"/>
      <c r="O708" s="71"/>
      <c r="P708" s="20" t="e">
        <f>VLOOKUP('Frese Valve Selection'!$O708,'Partnumber data valves'!$B$4:$M$1001,12,FALSE)</f>
        <v>#N/A</v>
      </c>
      <c r="Q708" s="20" t="e">
        <f>VLOOKUP('Frese Valve Selection'!$O708,'Partnumber data valves'!$B$4:$L$1001,11,FALSE)</f>
        <v>#N/A</v>
      </c>
      <c r="R708" s="94" t="e">
        <f t="shared" si="52"/>
        <v>#DIV/0!</v>
      </c>
      <c r="S708" s="71"/>
      <c r="T708" s="71"/>
      <c r="U708" s="71"/>
      <c r="V708" s="71"/>
      <c r="W708" s="71"/>
      <c r="X708" s="71"/>
      <c r="Y708" s="19" t="e">
        <f>VLOOKUP('Frese Valve Selection'!$O708,'Partnumber data valves'!$B$4:$K$1001,2,FALSE)</f>
        <v>#N/A</v>
      </c>
      <c r="Z708" s="20" t="e">
        <f>VLOOKUP('Frese Valve Selection'!$O708,'Partnumber data valves'!$B$4:$K$1001,3,FALSE)</f>
        <v>#N/A</v>
      </c>
      <c r="AA708" s="20" t="e">
        <f>VLOOKUP('Frese Valve Selection'!$O708,'Partnumber data valves'!$B$4:$K$1001,7,FALSE)</f>
        <v>#N/A</v>
      </c>
      <c r="AB708" s="20" t="e">
        <f>VLOOKUP('Frese Valve Selection'!$O708,'Partnumber data valves'!$B$4:$K$1001,8,FALSE)</f>
        <v>#N/A</v>
      </c>
      <c r="AC708" s="20" t="e">
        <f>VLOOKUP('Frese Valve Selection'!$O708,'Partnumber data valves'!$B$4:$K$1001,9,FALSE)</f>
        <v>#N/A</v>
      </c>
      <c r="AD708" s="20" t="e">
        <f>VLOOKUP('Frese Valve Selection'!$O708,'Partnumber data valves'!$B$4:$K$1001,10,FALSE)</f>
        <v>#N/A</v>
      </c>
      <c r="AE708" s="93">
        <f>IF(ISNUMBER(S708),S708*VLOOKUP('Frese Valve Selection'!$T708,'Partnumber data cartridges'!$A$4:$G$1001,7,FALSE),0)+
IF(ISNUMBER(U708),U708*VLOOKUP('Frese Valve Selection'!V708,'Partnumber data cartridges'!$A$4:$G$1001,7,FALSE),0)+
IF(ISNUMBER(W708),W708*VLOOKUP('Frese Valve Selection'!X708,'Partnumber data cartridges'!$A$4:$G$1001,7,FALSE),0)</f>
        <v>0</v>
      </c>
      <c r="AF708" s="1">
        <f>MAX(IF(ISBLANK(T708),0,VLOOKUP('Frese Valve Selection'!$T708,'Partnumber data cartridges'!$A$4:$G$1001,5,FALSE)),
IF(ISBLANK(V708),0,VLOOKUP('Frese Valve Selection'!V708,'Partnumber data cartridges'!$A$4:$G$1001,5,FALSE)),
IF(ISBLANK(X708),0,VLOOKUP('Frese Valve Selection'!X708,'Partnumber data cartridges'!$A$4:$G$1001,5,FALSE)))</f>
        <v>0</v>
      </c>
      <c r="AG708" s="20" t="e">
        <f>VLOOKUP(O708,'Weight table'!$A$2:$C$10000,3,FALSE)+IF(ISNUMBER(S708),S708*VLOOKUP(T708,'Weight table'!$A$2:$C$10000,3,FALSE),0)+IF(ISNUMBER(U708),U708*VLOOKUP(V708,'Weight table'!$A$2:$C$10000,3,FALSE),0)+IF(ISNUMBER(W708),W708*VLOOKUP(X708,'Weight table'!$A$2:$C$10000,3,FALSE),0)</f>
        <v>#N/A</v>
      </c>
      <c r="AI708" s="73"/>
      <c r="AN708">
        <f t="shared" si="53"/>
        <v>0</v>
      </c>
      <c r="AO708" t="e">
        <f t="shared" si="54"/>
        <v>#N/A</v>
      </c>
    </row>
    <row r="709" spans="2:41">
      <c r="B709" s="73"/>
      <c r="C709" s="73"/>
      <c r="D709" s="73"/>
      <c r="E709" s="73"/>
      <c r="F709" s="73"/>
      <c r="G709" s="81"/>
      <c r="H709" s="81"/>
      <c r="I709" s="97"/>
      <c r="J709" s="73"/>
      <c r="K709" s="73"/>
      <c r="L709" s="73"/>
      <c r="M709" s="81"/>
      <c r="O709" s="71"/>
      <c r="P709" s="20" t="e">
        <f>VLOOKUP('Frese Valve Selection'!$O709,'Partnumber data valves'!$B$4:$M$1001,12,FALSE)</f>
        <v>#N/A</v>
      </c>
      <c r="Q709" s="20" t="e">
        <f>VLOOKUP('Frese Valve Selection'!$O709,'Partnumber data valves'!$B$4:$L$1001,11,FALSE)</f>
        <v>#N/A</v>
      </c>
      <c r="R709" s="94" t="e">
        <f t="shared" si="52"/>
        <v>#DIV/0!</v>
      </c>
      <c r="S709" s="71"/>
      <c r="T709" s="71"/>
      <c r="U709" s="71"/>
      <c r="V709" s="71"/>
      <c r="W709" s="71"/>
      <c r="X709" s="71"/>
      <c r="Y709" s="19" t="e">
        <f>VLOOKUP('Frese Valve Selection'!$O709,'Partnumber data valves'!$B$4:$K$1001,2,FALSE)</f>
        <v>#N/A</v>
      </c>
      <c r="Z709" s="20" t="e">
        <f>VLOOKUP('Frese Valve Selection'!$O709,'Partnumber data valves'!$B$4:$K$1001,3,FALSE)</f>
        <v>#N/A</v>
      </c>
      <c r="AA709" s="20" t="e">
        <f>VLOOKUP('Frese Valve Selection'!$O709,'Partnumber data valves'!$B$4:$K$1001,7,FALSE)</f>
        <v>#N/A</v>
      </c>
      <c r="AB709" s="20" t="e">
        <f>VLOOKUP('Frese Valve Selection'!$O709,'Partnumber data valves'!$B$4:$K$1001,8,FALSE)</f>
        <v>#N/A</v>
      </c>
      <c r="AC709" s="20" t="e">
        <f>VLOOKUP('Frese Valve Selection'!$O709,'Partnumber data valves'!$B$4:$K$1001,9,FALSE)</f>
        <v>#N/A</v>
      </c>
      <c r="AD709" s="20" t="e">
        <f>VLOOKUP('Frese Valve Selection'!$O709,'Partnumber data valves'!$B$4:$K$1001,10,FALSE)</f>
        <v>#N/A</v>
      </c>
      <c r="AE709" s="93">
        <f>IF(ISNUMBER(S709),S709*VLOOKUP('Frese Valve Selection'!$T709,'Partnumber data cartridges'!$A$4:$G$1001,7,FALSE),0)+
IF(ISNUMBER(U709),U709*VLOOKUP('Frese Valve Selection'!V709,'Partnumber data cartridges'!$A$4:$G$1001,7,FALSE),0)+
IF(ISNUMBER(W709),W709*VLOOKUP('Frese Valve Selection'!X709,'Partnumber data cartridges'!$A$4:$G$1001,7,FALSE),0)</f>
        <v>0</v>
      </c>
      <c r="AF709" s="1">
        <f>MAX(IF(ISBLANK(T709),0,VLOOKUP('Frese Valve Selection'!$T709,'Partnumber data cartridges'!$A$4:$G$1001,5,FALSE)),
IF(ISBLANK(V709),0,VLOOKUP('Frese Valve Selection'!V709,'Partnumber data cartridges'!$A$4:$G$1001,5,FALSE)),
IF(ISBLANK(X709),0,VLOOKUP('Frese Valve Selection'!X709,'Partnumber data cartridges'!$A$4:$G$1001,5,FALSE)))</f>
        <v>0</v>
      </c>
      <c r="AG709" s="20" t="e">
        <f>VLOOKUP(O709,'Weight table'!$A$2:$C$10000,3,FALSE)+IF(ISNUMBER(S709),S709*VLOOKUP(T709,'Weight table'!$A$2:$C$10000,3,FALSE),0)+IF(ISNUMBER(U709),U709*VLOOKUP(V709,'Weight table'!$A$2:$C$10000,3,FALSE),0)+IF(ISNUMBER(W709),W709*VLOOKUP(X709,'Weight table'!$A$2:$C$10000,3,FALSE),0)</f>
        <v>#N/A</v>
      </c>
      <c r="AI709" s="73"/>
      <c r="AN709">
        <f t="shared" si="53"/>
        <v>0</v>
      </c>
      <c r="AO709" t="e">
        <f t="shared" si="54"/>
        <v>#N/A</v>
      </c>
    </row>
    <row r="710" spans="2:41">
      <c r="B710" s="73"/>
      <c r="C710" s="73"/>
      <c r="D710" s="73"/>
      <c r="E710" s="73"/>
      <c r="F710" s="73"/>
      <c r="G710" s="81"/>
      <c r="H710" s="81"/>
      <c r="I710" s="97"/>
      <c r="J710" s="73"/>
      <c r="K710" s="73"/>
      <c r="L710" s="73"/>
      <c r="M710" s="81"/>
      <c r="O710" s="71"/>
      <c r="P710" s="20" t="e">
        <f>VLOOKUP('Frese Valve Selection'!$O710,'Partnumber data valves'!$B$4:$M$1001,12,FALSE)</f>
        <v>#N/A</v>
      </c>
      <c r="Q710" s="20" t="e">
        <f>VLOOKUP('Frese Valve Selection'!$O710,'Partnumber data valves'!$B$4:$L$1001,11,FALSE)</f>
        <v>#N/A</v>
      </c>
      <c r="R710" s="94" t="e">
        <f t="shared" si="52"/>
        <v>#DIV/0!</v>
      </c>
      <c r="S710" s="71"/>
      <c r="T710" s="71"/>
      <c r="U710" s="71"/>
      <c r="V710" s="71"/>
      <c r="W710" s="71"/>
      <c r="X710" s="71"/>
      <c r="Y710" s="19" t="e">
        <f>VLOOKUP('Frese Valve Selection'!$O710,'Partnumber data valves'!$B$4:$K$1001,2,FALSE)</f>
        <v>#N/A</v>
      </c>
      <c r="Z710" s="20" t="e">
        <f>VLOOKUP('Frese Valve Selection'!$O710,'Partnumber data valves'!$B$4:$K$1001,3,FALSE)</f>
        <v>#N/A</v>
      </c>
      <c r="AA710" s="20" t="e">
        <f>VLOOKUP('Frese Valve Selection'!$O710,'Partnumber data valves'!$B$4:$K$1001,7,FALSE)</f>
        <v>#N/A</v>
      </c>
      <c r="AB710" s="20" t="e">
        <f>VLOOKUP('Frese Valve Selection'!$O710,'Partnumber data valves'!$B$4:$K$1001,8,FALSE)</f>
        <v>#N/A</v>
      </c>
      <c r="AC710" s="20" t="e">
        <f>VLOOKUP('Frese Valve Selection'!$O710,'Partnumber data valves'!$B$4:$K$1001,9,FALSE)</f>
        <v>#N/A</v>
      </c>
      <c r="AD710" s="20" t="e">
        <f>VLOOKUP('Frese Valve Selection'!$O710,'Partnumber data valves'!$B$4:$K$1001,10,FALSE)</f>
        <v>#N/A</v>
      </c>
      <c r="AE710" s="93">
        <f>IF(ISNUMBER(S710),S710*VLOOKUP('Frese Valve Selection'!$T710,'Partnumber data cartridges'!$A$4:$G$1001,7,FALSE),0)+
IF(ISNUMBER(U710),U710*VLOOKUP('Frese Valve Selection'!V710,'Partnumber data cartridges'!$A$4:$G$1001,7,FALSE),0)+
IF(ISNUMBER(W710),W710*VLOOKUP('Frese Valve Selection'!X710,'Partnumber data cartridges'!$A$4:$G$1001,7,FALSE),0)</f>
        <v>0</v>
      </c>
      <c r="AF710" s="1">
        <f>MAX(IF(ISBLANK(T710),0,VLOOKUP('Frese Valve Selection'!$T710,'Partnumber data cartridges'!$A$4:$G$1001,5,FALSE)),
IF(ISBLANK(V710),0,VLOOKUP('Frese Valve Selection'!V710,'Partnumber data cartridges'!$A$4:$G$1001,5,FALSE)),
IF(ISBLANK(X710),0,VLOOKUP('Frese Valve Selection'!X710,'Partnumber data cartridges'!$A$4:$G$1001,5,FALSE)))</f>
        <v>0</v>
      </c>
      <c r="AG710" s="20" t="e">
        <f>VLOOKUP(O710,'Weight table'!$A$2:$C$10000,3,FALSE)+IF(ISNUMBER(S710),S710*VLOOKUP(T710,'Weight table'!$A$2:$C$10000,3,FALSE),0)+IF(ISNUMBER(U710),U710*VLOOKUP(V710,'Weight table'!$A$2:$C$10000,3,FALSE),0)+IF(ISNUMBER(W710),W710*VLOOKUP(X710,'Weight table'!$A$2:$C$10000,3,FALSE),0)</f>
        <v>#N/A</v>
      </c>
      <c r="AI710" s="73"/>
      <c r="AN710">
        <f t="shared" si="53"/>
        <v>0</v>
      </c>
      <c r="AO710" t="e">
        <f t="shared" si="54"/>
        <v>#N/A</v>
      </c>
    </row>
    <row r="711" spans="2:41">
      <c r="B711" s="73"/>
      <c r="C711" s="73"/>
      <c r="D711" s="73"/>
      <c r="E711" s="73"/>
      <c r="F711" s="73"/>
      <c r="G711" s="81"/>
      <c r="H711" s="81"/>
      <c r="I711" s="97"/>
      <c r="J711" s="73"/>
      <c r="K711" s="73"/>
      <c r="L711" s="73"/>
      <c r="M711" s="81"/>
      <c r="O711" s="71"/>
      <c r="P711" s="20" t="e">
        <f>VLOOKUP('Frese Valve Selection'!$O711,'Partnumber data valves'!$B$4:$M$1001,12,FALSE)</f>
        <v>#N/A</v>
      </c>
      <c r="Q711" s="20" t="e">
        <f>VLOOKUP('Frese Valve Selection'!$O711,'Partnumber data valves'!$B$4:$L$1001,11,FALSE)</f>
        <v>#N/A</v>
      </c>
      <c r="R711" s="94" t="e">
        <f t="shared" ref="R711:R774" si="55">AE711/I711-1</f>
        <v>#DIV/0!</v>
      </c>
      <c r="S711" s="71"/>
      <c r="T711" s="71"/>
      <c r="U711" s="71"/>
      <c r="V711" s="71"/>
      <c r="W711" s="71"/>
      <c r="X711" s="71"/>
      <c r="Y711" s="19" t="e">
        <f>VLOOKUP('Frese Valve Selection'!$O711,'Partnumber data valves'!$B$4:$K$1001,2,FALSE)</f>
        <v>#N/A</v>
      </c>
      <c r="Z711" s="20" t="e">
        <f>VLOOKUP('Frese Valve Selection'!$O711,'Partnumber data valves'!$B$4:$K$1001,3,FALSE)</f>
        <v>#N/A</v>
      </c>
      <c r="AA711" s="20" t="e">
        <f>VLOOKUP('Frese Valve Selection'!$O711,'Partnumber data valves'!$B$4:$K$1001,7,FALSE)</f>
        <v>#N/A</v>
      </c>
      <c r="AB711" s="20" t="e">
        <f>VLOOKUP('Frese Valve Selection'!$O711,'Partnumber data valves'!$B$4:$K$1001,8,FALSE)</f>
        <v>#N/A</v>
      </c>
      <c r="AC711" s="20" t="e">
        <f>VLOOKUP('Frese Valve Selection'!$O711,'Partnumber data valves'!$B$4:$K$1001,9,FALSE)</f>
        <v>#N/A</v>
      </c>
      <c r="AD711" s="20" t="e">
        <f>VLOOKUP('Frese Valve Selection'!$O711,'Partnumber data valves'!$B$4:$K$1001,10,FALSE)</f>
        <v>#N/A</v>
      </c>
      <c r="AE711" s="93">
        <f>IF(ISNUMBER(S711),S711*VLOOKUP('Frese Valve Selection'!$T711,'Partnumber data cartridges'!$A$4:$G$1001,7,FALSE),0)+
IF(ISNUMBER(U711),U711*VLOOKUP('Frese Valve Selection'!V711,'Partnumber data cartridges'!$A$4:$G$1001,7,FALSE),0)+
IF(ISNUMBER(W711),W711*VLOOKUP('Frese Valve Selection'!X711,'Partnumber data cartridges'!$A$4:$G$1001,7,FALSE),0)</f>
        <v>0</v>
      </c>
      <c r="AF711" s="1">
        <f>MAX(IF(ISBLANK(T711),0,VLOOKUP('Frese Valve Selection'!$T711,'Partnumber data cartridges'!$A$4:$G$1001,5,FALSE)),
IF(ISBLANK(V711),0,VLOOKUP('Frese Valve Selection'!V711,'Partnumber data cartridges'!$A$4:$G$1001,5,FALSE)),
IF(ISBLANK(X711),0,VLOOKUP('Frese Valve Selection'!X711,'Partnumber data cartridges'!$A$4:$G$1001,5,FALSE)))</f>
        <v>0</v>
      </c>
      <c r="AG711" s="20" t="e">
        <f>VLOOKUP(O711,'Weight table'!$A$2:$C$10000,3,FALSE)+IF(ISNUMBER(S711),S711*VLOOKUP(T711,'Weight table'!$A$2:$C$10000,3,FALSE),0)+IF(ISNUMBER(U711),U711*VLOOKUP(V711,'Weight table'!$A$2:$C$10000,3,FALSE),0)+IF(ISNUMBER(W711),W711*VLOOKUP(X711,'Weight table'!$A$2:$C$10000,3,FALSE),0)</f>
        <v>#N/A</v>
      </c>
      <c r="AI711" s="73"/>
      <c r="AN711">
        <f t="shared" si="53"/>
        <v>0</v>
      </c>
      <c r="AO711" t="e">
        <f t="shared" si="54"/>
        <v>#N/A</v>
      </c>
    </row>
    <row r="712" spans="2:41">
      <c r="B712" s="73"/>
      <c r="C712" s="73"/>
      <c r="D712" s="73"/>
      <c r="E712" s="73"/>
      <c r="F712" s="73"/>
      <c r="G712" s="81"/>
      <c r="H712" s="81"/>
      <c r="I712" s="97"/>
      <c r="J712" s="73"/>
      <c r="K712" s="73"/>
      <c r="L712" s="73"/>
      <c r="M712" s="81"/>
      <c r="O712" s="71"/>
      <c r="P712" s="20" t="e">
        <f>VLOOKUP('Frese Valve Selection'!$O712,'Partnumber data valves'!$B$4:$M$1001,12,FALSE)</f>
        <v>#N/A</v>
      </c>
      <c r="Q712" s="20" t="e">
        <f>VLOOKUP('Frese Valve Selection'!$O712,'Partnumber data valves'!$B$4:$L$1001,11,FALSE)</f>
        <v>#N/A</v>
      </c>
      <c r="R712" s="94" t="e">
        <f t="shared" si="55"/>
        <v>#DIV/0!</v>
      </c>
      <c r="S712" s="71"/>
      <c r="T712" s="71"/>
      <c r="U712" s="71"/>
      <c r="V712" s="71"/>
      <c r="W712" s="71"/>
      <c r="X712" s="71"/>
      <c r="Y712" s="19" t="e">
        <f>VLOOKUP('Frese Valve Selection'!$O712,'Partnumber data valves'!$B$4:$K$1001,2,FALSE)</f>
        <v>#N/A</v>
      </c>
      <c r="Z712" s="20" t="e">
        <f>VLOOKUP('Frese Valve Selection'!$O712,'Partnumber data valves'!$B$4:$K$1001,3,FALSE)</f>
        <v>#N/A</v>
      </c>
      <c r="AA712" s="20" t="e">
        <f>VLOOKUP('Frese Valve Selection'!$O712,'Partnumber data valves'!$B$4:$K$1001,7,FALSE)</f>
        <v>#N/A</v>
      </c>
      <c r="AB712" s="20" t="e">
        <f>VLOOKUP('Frese Valve Selection'!$O712,'Partnumber data valves'!$B$4:$K$1001,8,FALSE)</f>
        <v>#N/A</v>
      </c>
      <c r="AC712" s="20" t="e">
        <f>VLOOKUP('Frese Valve Selection'!$O712,'Partnumber data valves'!$B$4:$K$1001,9,FALSE)</f>
        <v>#N/A</v>
      </c>
      <c r="AD712" s="20" t="e">
        <f>VLOOKUP('Frese Valve Selection'!$O712,'Partnumber data valves'!$B$4:$K$1001,10,FALSE)</f>
        <v>#N/A</v>
      </c>
      <c r="AE712" s="93">
        <f>IF(ISNUMBER(S712),S712*VLOOKUP('Frese Valve Selection'!$T712,'Partnumber data cartridges'!$A$4:$G$1001,7,FALSE),0)+
IF(ISNUMBER(U712),U712*VLOOKUP('Frese Valve Selection'!V712,'Partnumber data cartridges'!$A$4:$G$1001,7,FALSE),0)+
IF(ISNUMBER(W712),W712*VLOOKUP('Frese Valve Selection'!X712,'Partnumber data cartridges'!$A$4:$G$1001,7,FALSE),0)</f>
        <v>0</v>
      </c>
      <c r="AF712" s="1">
        <f>MAX(IF(ISBLANK(T712),0,VLOOKUP('Frese Valve Selection'!$T712,'Partnumber data cartridges'!$A$4:$G$1001,5,FALSE)),
IF(ISBLANK(V712),0,VLOOKUP('Frese Valve Selection'!V712,'Partnumber data cartridges'!$A$4:$G$1001,5,FALSE)),
IF(ISBLANK(X712),0,VLOOKUP('Frese Valve Selection'!X712,'Partnumber data cartridges'!$A$4:$G$1001,5,FALSE)))</f>
        <v>0</v>
      </c>
      <c r="AG712" s="20" t="e">
        <f>VLOOKUP(O712,'Weight table'!$A$2:$C$10000,3,FALSE)+IF(ISNUMBER(S712),S712*VLOOKUP(T712,'Weight table'!$A$2:$C$10000,3,FALSE),0)+IF(ISNUMBER(U712),U712*VLOOKUP(V712,'Weight table'!$A$2:$C$10000,3,FALSE),0)+IF(ISNUMBER(W712),W712*VLOOKUP(X712,'Weight table'!$A$2:$C$10000,3,FALSE),0)</f>
        <v>#N/A</v>
      </c>
      <c r="AI712" s="73"/>
      <c r="AN712">
        <f t="shared" si="53"/>
        <v>0</v>
      </c>
      <c r="AO712" t="e">
        <f t="shared" si="54"/>
        <v>#N/A</v>
      </c>
    </row>
    <row r="713" spans="2:41">
      <c r="B713" s="73"/>
      <c r="C713" s="73"/>
      <c r="D713" s="73"/>
      <c r="E713" s="73"/>
      <c r="F713" s="73"/>
      <c r="G713" s="81"/>
      <c r="H713" s="81"/>
      <c r="I713" s="97"/>
      <c r="J713" s="73"/>
      <c r="K713" s="73"/>
      <c r="L713" s="73"/>
      <c r="M713" s="81"/>
      <c r="O713" s="71"/>
      <c r="P713" s="20" t="e">
        <f>VLOOKUP('Frese Valve Selection'!$O713,'Partnumber data valves'!$B$4:$M$1001,12,FALSE)</f>
        <v>#N/A</v>
      </c>
      <c r="Q713" s="20" t="e">
        <f>VLOOKUP('Frese Valve Selection'!$O713,'Partnumber data valves'!$B$4:$L$1001,11,FALSE)</f>
        <v>#N/A</v>
      </c>
      <c r="R713" s="94" t="e">
        <f t="shared" si="55"/>
        <v>#DIV/0!</v>
      </c>
      <c r="S713" s="71"/>
      <c r="T713" s="71"/>
      <c r="U713" s="71"/>
      <c r="V713" s="71"/>
      <c r="W713" s="71"/>
      <c r="X713" s="71"/>
      <c r="Y713" s="19" t="e">
        <f>VLOOKUP('Frese Valve Selection'!$O713,'Partnumber data valves'!$B$4:$K$1001,2,FALSE)</f>
        <v>#N/A</v>
      </c>
      <c r="Z713" s="20" t="e">
        <f>VLOOKUP('Frese Valve Selection'!$O713,'Partnumber data valves'!$B$4:$K$1001,3,FALSE)</f>
        <v>#N/A</v>
      </c>
      <c r="AA713" s="20" t="e">
        <f>VLOOKUP('Frese Valve Selection'!$O713,'Partnumber data valves'!$B$4:$K$1001,7,FALSE)</f>
        <v>#N/A</v>
      </c>
      <c r="AB713" s="20" t="e">
        <f>VLOOKUP('Frese Valve Selection'!$O713,'Partnumber data valves'!$B$4:$K$1001,8,FALSE)</f>
        <v>#N/A</v>
      </c>
      <c r="AC713" s="20" t="e">
        <f>VLOOKUP('Frese Valve Selection'!$O713,'Partnumber data valves'!$B$4:$K$1001,9,FALSE)</f>
        <v>#N/A</v>
      </c>
      <c r="AD713" s="20" t="e">
        <f>VLOOKUP('Frese Valve Selection'!$O713,'Partnumber data valves'!$B$4:$K$1001,10,FALSE)</f>
        <v>#N/A</v>
      </c>
      <c r="AE713" s="93">
        <f>IF(ISNUMBER(S713),S713*VLOOKUP('Frese Valve Selection'!$T713,'Partnumber data cartridges'!$A$4:$G$1001,7,FALSE),0)+
IF(ISNUMBER(U713),U713*VLOOKUP('Frese Valve Selection'!V713,'Partnumber data cartridges'!$A$4:$G$1001,7,FALSE),0)+
IF(ISNUMBER(W713),W713*VLOOKUP('Frese Valve Selection'!X713,'Partnumber data cartridges'!$A$4:$G$1001,7,FALSE),0)</f>
        <v>0</v>
      </c>
      <c r="AF713" s="1">
        <f>MAX(IF(ISBLANK(T713),0,VLOOKUP('Frese Valve Selection'!$T713,'Partnumber data cartridges'!$A$4:$G$1001,5,FALSE)),
IF(ISBLANK(V713),0,VLOOKUP('Frese Valve Selection'!V713,'Partnumber data cartridges'!$A$4:$G$1001,5,FALSE)),
IF(ISBLANK(X713),0,VLOOKUP('Frese Valve Selection'!X713,'Partnumber data cartridges'!$A$4:$G$1001,5,FALSE)))</f>
        <v>0</v>
      </c>
      <c r="AG713" s="20" t="e">
        <f>VLOOKUP(O713,'Weight table'!$A$2:$C$10000,3,FALSE)+IF(ISNUMBER(S713),S713*VLOOKUP(T713,'Weight table'!$A$2:$C$10000,3,FALSE),0)+IF(ISNUMBER(U713),U713*VLOOKUP(V713,'Weight table'!$A$2:$C$10000,3,FALSE),0)+IF(ISNUMBER(W713),W713*VLOOKUP(X713,'Weight table'!$A$2:$C$10000,3,FALSE),0)</f>
        <v>#N/A</v>
      </c>
      <c r="AI713" s="73"/>
      <c r="AN713">
        <f t="shared" si="53"/>
        <v>0</v>
      </c>
      <c r="AO713" t="e">
        <f t="shared" si="54"/>
        <v>#N/A</v>
      </c>
    </row>
    <row r="714" spans="2:41">
      <c r="B714" s="73"/>
      <c r="C714" s="73"/>
      <c r="D714" s="73"/>
      <c r="E714" s="73"/>
      <c r="F714" s="73"/>
      <c r="G714" s="81"/>
      <c r="H714" s="81"/>
      <c r="I714" s="97"/>
      <c r="J714" s="73"/>
      <c r="K714" s="73"/>
      <c r="L714" s="73"/>
      <c r="M714" s="81"/>
      <c r="O714" s="71"/>
      <c r="P714" s="20" t="e">
        <f>VLOOKUP('Frese Valve Selection'!$O714,'Partnumber data valves'!$B$4:$M$1001,12,FALSE)</f>
        <v>#N/A</v>
      </c>
      <c r="Q714" s="20" t="e">
        <f>VLOOKUP('Frese Valve Selection'!$O714,'Partnumber data valves'!$B$4:$L$1001,11,FALSE)</f>
        <v>#N/A</v>
      </c>
      <c r="R714" s="94" t="e">
        <f t="shared" si="55"/>
        <v>#DIV/0!</v>
      </c>
      <c r="S714" s="71"/>
      <c r="T714" s="71"/>
      <c r="U714" s="71"/>
      <c r="V714" s="71"/>
      <c r="W714" s="71"/>
      <c r="X714" s="71"/>
      <c r="Y714" s="19" t="e">
        <f>VLOOKUP('Frese Valve Selection'!$O714,'Partnumber data valves'!$B$4:$K$1001,2,FALSE)</f>
        <v>#N/A</v>
      </c>
      <c r="Z714" s="20" t="e">
        <f>VLOOKUP('Frese Valve Selection'!$O714,'Partnumber data valves'!$B$4:$K$1001,3,FALSE)</f>
        <v>#N/A</v>
      </c>
      <c r="AA714" s="20" t="e">
        <f>VLOOKUP('Frese Valve Selection'!$O714,'Partnumber data valves'!$B$4:$K$1001,7,FALSE)</f>
        <v>#N/A</v>
      </c>
      <c r="AB714" s="20" t="e">
        <f>VLOOKUP('Frese Valve Selection'!$O714,'Partnumber data valves'!$B$4:$K$1001,8,FALSE)</f>
        <v>#N/A</v>
      </c>
      <c r="AC714" s="20" t="e">
        <f>VLOOKUP('Frese Valve Selection'!$O714,'Partnumber data valves'!$B$4:$K$1001,9,FALSE)</f>
        <v>#N/A</v>
      </c>
      <c r="AD714" s="20" t="e">
        <f>VLOOKUP('Frese Valve Selection'!$O714,'Partnumber data valves'!$B$4:$K$1001,10,FALSE)</f>
        <v>#N/A</v>
      </c>
      <c r="AE714" s="93">
        <f>IF(ISNUMBER(S714),S714*VLOOKUP('Frese Valve Selection'!$T714,'Partnumber data cartridges'!$A$4:$G$1001,7,FALSE),0)+
IF(ISNUMBER(U714),U714*VLOOKUP('Frese Valve Selection'!V714,'Partnumber data cartridges'!$A$4:$G$1001,7,FALSE),0)+
IF(ISNUMBER(W714),W714*VLOOKUP('Frese Valve Selection'!X714,'Partnumber data cartridges'!$A$4:$G$1001,7,FALSE),0)</f>
        <v>0</v>
      </c>
      <c r="AF714" s="1">
        <f>MAX(IF(ISBLANK(T714),0,VLOOKUP('Frese Valve Selection'!$T714,'Partnumber data cartridges'!$A$4:$G$1001,5,FALSE)),
IF(ISBLANK(V714),0,VLOOKUP('Frese Valve Selection'!V714,'Partnumber data cartridges'!$A$4:$G$1001,5,FALSE)),
IF(ISBLANK(X714),0,VLOOKUP('Frese Valve Selection'!X714,'Partnumber data cartridges'!$A$4:$G$1001,5,FALSE)))</f>
        <v>0</v>
      </c>
      <c r="AG714" s="20" t="e">
        <f>VLOOKUP(O714,'Weight table'!$A$2:$C$10000,3,FALSE)+IF(ISNUMBER(S714),S714*VLOOKUP(T714,'Weight table'!$A$2:$C$10000,3,FALSE),0)+IF(ISNUMBER(U714),U714*VLOOKUP(V714,'Weight table'!$A$2:$C$10000,3,FALSE),0)+IF(ISNUMBER(W714),W714*VLOOKUP(X714,'Weight table'!$A$2:$C$10000,3,FALSE),0)</f>
        <v>#N/A</v>
      </c>
      <c r="AI714" s="73"/>
      <c r="AN714">
        <f t="shared" si="53"/>
        <v>0</v>
      </c>
      <c r="AO714" t="e">
        <f t="shared" si="54"/>
        <v>#N/A</v>
      </c>
    </row>
    <row r="715" spans="2:41">
      <c r="B715" s="73"/>
      <c r="C715" s="73"/>
      <c r="D715" s="73"/>
      <c r="E715" s="73"/>
      <c r="F715" s="73"/>
      <c r="G715" s="81"/>
      <c r="H715" s="81"/>
      <c r="I715" s="97"/>
      <c r="J715" s="73"/>
      <c r="K715" s="73"/>
      <c r="L715" s="73"/>
      <c r="M715" s="81"/>
      <c r="O715" s="71"/>
      <c r="P715" s="20" t="e">
        <f>VLOOKUP('Frese Valve Selection'!$O715,'Partnumber data valves'!$B$4:$M$1001,12,FALSE)</f>
        <v>#N/A</v>
      </c>
      <c r="Q715" s="20" t="e">
        <f>VLOOKUP('Frese Valve Selection'!$O715,'Partnumber data valves'!$B$4:$L$1001,11,FALSE)</f>
        <v>#N/A</v>
      </c>
      <c r="R715" s="94" t="e">
        <f t="shared" si="55"/>
        <v>#DIV/0!</v>
      </c>
      <c r="S715" s="71"/>
      <c r="T715" s="71"/>
      <c r="U715" s="71"/>
      <c r="V715" s="71"/>
      <c r="W715" s="71"/>
      <c r="X715" s="71"/>
      <c r="Y715" s="19" t="e">
        <f>VLOOKUP('Frese Valve Selection'!$O715,'Partnumber data valves'!$B$4:$K$1001,2,FALSE)</f>
        <v>#N/A</v>
      </c>
      <c r="Z715" s="20" t="e">
        <f>VLOOKUP('Frese Valve Selection'!$O715,'Partnumber data valves'!$B$4:$K$1001,3,FALSE)</f>
        <v>#N/A</v>
      </c>
      <c r="AA715" s="20" t="e">
        <f>VLOOKUP('Frese Valve Selection'!$O715,'Partnumber data valves'!$B$4:$K$1001,7,FALSE)</f>
        <v>#N/A</v>
      </c>
      <c r="AB715" s="20" t="e">
        <f>VLOOKUP('Frese Valve Selection'!$O715,'Partnumber data valves'!$B$4:$K$1001,8,FALSE)</f>
        <v>#N/A</v>
      </c>
      <c r="AC715" s="20" t="e">
        <f>VLOOKUP('Frese Valve Selection'!$O715,'Partnumber data valves'!$B$4:$K$1001,9,FALSE)</f>
        <v>#N/A</v>
      </c>
      <c r="AD715" s="20" t="e">
        <f>VLOOKUP('Frese Valve Selection'!$O715,'Partnumber data valves'!$B$4:$K$1001,10,FALSE)</f>
        <v>#N/A</v>
      </c>
      <c r="AE715" s="93">
        <f>IF(ISNUMBER(S715),S715*VLOOKUP('Frese Valve Selection'!$T715,'Partnumber data cartridges'!$A$4:$G$1001,7,FALSE),0)+
IF(ISNUMBER(U715),U715*VLOOKUP('Frese Valve Selection'!V715,'Partnumber data cartridges'!$A$4:$G$1001,7,FALSE),0)+
IF(ISNUMBER(W715),W715*VLOOKUP('Frese Valve Selection'!X715,'Partnumber data cartridges'!$A$4:$G$1001,7,FALSE),0)</f>
        <v>0</v>
      </c>
      <c r="AF715" s="1">
        <f>MAX(IF(ISBLANK(T715),0,VLOOKUP('Frese Valve Selection'!$T715,'Partnumber data cartridges'!$A$4:$G$1001,5,FALSE)),
IF(ISBLANK(V715),0,VLOOKUP('Frese Valve Selection'!V715,'Partnumber data cartridges'!$A$4:$G$1001,5,FALSE)),
IF(ISBLANK(X715),0,VLOOKUP('Frese Valve Selection'!X715,'Partnumber data cartridges'!$A$4:$G$1001,5,FALSE)))</f>
        <v>0</v>
      </c>
      <c r="AG715" s="20" t="e">
        <f>VLOOKUP(O715,'Weight table'!$A$2:$C$10000,3,FALSE)+IF(ISNUMBER(S715),S715*VLOOKUP(T715,'Weight table'!$A$2:$C$10000,3,FALSE),0)+IF(ISNUMBER(U715),U715*VLOOKUP(V715,'Weight table'!$A$2:$C$10000,3,FALSE),0)+IF(ISNUMBER(W715),W715*VLOOKUP(X715,'Weight table'!$A$2:$C$10000,3,FALSE),0)</f>
        <v>#N/A</v>
      </c>
      <c r="AI715" s="73"/>
      <c r="AN715">
        <f t="shared" si="53"/>
        <v>0</v>
      </c>
      <c r="AO715" t="e">
        <f t="shared" si="54"/>
        <v>#N/A</v>
      </c>
    </row>
    <row r="716" spans="2:41">
      <c r="B716" s="73"/>
      <c r="C716" s="73"/>
      <c r="D716" s="73"/>
      <c r="E716" s="73"/>
      <c r="F716" s="73"/>
      <c r="G716" s="81"/>
      <c r="H716" s="81"/>
      <c r="I716" s="97"/>
      <c r="J716" s="73"/>
      <c r="K716" s="73"/>
      <c r="L716" s="73"/>
      <c r="M716" s="81"/>
      <c r="O716" s="71"/>
      <c r="P716" s="20" t="e">
        <f>VLOOKUP('Frese Valve Selection'!$O716,'Partnumber data valves'!$B$4:$M$1001,12,FALSE)</f>
        <v>#N/A</v>
      </c>
      <c r="Q716" s="20" t="e">
        <f>VLOOKUP('Frese Valve Selection'!$O716,'Partnumber data valves'!$B$4:$L$1001,11,FALSE)</f>
        <v>#N/A</v>
      </c>
      <c r="R716" s="94" t="e">
        <f t="shared" si="55"/>
        <v>#DIV/0!</v>
      </c>
      <c r="S716" s="71"/>
      <c r="T716" s="71"/>
      <c r="U716" s="71"/>
      <c r="V716" s="71"/>
      <c r="W716" s="71"/>
      <c r="X716" s="71"/>
      <c r="Y716" s="19" t="e">
        <f>VLOOKUP('Frese Valve Selection'!$O716,'Partnumber data valves'!$B$4:$K$1001,2,FALSE)</f>
        <v>#N/A</v>
      </c>
      <c r="Z716" s="20" t="e">
        <f>VLOOKUP('Frese Valve Selection'!$O716,'Partnumber data valves'!$B$4:$K$1001,3,FALSE)</f>
        <v>#N/A</v>
      </c>
      <c r="AA716" s="20" t="e">
        <f>VLOOKUP('Frese Valve Selection'!$O716,'Partnumber data valves'!$B$4:$K$1001,7,FALSE)</f>
        <v>#N/A</v>
      </c>
      <c r="AB716" s="20" t="e">
        <f>VLOOKUP('Frese Valve Selection'!$O716,'Partnumber data valves'!$B$4:$K$1001,8,FALSE)</f>
        <v>#N/A</v>
      </c>
      <c r="AC716" s="20" t="e">
        <f>VLOOKUP('Frese Valve Selection'!$O716,'Partnumber data valves'!$B$4:$K$1001,9,FALSE)</f>
        <v>#N/A</v>
      </c>
      <c r="AD716" s="20" t="e">
        <f>VLOOKUP('Frese Valve Selection'!$O716,'Partnumber data valves'!$B$4:$K$1001,10,FALSE)</f>
        <v>#N/A</v>
      </c>
      <c r="AE716" s="93">
        <f>IF(ISNUMBER(S716),S716*VLOOKUP('Frese Valve Selection'!$T716,'Partnumber data cartridges'!$A$4:$G$1001,7,FALSE),0)+
IF(ISNUMBER(U716),U716*VLOOKUP('Frese Valve Selection'!V716,'Partnumber data cartridges'!$A$4:$G$1001,7,FALSE),0)+
IF(ISNUMBER(W716),W716*VLOOKUP('Frese Valve Selection'!X716,'Partnumber data cartridges'!$A$4:$G$1001,7,FALSE),0)</f>
        <v>0</v>
      </c>
      <c r="AF716" s="1">
        <f>MAX(IF(ISBLANK(T716),0,VLOOKUP('Frese Valve Selection'!$T716,'Partnumber data cartridges'!$A$4:$G$1001,5,FALSE)),
IF(ISBLANK(V716),0,VLOOKUP('Frese Valve Selection'!V716,'Partnumber data cartridges'!$A$4:$G$1001,5,FALSE)),
IF(ISBLANK(X716),0,VLOOKUP('Frese Valve Selection'!X716,'Partnumber data cartridges'!$A$4:$G$1001,5,FALSE)))</f>
        <v>0</v>
      </c>
      <c r="AG716" s="20" t="e">
        <f>VLOOKUP(O716,'Weight table'!$A$2:$C$10000,3,FALSE)+IF(ISNUMBER(S716),S716*VLOOKUP(T716,'Weight table'!$A$2:$C$10000,3,FALSE),0)+IF(ISNUMBER(U716),U716*VLOOKUP(V716,'Weight table'!$A$2:$C$10000,3,FALSE),0)+IF(ISNUMBER(W716),W716*VLOOKUP(X716,'Weight table'!$A$2:$C$10000,3,FALSE),0)</f>
        <v>#N/A</v>
      </c>
      <c r="AI716" s="73"/>
      <c r="AN716">
        <f t="shared" ref="AN716:AN779" si="56">S716+U716+W716</f>
        <v>0</v>
      </c>
      <c r="AO716" t="e">
        <f t="shared" ref="AO716:AO779" si="57">Q716-AN716</f>
        <v>#N/A</v>
      </c>
    </row>
    <row r="717" spans="2:41">
      <c r="B717" s="73"/>
      <c r="C717" s="73"/>
      <c r="D717" s="73"/>
      <c r="E717" s="73"/>
      <c r="F717" s="73"/>
      <c r="G717" s="81"/>
      <c r="H717" s="81"/>
      <c r="I717" s="97"/>
      <c r="J717" s="73"/>
      <c r="K717" s="73"/>
      <c r="L717" s="73"/>
      <c r="M717" s="81"/>
      <c r="O717" s="71"/>
      <c r="P717" s="20" t="e">
        <f>VLOOKUP('Frese Valve Selection'!$O717,'Partnumber data valves'!$B$4:$M$1001,12,FALSE)</f>
        <v>#N/A</v>
      </c>
      <c r="Q717" s="20" t="e">
        <f>VLOOKUP('Frese Valve Selection'!$O717,'Partnumber data valves'!$B$4:$L$1001,11,FALSE)</f>
        <v>#N/A</v>
      </c>
      <c r="R717" s="94" t="e">
        <f t="shared" si="55"/>
        <v>#DIV/0!</v>
      </c>
      <c r="S717" s="71"/>
      <c r="T717" s="71"/>
      <c r="U717" s="71"/>
      <c r="V717" s="71"/>
      <c r="W717" s="71"/>
      <c r="X717" s="71"/>
      <c r="Y717" s="19" t="e">
        <f>VLOOKUP('Frese Valve Selection'!$O717,'Partnumber data valves'!$B$4:$K$1001,2,FALSE)</f>
        <v>#N/A</v>
      </c>
      <c r="Z717" s="20" t="e">
        <f>VLOOKUP('Frese Valve Selection'!$O717,'Partnumber data valves'!$B$4:$K$1001,3,FALSE)</f>
        <v>#N/A</v>
      </c>
      <c r="AA717" s="20" t="e">
        <f>VLOOKUP('Frese Valve Selection'!$O717,'Partnumber data valves'!$B$4:$K$1001,7,FALSE)</f>
        <v>#N/A</v>
      </c>
      <c r="AB717" s="20" t="e">
        <f>VLOOKUP('Frese Valve Selection'!$O717,'Partnumber data valves'!$B$4:$K$1001,8,FALSE)</f>
        <v>#N/A</v>
      </c>
      <c r="AC717" s="20" t="e">
        <f>VLOOKUP('Frese Valve Selection'!$O717,'Partnumber data valves'!$B$4:$K$1001,9,FALSE)</f>
        <v>#N/A</v>
      </c>
      <c r="AD717" s="20" t="e">
        <f>VLOOKUP('Frese Valve Selection'!$O717,'Partnumber data valves'!$B$4:$K$1001,10,FALSE)</f>
        <v>#N/A</v>
      </c>
      <c r="AE717" s="93">
        <f>IF(ISNUMBER(S717),S717*VLOOKUP('Frese Valve Selection'!$T717,'Partnumber data cartridges'!$A$4:$G$1001,7,FALSE),0)+
IF(ISNUMBER(U717),U717*VLOOKUP('Frese Valve Selection'!V717,'Partnumber data cartridges'!$A$4:$G$1001,7,FALSE),0)+
IF(ISNUMBER(W717),W717*VLOOKUP('Frese Valve Selection'!X717,'Partnumber data cartridges'!$A$4:$G$1001,7,FALSE),0)</f>
        <v>0</v>
      </c>
      <c r="AF717" s="1">
        <f>MAX(IF(ISBLANK(T717),0,VLOOKUP('Frese Valve Selection'!$T717,'Partnumber data cartridges'!$A$4:$G$1001,5,FALSE)),
IF(ISBLANK(V717),0,VLOOKUP('Frese Valve Selection'!V717,'Partnumber data cartridges'!$A$4:$G$1001,5,FALSE)),
IF(ISBLANK(X717),0,VLOOKUP('Frese Valve Selection'!X717,'Partnumber data cartridges'!$A$4:$G$1001,5,FALSE)))</f>
        <v>0</v>
      </c>
      <c r="AG717" s="20" t="e">
        <f>VLOOKUP(O717,'Weight table'!$A$2:$C$10000,3,FALSE)+IF(ISNUMBER(S717),S717*VLOOKUP(T717,'Weight table'!$A$2:$C$10000,3,FALSE),0)+IF(ISNUMBER(U717),U717*VLOOKUP(V717,'Weight table'!$A$2:$C$10000,3,FALSE),0)+IF(ISNUMBER(W717),W717*VLOOKUP(X717,'Weight table'!$A$2:$C$10000,3,FALSE),0)</f>
        <v>#N/A</v>
      </c>
      <c r="AI717" s="73"/>
      <c r="AN717">
        <f t="shared" si="56"/>
        <v>0</v>
      </c>
      <c r="AO717" t="e">
        <f t="shared" si="57"/>
        <v>#N/A</v>
      </c>
    </row>
    <row r="718" spans="2:41">
      <c r="B718" s="73"/>
      <c r="C718" s="73"/>
      <c r="D718" s="73"/>
      <c r="E718" s="73"/>
      <c r="F718" s="73"/>
      <c r="G718" s="81"/>
      <c r="H718" s="84"/>
      <c r="I718" s="97"/>
      <c r="J718" s="73"/>
      <c r="K718" s="73"/>
      <c r="L718" s="73"/>
      <c r="M718" s="81"/>
      <c r="O718" s="71"/>
      <c r="P718" s="20" t="e">
        <f>VLOOKUP('Frese Valve Selection'!$O718,'Partnumber data valves'!$B$4:$M$1001,12,FALSE)</f>
        <v>#N/A</v>
      </c>
      <c r="Q718" s="20" t="e">
        <f>VLOOKUP('Frese Valve Selection'!$O718,'Partnumber data valves'!$B$4:$L$1001,11,FALSE)</f>
        <v>#N/A</v>
      </c>
      <c r="R718" s="94" t="e">
        <f t="shared" si="55"/>
        <v>#DIV/0!</v>
      </c>
      <c r="S718" s="71"/>
      <c r="T718" s="71"/>
      <c r="U718" s="71"/>
      <c r="V718" s="71"/>
      <c r="W718" s="71"/>
      <c r="X718" s="71"/>
      <c r="Y718" s="19" t="e">
        <f>VLOOKUP('Frese Valve Selection'!$O718,'Partnumber data valves'!$B$4:$K$1001,2,FALSE)</f>
        <v>#N/A</v>
      </c>
      <c r="Z718" s="20" t="e">
        <f>VLOOKUP('Frese Valve Selection'!$O718,'Partnumber data valves'!$B$4:$K$1001,3,FALSE)</f>
        <v>#N/A</v>
      </c>
      <c r="AA718" s="20" t="e">
        <f>VLOOKUP('Frese Valve Selection'!$O718,'Partnumber data valves'!$B$4:$K$1001,7,FALSE)</f>
        <v>#N/A</v>
      </c>
      <c r="AB718" s="20" t="e">
        <f>VLOOKUP('Frese Valve Selection'!$O718,'Partnumber data valves'!$B$4:$K$1001,8,FALSE)</f>
        <v>#N/A</v>
      </c>
      <c r="AC718" s="20" t="e">
        <f>VLOOKUP('Frese Valve Selection'!$O718,'Partnumber data valves'!$B$4:$K$1001,9,FALSE)</f>
        <v>#N/A</v>
      </c>
      <c r="AD718" s="20" t="e">
        <f>VLOOKUP('Frese Valve Selection'!$O718,'Partnumber data valves'!$B$4:$K$1001,10,FALSE)</f>
        <v>#N/A</v>
      </c>
      <c r="AE718" s="93">
        <f>IF(ISNUMBER(S718),S718*VLOOKUP('Frese Valve Selection'!$T718,'Partnumber data cartridges'!$A$4:$G$1001,7,FALSE),0)+
IF(ISNUMBER(U718),U718*VLOOKUP('Frese Valve Selection'!V718,'Partnumber data cartridges'!$A$4:$G$1001,7,FALSE),0)+
IF(ISNUMBER(W718),W718*VLOOKUP('Frese Valve Selection'!X718,'Partnumber data cartridges'!$A$4:$G$1001,7,FALSE),0)</f>
        <v>0</v>
      </c>
      <c r="AF718" s="1">
        <f>MAX(IF(ISBLANK(T718),0,VLOOKUP('Frese Valve Selection'!$T718,'Partnumber data cartridges'!$A$4:$G$1001,5,FALSE)),
IF(ISBLANK(V718),0,VLOOKUP('Frese Valve Selection'!V718,'Partnumber data cartridges'!$A$4:$G$1001,5,FALSE)),
IF(ISBLANK(X718),0,VLOOKUP('Frese Valve Selection'!X718,'Partnumber data cartridges'!$A$4:$G$1001,5,FALSE)))</f>
        <v>0</v>
      </c>
      <c r="AG718" s="20" t="e">
        <f>VLOOKUP(O718,'Weight table'!$A$2:$C$10000,3,FALSE)+IF(ISNUMBER(S718),S718*VLOOKUP(T718,'Weight table'!$A$2:$C$10000,3,FALSE),0)+IF(ISNUMBER(U718),U718*VLOOKUP(V718,'Weight table'!$A$2:$C$10000,3,FALSE),0)+IF(ISNUMBER(W718),W718*VLOOKUP(X718,'Weight table'!$A$2:$C$10000,3,FALSE),0)</f>
        <v>#N/A</v>
      </c>
      <c r="AI718" s="73"/>
      <c r="AN718">
        <f t="shared" si="56"/>
        <v>0</v>
      </c>
      <c r="AO718" t="e">
        <f t="shared" si="57"/>
        <v>#N/A</v>
      </c>
    </row>
    <row r="719" spans="2:41">
      <c r="B719" s="73"/>
      <c r="C719" s="73"/>
      <c r="D719" s="73"/>
      <c r="E719" s="73"/>
      <c r="F719" s="73"/>
      <c r="G719" s="81"/>
      <c r="H719" s="84"/>
      <c r="I719" s="97"/>
      <c r="J719" s="73"/>
      <c r="K719" s="73"/>
      <c r="L719" s="73"/>
      <c r="M719" s="81"/>
      <c r="O719" s="71"/>
      <c r="P719" s="20" t="e">
        <f>VLOOKUP('Frese Valve Selection'!$O719,'Partnumber data valves'!$B$4:$M$1001,12,FALSE)</f>
        <v>#N/A</v>
      </c>
      <c r="Q719" s="20" t="e">
        <f>VLOOKUP('Frese Valve Selection'!$O719,'Partnumber data valves'!$B$4:$L$1001,11,FALSE)</f>
        <v>#N/A</v>
      </c>
      <c r="R719" s="94" t="e">
        <f t="shared" si="55"/>
        <v>#DIV/0!</v>
      </c>
      <c r="S719" s="71"/>
      <c r="T719" s="71"/>
      <c r="U719" s="71"/>
      <c r="V719" s="71"/>
      <c r="W719" s="71"/>
      <c r="X719" s="71"/>
      <c r="Y719" s="19" t="e">
        <f>VLOOKUP('Frese Valve Selection'!$O719,'Partnumber data valves'!$B$4:$K$1001,2,FALSE)</f>
        <v>#N/A</v>
      </c>
      <c r="Z719" s="20" t="e">
        <f>VLOOKUP('Frese Valve Selection'!$O719,'Partnumber data valves'!$B$4:$K$1001,3,FALSE)</f>
        <v>#N/A</v>
      </c>
      <c r="AA719" s="20" t="e">
        <f>VLOOKUP('Frese Valve Selection'!$O719,'Partnumber data valves'!$B$4:$K$1001,7,FALSE)</f>
        <v>#N/A</v>
      </c>
      <c r="AB719" s="20" t="e">
        <f>VLOOKUP('Frese Valve Selection'!$O719,'Partnumber data valves'!$B$4:$K$1001,8,FALSE)</f>
        <v>#N/A</v>
      </c>
      <c r="AC719" s="20" t="e">
        <f>VLOOKUP('Frese Valve Selection'!$O719,'Partnumber data valves'!$B$4:$K$1001,9,FALSE)</f>
        <v>#N/A</v>
      </c>
      <c r="AD719" s="20" t="e">
        <f>VLOOKUP('Frese Valve Selection'!$O719,'Partnumber data valves'!$B$4:$K$1001,10,FALSE)</f>
        <v>#N/A</v>
      </c>
      <c r="AE719" s="93">
        <f>IF(ISNUMBER(S719),S719*VLOOKUP('Frese Valve Selection'!$T719,'Partnumber data cartridges'!$A$4:$G$1001,7,FALSE),0)+
IF(ISNUMBER(U719),U719*VLOOKUP('Frese Valve Selection'!V719,'Partnumber data cartridges'!$A$4:$G$1001,7,FALSE),0)+
IF(ISNUMBER(W719),W719*VLOOKUP('Frese Valve Selection'!X719,'Partnumber data cartridges'!$A$4:$G$1001,7,FALSE),0)</f>
        <v>0</v>
      </c>
      <c r="AF719" s="1">
        <f>MAX(IF(ISBLANK(T719),0,VLOOKUP('Frese Valve Selection'!$T719,'Partnumber data cartridges'!$A$4:$G$1001,5,FALSE)),
IF(ISBLANK(V719),0,VLOOKUP('Frese Valve Selection'!V719,'Partnumber data cartridges'!$A$4:$G$1001,5,FALSE)),
IF(ISBLANK(X719),0,VLOOKUP('Frese Valve Selection'!X719,'Partnumber data cartridges'!$A$4:$G$1001,5,FALSE)))</f>
        <v>0</v>
      </c>
      <c r="AG719" s="20" t="e">
        <f>VLOOKUP(O719,'Weight table'!$A$2:$C$10000,3,FALSE)+IF(ISNUMBER(S719),S719*VLOOKUP(T719,'Weight table'!$A$2:$C$10000,3,FALSE),0)+IF(ISNUMBER(U719),U719*VLOOKUP(V719,'Weight table'!$A$2:$C$10000,3,FALSE),0)+IF(ISNUMBER(W719),W719*VLOOKUP(X719,'Weight table'!$A$2:$C$10000,3,FALSE),0)</f>
        <v>#N/A</v>
      </c>
      <c r="AI719" s="73"/>
      <c r="AN719">
        <f t="shared" si="56"/>
        <v>0</v>
      </c>
      <c r="AO719" t="e">
        <f t="shared" si="57"/>
        <v>#N/A</v>
      </c>
    </row>
    <row r="720" spans="2:41">
      <c r="B720" s="73"/>
      <c r="C720" s="73"/>
      <c r="D720" s="73"/>
      <c r="E720" s="73"/>
      <c r="F720" s="73"/>
      <c r="G720" s="81"/>
      <c r="H720" s="84"/>
      <c r="I720" s="97"/>
      <c r="J720" s="73"/>
      <c r="K720" s="73"/>
      <c r="L720" s="73"/>
      <c r="M720" s="81"/>
      <c r="O720" s="71"/>
      <c r="P720" s="20" t="e">
        <f>VLOOKUP('Frese Valve Selection'!$O720,'Partnumber data valves'!$B$4:$M$1001,12,FALSE)</f>
        <v>#N/A</v>
      </c>
      <c r="Q720" s="20" t="e">
        <f>VLOOKUP('Frese Valve Selection'!$O720,'Partnumber data valves'!$B$4:$L$1001,11,FALSE)</f>
        <v>#N/A</v>
      </c>
      <c r="R720" s="94" t="e">
        <f t="shared" si="55"/>
        <v>#DIV/0!</v>
      </c>
      <c r="S720" s="71"/>
      <c r="T720" s="71"/>
      <c r="U720" s="71"/>
      <c r="V720" s="71"/>
      <c r="W720" s="71"/>
      <c r="X720" s="71"/>
      <c r="Y720" s="19" t="e">
        <f>VLOOKUP('Frese Valve Selection'!$O720,'Partnumber data valves'!$B$4:$K$1001,2,FALSE)</f>
        <v>#N/A</v>
      </c>
      <c r="Z720" s="20" t="e">
        <f>VLOOKUP('Frese Valve Selection'!$O720,'Partnumber data valves'!$B$4:$K$1001,3,FALSE)</f>
        <v>#N/A</v>
      </c>
      <c r="AA720" s="20" t="e">
        <f>VLOOKUP('Frese Valve Selection'!$O720,'Partnumber data valves'!$B$4:$K$1001,7,FALSE)</f>
        <v>#N/A</v>
      </c>
      <c r="AB720" s="20" t="e">
        <f>VLOOKUP('Frese Valve Selection'!$O720,'Partnumber data valves'!$B$4:$K$1001,8,FALSE)</f>
        <v>#N/A</v>
      </c>
      <c r="AC720" s="20" t="e">
        <f>VLOOKUP('Frese Valve Selection'!$O720,'Partnumber data valves'!$B$4:$K$1001,9,FALSE)</f>
        <v>#N/A</v>
      </c>
      <c r="AD720" s="20" t="e">
        <f>VLOOKUP('Frese Valve Selection'!$O720,'Partnumber data valves'!$B$4:$K$1001,10,FALSE)</f>
        <v>#N/A</v>
      </c>
      <c r="AE720" s="93">
        <f>IF(ISNUMBER(S720),S720*VLOOKUP('Frese Valve Selection'!$T720,'Partnumber data cartridges'!$A$4:$G$1001,7,FALSE),0)+
IF(ISNUMBER(U720),U720*VLOOKUP('Frese Valve Selection'!V720,'Partnumber data cartridges'!$A$4:$G$1001,7,FALSE),0)+
IF(ISNUMBER(W720),W720*VLOOKUP('Frese Valve Selection'!X720,'Partnumber data cartridges'!$A$4:$G$1001,7,FALSE),0)</f>
        <v>0</v>
      </c>
      <c r="AF720" s="1">
        <f>MAX(IF(ISBLANK(T720),0,VLOOKUP('Frese Valve Selection'!$T720,'Partnumber data cartridges'!$A$4:$G$1001,5,FALSE)),
IF(ISBLANK(V720),0,VLOOKUP('Frese Valve Selection'!V720,'Partnumber data cartridges'!$A$4:$G$1001,5,FALSE)),
IF(ISBLANK(X720),0,VLOOKUP('Frese Valve Selection'!X720,'Partnumber data cartridges'!$A$4:$G$1001,5,FALSE)))</f>
        <v>0</v>
      </c>
      <c r="AG720" s="20" t="e">
        <f>VLOOKUP(O720,'Weight table'!$A$2:$C$10000,3,FALSE)+IF(ISNUMBER(S720),S720*VLOOKUP(T720,'Weight table'!$A$2:$C$10000,3,FALSE),0)+IF(ISNUMBER(U720),U720*VLOOKUP(V720,'Weight table'!$A$2:$C$10000,3,FALSE),0)+IF(ISNUMBER(W720),W720*VLOOKUP(X720,'Weight table'!$A$2:$C$10000,3,FALSE),0)</f>
        <v>#N/A</v>
      </c>
      <c r="AI720" s="73"/>
      <c r="AN720">
        <f t="shared" si="56"/>
        <v>0</v>
      </c>
      <c r="AO720" t="e">
        <f t="shared" si="57"/>
        <v>#N/A</v>
      </c>
    </row>
    <row r="721" spans="2:41">
      <c r="B721" s="73"/>
      <c r="C721" s="73"/>
      <c r="D721" s="73"/>
      <c r="E721" s="73"/>
      <c r="F721" s="73"/>
      <c r="G721" s="81"/>
      <c r="H721" s="84"/>
      <c r="I721" s="97"/>
      <c r="J721" s="73"/>
      <c r="K721" s="73"/>
      <c r="L721" s="73"/>
      <c r="M721" s="81"/>
      <c r="O721" s="71"/>
      <c r="P721" s="20" t="e">
        <f>VLOOKUP('Frese Valve Selection'!$O721,'Partnumber data valves'!$B$4:$M$1001,12,FALSE)</f>
        <v>#N/A</v>
      </c>
      <c r="Q721" s="20" t="e">
        <f>VLOOKUP('Frese Valve Selection'!$O721,'Partnumber data valves'!$B$4:$L$1001,11,FALSE)</f>
        <v>#N/A</v>
      </c>
      <c r="R721" s="94" t="e">
        <f t="shared" si="55"/>
        <v>#DIV/0!</v>
      </c>
      <c r="S721" s="71"/>
      <c r="T721" s="71"/>
      <c r="U721" s="71"/>
      <c r="V721" s="71"/>
      <c r="W721" s="71"/>
      <c r="X721" s="71"/>
      <c r="Y721" s="19" t="e">
        <f>VLOOKUP('Frese Valve Selection'!$O721,'Partnumber data valves'!$B$4:$K$1001,2,FALSE)</f>
        <v>#N/A</v>
      </c>
      <c r="Z721" s="20" t="e">
        <f>VLOOKUP('Frese Valve Selection'!$O721,'Partnumber data valves'!$B$4:$K$1001,3,FALSE)</f>
        <v>#N/A</v>
      </c>
      <c r="AA721" s="20" t="e">
        <f>VLOOKUP('Frese Valve Selection'!$O721,'Partnumber data valves'!$B$4:$K$1001,7,FALSE)</f>
        <v>#N/A</v>
      </c>
      <c r="AB721" s="20" t="e">
        <f>VLOOKUP('Frese Valve Selection'!$O721,'Partnumber data valves'!$B$4:$K$1001,8,FALSE)</f>
        <v>#N/A</v>
      </c>
      <c r="AC721" s="20" t="e">
        <f>VLOOKUP('Frese Valve Selection'!$O721,'Partnumber data valves'!$B$4:$K$1001,9,FALSE)</f>
        <v>#N/A</v>
      </c>
      <c r="AD721" s="20" t="e">
        <f>VLOOKUP('Frese Valve Selection'!$O721,'Partnumber data valves'!$B$4:$K$1001,10,FALSE)</f>
        <v>#N/A</v>
      </c>
      <c r="AE721" s="93">
        <f>IF(ISNUMBER(S721),S721*VLOOKUP('Frese Valve Selection'!$T721,'Partnumber data cartridges'!$A$4:$G$1001,7,FALSE),0)+
IF(ISNUMBER(U721),U721*VLOOKUP('Frese Valve Selection'!V721,'Partnumber data cartridges'!$A$4:$G$1001,7,FALSE),0)+
IF(ISNUMBER(W721),W721*VLOOKUP('Frese Valve Selection'!X721,'Partnumber data cartridges'!$A$4:$G$1001,7,FALSE),0)</f>
        <v>0</v>
      </c>
      <c r="AF721" s="1">
        <f>MAX(IF(ISBLANK(T721),0,VLOOKUP('Frese Valve Selection'!$T721,'Partnumber data cartridges'!$A$4:$G$1001,5,FALSE)),
IF(ISBLANK(V721),0,VLOOKUP('Frese Valve Selection'!V721,'Partnumber data cartridges'!$A$4:$G$1001,5,FALSE)),
IF(ISBLANK(X721),0,VLOOKUP('Frese Valve Selection'!X721,'Partnumber data cartridges'!$A$4:$G$1001,5,FALSE)))</f>
        <v>0</v>
      </c>
      <c r="AG721" s="20" t="e">
        <f>VLOOKUP(O721,'Weight table'!$A$2:$C$10000,3,FALSE)+IF(ISNUMBER(S721),S721*VLOOKUP(T721,'Weight table'!$A$2:$C$10000,3,FALSE),0)+IF(ISNUMBER(U721),U721*VLOOKUP(V721,'Weight table'!$A$2:$C$10000,3,FALSE),0)+IF(ISNUMBER(W721),W721*VLOOKUP(X721,'Weight table'!$A$2:$C$10000,3,FALSE),0)</f>
        <v>#N/A</v>
      </c>
      <c r="AI721" s="73"/>
      <c r="AN721">
        <f t="shared" si="56"/>
        <v>0</v>
      </c>
      <c r="AO721" t="e">
        <f t="shared" si="57"/>
        <v>#N/A</v>
      </c>
    </row>
    <row r="722" spans="2:41">
      <c r="B722" s="73"/>
      <c r="C722" s="73"/>
      <c r="D722" s="73"/>
      <c r="E722" s="73"/>
      <c r="F722" s="73"/>
      <c r="G722" s="81"/>
      <c r="H722" s="84"/>
      <c r="I722" s="97"/>
      <c r="J722" s="73"/>
      <c r="K722" s="73"/>
      <c r="L722" s="73"/>
      <c r="M722" s="81"/>
      <c r="O722" s="71"/>
      <c r="P722" s="20" t="e">
        <f>VLOOKUP('Frese Valve Selection'!$O722,'Partnumber data valves'!$B$4:$M$1001,12,FALSE)</f>
        <v>#N/A</v>
      </c>
      <c r="Q722" s="20" t="e">
        <f>VLOOKUP('Frese Valve Selection'!$O722,'Partnumber data valves'!$B$4:$L$1001,11,FALSE)</f>
        <v>#N/A</v>
      </c>
      <c r="R722" s="94" t="e">
        <f t="shared" si="55"/>
        <v>#DIV/0!</v>
      </c>
      <c r="S722" s="71"/>
      <c r="T722" s="71"/>
      <c r="U722" s="71"/>
      <c r="V722" s="71"/>
      <c r="W722" s="71"/>
      <c r="X722" s="71"/>
      <c r="Y722" s="19" t="e">
        <f>VLOOKUP('Frese Valve Selection'!$O722,'Partnumber data valves'!$B$4:$K$1001,2,FALSE)</f>
        <v>#N/A</v>
      </c>
      <c r="Z722" s="20" t="e">
        <f>VLOOKUP('Frese Valve Selection'!$O722,'Partnumber data valves'!$B$4:$K$1001,3,FALSE)</f>
        <v>#N/A</v>
      </c>
      <c r="AA722" s="20" t="e">
        <f>VLOOKUP('Frese Valve Selection'!$O722,'Partnumber data valves'!$B$4:$K$1001,7,FALSE)</f>
        <v>#N/A</v>
      </c>
      <c r="AB722" s="20" t="e">
        <f>VLOOKUP('Frese Valve Selection'!$O722,'Partnumber data valves'!$B$4:$K$1001,8,FALSE)</f>
        <v>#N/A</v>
      </c>
      <c r="AC722" s="20" t="e">
        <f>VLOOKUP('Frese Valve Selection'!$O722,'Partnumber data valves'!$B$4:$K$1001,9,FALSE)</f>
        <v>#N/A</v>
      </c>
      <c r="AD722" s="20" t="e">
        <f>VLOOKUP('Frese Valve Selection'!$O722,'Partnumber data valves'!$B$4:$K$1001,10,FALSE)</f>
        <v>#N/A</v>
      </c>
      <c r="AE722" s="93">
        <f>IF(ISNUMBER(S722),S722*VLOOKUP('Frese Valve Selection'!$T722,'Partnumber data cartridges'!$A$4:$G$1001,7,FALSE),0)+
IF(ISNUMBER(U722),U722*VLOOKUP('Frese Valve Selection'!V722,'Partnumber data cartridges'!$A$4:$G$1001,7,FALSE),0)+
IF(ISNUMBER(W722),W722*VLOOKUP('Frese Valve Selection'!X722,'Partnumber data cartridges'!$A$4:$G$1001,7,FALSE),0)</f>
        <v>0</v>
      </c>
      <c r="AF722" s="1">
        <f>MAX(IF(ISBLANK(T722),0,VLOOKUP('Frese Valve Selection'!$T722,'Partnumber data cartridges'!$A$4:$G$1001,5,FALSE)),
IF(ISBLANK(V722),0,VLOOKUP('Frese Valve Selection'!V722,'Partnumber data cartridges'!$A$4:$G$1001,5,FALSE)),
IF(ISBLANK(X722),0,VLOOKUP('Frese Valve Selection'!X722,'Partnumber data cartridges'!$A$4:$G$1001,5,FALSE)))</f>
        <v>0</v>
      </c>
      <c r="AG722" s="20" t="e">
        <f>VLOOKUP(O722,'Weight table'!$A$2:$C$10000,3,FALSE)+IF(ISNUMBER(S722),S722*VLOOKUP(T722,'Weight table'!$A$2:$C$10000,3,FALSE),0)+IF(ISNUMBER(U722),U722*VLOOKUP(V722,'Weight table'!$A$2:$C$10000,3,FALSE),0)+IF(ISNUMBER(W722),W722*VLOOKUP(X722,'Weight table'!$A$2:$C$10000,3,FALSE),0)</f>
        <v>#N/A</v>
      </c>
      <c r="AI722" s="73"/>
      <c r="AN722">
        <f t="shared" si="56"/>
        <v>0</v>
      </c>
      <c r="AO722" t="e">
        <f t="shared" si="57"/>
        <v>#N/A</v>
      </c>
    </row>
    <row r="723" spans="2:41">
      <c r="B723" s="73"/>
      <c r="C723" s="73"/>
      <c r="D723" s="73"/>
      <c r="E723" s="73"/>
      <c r="F723" s="73"/>
      <c r="G723" s="81"/>
      <c r="H723" s="80"/>
      <c r="I723" s="97"/>
      <c r="J723" s="73"/>
      <c r="K723" s="73"/>
      <c r="L723" s="73"/>
      <c r="M723" s="81"/>
      <c r="O723" s="71"/>
      <c r="P723" s="20" t="e">
        <f>VLOOKUP('Frese Valve Selection'!$O723,'Partnumber data valves'!$B$4:$M$1001,12,FALSE)</f>
        <v>#N/A</v>
      </c>
      <c r="Q723" s="20" t="e">
        <f>VLOOKUP('Frese Valve Selection'!$O723,'Partnumber data valves'!$B$4:$L$1001,11,FALSE)</f>
        <v>#N/A</v>
      </c>
      <c r="R723" s="94" t="e">
        <f t="shared" si="55"/>
        <v>#DIV/0!</v>
      </c>
      <c r="S723" s="71"/>
      <c r="T723" s="71"/>
      <c r="U723" s="71"/>
      <c r="V723" s="71"/>
      <c r="W723" s="71"/>
      <c r="X723" s="71"/>
      <c r="Y723" s="19" t="e">
        <f>VLOOKUP('Frese Valve Selection'!$O723,'Partnumber data valves'!$B$4:$K$1001,2,FALSE)</f>
        <v>#N/A</v>
      </c>
      <c r="Z723" s="20" t="e">
        <f>VLOOKUP('Frese Valve Selection'!$O723,'Partnumber data valves'!$B$4:$K$1001,3,FALSE)</f>
        <v>#N/A</v>
      </c>
      <c r="AA723" s="20" t="e">
        <f>VLOOKUP('Frese Valve Selection'!$O723,'Partnumber data valves'!$B$4:$K$1001,7,FALSE)</f>
        <v>#N/A</v>
      </c>
      <c r="AB723" s="20" t="e">
        <f>VLOOKUP('Frese Valve Selection'!$O723,'Partnumber data valves'!$B$4:$K$1001,8,FALSE)</f>
        <v>#N/A</v>
      </c>
      <c r="AC723" s="20" t="e">
        <f>VLOOKUP('Frese Valve Selection'!$O723,'Partnumber data valves'!$B$4:$K$1001,9,FALSE)</f>
        <v>#N/A</v>
      </c>
      <c r="AD723" s="20" t="e">
        <f>VLOOKUP('Frese Valve Selection'!$O723,'Partnumber data valves'!$B$4:$K$1001,10,FALSE)</f>
        <v>#N/A</v>
      </c>
      <c r="AE723" s="93">
        <f>IF(ISNUMBER(S723),S723*VLOOKUP('Frese Valve Selection'!$T723,'Partnumber data cartridges'!$A$4:$G$1001,7,FALSE),0)+
IF(ISNUMBER(U723),U723*VLOOKUP('Frese Valve Selection'!V723,'Partnumber data cartridges'!$A$4:$G$1001,7,FALSE),0)+
IF(ISNUMBER(W723),W723*VLOOKUP('Frese Valve Selection'!X723,'Partnumber data cartridges'!$A$4:$G$1001,7,FALSE),0)</f>
        <v>0</v>
      </c>
      <c r="AF723" s="1">
        <f>MAX(IF(ISBLANK(T723),0,VLOOKUP('Frese Valve Selection'!$T723,'Partnumber data cartridges'!$A$4:$G$1001,5,FALSE)),
IF(ISBLANK(V723),0,VLOOKUP('Frese Valve Selection'!V723,'Partnumber data cartridges'!$A$4:$G$1001,5,FALSE)),
IF(ISBLANK(X723),0,VLOOKUP('Frese Valve Selection'!X723,'Partnumber data cartridges'!$A$4:$G$1001,5,FALSE)))</f>
        <v>0</v>
      </c>
      <c r="AG723" s="20" t="e">
        <f>VLOOKUP(O723,'Weight table'!$A$2:$C$10000,3,FALSE)+IF(ISNUMBER(S723),S723*VLOOKUP(T723,'Weight table'!$A$2:$C$10000,3,FALSE),0)+IF(ISNUMBER(U723),U723*VLOOKUP(V723,'Weight table'!$A$2:$C$10000,3,FALSE),0)+IF(ISNUMBER(W723),W723*VLOOKUP(X723,'Weight table'!$A$2:$C$10000,3,FALSE),0)</f>
        <v>#N/A</v>
      </c>
      <c r="AI723" s="73"/>
      <c r="AN723">
        <f t="shared" si="56"/>
        <v>0</v>
      </c>
      <c r="AO723" t="e">
        <f t="shared" si="57"/>
        <v>#N/A</v>
      </c>
    </row>
    <row r="724" spans="2:41">
      <c r="B724" s="73"/>
      <c r="C724" s="73"/>
      <c r="D724" s="73"/>
      <c r="E724" s="73"/>
      <c r="F724" s="73"/>
      <c r="G724" s="81"/>
      <c r="H724" s="80"/>
      <c r="I724" s="97"/>
      <c r="J724" s="73"/>
      <c r="K724" s="73"/>
      <c r="L724" s="73"/>
      <c r="M724" s="81"/>
      <c r="O724" s="71"/>
      <c r="P724" s="20" t="e">
        <f>VLOOKUP('Frese Valve Selection'!$O724,'Partnumber data valves'!$B$4:$M$1001,12,FALSE)</f>
        <v>#N/A</v>
      </c>
      <c r="Q724" s="20" t="e">
        <f>VLOOKUP('Frese Valve Selection'!$O724,'Partnumber data valves'!$B$4:$L$1001,11,FALSE)</f>
        <v>#N/A</v>
      </c>
      <c r="R724" s="94" t="e">
        <f t="shared" si="55"/>
        <v>#DIV/0!</v>
      </c>
      <c r="S724" s="71"/>
      <c r="T724" s="71"/>
      <c r="U724" s="71"/>
      <c r="V724" s="71"/>
      <c r="W724" s="71"/>
      <c r="X724" s="71"/>
      <c r="Y724" s="19" t="e">
        <f>VLOOKUP('Frese Valve Selection'!$O724,'Partnumber data valves'!$B$4:$K$1001,2,FALSE)</f>
        <v>#N/A</v>
      </c>
      <c r="Z724" s="20" t="e">
        <f>VLOOKUP('Frese Valve Selection'!$O724,'Partnumber data valves'!$B$4:$K$1001,3,FALSE)</f>
        <v>#N/A</v>
      </c>
      <c r="AA724" s="20" t="e">
        <f>VLOOKUP('Frese Valve Selection'!$O724,'Partnumber data valves'!$B$4:$K$1001,7,FALSE)</f>
        <v>#N/A</v>
      </c>
      <c r="AB724" s="20" t="e">
        <f>VLOOKUP('Frese Valve Selection'!$O724,'Partnumber data valves'!$B$4:$K$1001,8,FALSE)</f>
        <v>#N/A</v>
      </c>
      <c r="AC724" s="20" t="e">
        <f>VLOOKUP('Frese Valve Selection'!$O724,'Partnumber data valves'!$B$4:$K$1001,9,FALSE)</f>
        <v>#N/A</v>
      </c>
      <c r="AD724" s="20" t="e">
        <f>VLOOKUP('Frese Valve Selection'!$O724,'Partnumber data valves'!$B$4:$K$1001,10,FALSE)</f>
        <v>#N/A</v>
      </c>
      <c r="AE724" s="93">
        <f>IF(ISNUMBER(S724),S724*VLOOKUP('Frese Valve Selection'!$T724,'Partnumber data cartridges'!$A$4:$G$1001,7,FALSE),0)+
IF(ISNUMBER(U724),U724*VLOOKUP('Frese Valve Selection'!V724,'Partnumber data cartridges'!$A$4:$G$1001,7,FALSE),0)+
IF(ISNUMBER(W724),W724*VLOOKUP('Frese Valve Selection'!X724,'Partnumber data cartridges'!$A$4:$G$1001,7,FALSE),0)</f>
        <v>0</v>
      </c>
      <c r="AF724" s="1">
        <f>MAX(IF(ISBLANK(T724),0,VLOOKUP('Frese Valve Selection'!$T724,'Partnumber data cartridges'!$A$4:$G$1001,5,FALSE)),
IF(ISBLANK(V724),0,VLOOKUP('Frese Valve Selection'!V724,'Partnumber data cartridges'!$A$4:$G$1001,5,FALSE)),
IF(ISBLANK(X724),0,VLOOKUP('Frese Valve Selection'!X724,'Partnumber data cartridges'!$A$4:$G$1001,5,FALSE)))</f>
        <v>0</v>
      </c>
      <c r="AG724" s="20" t="e">
        <f>VLOOKUP(O724,'Weight table'!$A$2:$C$10000,3,FALSE)+IF(ISNUMBER(S724),S724*VLOOKUP(T724,'Weight table'!$A$2:$C$10000,3,FALSE),0)+IF(ISNUMBER(U724),U724*VLOOKUP(V724,'Weight table'!$A$2:$C$10000,3,FALSE),0)+IF(ISNUMBER(W724),W724*VLOOKUP(X724,'Weight table'!$A$2:$C$10000,3,FALSE),0)</f>
        <v>#N/A</v>
      </c>
      <c r="AI724" s="73"/>
      <c r="AN724">
        <f t="shared" si="56"/>
        <v>0</v>
      </c>
      <c r="AO724" t="e">
        <f t="shared" si="57"/>
        <v>#N/A</v>
      </c>
    </row>
    <row r="725" spans="2:41">
      <c r="B725" s="73"/>
      <c r="C725" s="73"/>
      <c r="D725" s="73"/>
      <c r="E725" s="73"/>
      <c r="F725" s="73"/>
      <c r="G725" s="81"/>
      <c r="H725" s="80"/>
      <c r="I725" s="97"/>
      <c r="J725" s="73"/>
      <c r="K725" s="73"/>
      <c r="L725" s="73"/>
      <c r="M725" s="81"/>
      <c r="O725" s="71"/>
      <c r="P725" s="20" t="e">
        <f>VLOOKUP('Frese Valve Selection'!$O725,'Partnumber data valves'!$B$4:$M$1001,12,FALSE)</f>
        <v>#N/A</v>
      </c>
      <c r="Q725" s="20" t="e">
        <f>VLOOKUP('Frese Valve Selection'!$O725,'Partnumber data valves'!$B$4:$L$1001,11,FALSE)</f>
        <v>#N/A</v>
      </c>
      <c r="R725" s="94" t="e">
        <f t="shared" si="55"/>
        <v>#DIV/0!</v>
      </c>
      <c r="S725" s="71"/>
      <c r="T725" s="71"/>
      <c r="U725" s="71"/>
      <c r="V725" s="71"/>
      <c r="W725" s="71"/>
      <c r="X725" s="71"/>
      <c r="Y725" s="19" t="e">
        <f>VLOOKUP('Frese Valve Selection'!$O725,'Partnumber data valves'!$B$4:$K$1001,2,FALSE)</f>
        <v>#N/A</v>
      </c>
      <c r="Z725" s="20" t="e">
        <f>VLOOKUP('Frese Valve Selection'!$O725,'Partnumber data valves'!$B$4:$K$1001,3,FALSE)</f>
        <v>#N/A</v>
      </c>
      <c r="AA725" s="20" t="e">
        <f>VLOOKUP('Frese Valve Selection'!$O725,'Partnumber data valves'!$B$4:$K$1001,7,FALSE)</f>
        <v>#N/A</v>
      </c>
      <c r="AB725" s="20" t="e">
        <f>VLOOKUP('Frese Valve Selection'!$O725,'Partnumber data valves'!$B$4:$K$1001,8,FALSE)</f>
        <v>#N/A</v>
      </c>
      <c r="AC725" s="20" t="e">
        <f>VLOOKUP('Frese Valve Selection'!$O725,'Partnumber data valves'!$B$4:$K$1001,9,FALSE)</f>
        <v>#N/A</v>
      </c>
      <c r="AD725" s="20" t="e">
        <f>VLOOKUP('Frese Valve Selection'!$O725,'Partnumber data valves'!$B$4:$K$1001,10,FALSE)</f>
        <v>#N/A</v>
      </c>
      <c r="AE725" s="93">
        <f>IF(ISNUMBER(S725),S725*VLOOKUP('Frese Valve Selection'!$T725,'Partnumber data cartridges'!$A$4:$G$1001,7,FALSE),0)+
IF(ISNUMBER(U725),U725*VLOOKUP('Frese Valve Selection'!V725,'Partnumber data cartridges'!$A$4:$G$1001,7,FALSE),0)+
IF(ISNUMBER(W725),W725*VLOOKUP('Frese Valve Selection'!X725,'Partnumber data cartridges'!$A$4:$G$1001,7,FALSE),0)</f>
        <v>0</v>
      </c>
      <c r="AF725" s="1">
        <f>MAX(IF(ISBLANK(T725),0,VLOOKUP('Frese Valve Selection'!$T725,'Partnumber data cartridges'!$A$4:$G$1001,5,FALSE)),
IF(ISBLANK(V725),0,VLOOKUP('Frese Valve Selection'!V725,'Partnumber data cartridges'!$A$4:$G$1001,5,FALSE)),
IF(ISBLANK(X725),0,VLOOKUP('Frese Valve Selection'!X725,'Partnumber data cartridges'!$A$4:$G$1001,5,FALSE)))</f>
        <v>0</v>
      </c>
      <c r="AG725" s="20" t="e">
        <f>VLOOKUP(O725,'Weight table'!$A$2:$C$10000,3,FALSE)+IF(ISNUMBER(S725),S725*VLOOKUP(T725,'Weight table'!$A$2:$C$10000,3,FALSE),0)+IF(ISNUMBER(U725),U725*VLOOKUP(V725,'Weight table'!$A$2:$C$10000,3,FALSE),0)+IF(ISNUMBER(W725),W725*VLOOKUP(X725,'Weight table'!$A$2:$C$10000,3,FALSE),0)</f>
        <v>#N/A</v>
      </c>
      <c r="AI725" s="73"/>
      <c r="AN725">
        <f t="shared" si="56"/>
        <v>0</v>
      </c>
      <c r="AO725" t="e">
        <f t="shared" si="57"/>
        <v>#N/A</v>
      </c>
    </row>
    <row r="726" spans="2:41">
      <c r="B726" s="73"/>
      <c r="C726" s="73"/>
      <c r="D726" s="73"/>
      <c r="E726" s="73"/>
      <c r="F726" s="73"/>
      <c r="G726" s="81"/>
      <c r="H726" s="80"/>
      <c r="I726" s="97"/>
      <c r="J726" s="73"/>
      <c r="K726" s="73"/>
      <c r="L726" s="73"/>
      <c r="M726" s="81"/>
      <c r="O726" s="71"/>
      <c r="P726" s="20" t="e">
        <f>VLOOKUP('Frese Valve Selection'!$O726,'Partnumber data valves'!$B$4:$M$1001,12,FALSE)</f>
        <v>#N/A</v>
      </c>
      <c r="Q726" s="20" t="e">
        <f>VLOOKUP('Frese Valve Selection'!$O726,'Partnumber data valves'!$B$4:$L$1001,11,FALSE)</f>
        <v>#N/A</v>
      </c>
      <c r="R726" s="94" t="e">
        <f t="shared" si="55"/>
        <v>#DIV/0!</v>
      </c>
      <c r="S726" s="71"/>
      <c r="T726" s="71"/>
      <c r="U726" s="71"/>
      <c r="V726" s="71"/>
      <c r="W726" s="71"/>
      <c r="X726" s="71"/>
      <c r="Y726" s="19" t="e">
        <f>VLOOKUP('Frese Valve Selection'!$O726,'Partnumber data valves'!$B$4:$K$1001,2,FALSE)</f>
        <v>#N/A</v>
      </c>
      <c r="Z726" s="20" t="e">
        <f>VLOOKUP('Frese Valve Selection'!$O726,'Partnumber data valves'!$B$4:$K$1001,3,FALSE)</f>
        <v>#N/A</v>
      </c>
      <c r="AA726" s="20" t="e">
        <f>VLOOKUP('Frese Valve Selection'!$O726,'Partnumber data valves'!$B$4:$K$1001,7,FALSE)</f>
        <v>#N/A</v>
      </c>
      <c r="AB726" s="20" t="e">
        <f>VLOOKUP('Frese Valve Selection'!$O726,'Partnumber data valves'!$B$4:$K$1001,8,FALSE)</f>
        <v>#N/A</v>
      </c>
      <c r="AC726" s="20" t="e">
        <f>VLOOKUP('Frese Valve Selection'!$O726,'Partnumber data valves'!$B$4:$K$1001,9,FALSE)</f>
        <v>#N/A</v>
      </c>
      <c r="AD726" s="20" t="e">
        <f>VLOOKUP('Frese Valve Selection'!$O726,'Partnumber data valves'!$B$4:$K$1001,10,FALSE)</f>
        <v>#N/A</v>
      </c>
      <c r="AE726" s="93">
        <f>IF(ISNUMBER(S726),S726*VLOOKUP('Frese Valve Selection'!$T726,'Partnumber data cartridges'!$A$4:$G$1001,7,FALSE),0)+
IF(ISNUMBER(U726),U726*VLOOKUP('Frese Valve Selection'!V726,'Partnumber data cartridges'!$A$4:$G$1001,7,FALSE),0)+
IF(ISNUMBER(W726),W726*VLOOKUP('Frese Valve Selection'!X726,'Partnumber data cartridges'!$A$4:$G$1001,7,FALSE),0)</f>
        <v>0</v>
      </c>
      <c r="AF726" s="1">
        <f>MAX(IF(ISBLANK(T726),0,VLOOKUP('Frese Valve Selection'!$T726,'Partnumber data cartridges'!$A$4:$G$1001,5,FALSE)),
IF(ISBLANK(V726),0,VLOOKUP('Frese Valve Selection'!V726,'Partnumber data cartridges'!$A$4:$G$1001,5,FALSE)),
IF(ISBLANK(X726),0,VLOOKUP('Frese Valve Selection'!X726,'Partnumber data cartridges'!$A$4:$G$1001,5,FALSE)))</f>
        <v>0</v>
      </c>
      <c r="AG726" s="20" t="e">
        <f>VLOOKUP(O726,'Weight table'!$A$2:$C$10000,3,FALSE)+IF(ISNUMBER(S726),S726*VLOOKUP(T726,'Weight table'!$A$2:$C$10000,3,FALSE),0)+IF(ISNUMBER(U726),U726*VLOOKUP(V726,'Weight table'!$A$2:$C$10000,3,FALSE),0)+IF(ISNUMBER(W726),W726*VLOOKUP(X726,'Weight table'!$A$2:$C$10000,3,FALSE),0)</f>
        <v>#N/A</v>
      </c>
      <c r="AI726" s="73"/>
      <c r="AN726">
        <f t="shared" si="56"/>
        <v>0</v>
      </c>
      <c r="AO726" t="e">
        <f t="shared" si="57"/>
        <v>#N/A</v>
      </c>
    </row>
    <row r="727" spans="2:41">
      <c r="B727" s="73"/>
      <c r="C727" s="73"/>
      <c r="D727" s="73"/>
      <c r="E727" s="73"/>
      <c r="F727" s="73"/>
      <c r="G727" s="81"/>
      <c r="H727" s="80"/>
      <c r="I727" s="97"/>
      <c r="J727" s="73"/>
      <c r="K727" s="73"/>
      <c r="L727" s="73"/>
      <c r="M727" s="81"/>
      <c r="O727" s="71"/>
      <c r="P727" s="20" t="e">
        <f>VLOOKUP('Frese Valve Selection'!$O727,'Partnumber data valves'!$B$4:$M$1001,12,FALSE)</f>
        <v>#N/A</v>
      </c>
      <c r="Q727" s="20" t="e">
        <f>VLOOKUP('Frese Valve Selection'!$O727,'Partnumber data valves'!$B$4:$L$1001,11,FALSE)</f>
        <v>#N/A</v>
      </c>
      <c r="R727" s="94" t="e">
        <f t="shared" si="55"/>
        <v>#DIV/0!</v>
      </c>
      <c r="S727" s="71"/>
      <c r="T727" s="71"/>
      <c r="U727" s="71"/>
      <c r="V727" s="71"/>
      <c r="W727" s="71"/>
      <c r="X727" s="71"/>
      <c r="Y727" s="19" t="e">
        <f>VLOOKUP('Frese Valve Selection'!$O727,'Partnumber data valves'!$B$4:$K$1001,2,FALSE)</f>
        <v>#N/A</v>
      </c>
      <c r="Z727" s="20" t="e">
        <f>VLOOKUP('Frese Valve Selection'!$O727,'Partnumber data valves'!$B$4:$K$1001,3,FALSE)</f>
        <v>#N/A</v>
      </c>
      <c r="AA727" s="20" t="e">
        <f>VLOOKUP('Frese Valve Selection'!$O727,'Partnumber data valves'!$B$4:$K$1001,7,FALSE)</f>
        <v>#N/A</v>
      </c>
      <c r="AB727" s="20" t="e">
        <f>VLOOKUP('Frese Valve Selection'!$O727,'Partnumber data valves'!$B$4:$K$1001,8,FALSE)</f>
        <v>#N/A</v>
      </c>
      <c r="AC727" s="20" t="e">
        <f>VLOOKUP('Frese Valve Selection'!$O727,'Partnumber data valves'!$B$4:$K$1001,9,FALSE)</f>
        <v>#N/A</v>
      </c>
      <c r="AD727" s="20" t="e">
        <f>VLOOKUP('Frese Valve Selection'!$O727,'Partnumber data valves'!$B$4:$K$1001,10,FALSE)</f>
        <v>#N/A</v>
      </c>
      <c r="AE727" s="93">
        <f>IF(ISNUMBER(S727),S727*VLOOKUP('Frese Valve Selection'!$T727,'Partnumber data cartridges'!$A$4:$G$1001,7,FALSE),0)+
IF(ISNUMBER(U727),U727*VLOOKUP('Frese Valve Selection'!V727,'Partnumber data cartridges'!$A$4:$G$1001,7,FALSE),0)+
IF(ISNUMBER(W727),W727*VLOOKUP('Frese Valve Selection'!X727,'Partnumber data cartridges'!$A$4:$G$1001,7,FALSE),0)</f>
        <v>0</v>
      </c>
      <c r="AF727" s="1">
        <f>MAX(IF(ISBLANK(T727),0,VLOOKUP('Frese Valve Selection'!$T727,'Partnumber data cartridges'!$A$4:$G$1001,5,FALSE)),
IF(ISBLANK(V727),0,VLOOKUP('Frese Valve Selection'!V727,'Partnumber data cartridges'!$A$4:$G$1001,5,FALSE)),
IF(ISBLANK(X727),0,VLOOKUP('Frese Valve Selection'!X727,'Partnumber data cartridges'!$A$4:$G$1001,5,FALSE)))</f>
        <v>0</v>
      </c>
      <c r="AG727" s="20" t="e">
        <f>VLOOKUP(O727,'Weight table'!$A$2:$C$10000,3,FALSE)+IF(ISNUMBER(S727),S727*VLOOKUP(T727,'Weight table'!$A$2:$C$10000,3,FALSE),0)+IF(ISNUMBER(U727),U727*VLOOKUP(V727,'Weight table'!$A$2:$C$10000,3,FALSE),0)+IF(ISNUMBER(W727),W727*VLOOKUP(X727,'Weight table'!$A$2:$C$10000,3,FALSE),0)</f>
        <v>#N/A</v>
      </c>
      <c r="AI727" s="73"/>
      <c r="AN727">
        <f t="shared" si="56"/>
        <v>0</v>
      </c>
      <c r="AO727" t="e">
        <f t="shared" si="57"/>
        <v>#N/A</v>
      </c>
    </row>
    <row r="728" spans="2:41">
      <c r="B728" s="73"/>
      <c r="C728" s="73"/>
      <c r="D728" s="73"/>
      <c r="E728" s="73"/>
      <c r="F728" s="73"/>
      <c r="G728" s="81"/>
      <c r="H728" s="80"/>
      <c r="I728" s="97"/>
      <c r="J728" s="73"/>
      <c r="K728" s="73"/>
      <c r="L728" s="73"/>
      <c r="M728" s="81"/>
      <c r="O728" s="71"/>
      <c r="P728" s="20" t="e">
        <f>VLOOKUP('Frese Valve Selection'!$O728,'Partnumber data valves'!$B$4:$M$1001,12,FALSE)</f>
        <v>#N/A</v>
      </c>
      <c r="Q728" s="20" t="e">
        <f>VLOOKUP('Frese Valve Selection'!$O728,'Partnumber data valves'!$B$4:$L$1001,11,FALSE)</f>
        <v>#N/A</v>
      </c>
      <c r="R728" s="94" t="e">
        <f t="shared" si="55"/>
        <v>#DIV/0!</v>
      </c>
      <c r="S728" s="71"/>
      <c r="T728" s="71"/>
      <c r="U728" s="71"/>
      <c r="V728" s="71"/>
      <c r="W728" s="71"/>
      <c r="X728" s="71"/>
      <c r="Y728" s="19" t="e">
        <f>VLOOKUP('Frese Valve Selection'!$O728,'Partnumber data valves'!$B$4:$K$1001,2,FALSE)</f>
        <v>#N/A</v>
      </c>
      <c r="Z728" s="20" t="e">
        <f>VLOOKUP('Frese Valve Selection'!$O728,'Partnumber data valves'!$B$4:$K$1001,3,FALSE)</f>
        <v>#N/A</v>
      </c>
      <c r="AA728" s="20" t="e">
        <f>VLOOKUP('Frese Valve Selection'!$O728,'Partnumber data valves'!$B$4:$K$1001,7,FALSE)</f>
        <v>#N/A</v>
      </c>
      <c r="AB728" s="20" t="e">
        <f>VLOOKUP('Frese Valve Selection'!$O728,'Partnumber data valves'!$B$4:$K$1001,8,FALSE)</f>
        <v>#N/A</v>
      </c>
      <c r="AC728" s="20" t="e">
        <f>VLOOKUP('Frese Valve Selection'!$O728,'Partnumber data valves'!$B$4:$K$1001,9,FALSE)</f>
        <v>#N/A</v>
      </c>
      <c r="AD728" s="20" t="e">
        <f>VLOOKUP('Frese Valve Selection'!$O728,'Partnumber data valves'!$B$4:$K$1001,10,FALSE)</f>
        <v>#N/A</v>
      </c>
      <c r="AE728" s="93">
        <f>IF(ISNUMBER(S728),S728*VLOOKUP('Frese Valve Selection'!$T728,'Partnumber data cartridges'!$A$4:$G$1001,7,FALSE),0)+
IF(ISNUMBER(U728),U728*VLOOKUP('Frese Valve Selection'!V728,'Partnumber data cartridges'!$A$4:$G$1001,7,FALSE),0)+
IF(ISNUMBER(W728),W728*VLOOKUP('Frese Valve Selection'!X728,'Partnumber data cartridges'!$A$4:$G$1001,7,FALSE),0)</f>
        <v>0</v>
      </c>
      <c r="AF728" s="1">
        <f>MAX(IF(ISBLANK(T728),0,VLOOKUP('Frese Valve Selection'!$T728,'Partnumber data cartridges'!$A$4:$G$1001,5,FALSE)),
IF(ISBLANK(V728),0,VLOOKUP('Frese Valve Selection'!V728,'Partnumber data cartridges'!$A$4:$G$1001,5,FALSE)),
IF(ISBLANK(X728),0,VLOOKUP('Frese Valve Selection'!X728,'Partnumber data cartridges'!$A$4:$G$1001,5,FALSE)))</f>
        <v>0</v>
      </c>
      <c r="AG728" s="20" t="e">
        <f>VLOOKUP(O728,'Weight table'!$A$2:$C$10000,3,FALSE)+IF(ISNUMBER(S728),S728*VLOOKUP(T728,'Weight table'!$A$2:$C$10000,3,FALSE),0)+IF(ISNUMBER(U728),U728*VLOOKUP(V728,'Weight table'!$A$2:$C$10000,3,FALSE),0)+IF(ISNUMBER(W728),W728*VLOOKUP(X728,'Weight table'!$A$2:$C$10000,3,FALSE),0)</f>
        <v>#N/A</v>
      </c>
      <c r="AI728" s="73"/>
      <c r="AN728">
        <f t="shared" si="56"/>
        <v>0</v>
      </c>
      <c r="AO728" t="e">
        <f t="shared" si="57"/>
        <v>#N/A</v>
      </c>
    </row>
    <row r="729" spans="2:41">
      <c r="B729" s="73"/>
      <c r="C729" s="73"/>
      <c r="D729" s="73"/>
      <c r="E729" s="73"/>
      <c r="F729" s="73"/>
      <c r="G729" s="81"/>
      <c r="H729" s="80"/>
      <c r="I729" s="97"/>
      <c r="J729" s="73"/>
      <c r="K729" s="73"/>
      <c r="L729" s="73"/>
      <c r="M729" s="81"/>
      <c r="O729" s="71"/>
      <c r="P729" s="20" t="e">
        <f>VLOOKUP('Frese Valve Selection'!$O729,'Partnumber data valves'!$B$4:$M$1001,12,FALSE)</f>
        <v>#N/A</v>
      </c>
      <c r="Q729" s="20" t="e">
        <f>VLOOKUP('Frese Valve Selection'!$O729,'Partnumber data valves'!$B$4:$L$1001,11,FALSE)</f>
        <v>#N/A</v>
      </c>
      <c r="R729" s="94" t="e">
        <f t="shared" si="55"/>
        <v>#DIV/0!</v>
      </c>
      <c r="S729" s="71"/>
      <c r="T729" s="71"/>
      <c r="U729" s="71"/>
      <c r="V729" s="71"/>
      <c r="W729" s="71"/>
      <c r="X729" s="71"/>
      <c r="Y729" s="19" t="e">
        <f>VLOOKUP('Frese Valve Selection'!$O729,'Partnumber data valves'!$B$4:$K$1001,2,FALSE)</f>
        <v>#N/A</v>
      </c>
      <c r="Z729" s="20" t="e">
        <f>VLOOKUP('Frese Valve Selection'!$O729,'Partnumber data valves'!$B$4:$K$1001,3,FALSE)</f>
        <v>#N/A</v>
      </c>
      <c r="AA729" s="20" t="e">
        <f>VLOOKUP('Frese Valve Selection'!$O729,'Partnumber data valves'!$B$4:$K$1001,7,FALSE)</f>
        <v>#N/A</v>
      </c>
      <c r="AB729" s="20" t="e">
        <f>VLOOKUP('Frese Valve Selection'!$O729,'Partnumber data valves'!$B$4:$K$1001,8,FALSE)</f>
        <v>#N/A</v>
      </c>
      <c r="AC729" s="20" t="e">
        <f>VLOOKUP('Frese Valve Selection'!$O729,'Partnumber data valves'!$B$4:$K$1001,9,FALSE)</f>
        <v>#N/A</v>
      </c>
      <c r="AD729" s="20" t="e">
        <f>VLOOKUP('Frese Valve Selection'!$O729,'Partnumber data valves'!$B$4:$K$1001,10,FALSE)</f>
        <v>#N/A</v>
      </c>
      <c r="AE729" s="93">
        <f>IF(ISNUMBER(S729),S729*VLOOKUP('Frese Valve Selection'!$T729,'Partnumber data cartridges'!$A$4:$G$1001,7,FALSE),0)+
IF(ISNUMBER(U729),U729*VLOOKUP('Frese Valve Selection'!V729,'Partnumber data cartridges'!$A$4:$G$1001,7,FALSE),0)+
IF(ISNUMBER(W729),W729*VLOOKUP('Frese Valve Selection'!X729,'Partnumber data cartridges'!$A$4:$G$1001,7,FALSE),0)</f>
        <v>0</v>
      </c>
      <c r="AF729" s="1">
        <f>MAX(IF(ISBLANK(T729),0,VLOOKUP('Frese Valve Selection'!$T729,'Partnumber data cartridges'!$A$4:$G$1001,5,FALSE)),
IF(ISBLANK(V729),0,VLOOKUP('Frese Valve Selection'!V729,'Partnumber data cartridges'!$A$4:$G$1001,5,FALSE)),
IF(ISBLANK(X729),0,VLOOKUP('Frese Valve Selection'!X729,'Partnumber data cartridges'!$A$4:$G$1001,5,FALSE)))</f>
        <v>0</v>
      </c>
      <c r="AG729" s="20" t="e">
        <f>VLOOKUP(O729,'Weight table'!$A$2:$C$10000,3,FALSE)+IF(ISNUMBER(S729),S729*VLOOKUP(T729,'Weight table'!$A$2:$C$10000,3,FALSE),0)+IF(ISNUMBER(U729),U729*VLOOKUP(V729,'Weight table'!$A$2:$C$10000,3,FALSE),0)+IF(ISNUMBER(W729),W729*VLOOKUP(X729,'Weight table'!$A$2:$C$10000,3,FALSE),0)</f>
        <v>#N/A</v>
      </c>
      <c r="AI729" s="73"/>
      <c r="AN729">
        <f t="shared" si="56"/>
        <v>0</v>
      </c>
      <c r="AO729" t="e">
        <f t="shared" si="57"/>
        <v>#N/A</v>
      </c>
    </row>
    <row r="730" spans="2:4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O730" s="71"/>
      <c r="P730" s="20" t="e">
        <f>VLOOKUP('Frese Valve Selection'!$O730,'Partnumber data valves'!$B$4:$M$1001,12,FALSE)</f>
        <v>#N/A</v>
      </c>
      <c r="Q730" s="20" t="e">
        <f>VLOOKUP('Frese Valve Selection'!$O730,'Partnumber data valves'!$B$4:$L$1001,11,FALSE)</f>
        <v>#N/A</v>
      </c>
      <c r="R730" s="94" t="e">
        <f t="shared" si="55"/>
        <v>#DIV/0!</v>
      </c>
      <c r="S730" s="71"/>
      <c r="T730" s="71"/>
      <c r="U730" s="71"/>
      <c r="V730" s="71"/>
      <c r="W730" s="71"/>
      <c r="X730" s="71"/>
      <c r="Y730" s="19" t="e">
        <f>VLOOKUP('Frese Valve Selection'!$O730,'Partnumber data valves'!$B$4:$K$1001,2,FALSE)</f>
        <v>#N/A</v>
      </c>
      <c r="Z730" s="20" t="e">
        <f>VLOOKUP('Frese Valve Selection'!$O730,'Partnumber data valves'!$B$4:$K$1001,3,FALSE)</f>
        <v>#N/A</v>
      </c>
      <c r="AA730" s="20" t="e">
        <f>VLOOKUP('Frese Valve Selection'!$O730,'Partnumber data valves'!$B$4:$K$1001,7,FALSE)</f>
        <v>#N/A</v>
      </c>
      <c r="AB730" s="20" t="e">
        <f>VLOOKUP('Frese Valve Selection'!$O730,'Partnumber data valves'!$B$4:$K$1001,8,FALSE)</f>
        <v>#N/A</v>
      </c>
      <c r="AC730" s="20" t="e">
        <f>VLOOKUP('Frese Valve Selection'!$O730,'Partnumber data valves'!$B$4:$K$1001,9,FALSE)</f>
        <v>#N/A</v>
      </c>
      <c r="AD730" s="20" t="e">
        <f>VLOOKUP('Frese Valve Selection'!$O730,'Partnumber data valves'!$B$4:$K$1001,10,FALSE)</f>
        <v>#N/A</v>
      </c>
      <c r="AE730" s="93">
        <f>IF(ISNUMBER(S730),S730*VLOOKUP('Frese Valve Selection'!$T730,'Partnumber data cartridges'!$A$4:$G$1001,7,FALSE),0)+
IF(ISNUMBER(U730),U730*VLOOKUP('Frese Valve Selection'!V730,'Partnumber data cartridges'!$A$4:$G$1001,7,FALSE),0)+
IF(ISNUMBER(W730),W730*VLOOKUP('Frese Valve Selection'!X730,'Partnumber data cartridges'!$A$4:$G$1001,7,FALSE),0)</f>
        <v>0</v>
      </c>
      <c r="AF730" s="1">
        <f>MAX(IF(ISBLANK(T730),0,VLOOKUP('Frese Valve Selection'!$T730,'Partnumber data cartridges'!$A$4:$G$1001,5,FALSE)),
IF(ISBLANK(V730),0,VLOOKUP('Frese Valve Selection'!V730,'Partnumber data cartridges'!$A$4:$G$1001,5,FALSE)),
IF(ISBLANK(X730),0,VLOOKUP('Frese Valve Selection'!X730,'Partnumber data cartridges'!$A$4:$G$1001,5,FALSE)))</f>
        <v>0</v>
      </c>
      <c r="AG730" s="20" t="e">
        <f>VLOOKUP(O730,'Weight table'!$A$2:$C$10000,3,FALSE)+IF(ISNUMBER(S730),S730*VLOOKUP(T730,'Weight table'!$A$2:$C$10000,3,FALSE),0)+IF(ISNUMBER(U730),U730*VLOOKUP(V730,'Weight table'!$A$2:$C$10000,3,FALSE),0)+IF(ISNUMBER(W730),W730*VLOOKUP(X730,'Weight table'!$A$2:$C$10000,3,FALSE),0)</f>
        <v>#N/A</v>
      </c>
      <c r="AI730" s="73"/>
      <c r="AN730">
        <f t="shared" si="56"/>
        <v>0</v>
      </c>
      <c r="AO730" t="e">
        <f t="shared" si="57"/>
        <v>#N/A</v>
      </c>
    </row>
    <row r="731" spans="2:4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O731" s="71"/>
      <c r="P731" s="20" t="e">
        <f>VLOOKUP('Frese Valve Selection'!$O731,'Partnumber data valves'!$B$4:$M$1001,12,FALSE)</f>
        <v>#N/A</v>
      </c>
      <c r="Q731" s="20" t="e">
        <f>VLOOKUP('Frese Valve Selection'!$O731,'Partnumber data valves'!$B$4:$L$1001,11,FALSE)</f>
        <v>#N/A</v>
      </c>
      <c r="R731" s="94" t="e">
        <f t="shared" si="55"/>
        <v>#DIV/0!</v>
      </c>
      <c r="S731" s="71"/>
      <c r="T731" s="71"/>
      <c r="U731" s="71"/>
      <c r="V731" s="71"/>
      <c r="W731" s="71"/>
      <c r="X731" s="71"/>
      <c r="Y731" s="19" t="e">
        <f>VLOOKUP('Frese Valve Selection'!$O731,'Partnumber data valves'!$B$4:$K$1001,2,FALSE)</f>
        <v>#N/A</v>
      </c>
      <c r="Z731" s="20" t="e">
        <f>VLOOKUP('Frese Valve Selection'!$O731,'Partnumber data valves'!$B$4:$K$1001,3,FALSE)</f>
        <v>#N/A</v>
      </c>
      <c r="AA731" s="20" t="e">
        <f>VLOOKUP('Frese Valve Selection'!$O731,'Partnumber data valves'!$B$4:$K$1001,7,FALSE)</f>
        <v>#N/A</v>
      </c>
      <c r="AB731" s="20" t="e">
        <f>VLOOKUP('Frese Valve Selection'!$O731,'Partnumber data valves'!$B$4:$K$1001,8,FALSE)</f>
        <v>#N/A</v>
      </c>
      <c r="AC731" s="20" t="e">
        <f>VLOOKUP('Frese Valve Selection'!$O731,'Partnumber data valves'!$B$4:$K$1001,9,FALSE)</f>
        <v>#N/A</v>
      </c>
      <c r="AD731" s="20" t="e">
        <f>VLOOKUP('Frese Valve Selection'!$O731,'Partnumber data valves'!$B$4:$K$1001,10,FALSE)</f>
        <v>#N/A</v>
      </c>
      <c r="AE731" s="93">
        <f>IF(ISNUMBER(S731),S731*VLOOKUP('Frese Valve Selection'!$T731,'Partnumber data cartridges'!$A$4:$G$1001,7,FALSE),0)+
IF(ISNUMBER(U731),U731*VLOOKUP('Frese Valve Selection'!V731,'Partnumber data cartridges'!$A$4:$G$1001,7,FALSE),0)+
IF(ISNUMBER(W731),W731*VLOOKUP('Frese Valve Selection'!X731,'Partnumber data cartridges'!$A$4:$G$1001,7,FALSE),0)</f>
        <v>0</v>
      </c>
      <c r="AF731" s="1">
        <f>MAX(IF(ISBLANK(T731),0,VLOOKUP('Frese Valve Selection'!$T731,'Partnumber data cartridges'!$A$4:$G$1001,5,FALSE)),
IF(ISBLANK(V731),0,VLOOKUP('Frese Valve Selection'!V731,'Partnumber data cartridges'!$A$4:$G$1001,5,FALSE)),
IF(ISBLANK(X731),0,VLOOKUP('Frese Valve Selection'!X731,'Partnumber data cartridges'!$A$4:$G$1001,5,FALSE)))</f>
        <v>0</v>
      </c>
      <c r="AG731" s="20" t="e">
        <f>VLOOKUP(O731,'Weight table'!$A$2:$C$10000,3,FALSE)+IF(ISNUMBER(S731),S731*VLOOKUP(T731,'Weight table'!$A$2:$C$10000,3,FALSE),0)+IF(ISNUMBER(U731),U731*VLOOKUP(V731,'Weight table'!$A$2:$C$10000,3,FALSE),0)+IF(ISNUMBER(W731),W731*VLOOKUP(X731,'Weight table'!$A$2:$C$10000,3,FALSE),0)</f>
        <v>#N/A</v>
      </c>
      <c r="AI731" s="73"/>
      <c r="AN731">
        <f t="shared" si="56"/>
        <v>0</v>
      </c>
      <c r="AO731" t="e">
        <f t="shared" si="57"/>
        <v>#N/A</v>
      </c>
    </row>
    <row r="732" spans="2:4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O732" s="71"/>
      <c r="P732" s="20" t="e">
        <f>VLOOKUP('Frese Valve Selection'!$O732,'Partnumber data valves'!$B$4:$M$1001,12,FALSE)</f>
        <v>#N/A</v>
      </c>
      <c r="Q732" s="20" t="e">
        <f>VLOOKUP('Frese Valve Selection'!$O732,'Partnumber data valves'!$B$4:$L$1001,11,FALSE)</f>
        <v>#N/A</v>
      </c>
      <c r="R732" s="94" t="e">
        <f t="shared" si="55"/>
        <v>#DIV/0!</v>
      </c>
      <c r="S732" s="71"/>
      <c r="T732" s="71"/>
      <c r="U732" s="71"/>
      <c r="V732" s="71"/>
      <c r="W732" s="71"/>
      <c r="X732" s="71"/>
      <c r="Y732" s="19" t="e">
        <f>VLOOKUP('Frese Valve Selection'!$O732,'Partnumber data valves'!$B$4:$K$1001,2,FALSE)</f>
        <v>#N/A</v>
      </c>
      <c r="Z732" s="20" t="e">
        <f>VLOOKUP('Frese Valve Selection'!$O732,'Partnumber data valves'!$B$4:$K$1001,3,FALSE)</f>
        <v>#N/A</v>
      </c>
      <c r="AA732" s="20" t="e">
        <f>VLOOKUP('Frese Valve Selection'!$O732,'Partnumber data valves'!$B$4:$K$1001,7,FALSE)</f>
        <v>#N/A</v>
      </c>
      <c r="AB732" s="20" t="e">
        <f>VLOOKUP('Frese Valve Selection'!$O732,'Partnumber data valves'!$B$4:$K$1001,8,FALSE)</f>
        <v>#N/A</v>
      </c>
      <c r="AC732" s="20" t="e">
        <f>VLOOKUP('Frese Valve Selection'!$O732,'Partnumber data valves'!$B$4:$K$1001,9,FALSE)</f>
        <v>#N/A</v>
      </c>
      <c r="AD732" s="20" t="e">
        <f>VLOOKUP('Frese Valve Selection'!$O732,'Partnumber data valves'!$B$4:$K$1001,10,FALSE)</f>
        <v>#N/A</v>
      </c>
      <c r="AE732" s="93">
        <f>IF(ISNUMBER(S732),S732*VLOOKUP('Frese Valve Selection'!$T732,'Partnumber data cartridges'!$A$4:$G$1001,7,FALSE),0)+
IF(ISNUMBER(U732),U732*VLOOKUP('Frese Valve Selection'!V732,'Partnumber data cartridges'!$A$4:$G$1001,7,FALSE),0)+
IF(ISNUMBER(W732),W732*VLOOKUP('Frese Valve Selection'!X732,'Partnumber data cartridges'!$A$4:$G$1001,7,FALSE),0)</f>
        <v>0</v>
      </c>
      <c r="AF732" s="1">
        <f>MAX(IF(ISBLANK(T732),0,VLOOKUP('Frese Valve Selection'!$T732,'Partnumber data cartridges'!$A$4:$G$1001,5,FALSE)),
IF(ISBLANK(V732),0,VLOOKUP('Frese Valve Selection'!V732,'Partnumber data cartridges'!$A$4:$G$1001,5,FALSE)),
IF(ISBLANK(X732),0,VLOOKUP('Frese Valve Selection'!X732,'Partnumber data cartridges'!$A$4:$G$1001,5,FALSE)))</f>
        <v>0</v>
      </c>
      <c r="AG732" s="20" t="e">
        <f>VLOOKUP(O732,'Weight table'!$A$2:$C$10000,3,FALSE)+IF(ISNUMBER(S732),S732*VLOOKUP(T732,'Weight table'!$A$2:$C$10000,3,FALSE),0)+IF(ISNUMBER(U732),U732*VLOOKUP(V732,'Weight table'!$A$2:$C$10000,3,FALSE),0)+IF(ISNUMBER(W732),W732*VLOOKUP(X732,'Weight table'!$A$2:$C$10000,3,FALSE),0)</f>
        <v>#N/A</v>
      </c>
      <c r="AI732" s="73"/>
      <c r="AN732">
        <f t="shared" si="56"/>
        <v>0</v>
      </c>
      <c r="AO732" t="e">
        <f t="shared" si="57"/>
        <v>#N/A</v>
      </c>
    </row>
    <row r="733" spans="2:4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O733" s="71"/>
      <c r="P733" s="20" t="e">
        <f>VLOOKUP('Frese Valve Selection'!$O733,'Partnumber data valves'!$B$4:$M$1001,12,FALSE)</f>
        <v>#N/A</v>
      </c>
      <c r="Q733" s="20" t="e">
        <f>VLOOKUP('Frese Valve Selection'!$O733,'Partnumber data valves'!$B$4:$L$1001,11,FALSE)</f>
        <v>#N/A</v>
      </c>
      <c r="R733" s="94" t="e">
        <f t="shared" si="55"/>
        <v>#DIV/0!</v>
      </c>
      <c r="S733" s="71"/>
      <c r="T733" s="71"/>
      <c r="U733" s="71"/>
      <c r="V733" s="71"/>
      <c r="W733" s="71"/>
      <c r="X733" s="71"/>
      <c r="Y733" s="19" t="e">
        <f>VLOOKUP('Frese Valve Selection'!$O733,'Partnumber data valves'!$B$4:$K$1001,2,FALSE)</f>
        <v>#N/A</v>
      </c>
      <c r="Z733" s="20" t="e">
        <f>VLOOKUP('Frese Valve Selection'!$O733,'Partnumber data valves'!$B$4:$K$1001,3,FALSE)</f>
        <v>#N/A</v>
      </c>
      <c r="AA733" s="20" t="e">
        <f>VLOOKUP('Frese Valve Selection'!$O733,'Partnumber data valves'!$B$4:$K$1001,7,FALSE)</f>
        <v>#N/A</v>
      </c>
      <c r="AB733" s="20" t="e">
        <f>VLOOKUP('Frese Valve Selection'!$O733,'Partnumber data valves'!$B$4:$K$1001,8,FALSE)</f>
        <v>#N/A</v>
      </c>
      <c r="AC733" s="20" t="e">
        <f>VLOOKUP('Frese Valve Selection'!$O733,'Partnumber data valves'!$B$4:$K$1001,9,FALSE)</f>
        <v>#N/A</v>
      </c>
      <c r="AD733" s="20" t="e">
        <f>VLOOKUP('Frese Valve Selection'!$O733,'Partnumber data valves'!$B$4:$K$1001,10,FALSE)</f>
        <v>#N/A</v>
      </c>
      <c r="AE733" s="93">
        <f>IF(ISNUMBER(S733),S733*VLOOKUP('Frese Valve Selection'!$T733,'Partnumber data cartridges'!$A$4:$G$1001,7,FALSE),0)+
IF(ISNUMBER(U733),U733*VLOOKUP('Frese Valve Selection'!V733,'Partnumber data cartridges'!$A$4:$G$1001,7,FALSE),0)+
IF(ISNUMBER(W733),W733*VLOOKUP('Frese Valve Selection'!X733,'Partnumber data cartridges'!$A$4:$G$1001,7,FALSE),0)</f>
        <v>0</v>
      </c>
      <c r="AF733" s="1">
        <f>MAX(IF(ISBLANK(T733),0,VLOOKUP('Frese Valve Selection'!$T733,'Partnumber data cartridges'!$A$4:$G$1001,5,FALSE)),
IF(ISBLANK(V733),0,VLOOKUP('Frese Valve Selection'!V733,'Partnumber data cartridges'!$A$4:$G$1001,5,FALSE)),
IF(ISBLANK(X733),0,VLOOKUP('Frese Valve Selection'!X733,'Partnumber data cartridges'!$A$4:$G$1001,5,FALSE)))</f>
        <v>0</v>
      </c>
      <c r="AG733" s="20" t="e">
        <f>VLOOKUP(O733,'Weight table'!$A$2:$C$10000,3,FALSE)+IF(ISNUMBER(S733),S733*VLOOKUP(T733,'Weight table'!$A$2:$C$10000,3,FALSE),0)+IF(ISNUMBER(U733),U733*VLOOKUP(V733,'Weight table'!$A$2:$C$10000,3,FALSE),0)+IF(ISNUMBER(W733),W733*VLOOKUP(X733,'Weight table'!$A$2:$C$10000,3,FALSE),0)</f>
        <v>#N/A</v>
      </c>
      <c r="AI733" s="73"/>
      <c r="AN733">
        <f t="shared" si="56"/>
        <v>0</v>
      </c>
      <c r="AO733" t="e">
        <f t="shared" si="57"/>
        <v>#N/A</v>
      </c>
    </row>
    <row r="734" spans="2:4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O734" s="71"/>
      <c r="P734" s="20" t="e">
        <f>VLOOKUP('Frese Valve Selection'!$O734,'Partnumber data valves'!$B$4:$M$1001,12,FALSE)</f>
        <v>#N/A</v>
      </c>
      <c r="Q734" s="20" t="e">
        <f>VLOOKUP('Frese Valve Selection'!$O734,'Partnumber data valves'!$B$4:$L$1001,11,FALSE)</f>
        <v>#N/A</v>
      </c>
      <c r="R734" s="94" t="e">
        <f t="shared" si="55"/>
        <v>#DIV/0!</v>
      </c>
      <c r="S734" s="71"/>
      <c r="T734" s="71"/>
      <c r="U734" s="71"/>
      <c r="V734" s="71"/>
      <c r="W734" s="71"/>
      <c r="X734" s="71"/>
      <c r="Y734" s="19" t="e">
        <f>VLOOKUP('Frese Valve Selection'!$O734,'Partnumber data valves'!$B$4:$K$1001,2,FALSE)</f>
        <v>#N/A</v>
      </c>
      <c r="Z734" s="20" t="e">
        <f>VLOOKUP('Frese Valve Selection'!$O734,'Partnumber data valves'!$B$4:$K$1001,3,FALSE)</f>
        <v>#N/A</v>
      </c>
      <c r="AA734" s="20" t="e">
        <f>VLOOKUP('Frese Valve Selection'!$O734,'Partnumber data valves'!$B$4:$K$1001,7,FALSE)</f>
        <v>#N/A</v>
      </c>
      <c r="AB734" s="20" t="e">
        <f>VLOOKUP('Frese Valve Selection'!$O734,'Partnumber data valves'!$B$4:$K$1001,8,FALSE)</f>
        <v>#N/A</v>
      </c>
      <c r="AC734" s="20" t="e">
        <f>VLOOKUP('Frese Valve Selection'!$O734,'Partnumber data valves'!$B$4:$K$1001,9,FALSE)</f>
        <v>#N/A</v>
      </c>
      <c r="AD734" s="20" t="e">
        <f>VLOOKUP('Frese Valve Selection'!$O734,'Partnumber data valves'!$B$4:$K$1001,10,FALSE)</f>
        <v>#N/A</v>
      </c>
      <c r="AE734" s="93">
        <f>IF(ISNUMBER(S734),S734*VLOOKUP('Frese Valve Selection'!$T734,'Partnumber data cartridges'!$A$4:$G$1001,7,FALSE),0)+
IF(ISNUMBER(U734),U734*VLOOKUP('Frese Valve Selection'!V734,'Partnumber data cartridges'!$A$4:$G$1001,7,FALSE),0)+
IF(ISNUMBER(W734),W734*VLOOKUP('Frese Valve Selection'!X734,'Partnumber data cartridges'!$A$4:$G$1001,7,FALSE),0)</f>
        <v>0</v>
      </c>
      <c r="AF734" s="1">
        <f>MAX(IF(ISBLANK(T734),0,VLOOKUP('Frese Valve Selection'!$T734,'Partnumber data cartridges'!$A$4:$G$1001,5,FALSE)),
IF(ISBLANK(V734),0,VLOOKUP('Frese Valve Selection'!V734,'Partnumber data cartridges'!$A$4:$G$1001,5,FALSE)),
IF(ISBLANK(X734),0,VLOOKUP('Frese Valve Selection'!X734,'Partnumber data cartridges'!$A$4:$G$1001,5,FALSE)))</f>
        <v>0</v>
      </c>
      <c r="AG734" s="20" t="e">
        <f>VLOOKUP(O734,'Weight table'!$A$2:$C$10000,3,FALSE)+IF(ISNUMBER(S734),S734*VLOOKUP(T734,'Weight table'!$A$2:$C$10000,3,FALSE),0)+IF(ISNUMBER(U734),U734*VLOOKUP(V734,'Weight table'!$A$2:$C$10000,3,FALSE),0)+IF(ISNUMBER(W734),W734*VLOOKUP(X734,'Weight table'!$A$2:$C$10000,3,FALSE),0)</f>
        <v>#N/A</v>
      </c>
      <c r="AI734" s="73"/>
      <c r="AN734">
        <f t="shared" si="56"/>
        <v>0</v>
      </c>
      <c r="AO734" t="e">
        <f t="shared" si="57"/>
        <v>#N/A</v>
      </c>
    </row>
    <row r="735" spans="2:4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O735" s="71"/>
      <c r="P735" s="20" t="e">
        <f>VLOOKUP('Frese Valve Selection'!$O735,'Partnumber data valves'!$B$4:$M$1001,12,FALSE)</f>
        <v>#N/A</v>
      </c>
      <c r="Q735" s="20" t="e">
        <f>VLOOKUP('Frese Valve Selection'!$O735,'Partnumber data valves'!$B$4:$L$1001,11,FALSE)</f>
        <v>#N/A</v>
      </c>
      <c r="R735" s="94" t="e">
        <f t="shared" si="55"/>
        <v>#DIV/0!</v>
      </c>
      <c r="S735" s="71"/>
      <c r="T735" s="71"/>
      <c r="U735" s="71"/>
      <c r="V735" s="71"/>
      <c r="W735" s="71"/>
      <c r="X735" s="71"/>
      <c r="Y735" s="19" t="e">
        <f>VLOOKUP('Frese Valve Selection'!$O735,'Partnumber data valves'!$B$4:$K$1001,2,FALSE)</f>
        <v>#N/A</v>
      </c>
      <c r="Z735" s="20" t="e">
        <f>VLOOKUP('Frese Valve Selection'!$O735,'Partnumber data valves'!$B$4:$K$1001,3,FALSE)</f>
        <v>#N/A</v>
      </c>
      <c r="AA735" s="20" t="e">
        <f>VLOOKUP('Frese Valve Selection'!$O735,'Partnumber data valves'!$B$4:$K$1001,7,FALSE)</f>
        <v>#N/A</v>
      </c>
      <c r="AB735" s="20" t="e">
        <f>VLOOKUP('Frese Valve Selection'!$O735,'Partnumber data valves'!$B$4:$K$1001,8,FALSE)</f>
        <v>#N/A</v>
      </c>
      <c r="AC735" s="20" t="e">
        <f>VLOOKUP('Frese Valve Selection'!$O735,'Partnumber data valves'!$B$4:$K$1001,9,FALSE)</f>
        <v>#N/A</v>
      </c>
      <c r="AD735" s="20" t="e">
        <f>VLOOKUP('Frese Valve Selection'!$O735,'Partnumber data valves'!$B$4:$K$1001,10,FALSE)</f>
        <v>#N/A</v>
      </c>
      <c r="AE735" s="93">
        <f>IF(ISNUMBER(S735),S735*VLOOKUP('Frese Valve Selection'!$T735,'Partnumber data cartridges'!$A$4:$G$1001,7,FALSE),0)+
IF(ISNUMBER(U735),U735*VLOOKUP('Frese Valve Selection'!V735,'Partnumber data cartridges'!$A$4:$G$1001,7,FALSE),0)+
IF(ISNUMBER(W735),W735*VLOOKUP('Frese Valve Selection'!X735,'Partnumber data cartridges'!$A$4:$G$1001,7,FALSE),0)</f>
        <v>0</v>
      </c>
      <c r="AF735" s="1">
        <f>MAX(IF(ISBLANK(T735),0,VLOOKUP('Frese Valve Selection'!$T735,'Partnumber data cartridges'!$A$4:$G$1001,5,FALSE)),
IF(ISBLANK(V735),0,VLOOKUP('Frese Valve Selection'!V735,'Partnumber data cartridges'!$A$4:$G$1001,5,FALSE)),
IF(ISBLANK(X735),0,VLOOKUP('Frese Valve Selection'!X735,'Partnumber data cartridges'!$A$4:$G$1001,5,FALSE)))</f>
        <v>0</v>
      </c>
      <c r="AG735" s="20" t="e">
        <f>VLOOKUP(O735,'Weight table'!$A$2:$C$10000,3,FALSE)+IF(ISNUMBER(S735),S735*VLOOKUP(T735,'Weight table'!$A$2:$C$10000,3,FALSE),0)+IF(ISNUMBER(U735),U735*VLOOKUP(V735,'Weight table'!$A$2:$C$10000,3,FALSE),0)+IF(ISNUMBER(W735),W735*VLOOKUP(X735,'Weight table'!$A$2:$C$10000,3,FALSE),0)</f>
        <v>#N/A</v>
      </c>
      <c r="AI735" s="73"/>
      <c r="AN735">
        <f t="shared" si="56"/>
        <v>0</v>
      </c>
      <c r="AO735" t="e">
        <f t="shared" si="57"/>
        <v>#N/A</v>
      </c>
    </row>
    <row r="736" spans="2:4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O736" s="71"/>
      <c r="P736" s="20" t="e">
        <f>VLOOKUP('Frese Valve Selection'!$O736,'Partnumber data valves'!$B$4:$M$1001,12,FALSE)</f>
        <v>#N/A</v>
      </c>
      <c r="Q736" s="20" t="e">
        <f>VLOOKUP('Frese Valve Selection'!$O736,'Partnumber data valves'!$B$4:$L$1001,11,FALSE)</f>
        <v>#N/A</v>
      </c>
      <c r="R736" s="94" t="e">
        <f t="shared" si="55"/>
        <v>#DIV/0!</v>
      </c>
      <c r="S736" s="71"/>
      <c r="T736" s="71"/>
      <c r="U736" s="71"/>
      <c r="V736" s="71"/>
      <c r="W736" s="71"/>
      <c r="X736" s="71"/>
      <c r="Y736" s="19" t="e">
        <f>VLOOKUP('Frese Valve Selection'!$O736,'Partnumber data valves'!$B$4:$K$1001,2,FALSE)</f>
        <v>#N/A</v>
      </c>
      <c r="Z736" s="20" t="e">
        <f>VLOOKUP('Frese Valve Selection'!$O736,'Partnumber data valves'!$B$4:$K$1001,3,FALSE)</f>
        <v>#N/A</v>
      </c>
      <c r="AA736" s="20" t="e">
        <f>VLOOKUP('Frese Valve Selection'!$O736,'Partnumber data valves'!$B$4:$K$1001,7,FALSE)</f>
        <v>#N/A</v>
      </c>
      <c r="AB736" s="20" t="e">
        <f>VLOOKUP('Frese Valve Selection'!$O736,'Partnumber data valves'!$B$4:$K$1001,8,FALSE)</f>
        <v>#N/A</v>
      </c>
      <c r="AC736" s="20" t="e">
        <f>VLOOKUP('Frese Valve Selection'!$O736,'Partnumber data valves'!$B$4:$K$1001,9,FALSE)</f>
        <v>#N/A</v>
      </c>
      <c r="AD736" s="20" t="e">
        <f>VLOOKUP('Frese Valve Selection'!$O736,'Partnumber data valves'!$B$4:$K$1001,10,FALSE)</f>
        <v>#N/A</v>
      </c>
      <c r="AE736" s="93">
        <f>IF(ISNUMBER(S736),S736*VLOOKUP('Frese Valve Selection'!$T736,'Partnumber data cartridges'!$A$4:$G$1001,7,FALSE),0)+
IF(ISNUMBER(U736),U736*VLOOKUP('Frese Valve Selection'!V736,'Partnumber data cartridges'!$A$4:$G$1001,7,FALSE),0)+
IF(ISNUMBER(W736),W736*VLOOKUP('Frese Valve Selection'!X736,'Partnumber data cartridges'!$A$4:$G$1001,7,FALSE),0)</f>
        <v>0</v>
      </c>
      <c r="AF736" s="1">
        <f>MAX(IF(ISBLANK(T736),0,VLOOKUP('Frese Valve Selection'!$T736,'Partnumber data cartridges'!$A$4:$G$1001,5,FALSE)),
IF(ISBLANK(V736),0,VLOOKUP('Frese Valve Selection'!V736,'Partnumber data cartridges'!$A$4:$G$1001,5,FALSE)),
IF(ISBLANK(X736),0,VLOOKUP('Frese Valve Selection'!X736,'Partnumber data cartridges'!$A$4:$G$1001,5,FALSE)))</f>
        <v>0</v>
      </c>
      <c r="AG736" s="20" t="e">
        <f>VLOOKUP(O736,'Weight table'!$A$2:$C$10000,3,FALSE)+IF(ISNUMBER(S736),S736*VLOOKUP(T736,'Weight table'!$A$2:$C$10000,3,FALSE),0)+IF(ISNUMBER(U736),U736*VLOOKUP(V736,'Weight table'!$A$2:$C$10000,3,FALSE),0)+IF(ISNUMBER(W736),W736*VLOOKUP(X736,'Weight table'!$A$2:$C$10000,3,FALSE),0)</f>
        <v>#N/A</v>
      </c>
      <c r="AI736" s="73"/>
      <c r="AN736">
        <f t="shared" si="56"/>
        <v>0</v>
      </c>
      <c r="AO736" t="e">
        <f t="shared" si="57"/>
        <v>#N/A</v>
      </c>
    </row>
    <row r="737" spans="2:4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O737" s="71"/>
      <c r="P737" s="20" t="e">
        <f>VLOOKUP('Frese Valve Selection'!$O737,'Partnumber data valves'!$B$4:$M$1001,12,FALSE)</f>
        <v>#N/A</v>
      </c>
      <c r="Q737" s="20" t="e">
        <f>VLOOKUP('Frese Valve Selection'!$O737,'Partnumber data valves'!$B$4:$L$1001,11,FALSE)</f>
        <v>#N/A</v>
      </c>
      <c r="R737" s="94" t="e">
        <f t="shared" si="55"/>
        <v>#DIV/0!</v>
      </c>
      <c r="S737" s="71"/>
      <c r="T737" s="71"/>
      <c r="U737" s="71"/>
      <c r="V737" s="71"/>
      <c r="W737" s="71"/>
      <c r="X737" s="71"/>
      <c r="Y737" s="19" t="e">
        <f>VLOOKUP('Frese Valve Selection'!$O737,'Partnumber data valves'!$B$4:$K$1001,2,FALSE)</f>
        <v>#N/A</v>
      </c>
      <c r="Z737" s="20" t="e">
        <f>VLOOKUP('Frese Valve Selection'!$O737,'Partnumber data valves'!$B$4:$K$1001,3,FALSE)</f>
        <v>#N/A</v>
      </c>
      <c r="AA737" s="20" t="e">
        <f>VLOOKUP('Frese Valve Selection'!$O737,'Partnumber data valves'!$B$4:$K$1001,7,FALSE)</f>
        <v>#N/A</v>
      </c>
      <c r="AB737" s="20" t="e">
        <f>VLOOKUP('Frese Valve Selection'!$O737,'Partnumber data valves'!$B$4:$K$1001,8,FALSE)</f>
        <v>#N/A</v>
      </c>
      <c r="AC737" s="20" t="e">
        <f>VLOOKUP('Frese Valve Selection'!$O737,'Partnumber data valves'!$B$4:$K$1001,9,FALSE)</f>
        <v>#N/A</v>
      </c>
      <c r="AD737" s="20" t="e">
        <f>VLOOKUP('Frese Valve Selection'!$O737,'Partnumber data valves'!$B$4:$K$1001,10,FALSE)</f>
        <v>#N/A</v>
      </c>
      <c r="AE737" s="93">
        <f>IF(ISNUMBER(S737),S737*VLOOKUP('Frese Valve Selection'!$T737,'Partnumber data cartridges'!$A$4:$G$1001,7,FALSE),0)+
IF(ISNUMBER(U737),U737*VLOOKUP('Frese Valve Selection'!V737,'Partnumber data cartridges'!$A$4:$G$1001,7,FALSE),0)+
IF(ISNUMBER(W737),W737*VLOOKUP('Frese Valve Selection'!X737,'Partnumber data cartridges'!$A$4:$G$1001,7,FALSE),0)</f>
        <v>0</v>
      </c>
      <c r="AF737" s="1">
        <f>MAX(IF(ISBLANK(T737),0,VLOOKUP('Frese Valve Selection'!$T737,'Partnumber data cartridges'!$A$4:$G$1001,5,FALSE)),
IF(ISBLANK(V737),0,VLOOKUP('Frese Valve Selection'!V737,'Partnumber data cartridges'!$A$4:$G$1001,5,FALSE)),
IF(ISBLANK(X737),0,VLOOKUP('Frese Valve Selection'!X737,'Partnumber data cartridges'!$A$4:$G$1001,5,FALSE)))</f>
        <v>0</v>
      </c>
      <c r="AG737" s="20" t="e">
        <f>VLOOKUP(O737,'Weight table'!$A$2:$C$10000,3,FALSE)+IF(ISNUMBER(S737),S737*VLOOKUP(T737,'Weight table'!$A$2:$C$10000,3,FALSE),0)+IF(ISNUMBER(U737),U737*VLOOKUP(V737,'Weight table'!$A$2:$C$10000,3,FALSE),0)+IF(ISNUMBER(W737),W737*VLOOKUP(X737,'Weight table'!$A$2:$C$10000,3,FALSE),0)</f>
        <v>#N/A</v>
      </c>
      <c r="AI737" s="73"/>
      <c r="AN737">
        <f t="shared" si="56"/>
        <v>0</v>
      </c>
      <c r="AO737" t="e">
        <f t="shared" si="57"/>
        <v>#N/A</v>
      </c>
    </row>
    <row r="738" spans="2:4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O738" s="71"/>
      <c r="P738" s="20" t="e">
        <f>VLOOKUP('Frese Valve Selection'!$O738,'Partnumber data valves'!$B$4:$M$1001,12,FALSE)</f>
        <v>#N/A</v>
      </c>
      <c r="Q738" s="20" t="e">
        <f>VLOOKUP('Frese Valve Selection'!$O738,'Partnumber data valves'!$B$4:$L$1001,11,FALSE)</f>
        <v>#N/A</v>
      </c>
      <c r="R738" s="94" t="e">
        <f t="shared" si="55"/>
        <v>#DIV/0!</v>
      </c>
      <c r="S738" s="71"/>
      <c r="T738" s="71"/>
      <c r="U738" s="71"/>
      <c r="V738" s="71"/>
      <c r="W738" s="71"/>
      <c r="X738" s="71"/>
      <c r="Y738" s="19" t="e">
        <f>VLOOKUP('Frese Valve Selection'!$O738,'Partnumber data valves'!$B$4:$K$1001,2,FALSE)</f>
        <v>#N/A</v>
      </c>
      <c r="Z738" s="20" t="e">
        <f>VLOOKUP('Frese Valve Selection'!$O738,'Partnumber data valves'!$B$4:$K$1001,3,FALSE)</f>
        <v>#N/A</v>
      </c>
      <c r="AA738" s="20" t="e">
        <f>VLOOKUP('Frese Valve Selection'!$O738,'Partnumber data valves'!$B$4:$K$1001,7,FALSE)</f>
        <v>#N/A</v>
      </c>
      <c r="AB738" s="20" t="e">
        <f>VLOOKUP('Frese Valve Selection'!$O738,'Partnumber data valves'!$B$4:$K$1001,8,FALSE)</f>
        <v>#N/A</v>
      </c>
      <c r="AC738" s="20" t="e">
        <f>VLOOKUP('Frese Valve Selection'!$O738,'Partnumber data valves'!$B$4:$K$1001,9,FALSE)</f>
        <v>#N/A</v>
      </c>
      <c r="AD738" s="20" t="e">
        <f>VLOOKUP('Frese Valve Selection'!$O738,'Partnumber data valves'!$B$4:$K$1001,10,FALSE)</f>
        <v>#N/A</v>
      </c>
      <c r="AE738" s="93">
        <f>IF(ISNUMBER(S738),S738*VLOOKUP('Frese Valve Selection'!$T738,'Partnumber data cartridges'!$A$4:$G$1001,7,FALSE),0)+
IF(ISNUMBER(U738),U738*VLOOKUP('Frese Valve Selection'!V738,'Partnumber data cartridges'!$A$4:$G$1001,7,FALSE),0)+
IF(ISNUMBER(W738),W738*VLOOKUP('Frese Valve Selection'!X738,'Partnumber data cartridges'!$A$4:$G$1001,7,FALSE),0)</f>
        <v>0</v>
      </c>
      <c r="AF738" s="1">
        <f>MAX(IF(ISBLANK(T738),0,VLOOKUP('Frese Valve Selection'!$T738,'Partnumber data cartridges'!$A$4:$G$1001,5,FALSE)),
IF(ISBLANK(V738),0,VLOOKUP('Frese Valve Selection'!V738,'Partnumber data cartridges'!$A$4:$G$1001,5,FALSE)),
IF(ISBLANK(X738),0,VLOOKUP('Frese Valve Selection'!X738,'Partnumber data cartridges'!$A$4:$G$1001,5,FALSE)))</f>
        <v>0</v>
      </c>
      <c r="AG738" s="20" t="e">
        <f>VLOOKUP(O738,'Weight table'!$A$2:$C$10000,3,FALSE)+IF(ISNUMBER(S738),S738*VLOOKUP(T738,'Weight table'!$A$2:$C$10000,3,FALSE),0)+IF(ISNUMBER(U738),U738*VLOOKUP(V738,'Weight table'!$A$2:$C$10000,3,FALSE),0)+IF(ISNUMBER(W738),W738*VLOOKUP(X738,'Weight table'!$A$2:$C$10000,3,FALSE),0)</f>
        <v>#N/A</v>
      </c>
      <c r="AI738" s="73"/>
      <c r="AN738">
        <f t="shared" si="56"/>
        <v>0</v>
      </c>
      <c r="AO738" t="e">
        <f t="shared" si="57"/>
        <v>#N/A</v>
      </c>
    </row>
    <row r="739" spans="2:4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O739" s="71"/>
      <c r="P739" s="20" t="e">
        <f>VLOOKUP('Frese Valve Selection'!$O739,'Partnumber data valves'!$B$4:$M$1001,12,FALSE)</f>
        <v>#N/A</v>
      </c>
      <c r="Q739" s="20" t="e">
        <f>VLOOKUP('Frese Valve Selection'!$O739,'Partnumber data valves'!$B$4:$L$1001,11,FALSE)</f>
        <v>#N/A</v>
      </c>
      <c r="R739" s="94" t="e">
        <f t="shared" si="55"/>
        <v>#DIV/0!</v>
      </c>
      <c r="S739" s="71"/>
      <c r="T739" s="71"/>
      <c r="U739" s="71"/>
      <c r="V739" s="71"/>
      <c r="W739" s="71"/>
      <c r="X739" s="71"/>
      <c r="Y739" s="19" t="e">
        <f>VLOOKUP('Frese Valve Selection'!$O739,'Partnumber data valves'!$B$4:$K$1001,2,FALSE)</f>
        <v>#N/A</v>
      </c>
      <c r="Z739" s="20" t="e">
        <f>VLOOKUP('Frese Valve Selection'!$O739,'Partnumber data valves'!$B$4:$K$1001,3,FALSE)</f>
        <v>#N/A</v>
      </c>
      <c r="AA739" s="20" t="e">
        <f>VLOOKUP('Frese Valve Selection'!$O739,'Partnumber data valves'!$B$4:$K$1001,7,FALSE)</f>
        <v>#N/A</v>
      </c>
      <c r="AB739" s="20" t="e">
        <f>VLOOKUP('Frese Valve Selection'!$O739,'Partnumber data valves'!$B$4:$K$1001,8,FALSE)</f>
        <v>#N/A</v>
      </c>
      <c r="AC739" s="20" t="e">
        <f>VLOOKUP('Frese Valve Selection'!$O739,'Partnumber data valves'!$B$4:$K$1001,9,FALSE)</f>
        <v>#N/A</v>
      </c>
      <c r="AD739" s="20" t="e">
        <f>VLOOKUP('Frese Valve Selection'!$O739,'Partnumber data valves'!$B$4:$K$1001,10,FALSE)</f>
        <v>#N/A</v>
      </c>
      <c r="AE739" s="93">
        <f>IF(ISNUMBER(S739),S739*VLOOKUP('Frese Valve Selection'!$T739,'Partnumber data cartridges'!$A$4:$G$1001,7,FALSE),0)+
IF(ISNUMBER(U739),U739*VLOOKUP('Frese Valve Selection'!V739,'Partnumber data cartridges'!$A$4:$G$1001,7,FALSE),0)+
IF(ISNUMBER(W739),W739*VLOOKUP('Frese Valve Selection'!X739,'Partnumber data cartridges'!$A$4:$G$1001,7,FALSE),0)</f>
        <v>0</v>
      </c>
      <c r="AF739" s="1">
        <f>MAX(IF(ISBLANK(T739),0,VLOOKUP('Frese Valve Selection'!$T739,'Partnumber data cartridges'!$A$4:$G$1001,5,FALSE)),
IF(ISBLANK(V739),0,VLOOKUP('Frese Valve Selection'!V739,'Partnumber data cartridges'!$A$4:$G$1001,5,FALSE)),
IF(ISBLANK(X739),0,VLOOKUP('Frese Valve Selection'!X739,'Partnumber data cartridges'!$A$4:$G$1001,5,FALSE)))</f>
        <v>0</v>
      </c>
      <c r="AG739" s="20" t="e">
        <f>VLOOKUP(O739,'Weight table'!$A$2:$C$10000,3,FALSE)+IF(ISNUMBER(S739),S739*VLOOKUP(T739,'Weight table'!$A$2:$C$10000,3,FALSE),0)+IF(ISNUMBER(U739),U739*VLOOKUP(V739,'Weight table'!$A$2:$C$10000,3,FALSE),0)+IF(ISNUMBER(W739),W739*VLOOKUP(X739,'Weight table'!$A$2:$C$10000,3,FALSE),0)</f>
        <v>#N/A</v>
      </c>
      <c r="AI739" s="73"/>
      <c r="AN739">
        <f t="shared" si="56"/>
        <v>0</v>
      </c>
      <c r="AO739" t="e">
        <f t="shared" si="57"/>
        <v>#N/A</v>
      </c>
    </row>
    <row r="740" spans="2:4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O740" s="71"/>
      <c r="P740" s="20" t="e">
        <f>VLOOKUP('Frese Valve Selection'!$O740,'Partnumber data valves'!$B$4:$M$1001,12,FALSE)</f>
        <v>#N/A</v>
      </c>
      <c r="Q740" s="20" t="e">
        <f>VLOOKUP('Frese Valve Selection'!$O740,'Partnumber data valves'!$B$4:$L$1001,11,FALSE)</f>
        <v>#N/A</v>
      </c>
      <c r="R740" s="94" t="e">
        <f t="shared" si="55"/>
        <v>#DIV/0!</v>
      </c>
      <c r="S740" s="71"/>
      <c r="T740" s="71"/>
      <c r="U740" s="71"/>
      <c r="V740" s="71"/>
      <c r="W740" s="71"/>
      <c r="X740" s="71"/>
      <c r="Y740" s="19" t="e">
        <f>VLOOKUP('Frese Valve Selection'!$O740,'Partnumber data valves'!$B$4:$K$1001,2,FALSE)</f>
        <v>#N/A</v>
      </c>
      <c r="Z740" s="20" t="e">
        <f>VLOOKUP('Frese Valve Selection'!$O740,'Partnumber data valves'!$B$4:$K$1001,3,FALSE)</f>
        <v>#N/A</v>
      </c>
      <c r="AA740" s="20" t="e">
        <f>VLOOKUP('Frese Valve Selection'!$O740,'Partnumber data valves'!$B$4:$K$1001,7,FALSE)</f>
        <v>#N/A</v>
      </c>
      <c r="AB740" s="20" t="e">
        <f>VLOOKUP('Frese Valve Selection'!$O740,'Partnumber data valves'!$B$4:$K$1001,8,FALSE)</f>
        <v>#N/A</v>
      </c>
      <c r="AC740" s="20" t="e">
        <f>VLOOKUP('Frese Valve Selection'!$O740,'Partnumber data valves'!$B$4:$K$1001,9,FALSE)</f>
        <v>#N/A</v>
      </c>
      <c r="AD740" s="20" t="e">
        <f>VLOOKUP('Frese Valve Selection'!$O740,'Partnumber data valves'!$B$4:$K$1001,10,FALSE)</f>
        <v>#N/A</v>
      </c>
      <c r="AE740" s="93">
        <f>IF(ISNUMBER(S740),S740*VLOOKUP('Frese Valve Selection'!$T740,'Partnumber data cartridges'!$A$4:$G$1001,7,FALSE),0)+
IF(ISNUMBER(U740),U740*VLOOKUP('Frese Valve Selection'!V740,'Partnumber data cartridges'!$A$4:$G$1001,7,FALSE),0)+
IF(ISNUMBER(W740),W740*VLOOKUP('Frese Valve Selection'!X740,'Partnumber data cartridges'!$A$4:$G$1001,7,FALSE),0)</f>
        <v>0</v>
      </c>
      <c r="AF740" s="1">
        <f>MAX(IF(ISBLANK(T740),0,VLOOKUP('Frese Valve Selection'!$T740,'Partnumber data cartridges'!$A$4:$G$1001,5,FALSE)),
IF(ISBLANK(V740),0,VLOOKUP('Frese Valve Selection'!V740,'Partnumber data cartridges'!$A$4:$G$1001,5,FALSE)),
IF(ISBLANK(X740),0,VLOOKUP('Frese Valve Selection'!X740,'Partnumber data cartridges'!$A$4:$G$1001,5,FALSE)))</f>
        <v>0</v>
      </c>
      <c r="AG740" s="20" t="e">
        <f>VLOOKUP(O740,'Weight table'!$A$2:$C$10000,3,FALSE)+IF(ISNUMBER(S740),S740*VLOOKUP(T740,'Weight table'!$A$2:$C$10000,3,FALSE),0)+IF(ISNUMBER(U740),U740*VLOOKUP(V740,'Weight table'!$A$2:$C$10000,3,FALSE),0)+IF(ISNUMBER(W740),W740*VLOOKUP(X740,'Weight table'!$A$2:$C$10000,3,FALSE),0)</f>
        <v>#N/A</v>
      </c>
      <c r="AI740" s="73"/>
      <c r="AN740">
        <f t="shared" si="56"/>
        <v>0</v>
      </c>
      <c r="AO740" t="e">
        <f t="shared" si="57"/>
        <v>#N/A</v>
      </c>
    </row>
    <row r="741" spans="2:4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O741" s="71"/>
      <c r="P741" s="20" t="e">
        <f>VLOOKUP('Frese Valve Selection'!$O741,'Partnumber data valves'!$B$4:$M$1001,12,FALSE)</f>
        <v>#N/A</v>
      </c>
      <c r="Q741" s="20" t="e">
        <f>VLOOKUP('Frese Valve Selection'!$O741,'Partnumber data valves'!$B$4:$L$1001,11,FALSE)</f>
        <v>#N/A</v>
      </c>
      <c r="R741" s="94" t="e">
        <f t="shared" si="55"/>
        <v>#DIV/0!</v>
      </c>
      <c r="S741" s="71"/>
      <c r="T741" s="71"/>
      <c r="U741" s="71"/>
      <c r="V741" s="71"/>
      <c r="W741" s="71"/>
      <c r="X741" s="71"/>
      <c r="Y741" s="19" t="e">
        <f>VLOOKUP('Frese Valve Selection'!$O741,'Partnumber data valves'!$B$4:$K$1001,2,FALSE)</f>
        <v>#N/A</v>
      </c>
      <c r="Z741" s="20" t="e">
        <f>VLOOKUP('Frese Valve Selection'!$O741,'Partnumber data valves'!$B$4:$K$1001,3,FALSE)</f>
        <v>#N/A</v>
      </c>
      <c r="AA741" s="20" t="e">
        <f>VLOOKUP('Frese Valve Selection'!$O741,'Partnumber data valves'!$B$4:$K$1001,7,FALSE)</f>
        <v>#N/A</v>
      </c>
      <c r="AB741" s="20" t="e">
        <f>VLOOKUP('Frese Valve Selection'!$O741,'Partnumber data valves'!$B$4:$K$1001,8,FALSE)</f>
        <v>#N/A</v>
      </c>
      <c r="AC741" s="20" t="e">
        <f>VLOOKUP('Frese Valve Selection'!$O741,'Partnumber data valves'!$B$4:$K$1001,9,FALSE)</f>
        <v>#N/A</v>
      </c>
      <c r="AD741" s="20" t="e">
        <f>VLOOKUP('Frese Valve Selection'!$O741,'Partnumber data valves'!$B$4:$K$1001,10,FALSE)</f>
        <v>#N/A</v>
      </c>
      <c r="AE741" s="93">
        <f>IF(ISNUMBER(S741),S741*VLOOKUP('Frese Valve Selection'!$T741,'Partnumber data cartridges'!$A$4:$G$1001,7,FALSE),0)+
IF(ISNUMBER(U741),U741*VLOOKUP('Frese Valve Selection'!V741,'Partnumber data cartridges'!$A$4:$G$1001,7,FALSE),0)+
IF(ISNUMBER(W741),W741*VLOOKUP('Frese Valve Selection'!X741,'Partnumber data cartridges'!$A$4:$G$1001,7,FALSE),0)</f>
        <v>0</v>
      </c>
      <c r="AF741" s="1">
        <f>MAX(IF(ISBLANK(T741),0,VLOOKUP('Frese Valve Selection'!$T741,'Partnumber data cartridges'!$A$4:$G$1001,5,FALSE)),
IF(ISBLANK(V741),0,VLOOKUP('Frese Valve Selection'!V741,'Partnumber data cartridges'!$A$4:$G$1001,5,FALSE)),
IF(ISBLANK(X741),0,VLOOKUP('Frese Valve Selection'!X741,'Partnumber data cartridges'!$A$4:$G$1001,5,FALSE)))</f>
        <v>0</v>
      </c>
      <c r="AG741" s="20" t="e">
        <f>VLOOKUP(O741,'Weight table'!$A$2:$C$10000,3,FALSE)+IF(ISNUMBER(S741),S741*VLOOKUP(T741,'Weight table'!$A$2:$C$10000,3,FALSE),0)+IF(ISNUMBER(U741),U741*VLOOKUP(V741,'Weight table'!$A$2:$C$10000,3,FALSE),0)+IF(ISNUMBER(W741),W741*VLOOKUP(X741,'Weight table'!$A$2:$C$10000,3,FALSE),0)</f>
        <v>#N/A</v>
      </c>
      <c r="AI741" s="73"/>
      <c r="AN741">
        <f t="shared" si="56"/>
        <v>0</v>
      </c>
      <c r="AO741" t="e">
        <f t="shared" si="57"/>
        <v>#N/A</v>
      </c>
    </row>
    <row r="742" spans="2:4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O742" s="71"/>
      <c r="P742" s="20" t="e">
        <f>VLOOKUP('Frese Valve Selection'!$O742,'Partnumber data valves'!$B$4:$M$1001,12,FALSE)</f>
        <v>#N/A</v>
      </c>
      <c r="Q742" s="20" t="e">
        <f>VLOOKUP('Frese Valve Selection'!$O742,'Partnumber data valves'!$B$4:$L$1001,11,FALSE)</f>
        <v>#N/A</v>
      </c>
      <c r="R742" s="94" t="e">
        <f t="shared" si="55"/>
        <v>#DIV/0!</v>
      </c>
      <c r="S742" s="71"/>
      <c r="T742" s="71"/>
      <c r="U742" s="71"/>
      <c r="V742" s="71"/>
      <c r="W742" s="71"/>
      <c r="X742" s="71"/>
      <c r="Y742" s="19" t="e">
        <f>VLOOKUP('Frese Valve Selection'!$O742,'Partnumber data valves'!$B$4:$K$1001,2,FALSE)</f>
        <v>#N/A</v>
      </c>
      <c r="Z742" s="20" t="e">
        <f>VLOOKUP('Frese Valve Selection'!$O742,'Partnumber data valves'!$B$4:$K$1001,3,FALSE)</f>
        <v>#N/A</v>
      </c>
      <c r="AA742" s="20" t="e">
        <f>VLOOKUP('Frese Valve Selection'!$O742,'Partnumber data valves'!$B$4:$K$1001,7,FALSE)</f>
        <v>#N/A</v>
      </c>
      <c r="AB742" s="20" t="e">
        <f>VLOOKUP('Frese Valve Selection'!$O742,'Partnumber data valves'!$B$4:$K$1001,8,FALSE)</f>
        <v>#N/A</v>
      </c>
      <c r="AC742" s="20" t="e">
        <f>VLOOKUP('Frese Valve Selection'!$O742,'Partnumber data valves'!$B$4:$K$1001,9,FALSE)</f>
        <v>#N/A</v>
      </c>
      <c r="AD742" s="20" t="e">
        <f>VLOOKUP('Frese Valve Selection'!$O742,'Partnumber data valves'!$B$4:$K$1001,10,FALSE)</f>
        <v>#N/A</v>
      </c>
      <c r="AE742" s="93">
        <f>IF(ISNUMBER(S742),S742*VLOOKUP('Frese Valve Selection'!$T742,'Partnumber data cartridges'!$A$4:$G$1001,7,FALSE),0)+
IF(ISNUMBER(U742),U742*VLOOKUP('Frese Valve Selection'!V742,'Partnumber data cartridges'!$A$4:$G$1001,7,FALSE),0)+
IF(ISNUMBER(W742),W742*VLOOKUP('Frese Valve Selection'!X742,'Partnumber data cartridges'!$A$4:$G$1001,7,FALSE),0)</f>
        <v>0</v>
      </c>
      <c r="AF742" s="1">
        <f>MAX(IF(ISBLANK(T742),0,VLOOKUP('Frese Valve Selection'!$T742,'Partnumber data cartridges'!$A$4:$G$1001,5,FALSE)),
IF(ISBLANK(V742),0,VLOOKUP('Frese Valve Selection'!V742,'Partnumber data cartridges'!$A$4:$G$1001,5,FALSE)),
IF(ISBLANK(X742),0,VLOOKUP('Frese Valve Selection'!X742,'Partnumber data cartridges'!$A$4:$G$1001,5,FALSE)))</f>
        <v>0</v>
      </c>
      <c r="AG742" s="20" t="e">
        <f>VLOOKUP(O742,'Weight table'!$A$2:$C$10000,3,FALSE)+IF(ISNUMBER(S742),S742*VLOOKUP(T742,'Weight table'!$A$2:$C$10000,3,FALSE),0)+IF(ISNUMBER(U742),U742*VLOOKUP(V742,'Weight table'!$A$2:$C$10000,3,FALSE),0)+IF(ISNUMBER(W742),W742*VLOOKUP(X742,'Weight table'!$A$2:$C$10000,3,FALSE),0)</f>
        <v>#N/A</v>
      </c>
      <c r="AI742" s="73"/>
      <c r="AN742">
        <f t="shared" si="56"/>
        <v>0</v>
      </c>
      <c r="AO742" t="e">
        <f t="shared" si="57"/>
        <v>#N/A</v>
      </c>
    </row>
    <row r="743" spans="2:4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O743" s="71"/>
      <c r="P743" s="20" t="e">
        <f>VLOOKUP('Frese Valve Selection'!$O743,'Partnumber data valves'!$B$4:$M$1001,12,FALSE)</f>
        <v>#N/A</v>
      </c>
      <c r="Q743" s="20" t="e">
        <f>VLOOKUP('Frese Valve Selection'!$O743,'Partnumber data valves'!$B$4:$L$1001,11,FALSE)</f>
        <v>#N/A</v>
      </c>
      <c r="R743" s="94" t="e">
        <f t="shared" si="55"/>
        <v>#DIV/0!</v>
      </c>
      <c r="S743" s="71"/>
      <c r="T743" s="71"/>
      <c r="U743" s="71"/>
      <c r="V743" s="71"/>
      <c r="W743" s="71"/>
      <c r="X743" s="71"/>
      <c r="Y743" s="19" t="e">
        <f>VLOOKUP('Frese Valve Selection'!$O743,'Partnumber data valves'!$B$4:$K$1001,2,FALSE)</f>
        <v>#N/A</v>
      </c>
      <c r="Z743" s="20" t="e">
        <f>VLOOKUP('Frese Valve Selection'!$O743,'Partnumber data valves'!$B$4:$K$1001,3,FALSE)</f>
        <v>#N/A</v>
      </c>
      <c r="AA743" s="20" t="e">
        <f>VLOOKUP('Frese Valve Selection'!$O743,'Partnumber data valves'!$B$4:$K$1001,7,FALSE)</f>
        <v>#N/A</v>
      </c>
      <c r="AB743" s="20" t="e">
        <f>VLOOKUP('Frese Valve Selection'!$O743,'Partnumber data valves'!$B$4:$K$1001,8,FALSE)</f>
        <v>#N/A</v>
      </c>
      <c r="AC743" s="20" t="e">
        <f>VLOOKUP('Frese Valve Selection'!$O743,'Partnumber data valves'!$B$4:$K$1001,9,FALSE)</f>
        <v>#N/A</v>
      </c>
      <c r="AD743" s="20" t="e">
        <f>VLOOKUP('Frese Valve Selection'!$O743,'Partnumber data valves'!$B$4:$K$1001,10,FALSE)</f>
        <v>#N/A</v>
      </c>
      <c r="AE743" s="93">
        <f>IF(ISNUMBER(S743),S743*VLOOKUP('Frese Valve Selection'!$T743,'Partnumber data cartridges'!$A$4:$G$1001,7,FALSE),0)+
IF(ISNUMBER(U743),U743*VLOOKUP('Frese Valve Selection'!V743,'Partnumber data cartridges'!$A$4:$G$1001,7,FALSE),0)+
IF(ISNUMBER(W743),W743*VLOOKUP('Frese Valve Selection'!X743,'Partnumber data cartridges'!$A$4:$G$1001,7,FALSE),0)</f>
        <v>0</v>
      </c>
      <c r="AF743" s="1">
        <f>MAX(IF(ISBLANK(T743),0,VLOOKUP('Frese Valve Selection'!$T743,'Partnumber data cartridges'!$A$4:$G$1001,5,FALSE)),
IF(ISBLANK(V743),0,VLOOKUP('Frese Valve Selection'!V743,'Partnumber data cartridges'!$A$4:$G$1001,5,FALSE)),
IF(ISBLANK(X743),0,VLOOKUP('Frese Valve Selection'!X743,'Partnumber data cartridges'!$A$4:$G$1001,5,FALSE)))</f>
        <v>0</v>
      </c>
      <c r="AG743" s="20" t="e">
        <f>VLOOKUP(O743,'Weight table'!$A$2:$C$10000,3,FALSE)+IF(ISNUMBER(S743),S743*VLOOKUP(T743,'Weight table'!$A$2:$C$10000,3,FALSE),0)+IF(ISNUMBER(U743),U743*VLOOKUP(V743,'Weight table'!$A$2:$C$10000,3,FALSE),0)+IF(ISNUMBER(W743),W743*VLOOKUP(X743,'Weight table'!$A$2:$C$10000,3,FALSE),0)</f>
        <v>#N/A</v>
      </c>
      <c r="AI743" s="73"/>
      <c r="AN743">
        <f t="shared" si="56"/>
        <v>0</v>
      </c>
      <c r="AO743" t="e">
        <f t="shared" si="57"/>
        <v>#N/A</v>
      </c>
    </row>
    <row r="744" spans="2:4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O744" s="71"/>
      <c r="P744" s="20" t="e">
        <f>VLOOKUP('Frese Valve Selection'!$O744,'Partnumber data valves'!$B$4:$M$1001,12,FALSE)</f>
        <v>#N/A</v>
      </c>
      <c r="Q744" s="20" t="e">
        <f>VLOOKUP('Frese Valve Selection'!$O744,'Partnumber data valves'!$B$4:$L$1001,11,FALSE)</f>
        <v>#N/A</v>
      </c>
      <c r="R744" s="94" t="e">
        <f t="shared" si="55"/>
        <v>#DIV/0!</v>
      </c>
      <c r="S744" s="71"/>
      <c r="T744" s="71"/>
      <c r="U744" s="71"/>
      <c r="V744" s="71"/>
      <c r="W744" s="71"/>
      <c r="X744" s="71"/>
      <c r="Y744" s="19" t="e">
        <f>VLOOKUP('Frese Valve Selection'!$O744,'Partnumber data valves'!$B$4:$K$1001,2,FALSE)</f>
        <v>#N/A</v>
      </c>
      <c r="Z744" s="20" t="e">
        <f>VLOOKUP('Frese Valve Selection'!$O744,'Partnumber data valves'!$B$4:$K$1001,3,FALSE)</f>
        <v>#N/A</v>
      </c>
      <c r="AA744" s="20" t="e">
        <f>VLOOKUP('Frese Valve Selection'!$O744,'Partnumber data valves'!$B$4:$K$1001,7,FALSE)</f>
        <v>#N/A</v>
      </c>
      <c r="AB744" s="20" t="e">
        <f>VLOOKUP('Frese Valve Selection'!$O744,'Partnumber data valves'!$B$4:$K$1001,8,FALSE)</f>
        <v>#N/A</v>
      </c>
      <c r="AC744" s="20" t="e">
        <f>VLOOKUP('Frese Valve Selection'!$O744,'Partnumber data valves'!$B$4:$K$1001,9,FALSE)</f>
        <v>#N/A</v>
      </c>
      <c r="AD744" s="20" t="e">
        <f>VLOOKUP('Frese Valve Selection'!$O744,'Partnumber data valves'!$B$4:$K$1001,10,FALSE)</f>
        <v>#N/A</v>
      </c>
      <c r="AE744" s="93">
        <f>IF(ISNUMBER(S744),S744*VLOOKUP('Frese Valve Selection'!$T744,'Partnumber data cartridges'!$A$4:$G$1001,7,FALSE),0)+
IF(ISNUMBER(U744),U744*VLOOKUP('Frese Valve Selection'!V744,'Partnumber data cartridges'!$A$4:$G$1001,7,FALSE),0)+
IF(ISNUMBER(W744),W744*VLOOKUP('Frese Valve Selection'!X744,'Partnumber data cartridges'!$A$4:$G$1001,7,FALSE),0)</f>
        <v>0</v>
      </c>
      <c r="AF744" s="1">
        <f>MAX(IF(ISBLANK(T744),0,VLOOKUP('Frese Valve Selection'!$T744,'Partnumber data cartridges'!$A$4:$G$1001,5,FALSE)),
IF(ISBLANK(V744),0,VLOOKUP('Frese Valve Selection'!V744,'Partnumber data cartridges'!$A$4:$G$1001,5,FALSE)),
IF(ISBLANK(X744),0,VLOOKUP('Frese Valve Selection'!X744,'Partnumber data cartridges'!$A$4:$G$1001,5,FALSE)))</f>
        <v>0</v>
      </c>
      <c r="AG744" s="20" t="e">
        <f>VLOOKUP(O744,'Weight table'!$A$2:$C$10000,3,FALSE)+IF(ISNUMBER(S744),S744*VLOOKUP(T744,'Weight table'!$A$2:$C$10000,3,FALSE),0)+IF(ISNUMBER(U744),U744*VLOOKUP(V744,'Weight table'!$A$2:$C$10000,3,FALSE),0)+IF(ISNUMBER(W744),W744*VLOOKUP(X744,'Weight table'!$A$2:$C$10000,3,FALSE),0)</f>
        <v>#N/A</v>
      </c>
      <c r="AI744" s="73"/>
      <c r="AN744">
        <f t="shared" si="56"/>
        <v>0</v>
      </c>
      <c r="AO744" t="e">
        <f t="shared" si="57"/>
        <v>#N/A</v>
      </c>
    </row>
    <row r="745" spans="2:4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O745" s="71"/>
      <c r="P745" s="20" t="e">
        <f>VLOOKUP('Frese Valve Selection'!$O745,'Partnumber data valves'!$B$4:$M$1001,12,FALSE)</f>
        <v>#N/A</v>
      </c>
      <c r="Q745" s="20" t="e">
        <f>VLOOKUP('Frese Valve Selection'!$O745,'Partnumber data valves'!$B$4:$L$1001,11,FALSE)</f>
        <v>#N/A</v>
      </c>
      <c r="R745" s="94" t="e">
        <f t="shared" si="55"/>
        <v>#DIV/0!</v>
      </c>
      <c r="S745" s="71"/>
      <c r="T745" s="71"/>
      <c r="U745" s="71"/>
      <c r="V745" s="71"/>
      <c r="W745" s="71"/>
      <c r="X745" s="71"/>
      <c r="Y745" s="19" t="e">
        <f>VLOOKUP('Frese Valve Selection'!$O745,'Partnumber data valves'!$B$4:$K$1001,2,FALSE)</f>
        <v>#N/A</v>
      </c>
      <c r="Z745" s="20" t="e">
        <f>VLOOKUP('Frese Valve Selection'!$O745,'Partnumber data valves'!$B$4:$K$1001,3,FALSE)</f>
        <v>#N/A</v>
      </c>
      <c r="AA745" s="20" t="e">
        <f>VLOOKUP('Frese Valve Selection'!$O745,'Partnumber data valves'!$B$4:$K$1001,7,FALSE)</f>
        <v>#N/A</v>
      </c>
      <c r="AB745" s="20" t="e">
        <f>VLOOKUP('Frese Valve Selection'!$O745,'Partnumber data valves'!$B$4:$K$1001,8,FALSE)</f>
        <v>#N/A</v>
      </c>
      <c r="AC745" s="20" t="e">
        <f>VLOOKUP('Frese Valve Selection'!$O745,'Partnumber data valves'!$B$4:$K$1001,9,FALSE)</f>
        <v>#N/A</v>
      </c>
      <c r="AD745" s="20" t="e">
        <f>VLOOKUP('Frese Valve Selection'!$O745,'Partnumber data valves'!$B$4:$K$1001,10,FALSE)</f>
        <v>#N/A</v>
      </c>
      <c r="AE745" s="93">
        <f>IF(ISNUMBER(S745),S745*VLOOKUP('Frese Valve Selection'!$T745,'Partnumber data cartridges'!$A$4:$G$1001,7,FALSE),0)+
IF(ISNUMBER(U745),U745*VLOOKUP('Frese Valve Selection'!V745,'Partnumber data cartridges'!$A$4:$G$1001,7,FALSE),0)+
IF(ISNUMBER(W745),W745*VLOOKUP('Frese Valve Selection'!X745,'Partnumber data cartridges'!$A$4:$G$1001,7,FALSE),0)</f>
        <v>0</v>
      </c>
      <c r="AF745" s="1">
        <f>MAX(IF(ISBLANK(T745),0,VLOOKUP('Frese Valve Selection'!$T745,'Partnumber data cartridges'!$A$4:$G$1001,5,FALSE)),
IF(ISBLANK(V745),0,VLOOKUP('Frese Valve Selection'!V745,'Partnumber data cartridges'!$A$4:$G$1001,5,FALSE)),
IF(ISBLANK(X745),0,VLOOKUP('Frese Valve Selection'!X745,'Partnumber data cartridges'!$A$4:$G$1001,5,FALSE)))</f>
        <v>0</v>
      </c>
      <c r="AG745" s="20" t="e">
        <f>VLOOKUP(O745,'Weight table'!$A$2:$C$10000,3,FALSE)+IF(ISNUMBER(S745),S745*VLOOKUP(T745,'Weight table'!$A$2:$C$10000,3,FALSE),0)+IF(ISNUMBER(U745),U745*VLOOKUP(V745,'Weight table'!$A$2:$C$10000,3,FALSE),0)+IF(ISNUMBER(W745),W745*VLOOKUP(X745,'Weight table'!$A$2:$C$10000,3,FALSE),0)</f>
        <v>#N/A</v>
      </c>
      <c r="AI745" s="73"/>
      <c r="AN745">
        <f t="shared" si="56"/>
        <v>0</v>
      </c>
      <c r="AO745" t="e">
        <f t="shared" si="57"/>
        <v>#N/A</v>
      </c>
    </row>
    <row r="746" spans="2:4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O746" s="71"/>
      <c r="P746" s="20" t="e">
        <f>VLOOKUP('Frese Valve Selection'!$O746,'Partnumber data valves'!$B$4:$M$1001,12,FALSE)</f>
        <v>#N/A</v>
      </c>
      <c r="Q746" s="20" t="e">
        <f>VLOOKUP('Frese Valve Selection'!$O746,'Partnumber data valves'!$B$4:$L$1001,11,FALSE)</f>
        <v>#N/A</v>
      </c>
      <c r="R746" s="94" t="e">
        <f t="shared" si="55"/>
        <v>#DIV/0!</v>
      </c>
      <c r="S746" s="71"/>
      <c r="T746" s="71"/>
      <c r="U746" s="71"/>
      <c r="V746" s="71"/>
      <c r="W746" s="71"/>
      <c r="X746" s="71"/>
      <c r="Y746" s="19" t="e">
        <f>VLOOKUP('Frese Valve Selection'!$O746,'Partnumber data valves'!$B$4:$K$1001,2,FALSE)</f>
        <v>#N/A</v>
      </c>
      <c r="Z746" s="20" t="e">
        <f>VLOOKUP('Frese Valve Selection'!$O746,'Partnumber data valves'!$B$4:$K$1001,3,FALSE)</f>
        <v>#N/A</v>
      </c>
      <c r="AA746" s="20" t="e">
        <f>VLOOKUP('Frese Valve Selection'!$O746,'Partnumber data valves'!$B$4:$K$1001,7,FALSE)</f>
        <v>#N/A</v>
      </c>
      <c r="AB746" s="20" t="e">
        <f>VLOOKUP('Frese Valve Selection'!$O746,'Partnumber data valves'!$B$4:$K$1001,8,FALSE)</f>
        <v>#N/A</v>
      </c>
      <c r="AC746" s="20" t="e">
        <f>VLOOKUP('Frese Valve Selection'!$O746,'Partnumber data valves'!$B$4:$K$1001,9,FALSE)</f>
        <v>#N/A</v>
      </c>
      <c r="AD746" s="20" t="e">
        <f>VLOOKUP('Frese Valve Selection'!$O746,'Partnumber data valves'!$B$4:$K$1001,10,FALSE)</f>
        <v>#N/A</v>
      </c>
      <c r="AE746" s="93">
        <f>IF(ISNUMBER(S746),S746*VLOOKUP('Frese Valve Selection'!$T746,'Partnumber data cartridges'!$A$4:$G$1001,7,FALSE),0)+
IF(ISNUMBER(U746),U746*VLOOKUP('Frese Valve Selection'!V746,'Partnumber data cartridges'!$A$4:$G$1001,7,FALSE),0)+
IF(ISNUMBER(W746),W746*VLOOKUP('Frese Valve Selection'!X746,'Partnumber data cartridges'!$A$4:$G$1001,7,FALSE),0)</f>
        <v>0</v>
      </c>
      <c r="AF746" s="1">
        <f>MAX(IF(ISBLANK(T746),0,VLOOKUP('Frese Valve Selection'!$T746,'Partnumber data cartridges'!$A$4:$G$1001,5,FALSE)),
IF(ISBLANK(V746),0,VLOOKUP('Frese Valve Selection'!V746,'Partnumber data cartridges'!$A$4:$G$1001,5,FALSE)),
IF(ISBLANK(X746),0,VLOOKUP('Frese Valve Selection'!X746,'Partnumber data cartridges'!$A$4:$G$1001,5,FALSE)))</f>
        <v>0</v>
      </c>
      <c r="AG746" s="20" t="e">
        <f>VLOOKUP(O746,'Weight table'!$A$2:$C$10000,3,FALSE)+IF(ISNUMBER(S746),S746*VLOOKUP(T746,'Weight table'!$A$2:$C$10000,3,FALSE),0)+IF(ISNUMBER(U746),U746*VLOOKUP(V746,'Weight table'!$A$2:$C$10000,3,FALSE),0)+IF(ISNUMBER(W746),W746*VLOOKUP(X746,'Weight table'!$A$2:$C$10000,3,FALSE),0)</f>
        <v>#N/A</v>
      </c>
      <c r="AI746" s="73"/>
      <c r="AN746">
        <f t="shared" si="56"/>
        <v>0</v>
      </c>
      <c r="AO746" t="e">
        <f t="shared" si="57"/>
        <v>#N/A</v>
      </c>
    </row>
    <row r="747" spans="2:4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O747" s="71"/>
      <c r="P747" s="20" t="e">
        <f>VLOOKUP('Frese Valve Selection'!$O747,'Partnumber data valves'!$B$4:$M$1001,12,FALSE)</f>
        <v>#N/A</v>
      </c>
      <c r="Q747" s="20" t="e">
        <f>VLOOKUP('Frese Valve Selection'!$O747,'Partnumber data valves'!$B$4:$L$1001,11,FALSE)</f>
        <v>#N/A</v>
      </c>
      <c r="R747" s="94" t="e">
        <f t="shared" si="55"/>
        <v>#DIV/0!</v>
      </c>
      <c r="S747" s="71"/>
      <c r="T747" s="71"/>
      <c r="U747" s="71"/>
      <c r="V747" s="71"/>
      <c r="W747" s="71"/>
      <c r="X747" s="71"/>
      <c r="Y747" s="19" t="e">
        <f>VLOOKUP('Frese Valve Selection'!$O747,'Partnumber data valves'!$B$4:$K$1001,2,FALSE)</f>
        <v>#N/A</v>
      </c>
      <c r="Z747" s="20" t="e">
        <f>VLOOKUP('Frese Valve Selection'!$O747,'Partnumber data valves'!$B$4:$K$1001,3,FALSE)</f>
        <v>#N/A</v>
      </c>
      <c r="AA747" s="20" t="e">
        <f>VLOOKUP('Frese Valve Selection'!$O747,'Partnumber data valves'!$B$4:$K$1001,7,FALSE)</f>
        <v>#N/A</v>
      </c>
      <c r="AB747" s="20" t="e">
        <f>VLOOKUP('Frese Valve Selection'!$O747,'Partnumber data valves'!$B$4:$K$1001,8,FALSE)</f>
        <v>#N/A</v>
      </c>
      <c r="AC747" s="20" t="e">
        <f>VLOOKUP('Frese Valve Selection'!$O747,'Partnumber data valves'!$B$4:$K$1001,9,FALSE)</f>
        <v>#N/A</v>
      </c>
      <c r="AD747" s="20" t="e">
        <f>VLOOKUP('Frese Valve Selection'!$O747,'Partnumber data valves'!$B$4:$K$1001,10,FALSE)</f>
        <v>#N/A</v>
      </c>
      <c r="AE747" s="93">
        <f>IF(ISNUMBER(S747),S747*VLOOKUP('Frese Valve Selection'!$T747,'Partnumber data cartridges'!$A$4:$G$1001,7,FALSE),0)+
IF(ISNUMBER(U747),U747*VLOOKUP('Frese Valve Selection'!V747,'Partnumber data cartridges'!$A$4:$G$1001,7,FALSE),0)+
IF(ISNUMBER(W747),W747*VLOOKUP('Frese Valve Selection'!X747,'Partnumber data cartridges'!$A$4:$G$1001,7,FALSE),0)</f>
        <v>0</v>
      </c>
      <c r="AF747" s="1">
        <f>MAX(IF(ISBLANK(T747),0,VLOOKUP('Frese Valve Selection'!$T747,'Partnumber data cartridges'!$A$4:$G$1001,5,FALSE)),
IF(ISBLANK(V747),0,VLOOKUP('Frese Valve Selection'!V747,'Partnumber data cartridges'!$A$4:$G$1001,5,FALSE)),
IF(ISBLANK(X747),0,VLOOKUP('Frese Valve Selection'!X747,'Partnumber data cartridges'!$A$4:$G$1001,5,FALSE)))</f>
        <v>0</v>
      </c>
      <c r="AG747" s="20" t="e">
        <f>VLOOKUP(O747,'Weight table'!$A$2:$C$10000,3,FALSE)+IF(ISNUMBER(S747),S747*VLOOKUP(T747,'Weight table'!$A$2:$C$10000,3,FALSE),0)+IF(ISNUMBER(U747),U747*VLOOKUP(V747,'Weight table'!$A$2:$C$10000,3,FALSE),0)+IF(ISNUMBER(W747),W747*VLOOKUP(X747,'Weight table'!$A$2:$C$10000,3,FALSE),0)</f>
        <v>#N/A</v>
      </c>
      <c r="AI747" s="73"/>
      <c r="AN747">
        <f t="shared" si="56"/>
        <v>0</v>
      </c>
      <c r="AO747" t="e">
        <f t="shared" si="57"/>
        <v>#N/A</v>
      </c>
    </row>
    <row r="748" spans="2:4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O748" s="71"/>
      <c r="P748" s="20" t="e">
        <f>VLOOKUP('Frese Valve Selection'!$O748,'Partnumber data valves'!$B$4:$M$1001,12,FALSE)</f>
        <v>#N/A</v>
      </c>
      <c r="Q748" s="20" t="e">
        <f>VLOOKUP('Frese Valve Selection'!$O748,'Partnumber data valves'!$B$4:$L$1001,11,FALSE)</f>
        <v>#N/A</v>
      </c>
      <c r="R748" s="94" t="e">
        <f t="shared" si="55"/>
        <v>#DIV/0!</v>
      </c>
      <c r="S748" s="71"/>
      <c r="T748" s="71"/>
      <c r="U748" s="71"/>
      <c r="V748" s="71"/>
      <c r="W748" s="71"/>
      <c r="X748" s="71"/>
      <c r="Y748" s="19" t="e">
        <f>VLOOKUP('Frese Valve Selection'!$O748,'Partnumber data valves'!$B$4:$K$1001,2,FALSE)</f>
        <v>#N/A</v>
      </c>
      <c r="Z748" s="20" t="e">
        <f>VLOOKUP('Frese Valve Selection'!$O748,'Partnumber data valves'!$B$4:$K$1001,3,FALSE)</f>
        <v>#N/A</v>
      </c>
      <c r="AA748" s="20" t="e">
        <f>VLOOKUP('Frese Valve Selection'!$O748,'Partnumber data valves'!$B$4:$K$1001,7,FALSE)</f>
        <v>#N/A</v>
      </c>
      <c r="AB748" s="20" t="e">
        <f>VLOOKUP('Frese Valve Selection'!$O748,'Partnumber data valves'!$B$4:$K$1001,8,FALSE)</f>
        <v>#N/A</v>
      </c>
      <c r="AC748" s="20" t="e">
        <f>VLOOKUP('Frese Valve Selection'!$O748,'Partnumber data valves'!$B$4:$K$1001,9,FALSE)</f>
        <v>#N/A</v>
      </c>
      <c r="AD748" s="20" t="e">
        <f>VLOOKUP('Frese Valve Selection'!$O748,'Partnumber data valves'!$B$4:$K$1001,10,FALSE)</f>
        <v>#N/A</v>
      </c>
      <c r="AE748" s="93">
        <f>IF(ISNUMBER(S748),S748*VLOOKUP('Frese Valve Selection'!$T748,'Partnumber data cartridges'!$A$4:$G$1001,7,FALSE),0)+
IF(ISNUMBER(U748),U748*VLOOKUP('Frese Valve Selection'!V748,'Partnumber data cartridges'!$A$4:$G$1001,7,FALSE),0)+
IF(ISNUMBER(W748),W748*VLOOKUP('Frese Valve Selection'!X748,'Partnumber data cartridges'!$A$4:$G$1001,7,FALSE),0)</f>
        <v>0</v>
      </c>
      <c r="AF748" s="1">
        <f>MAX(IF(ISBLANK(T748),0,VLOOKUP('Frese Valve Selection'!$T748,'Partnumber data cartridges'!$A$4:$G$1001,5,FALSE)),
IF(ISBLANK(V748),0,VLOOKUP('Frese Valve Selection'!V748,'Partnumber data cartridges'!$A$4:$G$1001,5,FALSE)),
IF(ISBLANK(X748),0,VLOOKUP('Frese Valve Selection'!X748,'Partnumber data cartridges'!$A$4:$G$1001,5,FALSE)))</f>
        <v>0</v>
      </c>
      <c r="AG748" s="20" t="e">
        <f>VLOOKUP(O748,'Weight table'!$A$2:$C$10000,3,FALSE)+IF(ISNUMBER(S748),S748*VLOOKUP(T748,'Weight table'!$A$2:$C$10000,3,FALSE),0)+IF(ISNUMBER(U748),U748*VLOOKUP(V748,'Weight table'!$A$2:$C$10000,3,FALSE),0)+IF(ISNUMBER(W748),W748*VLOOKUP(X748,'Weight table'!$A$2:$C$10000,3,FALSE),0)</f>
        <v>#N/A</v>
      </c>
      <c r="AI748" s="73"/>
      <c r="AN748">
        <f t="shared" si="56"/>
        <v>0</v>
      </c>
      <c r="AO748" t="e">
        <f t="shared" si="57"/>
        <v>#N/A</v>
      </c>
    </row>
    <row r="749" spans="2:4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O749" s="71"/>
      <c r="P749" s="20" t="e">
        <f>VLOOKUP('Frese Valve Selection'!$O749,'Partnumber data valves'!$B$4:$M$1001,12,FALSE)</f>
        <v>#N/A</v>
      </c>
      <c r="Q749" s="20" t="e">
        <f>VLOOKUP('Frese Valve Selection'!$O749,'Partnumber data valves'!$B$4:$L$1001,11,FALSE)</f>
        <v>#N/A</v>
      </c>
      <c r="R749" s="94" t="e">
        <f t="shared" si="55"/>
        <v>#DIV/0!</v>
      </c>
      <c r="S749" s="71"/>
      <c r="T749" s="71"/>
      <c r="U749" s="71"/>
      <c r="V749" s="71"/>
      <c r="W749" s="71"/>
      <c r="X749" s="71"/>
      <c r="Y749" s="19" t="e">
        <f>VLOOKUP('Frese Valve Selection'!$O749,'Partnumber data valves'!$B$4:$K$1001,2,FALSE)</f>
        <v>#N/A</v>
      </c>
      <c r="Z749" s="20" t="e">
        <f>VLOOKUP('Frese Valve Selection'!$O749,'Partnumber data valves'!$B$4:$K$1001,3,FALSE)</f>
        <v>#N/A</v>
      </c>
      <c r="AA749" s="20" t="e">
        <f>VLOOKUP('Frese Valve Selection'!$O749,'Partnumber data valves'!$B$4:$K$1001,7,FALSE)</f>
        <v>#N/A</v>
      </c>
      <c r="AB749" s="20" t="e">
        <f>VLOOKUP('Frese Valve Selection'!$O749,'Partnumber data valves'!$B$4:$K$1001,8,FALSE)</f>
        <v>#N/A</v>
      </c>
      <c r="AC749" s="20" t="e">
        <f>VLOOKUP('Frese Valve Selection'!$O749,'Partnumber data valves'!$B$4:$K$1001,9,FALSE)</f>
        <v>#N/A</v>
      </c>
      <c r="AD749" s="20" t="e">
        <f>VLOOKUP('Frese Valve Selection'!$O749,'Partnumber data valves'!$B$4:$K$1001,10,FALSE)</f>
        <v>#N/A</v>
      </c>
      <c r="AE749" s="93">
        <f>IF(ISNUMBER(S749),S749*VLOOKUP('Frese Valve Selection'!$T749,'Partnumber data cartridges'!$A$4:$G$1001,7,FALSE),0)+
IF(ISNUMBER(U749),U749*VLOOKUP('Frese Valve Selection'!V749,'Partnumber data cartridges'!$A$4:$G$1001,7,FALSE),0)+
IF(ISNUMBER(W749),W749*VLOOKUP('Frese Valve Selection'!X749,'Partnumber data cartridges'!$A$4:$G$1001,7,FALSE),0)</f>
        <v>0</v>
      </c>
      <c r="AF749" s="1">
        <f>MAX(IF(ISBLANK(T749),0,VLOOKUP('Frese Valve Selection'!$T749,'Partnumber data cartridges'!$A$4:$G$1001,5,FALSE)),
IF(ISBLANK(V749),0,VLOOKUP('Frese Valve Selection'!V749,'Partnumber data cartridges'!$A$4:$G$1001,5,FALSE)),
IF(ISBLANK(X749),0,VLOOKUP('Frese Valve Selection'!X749,'Partnumber data cartridges'!$A$4:$G$1001,5,FALSE)))</f>
        <v>0</v>
      </c>
      <c r="AG749" s="20" t="e">
        <f>VLOOKUP(O749,'Weight table'!$A$2:$C$10000,3,FALSE)+IF(ISNUMBER(S749),S749*VLOOKUP(T749,'Weight table'!$A$2:$C$10000,3,FALSE),0)+IF(ISNUMBER(U749),U749*VLOOKUP(V749,'Weight table'!$A$2:$C$10000,3,FALSE),0)+IF(ISNUMBER(W749),W749*VLOOKUP(X749,'Weight table'!$A$2:$C$10000,3,FALSE),0)</f>
        <v>#N/A</v>
      </c>
      <c r="AI749" s="73"/>
      <c r="AN749">
        <f t="shared" si="56"/>
        <v>0</v>
      </c>
      <c r="AO749" t="e">
        <f t="shared" si="57"/>
        <v>#N/A</v>
      </c>
    </row>
    <row r="750" spans="2:4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O750" s="71"/>
      <c r="P750" s="20" t="e">
        <f>VLOOKUP('Frese Valve Selection'!$O750,'Partnumber data valves'!$B$4:$M$1001,12,FALSE)</f>
        <v>#N/A</v>
      </c>
      <c r="Q750" s="20" t="e">
        <f>VLOOKUP('Frese Valve Selection'!$O750,'Partnumber data valves'!$B$4:$L$1001,11,FALSE)</f>
        <v>#N/A</v>
      </c>
      <c r="R750" s="94" t="e">
        <f t="shared" si="55"/>
        <v>#DIV/0!</v>
      </c>
      <c r="S750" s="71"/>
      <c r="T750" s="71"/>
      <c r="U750" s="71"/>
      <c r="V750" s="71"/>
      <c r="W750" s="71"/>
      <c r="X750" s="71"/>
      <c r="Y750" s="19" t="e">
        <f>VLOOKUP('Frese Valve Selection'!$O750,'Partnumber data valves'!$B$4:$K$1001,2,FALSE)</f>
        <v>#N/A</v>
      </c>
      <c r="Z750" s="20" t="e">
        <f>VLOOKUP('Frese Valve Selection'!$O750,'Partnumber data valves'!$B$4:$K$1001,3,FALSE)</f>
        <v>#N/A</v>
      </c>
      <c r="AA750" s="20" t="e">
        <f>VLOOKUP('Frese Valve Selection'!$O750,'Partnumber data valves'!$B$4:$K$1001,7,FALSE)</f>
        <v>#N/A</v>
      </c>
      <c r="AB750" s="20" t="e">
        <f>VLOOKUP('Frese Valve Selection'!$O750,'Partnumber data valves'!$B$4:$K$1001,8,FALSE)</f>
        <v>#N/A</v>
      </c>
      <c r="AC750" s="20" t="e">
        <f>VLOOKUP('Frese Valve Selection'!$O750,'Partnumber data valves'!$B$4:$K$1001,9,FALSE)</f>
        <v>#N/A</v>
      </c>
      <c r="AD750" s="20" t="e">
        <f>VLOOKUP('Frese Valve Selection'!$O750,'Partnumber data valves'!$B$4:$K$1001,10,FALSE)</f>
        <v>#N/A</v>
      </c>
      <c r="AE750" s="93">
        <f>IF(ISNUMBER(S750),S750*VLOOKUP('Frese Valve Selection'!$T750,'Partnumber data cartridges'!$A$4:$G$1001,7,FALSE),0)+
IF(ISNUMBER(U750),U750*VLOOKUP('Frese Valve Selection'!V750,'Partnumber data cartridges'!$A$4:$G$1001,7,FALSE),0)+
IF(ISNUMBER(W750),W750*VLOOKUP('Frese Valve Selection'!X750,'Partnumber data cartridges'!$A$4:$G$1001,7,FALSE),0)</f>
        <v>0</v>
      </c>
      <c r="AF750" s="1">
        <f>MAX(IF(ISBLANK(T750),0,VLOOKUP('Frese Valve Selection'!$T750,'Partnumber data cartridges'!$A$4:$G$1001,5,FALSE)),
IF(ISBLANK(V750),0,VLOOKUP('Frese Valve Selection'!V750,'Partnumber data cartridges'!$A$4:$G$1001,5,FALSE)),
IF(ISBLANK(X750),0,VLOOKUP('Frese Valve Selection'!X750,'Partnumber data cartridges'!$A$4:$G$1001,5,FALSE)))</f>
        <v>0</v>
      </c>
      <c r="AG750" s="20" t="e">
        <f>VLOOKUP(O750,'Weight table'!$A$2:$C$10000,3,FALSE)+IF(ISNUMBER(S750),S750*VLOOKUP(T750,'Weight table'!$A$2:$C$10000,3,FALSE),0)+IF(ISNUMBER(U750),U750*VLOOKUP(V750,'Weight table'!$A$2:$C$10000,3,FALSE),0)+IF(ISNUMBER(W750),W750*VLOOKUP(X750,'Weight table'!$A$2:$C$10000,3,FALSE),0)</f>
        <v>#N/A</v>
      </c>
      <c r="AI750" s="73"/>
      <c r="AN750">
        <f t="shared" si="56"/>
        <v>0</v>
      </c>
      <c r="AO750" t="e">
        <f t="shared" si="57"/>
        <v>#N/A</v>
      </c>
    </row>
    <row r="751" spans="2:4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O751" s="71"/>
      <c r="P751" s="20" t="e">
        <f>VLOOKUP('Frese Valve Selection'!$O751,'Partnumber data valves'!$B$4:$M$1001,12,FALSE)</f>
        <v>#N/A</v>
      </c>
      <c r="Q751" s="20" t="e">
        <f>VLOOKUP('Frese Valve Selection'!$O751,'Partnumber data valves'!$B$4:$L$1001,11,FALSE)</f>
        <v>#N/A</v>
      </c>
      <c r="R751" s="94" t="e">
        <f t="shared" si="55"/>
        <v>#DIV/0!</v>
      </c>
      <c r="S751" s="71"/>
      <c r="T751" s="71"/>
      <c r="U751" s="71"/>
      <c r="V751" s="71"/>
      <c r="W751" s="71"/>
      <c r="X751" s="71"/>
      <c r="Y751" s="19" t="e">
        <f>VLOOKUP('Frese Valve Selection'!$O751,'Partnumber data valves'!$B$4:$K$1001,2,FALSE)</f>
        <v>#N/A</v>
      </c>
      <c r="Z751" s="20" t="e">
        <f>VLOOKUP('Frese Valve Selection'!$O751,'Partnumber data valves'!$B$4:$K$1001,3,FALSE)</f>
        <v>#N/A</v>
      </c>
      <c r="AA751" s="20" t="e">
        <f>VLOOKUP('Frese Valve Selection'!$O751,'Partnumber data valves'!$B$4:$K$1001,7,FALSE)</f>
        <v>#N/A</v>
      </c>
      <c r="AB751" s="20" t="e">
        <f>VLOOKUP('Frese Valve Selection'!$O751,'Partnumber data valves'!$B$4:$K$1001,8,FALSE)</f>
        <v>#N/A</v>
      </c>
      <c r="AC751" s="20" t="e">
        <f>VLOOKUP('Frese Valve Selection'!$O751,'Partnumber data valves'!$B$4:$K$1001,9,FALSE)</f>
        <v>#N/A</v>
      </c>
      <c r="AD751" s="20" t="e">
        <f>VLOOKUP('Frese Valve Selection'!$O751,'Partnumber data valves'!$B$4:$K$1001,10,FALSE)</f>
        <v>#N/A</v>
      </c>
      <c r="AE751" s="93">
        <f>IF(ISNUMBER(S751),S751*VLOOKUP('Frese Valve Selection'!$T751,'Partnumber data cartridges'!$A$4:$G$1001,7,FALSE),0)+
IF(ISNUMBER(U751),U751*VLOOKUP('Frese Valve Selection'!V751,'Partnumber data cartridges'!$A$4:$G$1001,7,FALSE),0)+
IF(ISNUMBER(W751),W751*VLOOKUP('Frese Valve Selection'!X751,'Partnumber data cartridges'!$A$4:$G$1001,7,FALSE),0)</f>
        <v>0</v>
      </c>
      <c r="AF751" s="1">
        <f>MAX(IF(ISBLANK(T751),0,VLOOKUP('Frese Valve Selection'!$T751,'Partnumber data cartridges'!$A$4:$G$1001,5,FALSE)),
IF(ISBLANK(V751),0,VLOOKUP('Frese Valve Selection'!V751,'Partnumber data cartridges'!$A$4:$G$1001,5,FALSE)),
IF(ISBLANK(X751),0,VLOOKUP('Frese Valve Selection'!X751,'Partnumber data cartridges'!$A$4:$G$1001,5,FALSE)))</f>
        <v>0</v>
      </c>
      <c r="AG751" s="20" t="e">
        <f>VLOOKUP(O751,'Weight table'!$A$2:$C$10000,3,FALSE)+IF(ISNUMBER(S751),S751*VLOOKUP(T751,'Weight table'!$A$2:$C$10000,3,FALSE),0)+IF(ISNUMBER(U751),U751*VLOOKUP(V751,'Weight table'!$A$2:$C$10000,3,FALSE),0)+IF(ISNUMBER(W751),W751*VLOOKUP(X751,'Weight table'!$A$2:$C$10000,3,FALSE),0)</f>
        <v>#N/A</v>
      </c>
      <c r="AI751" s="73"/>
      <c r="AN751">
        <f t="shared" si="56"/>
        <v>0</v>
      </c>
      <c r="AO751" t="e">
        <f t="shared" si="57"/>
        <v>#N/A</v>
      </c>
    </row>
    <row r="752" spans="2:4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O752" s="71"/>
      <c r="P752" s="20" t="e">
        <f>VLOOKUP('Frese Valve Selection'!$O752,'Partnumber data valves'!$B$4:$M$1001,12,FALSE)</f>
        <v>#N/A</v>
      </c>
      <c r="Q752" s="20" t="e">
        <f>VLOOKUP('Frese Valve Selection'!$O752,'Partnumber data valves'!$B$4:$L$1001,11,FALSE)</f>
        <v>#N/A</v>
      </c>
      <c r="R752" s="94" t="e">
        <f t="shared" si="55"/>
        <v>#DIV/0!</v>
      </c>
      <c r="S752" s="71"/>
      <c r="T752" s="71"/>
      <c r="U752" s="71"/>
      <c r="V752" s="71"/>
      <c r="W752" s="71"/>
      <c r="X752" s="71"/>
      <c r="Y752" s="19" t="e">
        <f>VLOOKUP('Frese Valve Selection'!$O752,'Partnumber data valves'!$B$4:$K$1001,2,FALSE)</f>
        <v>#N/A</v>
      </c>
      <c r="Z752" s="20" t="e">
        <f>VLOOKUP('Frese Valve Selection'!$O752,'Partnumber data valves'!$B$4:$K$1001,3,FALSE)</f>
        <v>#N/A</v>
      </c>
      <c r="AA752" s="20" t="e">
        <f>VLOOKUP('Frese Valve Selection'!$O752,'Partnumber data valves'!$B$4:$K$1001,7,FALSE)</f>
        <v>#N/A</v>
      </c>
      <c r="AB752" s="20" t="e">
        <f>VLOOKUP('Frese Valve Selection'!$O752,'Partnumber data valves'!$B$4:$K$1001,8,FALSE)</f>
        <v>#N/A</v>
      </c>
      <c r="AC752" s="20" t="e">
        <f>VLOOKUP('Frese Valve Selection'!$O752,'Partnumber data valves'!$B$4:$K$1001,9,FALSE)</f>
        <v>#N/A</v>
      </c>
      <c r="AD752" s="20" t="e">
        <f>VLOOKUP('Frese Valve Selection'!$O752,'Partnumber data valves'!$B$4:$K$1001,10,FALSE)</f>
        <v>#N/A</v>
      </c>
      <c r="AE752" s="93">
        <f>IF(ISNUMBER(S752),S752*VLOOKUP('Frese Valve Selection'!$T752,'Partnumber data cartridges'!$A$4:$G$1001,7,FALSE),0)+
IF(ISNUMBER(U752),U752*VLOOKUP('Frese Valve Selection'!V752,'Partnumber data cartridges'!$A$4:$G$1001,7,FALSE),0)+
IF(ISNUMBER(W752),W752*VLOOKUP('Frese Valve Selection'!X752,'Partnumber data cartridges'!$A$4:$G$1001,7,FALSE),0)</f>
        <v>0</v>
      </c>
      <c r="AF752" s="1">
        <f>MAX(IF(ISBLANK(T752),0,VLOOKUP('Frese Valve Selection'!$T752,'Partnumber data cartridges'!$A$4:$G$1001,5,FALSE)),
IF(ISBLANK(V752),0,VLOOKUP('Frese Valve Selection'!V752,'Partnumber data cartridges'!$A$4:$G$1001,5,FALSE)),
IF(ISBLANK(X752),0,VLOOKUP('Frese Valve Selection'!X752,'Partnumber data cartridges'!$A$4:$G$1001,5,FALSE)))</f>
        <v>0</v>
      </c>
      <c r="AG752" s="20" t="e">
        <f>VLOOKUP(O752,'Weight table'!$A$2:$C$10000,3,FALSE)+IF(ISNUMBER(S752),S752*VLOOKUP(T752,'Weight table'!$A$2:$C$10000,3,FALSE),0)+IF(ISNUMBER(U752),U752*VLOOKUP(V752,'Weight table'!$A$2:$C$10000,3,FALSE),0)+IF(ISNUMBER(W752),W752*VLOOKUP(X752,'Weight table'!$A$2:$C$10000,3,FALSE),0)</f>
        <v>#N/A</v>
      </c>
      <c r="AI752" s="73"/>
      <c r="AN752">
        <f t="shared" si="56"/>
        <v>0</v>
      </c>
      <c r="AO752" t="e">
        <f t="shared" si="57"/>
        <v>#N/A</v>
      </c>
    </row>
    <row r="753" spans="2:4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O753" s="71"/>
      <c r="P753" s="20" t="e">
        <f>VLOOKUP('Frese Valve Selection'!$O753,'Partnumber data valves'!$B$4:$M$1001,12,FALSE)</f>
        <v>#N/A</v>
      </c>
      <c r="Q753" s="20" t="e">
        <f>VLOOKUP('Frese Valve Selection'!$O753,'Partnumber data valves'!$B$4:$L$1001,11,FALSE)</f>
        <v>#N/A</v>
      </c>
      <c r="R753" s="94" t="e">
        <f t="shared" si="55"/>
        <v>#DIV/0!</v>
      </c>
      <c r="S753" s="71"/>
      <c r="T753" s="71"/>
      <c r="U753" s="71"/>
      <c r="V753" s="71"/>
      <c r="W753" s="71"/>
      <c r="X753" s="71"/>
      <c r="Y753" s="19" t="e">
        <f>VLOOKUP('Frese Valve Selection'!$O753,'Partnumber data valves'!$B$4:$K$1001,2,FALSE)</f>
        <v>#N/A</v>
      </c>
      <c r="Z753" s="20" t="e">
        <f>VLOOKUP('Frese Valve Selection'!$O753,'Partnumber data valves'!$B$4:$K$1001,3,FALSE)</f>
        <v>#N/A</v>
      </c>
      <c r="AA753" s="20" t="e">
        <f>VLOOKUP('Frese Valve Selection'!$O753,'Partnumber data valves'!$B$4:$K$1001,7,FALSE)</f>
        <v>#N/A</v>
      </c>
      <c r="AB753" s="20" t="e">
        <f>VLOOKUP('Frese Valve Selection'!$O753,'Partnumber data valves'!$B$4:$K$1001,8,FALSE)</f>
        <v>#N/A</v>
      </c>
      <c r="AC753" s="20" t="e">
        <f>VLOOKUP('Frese Valve Selection'!$O753,'Partnumber data valves'!$B$4:$K$1001,9,FALSE)</f>
        <v>#N/A</v>
      </c>
      <c r="AD753" s="20" t="e">
        <f>VLOOKUP('Frese Valve Selection'!$O753,'Partnumber data valves'!$B$4:$K$1001,10,FALSE)</f>
        <v>#N/A</v>
      </c>
      <c r="AE753" s="93">
        <f>IF(ISNUMBER(S753),S753*VLOOKUP('Frese Valve Selection'!$T753,'Partnumber data cartridges'!$A$4:$G$1001,7,FALSE),0)+
IF(ISNUMBER(U753),U753*VLOOKUP('Frese Valve Selection'!V753,'Partnumber data cartridges'!$A$4:$G$1001,7,FALSE),0)+
IF(ISNUMBER(W753),W753*VLOOKUP('Frese Valve Selection'!X753,'Partnumber data cartridges'!$A$4:$G$1001,7,FALSE),0)</f>
        <v>0</v>
      </c>
      <c r="AF753" s="1">
        <f>MAX(IF(ISBLANK(T753),0,VLOOKUP('Frese Valve Selection'!$T753,'Partnumber data cartridges'!$A$4:$G$1001,5,FALSE)),
IF(ISBLANK(V753),0,VLOOKUP('Frese Valve Selection'!V753,'Partnumber data cartridges'!$A$4:$G$1001,5,FALSE)),
IF(ISBLANK(X753),0,VLOOKUP('Frese Valve Selection'!X753,'Partnumber data cartridges'!$A$4:$G$1001,5,FALSE)))</f>
        <v>0</v>
      </c>
      <c r="AG753" s="20" t="e">
        <f>VLOOKUP(O753,'Weight table'!$A$2:$C$10000,3,FALSE)+IF(ISNUMBER(S753),S753*VLOOKUP(T753,'Weight table'!$A$2:$C$10000,3,FALSE),0)+IF(ISNUMBER(U753),U753*VLOOKUP(V753,'Weight table'!$A$2:$C$10000,3,FALSE),0)+IF(ISNUMBER(W753),W753*VLOOKUP(X753,'Weight table'!$A$2:$C$10000,3,FALSE),0)</f>
        <v>#N/A</v>
      </c>
      <c r="AI753" s="73"/>
      <c r="AN753">
        <f t="shared" si="56"/>
        <v>0</v>
      </c>
      <c r="AO753" t="e">
        <f t="shared" si="57"/>
        <v>#N/A</v>
      </c>
    </row>
    <row r="754" spans="2:4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O754" s="71"/>
      <c r="P754" s="20" t="e">
        <f>VLOOKUP('Frese Valve Selection'!$O754,'Partnumber data valves'!$B$4:$M$1001,12,FALSE)</f>
        <v>#N/A</v>
      </c>
      <c r="Q754" s="20" t="e">
        <f>VLOOKUP('Frese Valve Selection'!$O754,'Partnumber data valves'!$B$4:$L$1001,11,FALSE)</f>
        <v>#N/A</v>
      </c>
      <c r="R754" s="94" t="e">
        <f t="shared" si="55"/>
        <v>#DIV/0!</v>
      </c>
      <c r="S754" s="71"/>
      <c r="T754" s="71"/>
      <c r="U754" s="71"/>
      <c r="V754" s="71"/>
      <c r="W754" s="71"/>
      <c r="X754" s="71"/>
      <c r="Y754" s="19" t="e">
        <f>VLOOKUP('Frese Valve Selection'!$O754,'Partnumber data valves'!$B$4:$K$1001,2,FALSE)</f>
        <v>#N/A</v>
      </c>
      <c r="Z754" s="20" t="e">
        <f>VLOOKUP('Frese Valve Selection'!$O754,'Partnumber data valves'!$B$4:$K$1001,3,FALSE)</f>
        <v>#N/A</v>
      </c>
      <c r="AA754" s="20" t="e">
        <f>VLOOKUP('Frese Valve Selection'!$O754,'Partnumber data valves'!$B$4:$K$1001,7,FALSE)</f>
        <v>#N/A</v>
      </c>
      <c r="AB754" s="20" t="e">
        <f>VLOOKUP('Frese Valve Selection'!$O754,'Partnumber data valves'!$B$4:$K$1001,8,FALSE)</f>
        <v>#N/A</v>
      </c>
      <c r="AC754" s="20" t="e">
        <f>VLOOKUP('Frese Valve Selection'!$O754,'Partnumber data valves'!$B$4:$K$1001,9,FALSE)</f>
        <v>#N/A</v>
      </c>
      <c r="AD754" s="20" t="e">
        <f>VLOOKUP('Frese Valve Selection'!$O754,'Partnumber data valves'!$B$4:$K$1001,10,FALSE)</f>
        <v>#N/A</v>
      </c>
      <c r="AE754" s="93">
        <f>IF(ISNUMBER(S754),S754*VLOOKUP('Frese Valve Selection'!$T754,'Partnumber data cartridges'!$A$4:$G$1001,7,FALSE),0)+
IF(ISNUMBER(U754),U754*VLOOKUP('Frese Valve Selection'!V754,'Partnumber data cartridges'!$A$4:$G$1001,7,FALSE),0)+
IF(ISNUMBER(W754),W754*VLOOKUP('Frese Valve Selection'!X754,'Partnumber data cartridges'!$A$4:$G$1001,7,FALSE),0)</f>
        <v>0</v>
      </c>
      <c r="AF754" s="1">
        <f>MAX(IF(ISBLANK(T754),0,VLOOKUP('Frese Valve Selection'!$T754,'Partnumber data cartridges'!$A$4:$G$1001,5,FALSE)),
IF(ISBLANK(V754),0,VLOOKUP('Frese Valve Selection'!V754,'Partnumber data cartridges'!$A$4:$G$1001,5,FALSE)),
IF(ISBLANK(X754),0,VLOOKUP('Frese Valve Selection'!X754,'Partnumber data cartridges'!$A$4:$G$1001,5,FALSE)))</f>
        <v>0</v>
      </c>
      <c r="AG754" s="20" t="e">
        <f>VLOOKUP(O754,'Weight table'!$A$2:$C$10000,3,FALSE)+IF(ISNUMBER(S754),S754*VLOOKUP(T754,'Weight table'!$A$2:$C$10000,3,FALSE),0)+IF(ISNUMBER(U754),U754*VLOOKUP(V754,'Weight table'!$A$2:$C$10000,3,FALSE),0)+IF(ISNUMBER(W754),W754*VLOOKUP(X754,'Weight table'!$A$2:$C$10000,3,FALSE),0)</f>
        <v>#N/A</v>
      </c>
      <c r="AI754" s="73"/>
      <c r="AN754">
        <f t="shared" si="56"/>
        <v>0</v>
      </c>
      <c r="AO754" t="e">
        <f t="shared" si="57"/>
        <v>#N/A</v>
      </c>
    </row>
    <row r="755" spans="2:4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O755" s="71"/>
      <c r="P755" s="20" t="e">
        <f>VLOOKUP('Frese Valve Selection'!$O755,'Partnumber data valves'!$B$4:$M$1001,12,FALSE)</f>
        <v>#N/A</v>
      </c>
      <c r="Q755" s="20" t="e">
        <f>VLOOKUP('Frese Valve Selection'!$O755,'Partnumber data valves'!$B$4:$L$1001,11,FALSE)</f>
        <v>#N/A</v>
      </c>
      <c r="R755" s="94" t="e">
        <f t="shared" si="55"/>
        <v>#DIV/0!</v>
      </c>
      <c r="S755" s="71"/>
      <c r="T755" s="71"/>
      <c r="U755" s="71"/>
      <c r="V755" s="71"/>
      <c r="W755" s="71"/>
      <c r="X755" s="71"/>
      <c r="Y755" s="19" t="e">
        <f>VLOOKUP('Frese Valve Selection'!$O755,'Partnumber data valves'!$B$4:$K$1001,2,FALSE)</f>
        <v>#N/A</v>
      </c>
      <c r="Z755" s="20" t="e">
        <f>VLOOKUP('Frese Valve Selection'!$O755,'Partnumber data valves'!$B$4:$K$1001,3,FALSE)</f>
        <v>#N/A</v>
      </c>
      <c r="AA755" s="20" t="e">
        <f>VLOOKUP('Frese Valve Selection'!$O755,'Partnumber data valves'!$B$4:$K$1001,7,FALSE)</f>
        <v>#N/A</v>
      </c>
      <c r="AB755" s="20" t="e">
        <f>VLOOKUP('Frese Valve Selection'!$O755,'Partnumber data valves'!$B$4:$K$1001,8,FALSE)</f>
        <v>#N/A</v>
      </c>
      <c r="AC755" s="20" t="e">
        <f>VLOOKUP('Frese Valve Selection'!$O755,'Partnumber data valves'!$B$4:$K$1001,9,FALSE)</f>
        <v>#N/A</v>
      </c>
      <c r="AD755" s="20" t="e">
        <f>VLOOKUP('Frese Valve Selection'!$O755,'Partnumber data valves'!$B$4:$K$1001,10,FALSE)</f>
        <v>#N/A</v>
      </c>
      <c r="AE755" s="93">
        <f>IF(ISNUMBER(S755),S755*VLOOKUP('Frese Valve Selection'!$T755,'Partnumber data cartridges'!$A$4:$G$1001,7,FALSE),0)+
IF(ISNUMBER(U755),U755*VLOOKUP('Frese Valve Selection'!V755,'Partnumber data cartridges'!$A$4:$G$1001,7,FALSE),0)+
IF(ISNUMBER(W755),W755*VLOOKUP('Frese Valve Selection'!X755,'Partnumber data cartridges'!$A$4:$G$1001,7,FALSE),0)</f>
        <v>0</v>
      </c>
      <c r="AF755" s="1">
        <f>MAX(IF(ISBLANK(T755),0,VLOOKUP('Frese Valve Selection'!$T755,'Partnumber data cartridges'!$A$4:$G$1001,5,FALSE)),
IF(ISBLANK(V755),0,VLOOKUP('Frese Valve Selection'!V755,'Partnumber data cartridges'!$A$4:$G$1001,5,FALSE)),
IF(ISBLANK(X755),0,VLOOKUP('Frese Valve Selection'!X755,'Partnumber data cartridges'!$A$4:$G$1001,5,FALSE)))</f>
        <v>0</v>
      </c>
      <c r="AG755" s="20" t="e">
        <f>VLOOKUP(O755,'Weight table'!$A$2:$C$10000,3,FALSE)+IF(ISNUMBER(S755),S755*VLOOKUP(T755,'Weight table'!$A$2:$C$10000,3,FALSE),0)+IF(ISNUMBER(U755),U755*VLOOKUP(V755,'Weight table'!$A$2:$C$10000,3,FALSE),0)+IF(ISNUMBER(W755),W755*VLOOKUP(X755,'Weight table'!$A$2:$C$10000,3,FALSE),0)</f>
        <v>#N/A</v>
      </c>
      <c r="AI755" s="73"/>
      <c r="AN755">
        <f t="shared" si="56"/>
        <v>0</v>
      </c>
      <c r="AO755" t="e">
        <f t="shared" si="57"/>
        <v>#N/A</v>
      </c>
    </row>
    <row r="756" spans="2:4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O756" s="71"/>
      <c r="P756" s="20" t="e">
        <f>VLOOKUP('Frese Valve Selection'!$O756,'Partnumber data valves'!$B$4:$M$1001,12,FALSE)</f>
        <v>#N/A</v>
      </c>
      <c r="Q756" s="20" t="e">
        <f>VLOOKUP('Frese Valve Selection'!$O756,'Partnumber data valves'!$B$4:$L$1001,11,FALSE)</f>
        <v>#N/A</v>
      </c>
      <c r="R756" s="94" t="e">
        <f t="shared" si="55"/>
        <v>#DIV/0!</v>
      </c>
      <c r="S756" s="71"/>
      <c r="T756" s="71"/>
      <c r="U756" s="71"/>
      <c r="V756" s="71"/>
      <c r="W756" s="71"/>
      <c r="X756" s="71"/>
      <c r="Y756" s="19" t="e">
        <f>VLOOKUP('Frese Valve Selection'!$O756,'Partnumber data valves'!$B$4:$K$1001,2,FALSE)</f>
        <v>#N/A</v>
      </c>
      <c r="Z756" s="20" t="e">
        <f>VLOOKUP('Frese Valve Selection'!$O756,'Partnumber data valves'!$B$4:$K$1001,3,FALSE)</f>
        <v>#N/A</v>
      </c>
      <c r="AA756" s="20" t="e">
        <f>VLOOKUP('Frese Valve Selection'!$O756,'Partnumber data valves'!$B$4:$K$1001,7,FALSE)</f>
        <v>#N/A</v>
      </c>
      <c r="AB756" s="20" t="e">
        <f>VLOOKUP('Frese Valve Selection'!$O756,'Partnumber data valves'!$B$4:$K$1001,8,FALSE)</f>
        <v>#N/A</v>
      </c>
      <c r="AC756" s="20" t="e">
        <f>VLOOKUP('Frese Valve Selection'!$O756,'Partnumber data valves'!$B$4:$K$1001,9,FALSE)</f>
        <v>#N/A</v>
      </c>
      <c r="AD756" s="20" t="e">
        <f>VLOOKUP('Frese Valve Selection'!$O756,'Partnumber data valves'!$B$4:$K$1001,10,FALSE)</f>
        <v>#N/A</v>
      </c>
      <c r="AE756" s="93">
        <f>IF(ISNUMBER(S756),S756*VLOOKUP('Frese Valve Selection'!$T756,'Partnumber data cartridges'!$A$4:$G$1001,7,FALSE),0)+
IF(ISNUMBER(U756),U756*VLOOKUP('Frese Valve Selection'!V756,'Partnumber data cartridges'!$A$4:$G$1001,7,FALSE),0)+
IF(ISNUMBER(W756),W756*VLOOKUP('Frese Valve Selection'!X756,'Partnumber data cartridges'!$A$4:$G$1001,7,FALSE),0)</f>
        <v>0</v>
      </c>
      <c r="AF756" s="1">
        <f>MAX(IF(ISBLANK(T756),0,VLOOKUP('Frese Valve Selection'!$T756,'Partnumber data cartridges'!$A$4:$G$1001,5,FALSE)),
IF(ISBLANK(V756),0,VLOOKUP('Frese Valve Selection'!V756,'Partnumber data cartridges'!$A$4:$G$1001,5,FALSE)),
IF(ISBLANK(X756),0,VLOOKUP('Frese Valve Selection'!X756,'Partnumber data cartridges'!$A$4:$G$1001,5,FALSE)))</f>
        <v>0</v>
      </c>
      <c r="AG756" s="20" t="e">
        <f>VLOOKUP(O756,'Weight table'!$A$2:$C$10000,3,FALSE)+IF(ISNUMBER(S756),S756*VLOOKUP(T756,'Weight table'!$A$2:$C$10000,3,FALSE),0)+IF(ISNUMBER(U756),U756*VLOOKUP(V756,'Weight table'!$A$2:$C$10000,3,FALSE),0)+IF(ISNUMBER(W756),W756*VLOOKUP(X756,'Weight table'!$A$2:$C$10000,3,FALSE),0)</f>
        <v>#N/A</v>
      </c>
      <c r="AI756" s="73"/>
      <c r="AN756">
        <f t="shared" si="56"/>
        <v>0</v>
      </c>
      <c r="AO756" t="e">
        <f t="shared" si="57"/>
        <v>#N/A</v>
      </c>
    </row>
    <row r="757" spans="2:4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O757" s="71"/>
      <c r="P757" s="20" t="e">
        <f>VLOOKUP('Frese Valve Selection'!$O757,'Partnumber data valves'!$B$4:$M$1001,12,FALSE)</f>
        <v>#N/A</v>
      </c>
      <c r="Q757" s="20" t="e">
        <f>VLOOKUP('Frese Valve Selection'!$O757,'Partnumber data valves'!$B$4:$L$1001,11,FALSE)</f>
        <v>#N/A</v>
      </c>
      <c r="R757" s="94" t="e">
        <f t="shared" si="55"/>
        <v>#DIV/0!</v>
      </c>
      <c r="S757" s="71"/>
      <c r="T757" s="71"/>
      <c r="U757" s="71"/>
      <c r="V757" s="71"/>
      <c r="W757" s="71"/>
      <c r="X757" s="71"/>
      <c r="Y757" s="19" t="e">
        <f>VLOOKUP('Frese Valve Selection'!$O757,'Partnumber data valves'!$B$4:$K$1001,2,FALSE)</f>
        <v>#N/A</v>
      </c>
      <c r="Z757" s="20" t="e">
        <f>VLOOKUP('Frese Valve Selection'!$O757,'Partnumber data valves'!$B$4:$K$1001,3,FALSE)</f>
        <v>#N/A</v>
      </c>
      <c r="AA757" s="20" t="e">
        <f>VLOOKUP('Frese Valve Selection'!$O757,'Partnumber data valves'!$B$4:$K$1001,7,FALSE)</f>
        <v>#N/A</v>
      </c>
      <c r="AB757" s="20" t="e">
        <f>VLOOKUP('Frese Valve Selection'!$O757,'Partnumber data valves'!$B$4:$K$1001,8,FALSE)</f>
        <v>#N/A</v>
      </c>
      <c r="AC757" s="20" t="e">
        <f>VLOOKUP('Frese Valve Selection'!$O757,'Partnumber data valves'!$B$4:$K$1001,9,FALSE)</f>
        <v>#N/A</v>
      </c>
      <c r="AD757" s="20" t="e">
        <f>VLOOKUP('Frese Valve Selection'!$O757,'Partnumber data valves'!$B$4:$K$1001,10,FALSE)</f>
        <v>#N/A</v>
      </c>
      <c r="AE757" s="93">
        <f>IF(ISNUMBER(S757),S757*VLOOKUP('Frese Valve Selection'!$T757,'Partnumber data cartridges'!$A$4:$G$1001,7,FALSE),0)+
IF(ISNUMBER(U757),U757*VLOOKUP('Frese Valve Selection'!V757,'Partnumber data cartridges'!$A$4:$G$1001,7,FALSE),0)+
IF(ISNUMBER(W757),W757*VLOOKUP('Frese Valve Selection'!X757,'Partnumber data cartridges'!$A$4:$G$1001,7,FALSE),0)</f>
        <v>0</v>
      </c>
      <c r="AF757" s="1">
        <f>MAX(IF(ISBLANK(T757),0,VLOOKUP('Frese Valve Selection'!$T757,'Partnumber data cartridges'!$A$4:$G$1001,5,FALSE)),
IF(ISBLANK(V757),0,VLOOKUP('Frese Valve Selection'!V757,'Partnumber data cartridges'!$A$4:$G$1001,5,FALSE)),
IF(ISBLANK(X757),0,VLOOKUP('Frese Valve Selection'!X757,'Partnumber data cartridges'!$A$4:$G$1001,5,FALSE)))</f>
        <v>0</v>
      </c>
      <c r="AG757" s="20" t="e">
        <f>VLOOKUP(O757,'Weight table'!$A$2:$C$10000,3,FALSE)+IF(ISNUMBER(S757),S757*VLOOKUP(T757,'Weight table'!$A$2:$C$10000,3,FALSE),0)+IF(ISNUMBER(U757),U757*VLOOKUP(V757,'Weight table'!$A$2:$C$10000,3,FALSE),0)+IF(ISNUMBER(W757),W757*VLOOKUP(X757,'Weight table'!$A$2:$C$10000,3,FALSE),0)</f>
        <v>#N/A</v>
      </c>
      <c r="AI757" s="73"/>
      <c r="AN757">
        <f t="shared" si="56"/>
        <v>0</v>
      </c>
      <c r="AO757" t="e">
        <f t="shared" si="57"/>
        <v>#N/A</v>
      </c>
    </row>
    <row r="758" spans="2:4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O758" s="71"/>
      <c r="P758" s="20" t="e">
        <f>VLOOKUP('Frese Valve Selection'!$O758,'Partnumber data valves'!$B$4:$M$1001,12,FALSE)</f>
        <v>#N/A</v>
      </c>
      <c r="Q758" s="20" t="e">
        <f>VLOOKUP('Frese Valve Selection'!$O758,'Partnumber data valves'!$B$4:$L$1001,11,FALSE)</f>
        <v>#N/A</v>
      </c>
      <c r="R758" s="94" t="e">
        <f t="shared" si="55"/>
        <v>#DIV/0!</v>
      </c>
      <c r="S758" s="71"/>
      <c r="T758" s="71"/>
      <c r="U758" s="71"/>
      <c r="V758" s="71"/>
      <c r="W758" s="71"/>
      <c r="X758" s="71"/>
      <c r="Y758" s="19" t="e">
        <f>VLOOKUP('Frese Valve Selection'!$O758,'Partnumber data valves'!$B$4:$K$1001,2,FALSE)</f>
        <v>#N/A</v>
      </c>
      <c r="Z758" s="20" t="e">
        <f>VLOOKUP('Frese Valve Selection'!$O758,'Partnumber data valves'!$B$4:$K$1001,3,FALSE)</f>
        <v>#N/A</v>
      </c>
      <c r="AA758" s="20" t="e">
        <f>VLOOKUP('Frese Valve Selection'!$O758,'Partnumber data valves'!$B$4:$K$1001,7,FALSE)</f>
        <v>#N/A</v>
      </c>
      <c r="AB758" s="20" t="e">
        <f>VLOOKUP('Frese Valve Selection'!$O758,'Partnumber data valves'!$B$4:$K$1001,8,FALSE)</f>
        <v>#N/A</v>
      </c>
      <c r="AC758" s="20" t="e">
        <f>VLOOKUP('Frese Valve Selection'!$O758,'Partnumber data valves'!$B$4:$K$1001,9,FALSE)</f>
        <v>#N/A</v>
      </c>
      <c r="AD758" s="20" t="e">
        <f>VLOOKUP('Frese Valve Selection'!$O758,'Partnumber data valves'!$B$4:$K$1001,10,FALSE)</f>
        <v>#N/A</v>
      </c>
      <c r="AE758" s="93">
        <f>IF(ISNUMBER(S758),S758*VLOOKUP('Frese Valve Selection'!$T758,'Partnumber data cartridges'!$A$4:$G$1001,7,FALSE),0)+
IF(ISNUMBER(U758),U758*VLOOKUP('Frese Valve Selection'!V758,'Partnumber data cartridges'!$A$4:$G$1001,7,FALSE),0)+
IF(ISNUMBER(W758),W758*VLOOKUP('Frese Valve Selection'!X758,'Partnumber data cartridges'!$A$4:$G$1001,7,FALSE),0)</f>
        <v>0</v>
      </c>
      <c r="AF758" s="1">
        <f>MAX(IF(ISBLANK(T758),0,VLOOKUP('Frese Valve Selection'!$T758,'Partnumber data cartridges'!$A$4:$G$1001,5,FALSE)),
IF(ISBLANK(V758),0,VLOOKUP('Frese Valve Selection'!V758,'Partnumber data cartridges'!$A$4:$G$1001,5,FALSE)),
IF(ISBLANK(X758),0,VLOOKUP('Frese Valve Selection'!X758,'Partnumber data cartridges'!$A$4:$G$1001,5,FALSE)))</f>
        <v>0</v>
      </c>
      <c r="AG758" s="20" t="e">
        <f>VLOOKUP(O758,'Weight table'!$A$2:$C$10000,3,FALSE)+IF(ISNUMBER(S758),S758*VLOOKUP(T758,'Weight table'!$A$2:$C$10000,3,FALSE),0)+IF(ISNUMBER(U758),U758*VLOOKUP(V758,'Weight table'!$A$2:$C$10000,3,FALSE),0)+IF(ISNUMBER(W758),W758*VLOOKUP(X758,'Weight table'!$A$2:$C$10000,3,FALSE),0)</f>
        <v>#N/A</v>
      </c>
      <c r="AI758" s="73"/>
      <c r="AN758">
        <f t="shared" si="56"/>
        <v>0</v>
      </c>
      <c r="AO758" t="e">
        <f t="shared" si="57"/>
        <v>#N/A</v>
      </c>
    </row>
    <row r="759" spans="2:4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O759" s="71"/>
      <c r="P759" s="20" t="e">
        <f>VLOOKUP('Frese Valve Selection'!$O759,'Partnumber data valves'!$B$4:$M$1001,12,FALSE)</f>
        <v>#N/A</v>
      </c>
      <c r="Q759" s="20" t="e">
        <f>VLOOKUP('Frese Valve Selection'!$O759,'Partnumber data valves'!$B$4:$L$1001,11,FALSE)</f>
        <v>#N/A</v>
      </c>
      <c r="R759" s="94" t="e">
        <f t="shared" si="55"/>
        <v>#DIV/0!</v>
      </c>
      <c r="S759" s="71"/>
      <c r="T759" s="71"/>
      <c r="U759" s="71"/>
      <c r="V759" s="71"/>
      <c r="W759" s="71"/>
      <c r="X759" s="71"/>
      <c r="Y759" s="19" t="e">
        <f>VLOOKUP('Frese Valve Selection'!$O759,'Partnumber data valves'!$B$4:$K$1001,2,FALSE)</f>
        <v>#N/A</v>
      </c>
      <c r="Z759" s="20" t="e">
        <f>VLOOKUP('Frese Valve Selection'!$O759,'Partnumber data valves'!$B$4:$K$1001,3,FALSE)</f>
        <v>#N/A</v>
      </c>
      <c r="AA759" s="20" t="e">
        <f>VLOOKUP('Frese Valve Selection'!$O759,'Partnumber data valves'!$B$4:$K$1001,7,FALSE)</f>
        <v>#N/A</v>
      </c>
      <c r="AB759" s="20" t="e">
        <f>VLOOKUP('Frese Valve Selection'!$O759,'Partnumber data valves'!$B$4:$K$1001,8,FALSE)</f>
        <v>#N/A</v>
      </c>
      <c r="AC759" s="20" t="e">
        <f>VLOOKUP('Frese Valve Selection'!$O759,'Partnumber data valves'!$B$4:$K$1001,9,FALSE)</f>
        <v>#N/A</v>
      </c>
      <c r="AD759" s="20" t="e">
        <f>VLOOKUP('Frese Valve Selection'!$O759,'Partnumber data valves'!$B$4:$K$1001,10,FALSE)</f>
        <v>#N/A</v>
      </c>
      <c r="AE759" s="93">
        <f>IF(ISNUMBER(S759),S759*VLOOKUP('Frese Valve Selection'!$T759,'Partnumber data cartridges'!$A$4:$G$1001,7,FALSE),0)+
IF(ISNUMBER(U759),U759*VLOOKUP('Frese Valve Selection'!V759,'Partnumber data cartridges'!$A$4:$G$1001,7,FALSE),0)+
IF(ISNUMBER(W759),W759*VLOOKUP('Frese Valve Selection'!X759,'Partnumber data cartridges'!$A$4:$G$1001,7,FALSE),0)</f>
        <v>0</v>
      </c>
      <c r="AF759" s="1">
        <f>MAX(IF(ISBLANK(T759),0,VLOOKUP('Frese Valve Selection'!$T759,'Partnumber data cartridges'!$A$4:$G$1001,5,FALSE)),
IF(ISBLANK(V759),0,VLOOKUP('Frese Valve Selection'!V759,'Partnumber data cartridges'!$A$4:$G$1001,5,FALSE)),
IF(ISBLANK(X759),0,VLOOKUP('Frese Valve Selection'!X759,'Partnumber data cartridges'!$A$4:$G$1001,5,FALSE)))</f>
        <v>0</v>
      </c>
      <c r="AG759" s="20" t="e">
        <f>VLOOKUP(O759,'Weight table'!$A$2:$C$10000,3,FALSE)+IF(ISNUMBER(S759),S759*VLOOKUP(T759,'Weight table'!$A$2:$C$10000,3,FALSE),0)+IF(ISNUMBER(U759),U759*VLOOKUP(V759,'Weight table'!$A$2:$C$10000,3,FALSE),0)+IF(ISNUMBER(W759),W759*VLOOKUP(X759,'Weight table'!$A$2:$C$10000,3,FALSE),0)</f>
        <v>#N/A</v>
      </c>
      <c r="AI759" s="73"/>
      <c r="AN759">
        <f t="shared" si="56"/>
        <v>0</v>
      </c>
      <c r="AO759" t="e">
        <f t="shared" si="57"/>
        <v>#N/A</v>
      </c>
    </row>
    <row r="760" spans="2:4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O760" s="71"/>
      <c r="P760" s="20" t="e">
        <f>VLOOKUP('Frese Valve Selection'!$O760,'Partnumber data valves'!$B$4:$M$1001,12,FALSE)</f>
        <v>#N/A</v>
      </c>
      <c r="Q760" s="20" t="e">
        <f>VLOOKUP('Frese Valve Selection'!$O760,'Partnumber data valves'!$B$4:$L$1001,11,FALSE)</f>
        <v>#N/A</v>
      </c>
      <c r="R760" s="94" t="e">
        <f t="shared" si="55"/>
        <v>#DIV/0!</v>
      </c>
      <c r="S760" s="71"/>
      <c r="T760" s="71"/>
      <c r="U760" s="71"/>
      <c r="V760" s="71"/>
      <c r="W760" s="71"/>
      <c r="X760" s="71"/>
      <c r="Y760" s="19" t="e">
        <f>VLOOKUP('Frese Valve Selection'!$O760,'Partnumber data valves'!$B$4:$K$1001,2,FALSE)</f>
        <v>#N/A</v>
      </c>
      <c r="Z760" s="20" t="e">
        <f>VLOOKUP('Frese Valve Selection'!$O760,'Partnumber data valves'!$B$4:$K$1001,3,FALSE)</f>
        <v>#N/A</v>
      </c>
      <c r="AA760" s="20" t="e">
        <f>VLOOKUP('Frese Valve Selection'!$O760,'Partnumber data valves'!$B$4:$K$1001,7,FALSE)</f>
        <v>#N/A</v>
      </c>
      <c r="AB760" s="20" t="e">
        <f>VLOOKUP('Frese Valve Selection'!$O760,'Partnumber data valves'!$B$4:$K$1001,8,FALSE)</f>
        <v>#N/A</v>
      </c>
      <c r="AC760" s="20" t="e">
        <f>VLOOKUP('Frese Valve Selection'!$O760,'Partnumber data valves'!$B$4:$K$1001,9,FALSE)</f>
        <v>#N/A</v>
      </c>
      <c r="AD760" s="20" t="e">
        <f>VLOOKUP('Frese Valve Selection'!$O760,'Partnumber data valves'!$B$4:$K$1001,10,FALSE)</f>
        <v>#N/A</v>
      </c>
      <c r="AE760" s="93">
        <f>IF(ISNUMBER(S760),S760*VLOOKUP('Frese Valve Selection'!$T760,'Partnumber data cartridges'!$A$4:$G$1001,7,FALSE),0)+
IF(ISNUMBER(U760),U760*VLOOKUP('Frese Valve Selection'!V760,'Partnumber data cartridges'!$A$4:$G$1001,7,FALSE),0)+
IF(ISNUMBER(W760),W760*VLOOKUP('Frese Valve Selection'!X760,'Partnumber data cartridges'!$A$4:$G$1001,7,FALSE),0)</f>
        <v>0</v>
      </c>
      <c r="AF760" s="1">
        <f>MAX(IF(ISBLANK(T760),0,VLOOKUP('Frese Valve Selection'!$T760,'Partnumber data cartridges'!$A$4:$G$1001,5,FALSE)),
IF(ISBLANK(V760),0,VLOOKUP('Frese Valve Selection'!V760,'Partnumber data cartridges'!$A$4:$G$1001,5,FALSE)),
IF(ISBLANK(X760),0,VLOOKUP('Frese Valve Selection'!X760,'Partnumber data cartridges'!$A$4:$G$1001,5,FALSE)))</f>
        <v>0</v>
      </c>
      <c r="AG760" s="20" t="e">
        <f>VLOOKUP(O760,'Weight table'!$A$2:$C$10000,3,FALSE)+IF(ISNUMBER(S760),S760*VLOOKUP(T760,'Weight table'!$A$2:$C$10000,3,FALSE),0)+IF(ISNUMBER(U760),U760*VLOOKUP(V760,'Weight table'!$A$2:$C$10000,3,FALSE),0)+IF(ISNUMBER(W760),W760*VLOOKUP(X760,'Weight table'!$A$2:$C$10000,3,FALSE),0)</f>
        <v>#N/A</v>
      </c>
      <c r="AI760" s="73"/>
      <c r="AN760">
        <f t="shared" si="56"/>
        <v>0</v>
      </c>
      <c r="AO760" t="e">
        <f t="shared" si="57"/>
        <v>#N/A</v>
      </c>
    </row>
    <row r="761" spans="2:4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O761" s="71"/>
      <c r="P761" s="20" t="e">
        <f>VLOOKUP('Frese Valve Selection'!$O761,'Partnumber data valves'!$B$4:$M$1001,12,FALSE)</f>
        <v>#N/A</v>
      </c>
      <c r="Q761" s="20" t="e">
        <f>VLOOKUP('Frese Valve Selection'!$O761,'Partnumber data valves'!$B$4:$L$1001,11,FALSE)</f>
        <v>#N/A</v>
      </c>
      <c r="R761" s="94" t="e">
        <f t="shared" si="55"/>
        <v>#DIV/0!</v>
      </c>
      <c r="S761" s="71"/>
      <c r="T761" s="71"/>
      <c r="U761" s="71"/>
      <c r="V761" s="71"/>
      <c r="W761" s="71"/>
      <c r="X761" s="71"/>
      <c r="Y761" s="19" t="e">
        <f>VLOOKUP('Frese Valve Selection'!$O761,'Partnumber data valves'!$B$4:$K$1001,2,FALSE)</f>
        <v>#N/A</v>
      </c>
      <c r="Z761" s="20" t="e">
        <f>VLOOKUP('Frese Valve Selection'!$O761,'Partnumber data valves'!$B$4:$K$1001,3,FALSE)</f>
        <v>#N/A</v>
      </c>
      <c r="AA761" s="20" t="e">
        <f>VLOOKUP('Frese Valve Selection'!$O761,'Partnumber data valves'!$B$4:$K$1001,7,FALSE)</f>
        <v>#N/A</v>
      </c>
      <c r="AB761" s="20" t="e">
        <f>VLOOKUP('Frese Valve Selection'!$O761,'Partnumber data valves'!$B$4:$K$1001,8,FALSE)</f>
        <v>#N/A</v>
      </c>
      <c r="AC761" s="20" t="e">
        <f>VLOOKUP('Frese Valve Selection'!$O761,'Partnumber data valves'!$B$4:$K$1001,9,FALSE)</f>
        <v>#N/A</v>
      </c>
      <c r="AD761" s="20" t="e">
        <f>VLOOKUP('Frese Valve Selection'!$O761,'Partnumber data valves'!$B$4:$K$1001,10,FALSE)</f>
        <v>#N/A</v>
      </c>
      <c r="AE761" s="93">
        <f>IF(ISNUMBER(S761),S761*VLOOKUP('Frese Valve Selection'!$T761,'Partnumber data cartridges'!$A$4:$G$1001,7,FALSE),0)+
IF(ISNUMBER(U761),U761*VLOOKUP('Frese Valve Selection'!V761,'Partnumber data cartridges'!$A$4:$G$1001,7,FALSE),0)+
IF(ISNUMBER(W761),W761*VLOOKUP('Frese Valve Selection'!X761,'Partnumber data cartridges'!$A$4:$G$1001,7,FALSE),0)</f>
        <v>0</v>
      </c>
      <c r="AF761" s="1">
        <f>MAX(IF(ISBLANK(T761),0,VLOOKUP('Frese Valve Selection'!$T761,'Partnumber data cartridges'!$A$4:$G$1001,5,FALSE)),
IF(ISBLANK(V761),0,VLOOKUP('Frese Valve Selection'!V761,'Partnumber data cartridges'!$A$4:$G$1001,5,FALSE)),
IF(ISBLANK(X761),0,VLOOKUP('Frese Valve Selection'!X761,'Partnumber data cartridges'!$A$4:$G$1001,5,FALSE)))</f>
        <v>0</v>
      </c>
      <c r="AG761" s="20" t="e">
        <f>VLOOKUP(O761,'Weight table'!$A$2:$C$10000,3,FALSE)+IF(ISNUMBER(S761),S761*VLOOKUP(T761,'Weight table'!$A$2:$C$10000,3,FALSE),0)+IF(ISNUMBER(U761),U761*VLOOKUP(V761,'Weight table'!$A$2:$C$10000,3,FALSE),0)+IF(ISNUMBER(W761),W761*VLOOKUP(X761,'Weight table'!$A$2:$C$10000,3,FALSE),0)</f>
        <v>#N/A</v>
      </c>
      <c r="AI761" s="73"/>
      <c r="AN761">
        <f t="shared" si="56"/>
        <v>0</v>
      </c>
      <c r="AO761" t="e">
        <f t="shared" si="57"/>
        <v>#N/A</v>
      </c>
    </row>
    <row r="762" spans="2:4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O762" s="71"/>
      <c r="P762" s="20" t="e">
        <f>VLOOKUP('Frese Valve Selection'!$O762,'Partnumber data valves'!$B$4:$M$1001,12,FALSE)</f>
        <v>#N/A</v>
      </c>
      <c r="Q762" s="20" t="e">
        <f>VLOOKUP('Frese Valve Selection'!$O762,'Partnumber data valves'!$B$4:$L$1001,11,FALSE)</f>
        <v>#N/A</v>
      </c>
      <c r="R762" s="94" t="e">
        <f t="shared" si="55"/>
        <v>#DIV/0!</v>
      </c>
      <c r="S762" s="71"/>
      <c r="T762" s="71"/>
      <c r="U762" s="71"/>
      <c r="V762" s="71"/>
      <c r="W762" s="71"/>
      <c r="X762" s="71"/>
      <c r="Y762" s="19" t="e">
        <f>VLOOKUP('Frese Valve Selection'!$O762,'Partnumber data valves'!$B$4:$K$1001,2,FALSE)</f>
        <v>#N/A</v>
      </c>
      <c r="Z762" s="20" t="e">
        <f>VLOOKUP('Frese Valve Selection'!$O762,'Partnumber data valves'!$B$4:$K$1001,3,FALSE)</f>
        <v>#N/A</v>
      </c>
      <c r="AA762" s="20" t="e">
        <f>VLOOKUP('Frese Valve Selection'!$O762,'Partnumber data valves'!$B$4:$K$1001,7,FALSE)</f>
        <v>#N/A</v>
      </c>
      <c r="AB762" s="20" t="e">
        <f>VLOOKUP('Frese Valve Selection'!$O762,'Partnumber data valves'!$B$4:$K$1001,8,FALSE)</f>
        <v>#N/A</v>
      </c>
      <c r="AC762" s="20" t="e">
        <f>VLOOKUP('Frese Valve Selection'!$O762,'Partnumber data valves'!$B$4:$K$1001,9,FALSE)</f>
        <v>#N/A</v>
      </c>
      <c r="AD762" s="20" t="e">
        <f>VLOOKUP('Frese Valve Selection'!$O762,'Partnumber data valves'!$B$4:$K$1001,10,FALSE)</f>
        <v>#N/A</v>
      </c>
      <c r="AE762" s="93">
        <f>IF(ISNUMBER(S762),S762*VLOOKUP('Frese Valve Selection'!$T762,'Partnumber data cartridges'!$A$4:$G$1001,7,FALSE),0)+
IF(ISNUMBER(U762),U762*VLOOKUP('Frese Valve Selection'!V762,'Partnumber data cartridges'!$A$4:$G$1001,7,FALSE),0)+
IF(ISNUMBER(W762),W762*VLOOKUP('Frese Valve Selection'!X762,'Partnumber data cartridges'!$A$4:$G$1001,7,FALSE),0)</f>
        <v>0</v>
      </c>
      <c r="AF762" s="1">
        <f>MAX(IF(ISBLANK(T762),0,VLOOKUP('Frese Valve Selection'!$T762,'Partnumber data cartridges'!$A$4:$G$1001,5,FALSE)),
IF(ISBLANK(V762),0,VLOOKUP('Frese Valve Selection'!V762,'Partnumber data cartridges'!$A$4:$G$1001,5,FALSE)),
IF(ISBLANK(X762),0,VLOOKUP('Frese Valve Selection'!X762,'Partnumber data cartridges'!$A$4:$G$1001,5,FALSE)))</f>
        <v>0</v>
      </c>
      <c r="AG762" s="20" t="e">
        <f>VLOOKUP(O762,'Weight table'!$A$2:$C$10000,3,FALSE)+IF(ISNUMBER(S762),S762*VLOOKUP(T762,'Weight table'!$A$2:$C$10000,3,FALSE),0)+IF(ISNUMBER(U762),U762*VLOOKUP(V762,'Weight table'!$A$2:$C$10000,3,FALSE),0)+IF(ISNUMBER(W762),W762*VLOOKUP(X762,'Weight table'!$A$2:$C$10000,3,FALSE),0)</f>
        <v>#N/A</v>
      </c>
      <c r="AI762" s="73"/>
      <c r="AN762">
        <f t="shared" si="56"/>
        <v>0</v>
      </c>
      <c r="AO762" t="e">
        <f t="shared" si="57"/>
        <v>#N/A</v>
      </c>
    </row>
    <row r="763" spans="2:4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O763" s="71"/>
      <c r="P763" s="20" t="e">
        <f>VLOOKUP('Frese Valve Selection'!$O763,'Partnumber data valves'!$B$4:$M$1001,12,FALSE)</f>
        <v>#N/A</v>
      </c>
      <c r="Q763" s="20" t="e">
        <f>VLOOKUP('Frese Valve Selection'!$O763,'Partnumber data valves'!$B$4:$L$1001,11,FALSE)</f>
        <v>#N/A</v>
      </c>
      <c r="R763" s="94" t="e">
        <f t="shared" si="55"/>
        <v>#DIV/0!</v>
      </c>
      <c r="S763" s="71"/>
      <c r="T763" s="71"/>
      <c r="U763" s="71"/>
      <c r="V763" s="71"/>
      <c r="W763" s="71"/>
      <c r="X763" s="71"/>
      <c r="Y763" s="19" t="e">
        <f>VLOOKUP('Frese Valve Selection'!$O763,'Partnumber data valves'!$B$4:$K$1001,2,FALSE)</f>
        <v>#N/A</v>
      </c>
      <c r="Z763" s="20" t="e">
        <f>VLOOKUP('Frese Valve Selection'!$O763,'Partnumber data valves'!$B$4:$K$1001,3,FALSE)</f>
        <v>#N/A</v>
      </c>
      <c r="AA763" s="20" t="e">
        <f>VLOOKUP('Frese Valve Selection'!$O763,'Partnumber data valves'!$B$4:$K$1001,7,FALSE)</f>
        <v>#N/A</v>
      </c>
      <c r="AB763" s="20" t="e">
        <f>VLOOKUP('Frese Valve Selection'!$O763,'Partnumber data valves'!$B$4:$K$1001,8,FALSE)</f>
        <v>#N/A</v>
      </c>
      <c r="AC763" s="20" t="e">
        <f>VLOOKUP('Frese Valve Selection'!$O763,'Partnumber data valves'!$B$4:$K$1001,9,FALSE)</f>
        <v>#N/A</v>
      </c>
      <c r="AD763" s="20" t="e">
        <f>VLOOKUP('Frese Valve Selection'!$O763,'Partnumber data valves'!$B$4:$K$1001,10,FALSE)</f>
        <v>#N/A</v>
      </c>
      <c r="AE763" s="93">
        <f>IF(ISNUMBER(S763),S763*VLOOKUP('Frese Valve Selection'!$T763,'Partnumber data cartridges'!$A$4:$G$1001,7,FALSE),0)+
IF(ISNUMBER(U763),U763*VLOOKUP('Frese Valve Selection'!V763,'Partnumber data cartridges'!$A$4:$G$1001,7,FALSE),0)+
IF(ISNUMBER(W763),W763*VLOOKUP('Frese Valve Selection'!X763,'Partnumber data cartridges'!$A$4:$G$1001,7,FALSE),0)</f>
        <v>0</v>
      </c>
      <c r="AF763" s="1">
        <f>MAX(IF(ISBLANK(T763),0,VLOOKUP('Frese Valve Selection'!$T763,'Partnumber data cartridges'!$A$4:$G$1001,5,FALSE)),
IF(ISBLANK(V763),0,VLOOKUP('Frese Valve Selection'!V763,'Partnumber data cartridges'!$A$4:$G$1001,5,FALSE)),
IF(ISBLANK(X763),0,VLOOKUP('Frese Valve Selection'!X763,'Partnumber data cartridges'!$A$4:$G$1001,5,FALSE)))</f>
        <v>0</v>
      </c>
      <c r="AG763" s="20" t="e">
        <f>VLOOKUP(O763,'Weight table'!$A$2:$C$10000,3,FALSE)+IF(ISNUMBER(S763),S763*VLOOKUP(T763,'Weight table'!$A$2:$C$10000,3,FALSE),0)+IF(ISNUMBER(U763),U763*VLOOKUP(V763,'Weight table'!$A$2:$C$10000,3,FALSE),0)+IF(ISNUMBER(W763),W763*VLOOKUP(X763,'Weight table'!$A$2:$C$10000,3,FALSE),0)</f>
        <v>#N/A</v>
      </c>
      <c r="AI763" s="73"/>
      <c r="AN763">
        <f t="shared" si="56"/>
        <v>0</v>
      </c>
      <c r="AO763" t="e">
        <f t="shared" si="57"/>
        <v>#N/A</v>
      </c>
    </row>
    <row r="764" spans="2:4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O764" s="71"/>
      <c r="P764" s="20" t="e">
        <f>VLOOKUP('Frese Valve Selection'!$O764,'Partnumber data valves'!$B$4:$M$1001,12,FALSE)</f>
        <v>#N/A</v>
      </c>
      <c r="Q764" s="20" t="e">
        <f>VLOOKUP('Frese Valve Selection'!$O764,'Partnumber data valves'!$B$4:$L$1001,11,FALSE)</f>
        <v>#N/A</v>
      </c>
      <c r="R764" s="94" t="e">
        <f t="shared" si="55"/>
        <v>#DIV/0!</v>
      </c>
      <c r="S764" s="71"/>
      <c r="T764" s="71"/>
      <c r="U764" s="71"/>
      <c r="V764" s="71"/>
      <c r="W764" s="71"/>
      <c r="X764" s="71"/>
      <c r="Y764" s="19" t="e">
        <f>VLOOKUP('Frese Valve Selection'!$O764,'Partnumber data valves'!$B$4:$K$1001,2,FALSE)</f>
        <v>#N/A</v>
      </c>
      <c r="Z764" s="20" t="e">
        <f>VLOOKUP('Frese Valve Selection'!$O764,'Partnumber data valves'!$B$4:$K$1001,3,FALSE)</f>
        <v>#N/A</v>
      </c>
      <c r="AA764" s="20" t="e">
        <f>VLOOKUP('Frese Valve Selection'!$O764,'Partnumber data valves'!$B$4:$K$1001,7,FALSE)</f>
        <v>#N/A</v>
      </c>
      <c r="AB764" s="20" t="e">
        <f>VLOOKUP('Frese Valve Selection'!$O764,'Partnumber data valves'!$B$4:$K$1001,8,FALSE)</f>
        <v>#N/A</v>
      </c>
      <c r="AC764" s="20" t="e">
        <f>VLOOKUP('Frese Valve Selection'!$O764,'Partnumber data valves'!$B$4:$K$1001,9,FALSE)</f>
        <v>#N/A</v>
      </c>
      <c r="AD764" s="20" t="e">
        <f>VLOOKUP('Frese Valve Selection'!$O764,'Partnumber data valves'!$B$4:$K$1001,10,FALSE)</f>
        <v>#N/A</v>
      </c>
      <c r="AE764" s="93">
        <f>IF(ISNUMBER(S764),S764*VLOOKUP('Frese Valve Selection'!$T764,'Partnumber data cartridges'!$A$4:$G$1001,7,FALSE),0)+
IF(ISNUMBER(U764),U764*VLOOKUP('Frese Valve Selection'!V764,'Partnumber data cartridges'!$A$4:$G$1001,7,FALSE),0)+
IF(ISNUMBER(W764),W764*VLOOKUP('Frese Valve Selection'!X764,'Partnumber data cartridges'!$A$4:$G$1001,7,FALSE),0)</f>
        <v>0</v>
      </c>
      <c r="AF764" s="1">
        <f>MAX(IF(ISBLANK(T764),0,VLOOKUP('Frese Valve Selection'!$T764,'Partnumber data cartridges'!$A$4:$G$1001,5,FALSE)),
IF(ISBLANK(V764),0,VLOOKUP('Frese Valve Selection'!V764,'Partnumber data cartridges'!$A$4:$G$1001,5,FALSE)),
IF(ISBLANK(X764),0,VLOOKUP('Frese Valve Selection'!X764,'Partnumber data cartridges'!$A$4:$G$1001,5,FALSE)))</f>
        <v>0</v>
      </c>
      <c r="AG764" s="20" t="e">
        <f>VLOOKUP(O764,'Weight table'!$A$2:$C$10000,3,FALSE)+IF(ISNUMBER(S764),S764*VLOOKUP(T764,'Weight table'!$A$2:$C$10000,3,FALSE),0)+IF(ISNUMBER(U764),U764*VLOOKUP(V764,'Weight table'!$A$2:$C$10000,3,FALSE),0)+IF(ISNUMBER(W764),W764*VLOOKUP(X764,'Weight table'!$A$2:$C$10000,3,FALSE),0)</f>
        <v>#N/A</v>
      </c>
      <c r="AI764" s="73"/>
      <c r="AN764">
        <f t="shared" si="56"/>
        <v>0</v>
      </c>
      <c r="AO764" t="e">
        <f t="shared" si="57"/>
        <v>#N/A</v>
      </c>
    </row>
    <row r="765" spans="2:4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O765" s="71"/>
      <c r="P765" s="20" t="e">
        <f>VLOOKUP('Frese Valve Selection'!$O765,'Partnumber data valves'!$B$4:$M$1001,12,FALSE)</f>
        <v>#N/A</v>
      </c>
      <c r="Q765" s="20" t="e">
        <f>VLOOKUP('Frese Valve Selection'!$O765,'Partnumber data valves'!$B$4:$L$1001,11,FALSE)</f>
        <v>#N/A</v>
      </c>
      <c r="R765" s="94" t="e">
        <f t="shared" si="55"/>
        <v>#DIV/0!</v>
      </c>
      <c r="S765" s="71"/>
      <c r="T765" s="71"/>
      <c r="U765" s="71"/>
      <c r="V765" s="71"/>
      <c r="W765" s="71"/>
      <c r="X765" s="71"/>
      <c r="Y765" s="19" t="e">
        <f>VLOOKUP('Frese Valve Selection'!$O765,'Partnumber data valves'!$B$4:$K$1001,2,FALSE)</f>
        <v>#N/A</v>
      </c>
      <c r="Z765" s="20" t="e">
        <f>VLOOKUP('Frese Valve Selection'!$O765,'Partnumber data valves'!$B$4:$K$1001,3,FALSE)</f>
        <v>#N/A</v>
      </c>
      <c r="AA765" s="20" t="e">
        <f>VLOOKUP('Frese Valve Selection'!$O765,'Partnumber data valves'!$B$4:$K$1001,7,FALSE)</f>
        <v>#N/A</v>
      </c>
      <c r="AB765" s="20" t="e">
        <f>VLOOKUP('Frese Valve Selection'!$O765,'Partnumber data valves'!$B$4:$K$1001,8,FALSE)</f>
        <v>#N/A</v>
      </c>
      <c r="AC765" s="20" t="e">
        <f>VLOOKUP('Frese Valve Selection'!$O765,'Partnumber data valves'!$B$4:$K$1001,9,FALSE)</f>
        <v>#N/A</v>
      </c>
      <c r="AD765" s="20" t="e">
        <f>VLOOKUP('Frese Valve Selection'!$O765,'Partnumber data valves'!$B$4:$K$1001,10,FALSE)</f>
        <v>#N/A</v>
      </c>
      <c r="AE765" s="93">
        <f>IF(ISNUMBER(S765),S765*VLOOKUP('Frese Valve Selection'!$T765,'Partnumber data cartridges'!$A$4:$G$1001,7,FALSE),0)+
IF(ISNUMBER(U765),U765*VLOOKUP('Frese Valve Selection'!V765,'Partnumber data cartridges'!$A$4:$G$1001,7,FALSE),0)+
IF(ISNUMBER(W765),W765*VLOOKUP('Frese Valve Selection'!X765,'Partnumber data cartridges'!$A$4:$G$1001,7,FALSE),0)</f>
        <v>0</v>
      </c>
      <c r="AF765" s="1">
        <f>MAX(IF(ISBLANK(T765),0,VLOOKUP('Frese Valve Selection'!$T765,'Partnumber data cartridges'!$A$4:$G$1001,5,FALSE)),
IF(ISBLANK(V765),0,VLOOKUP('Frese Valve Selection'!V765,'Partnumber data cartridges'!$A$4:$G$1001,5,FALSE)),
IF(ISBLANK(X765),0,VLOOKUP('Frese Valve Selection'!X765,'Partnumber data cartridges'!$A$4:$G$1001,5,FALSE)))</f>
        <v>0</v>
      </c>
      <c r="AG765" s="20" t="e">
        <f>VLOOKUP(O765,'Weight table'!$A$2:$C$10000,3,FALSE)+IF(ISNUMBER(S765),S765*VLOOKUP(T765,'Weight table'!$A$2:$C$10000,3,FALSE),0)+IF(ISNUMBER(U765),U765*VLOOKUP(V765,'Weight table'!$A$2:$C$10000,3,FALSE),0)+IF(ISNUMBER(W765),W765*VLOOKUP(X765,'Weight table'!$A$2:$C$10000,3,FALSE),0)</f>
        <v>#N/A</v>
      </c>
      <c r="AI765" s="73"/>
      <c r="AN765">
        <f t="shared" si="56"/>
        <v>0</v>
      </c>
      <c r="AO765" t="e">
        <f t="shared" si="57"/>
        <v>#N/A</v>
      </c>
    </row>
    <row r="766" spans="2:4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O766" s="71"/>
      <c r="P766" s="20" t="e">
        <f>VLOOKUP('Frese Valve Selection'!$O766,'Partnumber data valves'!$B$4:$M$1001,12,FALSE)</f>
        <v>#N/A</v>
      </c>
      <c r="Q766" s="20" t="e">
        <f>VLOOKUP('Frese Valve Selection'!$O766,'Partnumber data valves'!$B$4:$L$1001,11,FALSE)</f>
        <v>#N/A</v>
      </c>
      <c r="R766" s="94" t="e">
        <f t="shared" si="55"/>
        <v>#DIV/0!</v>
      </c>
      <c r="S766" s="71"/>
      <c r="T766" s="71"/>
      <c r="U766" s="71"/>
      <c r="V766" s="71"/>
      <c r="W766" s="71"/>
      <c r="X766" s="71"/>
      <c r="Y766" s="19" t="e">
        <f>VLOOKUP('Frese Valve Selection'!$O766,'Partnumber data valves'!$B$4:$K$1001,2,FALSE)</f>
        <v>#N/A</v>
      </c>
      <c r="Z766" s="20" t="e">
        <f>VLOOKUP('Frese Valve Selection'!$O766,'Partnumber data valves'!$B$4:$K$1001,3,FALSE)</f>
        <v>#N/A</v>
      </c>
      <c r="AA766" s="20" t="e">
        <f>VLOOKUP('Frese Valve Selection'!$O766,'Partnumber data valves'!$B$4:$K$1001,7,FALSE)</f>
        <v>#N/A</v>
      </c>
      <c r="AB766" s="20" t="e">
        <f>VLOOKUP('Frese Valve Selection'!$O766,'Partnumber data valves'!$B$4:$K$1001,8,FALSE)</f>
        <v>#N/A</v>
      </c>
      <c r="AC766" s="20" t="e">
        <f>VLOOKUP('Frese Valve Selection'!$O766,'Partnumber data valves'!$B$4:$K$1001,9,FALSE)</f>
        <v>#N/A</v>
      </c>
      <c r="AD766" s="20" t="e">
        <f>VLOOKUP('Frese Valve Selection'!$O766,'Partnumber data valves'!$B$4:$K$1001,10,FALSE)</f>
        <v>#N/A</v>
      </c>
      <c r="AE766" s="93">
        <f>IF(ISNUMBER(S766),S766*VLOOKUP('Frese Valve Selection'!$T766,'Partnumber data cartridges'!$A$4:$G$1001,7,FALSE),0)+
IF(ISNUMBER(U766),U766*VLOOKUP('Frese Valve Selection'!V766,'Partnumber data cartridges'!$A$4:$G$1001,7,FALSE),0)+
IF(ISNUMBER(W766),W766*VLOOKUP('Frese Valve Selection'!X766,'Partnumber data cartridges'!$A$4:$G$1001,7,FALSE),0)</f>
        <v>0</v>
      </c>
      <c r="AF766" s="1">
        <f>MAX(IF(ISBLANK(T766),0,VLOOKUP('Frese Valve Selection'!$T766,'Partnumber data cartridges'!$A$4:$G$1001,5,FALSE)),
IF(ISBLANK(V766),0,VLOOKUP('Frese Valve Selection'!V766,'Partnumber data cartridges'!$A$4:$G$1001,5,FALSE)),
IF(ISBLANK(X766),0,VLOOKUP('Frese Valve Selection'!X766,'Partnumber data cartridges'!$A$4:$G$1001,5,FALSE)))</f>
        <v>0</v>
      </c>
      <c r="AG766" s="20" t="e">
        <f>VLOOKUP(O766,'Weight table'!$A$2:$C$10000,3,FALSE)+IF(ISNUMBER(S766),S766*VLOOKUP(T766,'Weight table'!$A$2:$C$10000,3,FALSE),0)+IF(ISNUMBER(U766),U766*VLOOKUP(V766,'Weight table'!$A$2:$C$10000,3,FALSE),0)+IF(ISNUMBER(W766),W766*VLOOKUP(X766,'Weight table'!$A$2:$C$10000,3,FALSE),0)</f>
        <v>#N/A</v>
      </c>
      <c r="AI766" s="73"/>
      <c r="AN766">
        <f t="shared" si="56"/>
        <v>0</v>
      </c>
      <c r="AO766" t="e">
        <f t="shared" si="57"/>
        <v>#N/A</v>
      </c>
    </row>
    <row r="767" spans="2:4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O767" s="71"/>
      <c r="P767" s="20" t="e">
        <f>VLOOKUP('Frese Valve Selection'!$O767,'Partnumber data valves'!$B$4:$M$1001,12,FALSE)</f>
        <v>#N/A</v>
      </c>
      <c r="Q767" s="20" t="e">
        <f>VLOOKUP('Frese Valve Selection'!$O767,'Partnumber data valves'!$B$4:$L$1001,11,FALSE)</f>
        <v>#N/A</v>
      </c>
      <c r="R767" s="94" t="e">
        <f t="shared" si="55"/>
        <v>#DIV/0!</v>
      </c>
      <c r="S767" s="71"/>
      <c r="T767" s="71"/>
      <c r="U767" s="71"/>
      <c r="V767" s="71"/>
      <c r="W767" s="71"/>
      <c r="X767" s="71"/>
      <c r="Y767" s="19" t="e">
        <f>VLOOKUP('Frese Valve Selection'!$O767,'Partnumber data valves'!$B$4:$K$1001,2,FALSE)</f>
        <v>#N/A</v>
      </c>
      <c r="Z767" s="20" t="e">
        <f>VLOOKUP('Frese Valve Selection'!$O767,'Partnumber data valves'!$B$4:$K$1001,3,FALSE)</f>
        <v>#N/A</v>
      </c>
      <c r="AA767" s="20" t="e">
        <f>VLOOKUP('Frese Valve Selection'!$O767,'Partnumber data valves'!$B$4:$K$1001,7,FALSE)</f>
        <v>#N/A</v>
      </c>
      <c r="AB767" s="20" t="e">
        <f>VLOOKUP('Frese Valve Selection'!$O767,'Partnumber data valves'!$B$4:$K$1001,8,FALSE)</f>
        <v>#N/A</v>
      </c>
      <c r="AC767" s="20" t="e">
        <f>VLOOKUP('Frese Valve Selection'!$O767,'Partnumber data valves'!$B$4:$K$1001,9,FALSE)</f>
        <v>#N/A</v>
      </c>
      <c r="AD767" s="20" t="e">
        <f>VLOOKUP('Frese Valve Selection'!$O767,'Partnumber data valves'!$B$4:$K$1001,10,FALSE)</f>
        <v>#N/A</v>
      </c>
      <c r="AE767" s="93">
        <f>IF(ISNUMBER(S767),S767*VLOOKUP('Frese Valve Selection'!$T767,'Partnumber data cartridges'!$A$4:$G$1001,7,FALSE),0)+
IF(ISNUMBER(U767),U767*VLOOKUP('Frese Valve Selection'!V767,'Partnumber data cartridges'!$A$4:$G$1001,7,FALSE),0)+
IF(ISNUMBER(W767),W767*VLOOKUP('Frese Valve Selection'!X767,'Partnumber data cartridges'!$A$4:$G$1001,7,FALSE),0)</f>
        <v>0</v>
      </c>
      <c r="AF767" s="1">
        <f>MAX(IF(ISBLANK(T767),0,VLOOKUP('Frese Valve Selection'!$T767,'Partnumber data cartridges'!$A$4:$G$1001,5,FALSE)),
IF(ISBLANK(V767),0,VLOOKUP('Frese Valve Selection'!V767,'Partnumber data cartridges'!$A$4:$G$1001,5,FALSE)),
IF(ISBLANK(X767),0,VLOOKUP('Frese Valve Selection'!X767,'Partnumber data cartridges'!$A$4:$G$1001,5,FALSE)))</f>
        <v>0</v>
      </c>
      <c r="AG767" s="20" t="e">
        <f>VLOOKUP(O767,'Weight table'!$A$2:$C$10000,3,FALSE)+IF(ISNUMBER(S767),S767*VLOOKUP(T767,'Weight table'!$A$2:$C$10000,3,FALSE),0)+IF(ISNUMBER(U767),U767*VLOOKUP(V767,'Weight table'!$A$2:$C$10000,3,FALSE),0)+IF(ISNUMBER(W767),W767*VLOOKUP(X767,'Weight table'!$A$2:$C$10000,3,FALSE),0)</f>
        <v>#N/A</v>
      </c>
      <c r="AI767" s="73"/>
      <c r="AN767">
        <f t="shared" si="56"/>
        <v>0</v>
      </c>
      <c r="AO767" t="e">
        <f t="shared" si="57"/>
        <v>#N/A</v>
      </c>
    </row>
    <row r="768" spans="2:4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O768" s="71"/>
      <c r="P768" s="20" t="e">
        <f>VLOOKUP('Frese Valve Selection'!$O768,'Partnumber data valves'!$B$4:$M$1001,12,FALSE)</f>
        <v>#N/A</v>
      </c>
      <c r="Q768" s="20" t="e">
        <f>VLOOKUP('Frese Valve Selection'!$O768,'Partnumber data valves'!$B$4:$L$1001,11,FALSE)</f>
        <v>#N/A</v>
      </c>
      <c r="R768" s="94" t="e">
        <f t="shared" si="55"/>
        <v>#DIV/0!</v>
      </c>
      <c r="S768" s="71"/>
      <c r="T768" s="71"/>
      <c r="U768" s="71"/>
      <c r="V768" s="71"/>
      <c r="W768" s="71"/>
      <c r="X768" s="71"/>
      <c r="Y768" s="19" t="e">
        <f>VLOOKUP('Frese Valve Selection'!$O768,'Partnumber data valves'!$B$4:$K$1001,2,FALSE)</f>
        <v>#N/A</v>
      </c>
      <c r="Z768" s="20" t="e">
        <f>VLOOKUP('Frese Valve Selection'!$O768,'Partnumber data valves'!$B$4:$K$1001,3,FALSE)</f>
        <v>#N/A</v>
      </c>
      <c r="AA768" s="20" t="e">
        <f>VLOOKUP('Frese Valve Selection'!$O768,'Partnumber data valves'!$B$4:$K$1001,7,FALSE)</f>
        <v>#N/A</v>
      </c>
      <c r="AB768" s="20" t="e">
        <f>VLOOKUP('Frese Valve Selection'!$O768,'Partnumber data valves'!$B$4:$K$1001,8,FALSE)</f>
        <v>#N/A</v>
      </c>
      <c r="AC768" s="20" t="e">
        <f>VLOOKUP('Frese Valve Selection'!$O768,'Partnumber data valves'!$B$4:$K$1001,9,FALSE)</f>
        <v>#N/A</v>
      </c>
      <c r="AD768" s="20" t="e">
        <f>VLOOKUP('Frese Valve Selection'!$O768,'Partnumber data valves'!$B$4:$K$1001,10,FALSE)</f>
        <v>#N/A</v>
      </c>
      <c r="AE768" s="93">
        <f>IF(ISNUMBER(S768),S768*VLOOKUP('Frese Valve Selection'!$T768,'Partnumber data cartridges'!$A$4:$G$1001,7,FALSE),0)+
IF(ISNUMBER(U768),U768*VLOOKUP('Frese Valve Selection'!V768,'Partnumber data cartridges'!$A$4:$G$1001,7,FALSE),0)+
IF(ISNUMBER(W768),W768*VLOOKUP('Frese Valve Selection'!X768,'Partnumber data cartridges'!$A$4:$G$1001,7,FALSE),0)</f>
        <v>0</v>
      </c>
      <c r="AF768" s="1">
        <f>MAX(IF(ISBLANK(T768),0,VLOOKUP('Frese Valve Selection'!$T768,'Partnumber data cartridges'!$A$4:$G$1001,5,FALSE)),
IF(ISBLANK(V768),0,VLOOKUP('Frese Valve Selection'!V768,'Partnumber data cartridges'!$A$4:$G$1001,5,FALSE)),
IF(ISBLANK(X768),0,VLOOKUP('Frese Valve Selection'!X768,'Partnumber data cartridges'!$A$4:$G$1001,5,FALSE)))</f>
        <v>0</v>
      </c>
      <c r="AG768" s="20" t="e">
        <f>VLOOKUP(O768,'Weight table'!$A$2:$C$10000,3,FALSE)+IF(ISNUMBER(S768),S768*VLOOKUP(T768,'Weight table'!$A$2:$C$10000,3,FALSE),0)+IF(ISNUMBER(U768),U768*VLOOKUP(V768,'Weight table'!$A$2:$C$10000,3,FALSE),0)+IF(ISNUMBER(W768),W768*VLOOKUP(X768,'Weight table'!$A$2:$C$10000,3,FALSE),0)</f>
        <v>#N/A</v>
      </c>
      <c r="AI768" s="73"/>
      <c r="AN768">
        <f t="shared" si="56"/>
        <v>0</v>
      </c>
      <c r="AO768" t="e">
        <f t="shared" si="57"/>
        <v>#N/A</v>
      </c>
    </row>
    <row r="769" spans="2:4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O769" s="71"/>
      <c r="P769" s="20" t="e">
        <f>VLOOKUP('Frese Valve Selection'!$O769,'Partnumber data valves'!$B$4:$M$1001,12,FALSE)</f>
        <v>#N/A</v>
      </c>
      <c r="Q769" s="20" t="e">
        <f>VLOOKUP('Frese Valve Selection'!$O769,'Partnumber data valves'!$B$4:$L$1001,11,FALSE)</f>
        <v>#N/A</v>
      </c>
      <c r="R769" s="94" t="e">
        <f t="shared" si="55"/>
        <v>#DIV/0!</v>
      </c>
      <c r="S769" s="71"/>
      <c r="T769" s="71"/>
      <c r="U769" s="71"/>
      <c r="V769" s="71"/>
      <c r="W769" s="71"/>
      <c r="X769" s="71"/>
      <c r="Y769" s="19" t="e">
        <f>VLOOKUP('Frese Valve Selection'!$O769,'Partnumber data valves'!$B$4:$K$1001,2,FALSE)</f>
        <v>#N/A</v>
      </c>
      <c r="Z769" s="20" t="e">
        <f>VLOOKUP('Frese Valve Selection'!$O769,'Partnumber data valves'!$B$4:$K$1001,3,FALSE)</f>
        <v>#N/A</v>
      </c>
      <c r="AA769" s="20" t="e">
        <f>VLOOKUP('Frese Valve Selection'!$O769,'Partnumber data valves'!$B$4:$K$1001,7,FALSE)</f>
        <v>#N/A</v>
      </c>
      <c r="AB769" s="20" t="e">
        <f>VLOOKUP('Frese Valve Selection'!$O769,'Partnumber data valves'!$B$4:$K$1001,8,FALSE)</f>
        <v>#N/A</v>
      </c>
      <c r="AC769" s="20" t="e">
        <f>VLOOKUP('Frese Valve Selection'!$O769,'Partnumber data valves'!$B$4:$K$1001,9,FALSE)</f>
        <v>#N/A</v>
      </c>
      <c r="AD769" s="20" t="e">
        <f>VLOOKUP('Frese Valve Selection'!$O769,'Partnumber data valves'!$B$4:$K$1001,10,FALSE)</f>
        <v>#N/A</v>
      </c>
      <c r="AE769" s="93">
        <f>IF(ISNUMBER(S769),S769*VLOOKUP('Frese Valve Selection'!$T769,'Partnumber data cartridges'!$A$4:$G$1001,7,FALSE),0)+
IF(ISNUMBER(U769),U769*VLOOKUP('Frese Valve Selection'!V769,'Partnumber data cartridges'!$A$4:$G$1001,7,FALSE),0)+
IF(ISNUMBER(W769),W769*VLOOKUP('Frese Valve Selection'!X769,'Partnumber data cartridges'!$A$4:$G$1001,7,FALSE),0)</f>
        <v>0</v>
      </c>
      <c r="AF769" s="1">
        <f>MAX(IF(ISBLANK(T769),0,VLOOKUP('Frese Valve Selection'!$T769,'Partnumber data cartridges'!$A$4:$G$1001,5,FALSE)),
IF(ISBLANK(V769),0,VLOOKUP('Frese Valve Selection'!V769,'Partnumber data cartridges'!$A$4:$G$1001,5,FALSE)),
IF(ISBLANK(X769),0,VLOOKUP('Frese Valve Selection'!X769,'Partnumber data cartridges'!$A$4:$G$1001,5,FALSE)))</f>
        <v>0</v>
      </c>
      <c r="AG769" s="20" t="e">
        <f>VLOOKUP(O769,'Weight table'!$A$2:$C$10000,3,FALSE)+IF(ISNUMBER(S769),S769*VLOOKUP(T769,'Weight table'!$A$2:$C$10000,3,FALSE),0)+IF(ISNUMBER(U769),U769*VLOOKUP(V769,'Weight table'!$A$2:$C$10000,3,FALSE),0)+IF(ISNUMBER(W769),W769*VLOOKUP(X769,'Weight table'!$A$2:$C$10000,3,FALSE),0)</f>
        <v>#N/A</v>
      </c>
      <c r="AI769" s="73"/>
      <c r="AN769">
        <f t="shared" si="56"/>
        <v>0</v>
      </c>
      <c r="AO769" t="e">
        <f t="shared" si="57"/>
        <v>#N/A</v>
      </c>
    </row>
    <row r="770" spans="2:4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O770" s="71"/>
      <c r="P770" s="20" t="e">
        <f>VLOOKUP('Frese Valve Selection'!$O770,'Partnumber data valves'!$B$4:$M$1001,12,FALSE)</f>
        <v>#N/A</v>
      </c>
      <c r="Q770" s="20" t="e">
        <f>VLOOKUP('Frese Valve Selection'!$O770,'Partnumber data valves'!$B$4:$L$1001,11,FALSE)</f>
        <v>#N/A</v>
      </c>
      <c r="R770" s="94" t="e">
        <f t="shared" si="55"/>
        <v>#DIV/0!</v>
      </c>
      <c r="S770" s="71"/>
      <c r="T770" s="71"/>
      <c r="U770" s="71"/>
      <c r="V770" s="71"/>
      <c r="W770" s="71"/>
      <c r="X770" s="71"/>
      <c r="Y770" s="19" t="e">
        <f>VLOOKUP('Frese Valve Selection'!$O770,'Partnumber data valves'!$B$4:$K$1001,2,FALSE)</f>
        <v>#N/A</v>
      </c>
      <c r="Z770" s="20" t="e">
        <f>VLOOKUP('Frese Valve Selection'!$O770,'Partnumber data valves'!$B$4:$K$1001,3,FALSE)</f>
        <v>#N/A</v>
      </c>
      <c r="AA770" s="20" t="e">
        <f>VLOOKUP('Frese Valve Selection'!$O770,'Partnumber data valves'!$B$4:$K$1001,7,FALSE)</f>
        <v>#N/A</v>
      </c>
      <c r="AB770" s="20" t="e">
        <f>VLOOKUP('Frese Valve Selection'!$O770,'Partnumber data valves'!$B$4:$K$1001,8,FALSE)</f>
        <v>#N/A</v>
      </c>
      <c r="AC770" s="20" t="e">
        <f>VLOOKUP('Frese Valve Selection'!$O770,'Partnumber data valves'!$B$4:$K$1001,9,FALSE)</f>
        <v>#N/A</v>
      </c>
      <c r="AD770" s="20" t="e">
        <f>VLOOKUP('Frese Valve Selection'!$O770,'Partnumber data valves'!$B$4:$K$1001,10,FALSE)</f>
        <v>#N/A</v>
      </c>
      <c r="AE770" s="93">
        <f>IF(ISNUMBER(S770),S770*VLOOKUP('Frese Valve Selection'!$T770,'Partnumber data cartridges'!$A$4:$G$1001,7,FALSE),0)+
IF(ISNUMBER(U770),U770*VLOOKUP('Frese Valve Selection'!V770,'Partnumber data cartridges'!$A$4:$G$1001,7,FALSE),0)+
IF(ISNUMBER(W770),W770*VLOOKUP('Frese Valve Selection'!X770,'Partnumber data cartridges'!$A$4:$G$1001,7,FALSE),0)</f>
        <v>0</v>
      </c>
      <c r="AF770" s="1">
        <f>MAX(IF(ISBLANK(T770),0,VLOOKUP('Frese Valve Selection'!$T770,'Partnumber data cartridges'!$A$4:$G$1001,5,FALSE)),
IF(ISBLANK(V770),0,VLOOKUP('Frese Valve Selection'!V770,'Partnumber data cartridges'!$A$4:$G$1001,5,FALSE)),
IF(ISBLANK(X770),0,VLOOKUP('Frese Valve Selection'!X770,'Partnumber data cartridges'!$A$4:$G$1001,5,FALSE)))</f>
        <v>0</v>
      </c>
      <c r="AG770" s="20" t="e">
        <f>VLOOKUP(O770,'Weight table'!$A$2:$C$10000,3,FALSE)+IF(ISNUMBER(S770),S770*VLOOKUP(T770,'Weight table'!$A$2:$C$10000,3,FALSE),0)+IF(ISNUMBER(U770),U770*VLOOKUP(V770,'Weight table'!$A$2:$C$10000,3,FALSE),0)+IF(ISNUMBER(W770),W770*VLOOKUP(X770,'Weight table'!$A$2:$C$10000,3,FALSE),0)</f>
        <v>#N/A</v>
      </c>
      <c r="AI770" s="73"/>
      <c r="AN770">
        <f t="shared" si="56"/>
        <v>0</v>
      </c>
      <c r="AO770" t="e">
        <f t="shared" si="57"/>
        <v>#N/A</v>
      </c>
    </row>
    <row r="771" spans="2:4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O771" s="71"/>
      <c r="P771" s="20" t="e">
        <f>VLOOKUP('Frese Valve Selection'!$O771,'Partnumber data valves'!$B$4:$M$1001,12,FALSE)</f>
        <v>#N/A</v>
      </c>
      <c r="Q771" s="20" t="e">
        <f>VLOOKUP('Frese Valve Selection'!$O771,'Partnumber data valves'!$B$4:$L$1001,11,FALSE)</f>
        <v>#N/A</v>
      </c>
      <c r="R771" s="94" t="e">
        <f t="shared" si="55"/>
        <v>#DIV/0!</v>
      </c>
      <c r="S771" s="71"/>
      <c r="T771" s="71"/>
      <c r="U771" s="71"/>
      <c r="V771" s="71"/>
      <c r="W771" s="71"/>
      <c r="X771" s="71"/>
      <c r="Y771" s="19" t="e">
        <f>VLOOKUP('Frese Valve Selection'!$O771,'Partnumber data valves'!$B$4:$K$1001,2,FALSE)</f>
        <v>#N/A</v>
      </c>
      <c r="Z771" s="20" t="e">
        <f>VLOOKUP('Frese Valve Selection'!$O771,'Partnumber data valves'!$B$4:$K$1001,3,FALSE)</f>
        <v>#N/A</v>
      </c>
      <c r="AA771" s="20" t="e">
        <f>VLOOKUP('Frese Valve Selection'!$O771,'Partnumber data valves'!$B$4:$K$1001,7,FALSE)</f>
        <v>#N/A</v>
      </c>
      <c r="AB771" s="20" t="e">
        <f>VLOOKUP('Frese Valve Selection'!$O771,'Partnumber data valves'!$B$4:$K$1001,8,FALSE)</f>
        <v>#N/A</v>
      </c>
      <c r="AC771" s="20" t="e">
        <f>VLOOKUP('Frese Valve Selection'!$O771,'Partnumber data valves'!$B$4:$K$1001,9,FALSE)</f>
        <v>#N/A</v>
      </c>
      <c r="AD771" s="20" t="e">
        <f>VLOOKUP('Frese Valve Selection'!$O771,'Partnumber data valves'!$B$4:$K$1001,10,FALSE)</f>
        <v>#N/A</v>
      </c>
      <c r="AE771" s="93">
        <f>IF(ISNUMBER(S771),S771*VLOOKUP('Frese Valve Selection'!$T771,'Partnumber data cartridges'!$A$4:$G$1001,7,FALSE),0)+
IF(ISNUMBER(U771),U771*VLOOKUP('Frese Valve Selection'!V771,'Partnumber data cartridges'!$A$4:$G$1001,7,FALSE),0)+
IF(ISNUMBER(W771),W771*VLOOKUP('Frese Valve Selection'!X771,'Partnumber data cartridges'!$A$4:$G$1001,7,FALSE),0)</f>
        <v>0</v>
      </c>
      <c r="AF771" s="1">
        <f>MAX(IF(ISBLANK(T771),0,VLOOKUP('Frese Valve Selection'!$T771,'Partnumber data cartridges'!$A$4:$G$1001,5,FALSE)),
IF(ISBLANK(V771),0,VLOOKUP('Frese Valve Selection'!V771,'Partnumber data cartridges'!$A$4:$G$1001,5,FALSE)),
IF(ISBLANK(X771),0,VLOOKUP('Frese Valve Selection'!X771,'Partnumber data cartridges'!$A$4:$G$1001,5,FALSE)))</f>
        <v>0</v>
      </c>
      <c r="AG771" s="20" t="e">
        <f>VLOOKUP(O771,'Weight table'!$A$2:$C$10000,3,FALSE)+IF(ISNUMBER(S771),S771*VLOOKUP(T771,'Weight table'!$A$2:$C$10000,3,FALSE),0)+IF(ISNUMBER(U771),U771*VLOOKUP(V771,'Weight table'!$A$2:$C$10000,3,FALSE),0)+IF(ISNUMBER(W771),W771*VLOOKUP(X771,'Weight table'!$A$2:$C$10000,3,FALSE),0)</f>
        <v>#N/A</v>
      </c>
      <c r="AI771" s="73"/>
      <c r="AN771">
        <f t="shared" si="56"/>
        <v>0</v>
      </c>
      <c r="AO771" t="e">
        <f t="shared" si="57"/>
        <v>#N/A</v>
      </c>
    </row>
    <row r="772" spans="2:4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O772" s="71"/>
      <c r="P772" s="20" t="e">
        <f>VLOOKUP('Frese Valve Selection'!$O772,'Partnumber data valves'!$B$4:$M$1001,12,FALSE)</f>
        <v>#N/A</v>
      </c>
      <c r="Q772" s="20" t="e">
        <f>VLOOKUP('Frese Valve Selection'!$O772,'Partnumber data valves'!$B$4:$L$1001,11,FALSE)</f>
        <v>#N/A</v>
      </c>
      <c r="R772" s="94" t="e">
        <f t="shared" si="55"/>
        <v>#DIV/0!</v>
      </c>
      <c r="S772" s="71"/>
      <c r="T772" s="71"/>
      <c r="U772" s="71"/>
      <c r="V772" s="71"/>
      <c r="W772" s="71"/>
      <c r="X772" s="71"/>
      <c r="Y772" s="19" t="e">
        <f>VLOOKUP('Frese Valve Selection'!$O772,'Partnumber data valves'!$B$4:$K$1001,2,FALSE)</f>
        <v>#N/A</v>
      </c>
      <c r="Z772" s="20" t="e">
        <f>VLOOKUP('Frese Valve Selection'!$O772,'Partnumber data valves'!$B$4:$K$1001,3,FALSE)</f>
        <v>#N/A</v>
      </c>
      <c r="AA772" s="20" t="e">
        <f>VLOOKUP('Frese Valve Selection'!$O772,'Partnumber data valves'!$B$4:$K$1001,7,FALSE)</f>
        <v>#N/A</v>
      </c>
      <c r="AB772" s="20" t="e">
        <f>VLOOKUP('Frese Valve Selection'!$O772,'Partnumber data valves'!$B$4:$K$1001,8,FALSE)</f>
        <v>#N/A</v>
      </c>
      <c r="AC772" s="20" t="e">
        <f>VLOOKUP('Frese Valve Selection'!$O772,'Partnumber data valves'!$B$4:$K$1001,9,FALSE)</f>
        <v>#N/A</v>
      </c>
      <c r="AD772" s="20" t="e">
        <f>VLOOKUP('Frese Valve Selection'!$O772,'Partnumber data valves'!$B$4:$K$1001,10,FALSE)</f>
        <v>#N/A</v>
      </c>
      <c r="AE772" s="93">
        <f>IF(ISNUMBER(S772),S772*VLOOKUP('Frese Valve Selection'!$T772,'Partnumber data cartridges'!$A$4:$G$1001,7,FALSE),0)+
IF(ISNUMBER(U772),U772*VLOOKUP('Frese Valve Selection'!V772,'Partnumber data cartridges'!$A$4:$G$1001,7,FALSE),0)+
IF(ISNUMBER(W772),W772*VLOOKUP('Frese Valve Selection'!X772,'Partnumber data cartridges'!$A$4:$G$1001,7,FALSE),0)</f>
        <v>0</v>
      </c>
      <c r="AF772" s="1">
        <f>MAX(IF(ISBLANK(T772),0,VLOOKUP('Frese Valve Selection'!$T772,'Partnumber data cartridges'!$A$4:$G$1001,5,FALSE)),
IF(ISBLANK(V772),0,VLOOKUP('Frese Valve Selection'!V772,'Partnumber data cartridges'!$A$4:$G$1001,5,FALSE)),
IF(ISBLANK(X772),0,VLOOKUP('Frese Valve Selection'!X772,'Partnumber data cartridges'!$A$4:$G$1001,5,FALSE)))</f>
        <v>0</v>
      </c>
      <c r="AG772" s="20" t="e">
        <f>VLOOKUP(O772,'Weight table'!$A$2:$C$10000,3,FALSE)+IF(ISNUMBER(S772),S772*VLOOKUP(T772,'Weight table'!$A$2:$C$10000,3,FALSE),0)+IF(ISNUMBER(U772),U772*VLOOKUP(V772,'Weight table'!$A$2:$C$10000,3,FALSE),0)+IF(ISNUMBER(W772),W772*VLOOKUP(X772,'Weight table'!$A$2:$C$10000,3,FALSE),0)</f>
        <v>#N/A</v>
      </c>
      <c r="AI772" s="73"/>
      <c r="AN772">
        <f t="shared" si="56"/>
        <v>0</v>
      </c>
      <c r="AO772" t="e">
        <f t="shared" si="57"/>
        <v>#N/A</v>
      </c>
    </row>
    <row r="773" spans="2:4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O773" s="71"/>
      <c r="P773" s="20" t="e">
        <f>VLOOKUP('Frese Valve Selection'!$O773,'Partnumber data valves'!$B$4:$M$1001,12,FALSE)</f>
        <v>#N/A</v>
      </c>
      <c r="Q773" s="20" t="e">
        <f>VLOOKUP('Frese Valve Selection'!$O773,'Partnumber data valves'!$B$4:$L$1001,11,FALSE)</f>
        <v>#N/A</v>
      </c>
      <c r="R773" s="94" t="e">
        <f t="shared" si="55"/>
        <v>#DIV/0!</v>
      </c>
      <c r="S773" s="71"/>
      <c r="T773" s="71"/>
      <c r="U773" s="71"/>
      <c r="V773" s="71"/>
      <c r="W773" s="71"/>
      <c r="X773" s="71"/>
      <c r="Y773" s="19" t="e">
        <f>VLOOKUP('Frese Valve Selection'!$O773,'Partnumber data valves'!$B$4:$K$1001,2,FALSE)</f>
        <v>#N/A</v>
      </c>
      <c r="Z773" s="20" t="e">
        <f>VLOOKUP('Frese Valve Selection'!$O773,'Partnumber data valves'!$B$4:$K$1001,3,FALSE)</f>
        <v>#N/A</v>
      </c>
      <c r="AA773" s="20" t="e">
        <f>VLOOKUP('Frese Valve Selection'!$O773,'Partnumber data valves'!$B$4:$K$1001,7,FALSE)</f>
        <v>#N/A</v>
      </c>
      <c r="AB773" s="20" t="e">
        <f>VLOOKUP('Frese Valve Selection'!$O773,'Partnumber data valves'!$B$4:$K$1001,8,FALSE)</f>
        <v>#N/A</v>
      </c>
      <c r="AC773" s="20" t="e">
        <f>VLOOKUP('Frese Valve Selection'!$O773,'Partnumber data valves'!$B$4:$K$1001,9,FALSE)</f>
        <v>#N/A</v>
      </c>
      <c r="AD773" s="20" t="e">
        <f>VLOOKUP('Frese Valve Selection'!$O773,'Partnumber data valves'!$B$4:$K$1001,10,FALSE)</f>
        <v>#N/A</v>
      </c>
      <c r="AE773" s="93">
        <f>IF(ISNUMBER(S773),S773*VLOOKUP('Frese Valve Selection'!$T773,'Partnumber data cartridges'!$A$4:$G$1001,7,FALSE),0)+
IF(ISNUMBER(U773),U773*VLOOKUP('Frese Valve Selection'!V773,'Partnumber data cartridges'!$A$4:$G$1001,7,FALSE),0)+
IF(ISNUMBER(W773),W773*VLOOKUP('Frese Valve Selection'!X773,'Partnumber data cartridges'!$A$4:$G$1001,7,FALSE),0)</f>
        <v>0</v>
      </c>
      <c r="AF773" s="1">
        <f>MAX(IF(ISBLANK(T773),0,VLOOKUP('Frese Valve Selection'!$T773,'Partnumber data cartridges'!$A$4:$G$1001,5,FALSE)),
IF(ISBLANK(V773),0,VLOOKUP('Frese Valve Selection'!V773,'Partnumber data cartridges'!$A$4:$G$1001,5,FALSE)),
IF(ISBLANK(X773),0,VLOOKUP('Frese Valve Selection'!X773,'Partnumber data cartridges'!$A$4:$G$1001,5,FALSE)))</f>
        <v>0</v>
      </c>
      <c r="AG773" s="20" t="e">
        <f>VLOOKUP(O773,'Weight table'!$A$2:$C$10000,3,FALSE)+IF(ISNUMBER(S773),S773*VLOOKUP(T773,'Weight table'!$A$2:$C$10000,3,FALSE),0)+IF(ISNUMBER(U773),U773*VLOOKUP(V773,'Weight table'!$A$2:$C$10000,3,FALSE),0)+IF(ISNUMBER(W773),W773*VLOOKUP(X773,'Weight table'!$A$2:$C$10000,3,FALSE),0)</f>
        <v>#N/A</v>
      </c>
      <c r="AI773" s="73"/>
      <c r="AN773">
        <f t="shared" si="56"/>
        <v>0</v>
      </c>
      <c r="AO773" t="e">
        <f t="shared" si="57"/>
        <v>#N/A</v>
      </c>
    </row>
    <row r="774" spans="2:4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O774" s="71"/>
      <c r="P774" s="20" t="e">
        <f>VLOOKUP('Frese Valve Selection'!$O774,'Partnumber data valves'!$B$4:$M$1001,12,FALSE)</f>
        <v>#N/A</v>
      </c>
      <c r="Q774" s="20" t="e">
        <f>VLOOKUP('Frese Valve Selection'!$O774,'Partnumber data valves'!$B$4:$L$1001,11,FALSE)</f>
        <v>#N/A</v>
      </c>
      <c r="R774" s="94" t="e">
        <f t="shared" si="55"/>
        <v>#DIV/0!</v>
      </c>
      <c r="S774" s="71"/>
      <c r="T774" s="71"/>
      <c r="U774" s="71"/>
      <c r="V774" s="71"/>
      <c r="W774" s="71"/>
      <c r="X774" s="71"/>
      <c r="Y774" s="19" t="e">
        <f>VLOOKUP('Frese Valve Selection'!$O774,'Partnumber data valves'!$B$4:$K$1001,2,FALSE)</f>
        <v>#N/A</v>
      </c>
      <c r="Z774" s="20" t="e">
        <f>VLOOKUP('Frese Valve Selection'!$O774,'Partnumber data valves'!$B$4:$K$1001,3,FALSE)</f>
        <v>#N/A</v>
      </c>
      <c r="AA774" s="20" t="e">
        <f>VLOOKUP('Frese Valve Selection'!$O774,'Partnumber data valves'!$B$4:$K$1001,7,FALSE)</f>
        <v>#N/A</v>
      </c>
      <c r="AB774" s="20" t="e">
        <f>VLOOKUP('Frese Valve Selection'!$O774,'Partnumber data valves'!$B$4:$K$1001,8,FALSE)</f>
        <v>#N/A</v>
      </c>
      <c r="AC774" s="20" t="e">
        <f>VLOOKUP('Frese Valve Selection'!$O774,'Partnumber data valves'!$B$4:$K$1001,9,FALSE)</f>
        <v>#N/A</v>
      </c>
      <c r="AD774" s="20" t="e">
        <f>VLOOKUP('Frese Valve Selection'!$O774,'Partnumber data valves'!$B$4:$K$1001,10,FALSE)</f>
        <v>#N/A</v>
      </c>
      <c r="AE774" s="93">
        <f>IF(ISNUMBER(S774),S774*VLOOKUP('Frese Valve Selection'!$T774,'Partnumber data cartridges'!$A$4:$G$1001,7,FALSE),0)+
IF(ISNUMBER(U774),U774*VLOOKUP('Frese Valve Selection'!V774,'Partnumber data cartridges'!$A$4:$G$1001,7,FALSE),0)+
IF(ISNUMBER(W774),W774*VLOOKUP('Frese Valve Selection'!X774,'Partnumber data cartridges'!$A$4:$G$1001,7,FALSE),0)</f>
        <v>0</v>
      </c>
      <c r="AF774" s="1">
        <f>MAX(IF(ISBLANK(T774),0,VLOOKUP('Frese Valve Selection'!$T774,'Partnumber data cartridges'!$A$4:$G$1001,5,FALSE)),
IF(ISBLANK(V774),0,VLOOKUP('Frese Valve Selection'!V774,'Partnumber data cartridges'!$A$4:$G$1001,5,FALSE)),
IF(ISBLANK(X774),0,VLOOKUP('Frese Valve Selection'!X774,'Partnumber data cartridges'!$A$4:$G$1001,5,FALSE)))</f>
        <v>0</v>
      </c>
      <c r="AG774" s="20" t="e">
        <f>VLOOKUP(O774,'Weight table'!$A$2:$C$10000,3,FALSE)+IF(ISNUMBER(S774),S774*VLOOKUP(T774,'Weight table'!$A$2:$C$10000,3,FALSE),0)+IF(ISNUMBER(U774),U774*VLOOKUP(V774,'Weight table'!$A$2:$C$10000,3,FALSE),0)+IF(ISNUMBER(W774),W774*VLOOKUP(X774,'Weight table'!$A$2:$C$10000,3,FALSE),0)</f>
        <v>#N/A</v>
      </c>
      <c r="AI774" s="73"/>
      <c r="AN774">
        <f t="shared" si="56"/>
        <v>0</v>
      </c>
      <c r="AO774" t="e">
        <f t="shared" si="57"/>
        <v>#N/A</v>
      </c>
    </row>
    <row r="775" spans="2:4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O775" s="71"/>
      <c r="P775" s="20" t="e">
        <f>VLOOKUP('Frese Valve Selection'!$O775,'Partnumber data valves'!$B$4:$M$1001,12,FALSE)</f>
        <v>#N/A</v>
      </c>
      <c r="Q775" s="20" t="e">
        <f>VLOOKUP('Frese Valve Selection'!$O775,'Partnumber data valves'!$B$4:$L$1001,11,FALSE)</f>
        <v>#N/A</v>
      </c>
      <c r="R775" s="94" t="e">
        <f t="shared" ref="R775:R838" si="58">AE775/I775-1</f>
        <v>#DIV/0!</v>
      </c>
      <c r="S775" s="71"/>
      <c r="T775" s="71"/>
      <c r="U775" s="71"/>
      <c r="V775" s="71"/>
      <c r="W775" s="71"/>
      <c r="X775" s="71"/>
      <c r="Y775" s="19" t="e">
        <f>VLOOKUP('Frese Valve Selection'!$O775,'Partnumber data valves'!$B$4:$K$1001,2,FALSE)</f>
        <v>#N/A</v>
      </c>
      <c r="Z775" s="20" t="e">
        <f>VLOOKUP('Frese Valve Selection'!$O775,'Partnumber data valves'!$B$4:$K$1001,3,FALSE)</f>
        <v>#N/A</v>
      </c>
      <c r="AA775" s="20" t="e">
        <f>VLOOKUP('Frese Valve Selection'!$O775,'Partnumber data valves'!$B$4:$K$1001,7,FALSE)</f>
        <v>#N/A</v>
      </c>
      <c r="AB775" s="20" t="e">
        <f>VLOOKUP('Frese Valve Selection'!$O775,'Partnumber data valves'!$B$4:$K$1001,8,FALSE)</f>
        <v>#N/A</v>
      </c>
      <c r="AC775" s="20" t="e">
        <f>VLOOKUP('Frese Valve Selection'!$O775,'Partnumber data valves'!$B$4:$K$1001,9,FALSE)</f>
        <v>#N/A</v>
      </c>
      <c r="AD775" s="20" t="e">
        <f>VLOOKUP('Frese Valve Selection'!$O775,'Partnumber data valves'!$B$4:$K$1001,10,FALSE)</f>
        <v>#N/A</v>
      </c>
      <c r="AE775" s="93">
        <f>IF(ISNUMBER(S775),S775*VLOOKUP('Frese Valve Selection'!$T775,'Partnumber data cartridges'!$A$4:$G$1001,7,FALSE),0)+
IF(ISNUMBER(U775),U775*VLOOKUP('Frese Valve Selection'!V775,'Partnumber data cartridges'!$A$4:$G$1001,7,FALSE),0)+
IF(ISNUMBER(W775),W775*VLOOKUP('Frese Valve Selection'!X775,'Partnumber data cartridges'!$A$4:$G$1001,7,FALSE),0)</f>
        <v>0</v>
      </c>
      <c r="AF775" s="1">
        <f>MAX(IF(ISBLANK(T775),0,VLOOKUP('Frese Valve Selection'!$T775,'Partnumber data cartridges'!$A$4:$G$1001,5,FALSE)),
IF(ISBLANK(V775),0,VLOOKUP('Frese Valve Selection'!V775,'Partnumber data cartridges'!$A$4:$G$1001,5,FALSE)),
IF(ISBLANK(X775),0,VLOOKUP('Frese Valve Selection'!X775,'Partnumber data cartridges'!$A$4:$G$1001,5,FALSE)))</f>
        <v>0</v>
      </c>
      <c r="AG775" s="20" t="e">
        <f>VLOOKUP(O775,'Weight table'!$A$2:$C$10000,3,FALSE)+IF(ISNUMBER(S775),S775*VLOOKUP(T775,'Weight table'!$A$2:$C$10000,3,FALSE),0)+IF(ISNUMBER(U775),U775*VLOOKUP(V775,'Weight table'!$A$2:$C$10000,3,FALSE),0)+IF(ISNUMBER(W775),W775*VLOOKUP(X775,'Weight table'!$A$2:$C$10000,3,FALSE),0)</f>
        <v>#N/A</v>
      </c>
      <c r="AI775" s="73"/>
      <c r="AN775">
        <f t="shared" si="56"/>
        <v>0</v>
      </c>
      <c r="AO775" t="e">
        <f t="shared" si="57"/>
        <v>#N/A</v>
      </c>
    </row>
    <row r="776" spans="2:4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O776" s="71"/>
      <c r="P776" s="20" t="e">
        <f>VLOOKUP('Frese Valve Selection'!$O776,'Partnumber data valves'!$B$4:$M$1001,12,FALSE)</f>
        <v>#N/A</v>
      </c>
      <c r="Q776" s="20" t="e">
        <f>VLOOKUP('Frese Valve Selection'!$O776,'Partnumber data valves'!$B$4:$L$1001,11,FALSE)</f>
        <v>#N/A</v>
      </c>
      <c r="R776" s="94" t="e">
        <f t="shared" si="58"/>
        <v>#DIV/0!</v>
      </c>
      <c r="S776" s="71"/>
      <c r="T776" s="71"/>
      <c r="U776" s="71"/>
      <c r="V776" s="71"/>
      <c r="W776" s="71"/>
      <c r="X776" s="71"/>
      <c r="Y776" s="19" t="e">
        <f>VLOOKUP('Frese Valve Selection'!$O776,'Partnumber data valves'!$B$4:$K$1001,2,FALSE)</f>
        <v>#N/A</v>
      </c>
      <c r="Z776" s="20" t="e">
        <f>VLOOKUP('Frese Valve Selection'!$O776,'Partnumber data valves'!$B$4:$K$1001,3,FALSE)</f>
        <v>#N/A</v>
      </c>
      <c r="AA776" s="20" t="e">
        <f>VLOOKUP('Frese Valve Selection'!$O776,'Partnumber data valves'!$B$4:$K$1001,7,FALSE)</f>
        <v>#N/A</v>
      </c>
      <c r="AB776" s="20" t="e">
        <f>VLOOKUP('Frese Valve Selection'!$O776,'Partnumber data valves'!$B$4:$K$1001,8,FALSE)</f>
        <v>#N/A</v>
      </c>
      <c r="AC776" s="20" t="e">
        <f>VLOOKUP('Frese Valve Selection'!$O776,'Partnumber data valves'!$B$4:$K$1001,9,FALSE)</f>
        <v>#N/A</v>
      </c>
      <c r="AD776" s="20" t="e">
        <f>VLOOKUP('Frese Valve Selection'!$O776,'Partnumber data valves'!$B$4:$K$1001,10,FALSE)</f>
        <v>#N/A</v>
      </c>
      <c r="AE776" s="93">
        <f>IF(ISNUMBER(S776),S776*VLOOKUP('Frese Valve Selection'!$T776,'Partnumber data cartridges'!$A$4:$G$1001,7,FALSE),0)+
IF(ISNUMBER(U776),U776*VLOOKUP('Frese Valve Selection'!V776,'Partnumber data cartridges'!$A$4:$G$1001,7,FALSE),0)+
IF(ISNUMBER(W776),W776*VLOOKUP('Frese Valve Selection'!X776,'Partnumber data cartridges'!$A$4:$G$1001,7,FALSE),0)</f>
        <v>0</v>
      </c>
      <c r="AF776" s="1">
        <f>MAX(IF(ISBLANK(T776),0,VLOOKUP('Frese Valve Selection'!$T776,'Partnumber data cartridges'!$A$4:$G$1001,5,FALSE)),
IF(ISBLANK(V776),0,VLOOKUP('Frese Valve Selection'!V776,'Partnumber data cartridges'!$A$4:$G$1001,5,FALSE)),
IF(ISBLANK(X776),0,VLOOKUP('Frese Valve Selection'!X776,'Partnumber data cartridges'!$A$4:$G$1001,5,FALSE)))</f>
        <v>0</v>
      </c>
      <c r="AG776" s="20" t="e">
        <f>VLOOKUP(O776,'Weight table'!$A$2:$C$10000,3,FALSE)+IF(ISNUMBER(S776),S776*VLOOKUP(T776,'Weight table'!$A$2:$C$10000,3,FALSE),0)+IF(ISNUMBER(U776),U776*VLOOKUP(V776,'Weight table'!$A$2:$C$10000,3,FALSE),0)+IF(ISNUMBER(W776),W776*VLOOKUP(X776,'Weight table'!$A$2:$C$10000,3,FALSE),0)</f>
        <v>#N/A</v>
      </c>
      <c r="AI776" s="73"/>
      <c r="AN776">
        <f t="shared" si="56"/>
        <v>0</v>
      </c>
      <c r="AO776" t="e">
        <f t="shared" si="57"/>
        <v>#N/A</v>
      </c>
    </row>
    <row r="777" spans="2:4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O777" s="71"/>
      <c r="P777" s="20" t="e">
        <f>VLOOKUP('Frese Valve Selection'!$O777,'Partnumber data valves'!$B$4:$M$1001,12,FALSE)</f>
        <v>#N/A</v>
      </c>
      <c r="Q777" s="20" t="e">
        <f>VLOOKUP('Frese Valve Selection'!$O777,'Partnumber data valves'!$B$4:$L$1001,11,FALSE)</f>
        <v>#N/A</v>
      </c>
      <c r="R777" s="94" t="e">
        <f t="shared" si="58"/>
        <v>#DIV/0!</v>
      </c>
      <c r="S777" s="71"/>
      <c r="T777" s="71"/>
      <c r="U777" s="71"/>
      <c r="V777" s="71"/>
      <c r="W777" s="71"/>
      <c r="X777" s="71"/>
      <c r="Y777" s="19" t="e">
        <f>VLOOKUP('Frese Valve Selection'!$O777,'Partnumber data valves'!$B$4:$K$1001,2,FALSE)</f>
        <v>#N/A</v>
      </c>
      <c r="Z777" s="20" t="e">
        <f>VLOOKUP('Frese Valve Selection'!$O777,'Partnumber data valves'!$B$4:$K$1001,3,FALSE)</f>
        <v>#N/A</v>
      </c>
      <c r="AA777" s="20" t="e">
        <f>VLOOKUP('Frese Valve Selection'!$O777,'Partnumber data valves'!$B$4:$K$1001,7,FALSE)</f>
        <v>#N/A</v>
      </c>
      <c r="AB777" s="20" t="e">
        <f>VLOOKUP('Frese Valve Selection'!$O777,'Partnumber data valves'!$B$4:$K$1001,8,FALSE)</f>
        <v>#N/A</v>
      </c>
      <c r="AC777" s="20" t="e">
        <f>VLOOKUP('Frese Valve Selection'!$O777,'Partnumber data valves'!$B$4:$K$1001,9,FALSE)</f>
        <v>#N/A</v>
      </c>
      <c r="AD777" s="20" t="e">
        <f>VLOOKUP('Frese Valve Selection'!$O777,'Partnumber data valves'!$B$4:$K$1001,10,FALSE)</f>
        <v>#N/A</v>
      </c>
      <c r="AE777" s="93">
        <f>IF(ISNUMBER(S777),S777*VLOOKUP('Frese Valve Selection'!$T777,'Partnumber data cartridges'!$A$4:$G$1001,7,FALSE),0)+
IF(ISNUMBER(U777),U777*VLOOKUP('Frese Valve Selection'!V777,'Partnumber data cartridges'!$A$4:$G$1001,7,FALSE),0)+
IF(ISNUMBER(W777),W777*VLOOKUP('Frese Valve Selection'!X777,'Partnumber data cartridges'!$A$4:$G$1001,7,FALSE),0)</f>
        <v>0</v>
      </c>
      <c r="AF777" s="1">
        <f>MAX(IF(ISBLANK(T777),0,VLOOKUP('Frese Valve Selection'!$T777,'Partnumber data cartridges'!$A$4:$G$1001,5,FALSE)),
IF(ISBLANK(V777),0,VLOOKUP('Frese Valve Selection'!V777,'Partnumber data cartridges'!$A$4:$G$1001,5,FALSE)),
IF(ISBLANK(X777),0,VLOOKUP('Frese Valve Selection'!X777,'Partnumber data cartridges'!$A$4:$G$1001,5,FALSE)))</f>
        <v>0</v>
      </c>
      <c r="AG777" s="20" t="e">
        <f>VLOOKUP(O777,'Weight table'!$A$2:$C$10000,3,FALSE)+IF(ISNUMBER(S777),S777*VLOOKUP(T777,'Weight table'!$A$2:$C$10000,3,FALSE),0)+IF(ISNUMBER(U777),U777*VLOOKUP(V777,'Weight table'!$A$2:$C$10000,3,FALSE),0)+IF(ISNUMBER(W777),W777*VLOOKUP(X777,'Weight table'!$A$2:$C$10000,3,FALSE),0)</f>
        <v>#N/A</v>
      </c>
      <c r="AI777" s="73"/>
      <c r="AN777">
        <f t="shared" si="56"/>
        <v>0</v>
      </c>
      <c r="AO777" t="e">
        <f t="shared" si="57"/>
        <v>#N/A</v>
      </c>
    </row>
    <row r="778" spans="2:4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O778" s="71"/>
      <c r="P778" s="20" t="e">
        <f>VLOOKUP('Frese Valve Selection'!$O778,'Partnumber data valves'!$B$4:$M$1001,12,FALSE)</f>
        <v>#N/A</v>
      </c>
      <c r="Q778" s="20" t="e">
        <f>VLOOKUP('Frese Valve Selection'!$O778,'Partnumber data valves'!$B$4:$L$1001,11,FALSE)</f>
        <v>#N/A</v>
      </c>
      <c r="R778" s="94" t="e">
        <f t="shared" si="58"/>
        <v>#DIV/0!</v>
      </c>
      <c r="S778" s="71"/>
      <c r="T778" s="71"/>
      <c r="U778" s="71"/>
      <c r="V778" s="71"/>
      <c r="W778" s="71"/>
      <c r="X778" s="71"/>
      <c r="Y778" s="19" t="e">
        <f>VLOOKUP('Frese Valve Selection'!$O778,'Partnumber data valves'!$B$4:$K$1001,2,FALSE)</f>
        <v>#N/A</v>
      </c>
      <c r="Z778" s="20" t="e">
        <f>VLOOKUP('Frese Valve Selection'!$O778,'Partnumber data valves'!$B$4:$K$1001,3,FALSE)</f>
        <v>#N/A</v>
      </c>
      <c r="AA778" s="20" t="e">
        <f>VLOOKUP('Frese Valve Selection'!$O778,'Partnumber data valves'!$B$4:$K$1001,7,FALSE)</f>
        <v>#N/A</v>
      </c>
      <c r="AB778" s="20" t="e">
        <f>VLOOKUP('Frese Valve Selection'!$O778,'Partnumber data valves'!$B$4:$K$1001,8,FALSE)</f>
        <v>#N/A</v>
      </c>
      <c r="AC778" s="20" t="e">
        <f>VLOOKUP('Frese Valve Selection'!$O778,'Partnumber data valves'!$B$4:$K$1001,9,FALSE)</f>
        <v>#N/A</v>
      </c>
      <c r="AD778" s="20" t="e">
        <f>VLOOKUP('Frese Valve Selection'!$O778,'Partnumber data valves'!$B$4:$K$1001,10,FALSE)</f>
        <v>#N/A</v>
      </c>
      <c r="AE778" s="93">
        <f>IF(ISNUMBER(S778),S778*VLOOKUP('Frese Valve Selection'!$T778,'Partnumber data cartridges'!$A$4:$G$1001,7,FALSE),0)+
IF(ISNUMBER(U778),U778*VLOOKUP('Frese Valve Selection'!V778,'Partnumber data cartridges'!$A$4:$G$1001,7,FALSE),0)+
IF(ISNUMBER(W778),W778*VLOOKUP('Frese Valve Selection'!X778,'Partnumber data cartridges'!$A$4:$G$1001,7,FALSE),0)</f>
        <v>0</v>
      </c>
      <c r="AF778" s="1">
        <f>MAX(IF(ISBLANK(T778),0,VLOOKUP('Frese Valve Selection'!$T778,'Partnumber data cartridges'!$A$4:$G$1001,5,FALSE)),
IF(ISBLANK(V778),0,VLOOKUP('Frese Valve Selection'!V778,'Partnumber data cartridges'!$A$4:$G$1001,5,FALSE)),
IF(ISBLANK(X778),0,VLOOKUP('Frese Valve Selection'!X778,'Partnumber data cartridges'!$A$4:$G$1001,5,FALSE)))</f>
        <v>0</v>
      </c>
      <c r="AG778" s="20" t="e">
        <f>VLOOKUP(O778,'Weight table'!$A$2:$C$10000,3,FALSE)+IF(ISNUMBER(S778),S778*VLOOKUP(T778,'Weight table'!$A$2:$C$10000,3,FALSE),0)+IF(ISNUMBER(U778),U778*VLOOKUP(V778,'Weight table'!$A$2:$C$10000,3,FALSE),0)+IF(ISNUMBER(W778),W778*VLOOKUP(X778,'Weight table'!$A$2:$C$10000,3,FALSE),0)</f>
        <v>#N/A</v>
      </c>
      <c r="AI778" s="73"/>
      <c r="AN778">
        <f t="shared" si="56"/>
        <v>0</v>
      </c>
      <c r="AO778" t="e">
        <f t="shared" si="57"/>
        <v>#N/A</v>
      </c>
    </row>
    <row r="779" spans="2:4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O779" s="71"/>
      <c r="P779" s="20" t="e">
        <f>VLOOKUP('Frese Valve Selection'!$O779,'Partnumber data valves'!$B$4:$M$1001,12,FALSE)</f>
        <v>#N/A</v>
      </c>
      <c r="Q779" s="20" t="e">
        <f>VLOOKUP('Frese Valve Selection'!$O779,'Partnumber data valves'!$B$4:$L$1001,11,FALSE)</f>
        <v>#N/A</v>
      </c>
      <c r="R779" s="94" t="e">
        <f t="shared" si="58"/>
        <v>#DIV/0!</v>
      </c>
      <c r="S779" s="71"/>
      <c r="T779" s="71"/>
      <c r="U779" s="71"/>
      <c r="V779" s="71"/>
      <c r="W779" s="71"/>
      <c r="X779" s="71"/>
      <c r="Y779" s="19" t="e">
        <f>VLOOKUP('Frese Valve Selection'!$O779,'Partnumber data valves'!$B$4:$K$1001,2,FALSE)</f>
        <v>#N/A</v>
      </c>
      <c r="Z779" s="20" t="e">
        <f>VLOOKUP('Frese Valve Selection'!$O779,'Partnumber data valves'!$B$4:$K$1001,3,FALSE)</f>
        <v>#N/A</v>
      </c>
      <c r="AA779" s="20" t="e">
        <f>VLOOKUP('Frese Valve Selection'!$O779,'Partnumber data valves'!$B$4:$K$1001,7,FALSE)</f>
        <v>#N/A</v>
      </c>
      <c r="AB779" s="20" t="e">
        <f>VLOOKUP('Frese Valve Selection'!$O779,'Partnumber data valves'!$B$4:$K$1001,8,FALSE)</f>
        <v>#N/A</v>
      </c>
      <c r="AC779" s="20" t="e">
        <f>VLOOKUP('Frese Valve Selection'!$O779,'Partnumber data valves'!$B$4:$K$1001,9,FALSE)</f>
        <v>#N/A</v>
      </c>
      <c r="AD779" s="20" t="e">
        <f>VLOOKUP('Frese Valve Selection'!$O779,'Partnumber data valves'!$B$4:$K$1001,10,FALSE)</f>
        <v>#N/A</v>
      </c>
      <c r="AE779" s="93">
        <f>IF(ISNUMBER(S779),S779*VLOOKUP('Frese Valve Selection'!$T779,'Partnumber data cartridges'!$A$4:$G$1001,7,FALSE),0)+
IF(ISNUMBER(U779),U779*VLOOKUP('Frese Valve Selection'!V779,'Partnumber data cartridges'!$A$4:$G$1001,7,FALSE),0)+
IF(ISNUMBER(W779),W779*VLOOKUP('Frese Valve Selection'!X779,'Partnumber data cartridges'!$A$4:$G$1001,7,FALSE),0)</f>
        <v>0</v>
      </c>
      <c r="AF779" s="1">
        <f>MAX(IF(ISBLANK(T779),0,VLOOKUP('Frese Valve Selection'!$T779,'Partnumber data cartridges'!$A$4:$G$1001,5,FALSE)),
IF(ISBLANK(V779),0,VLOOKUP('Frese Valve Selection'!V779,'Partnumber data cartridges'!$A$4:$G$1001,5,FALSE)),
IF(ISBLANK(X779),0,VLOOKUP('Frese Valve Selection'!X779,'Partnumber data cartridges'!$A$4:$G$1001,5,FALSE)))</f>
        <v>0</v>
      </c>
      <c r="AG779" s="20" t="e">
        <f>VLOOKUP(O779,'Weight table'!$A$2:$C$10000,3,FALSE)+IF(ISNUMBER(S779),S779*VLOOKUP(T779,'Weight table'!$A$2:$C$10000,3,FALSE),0)+IF(ISNUMBER(U779),U779*VLOOKUP(V779,'Weight table'!$A$2:$C$10000,3,FALSE),0)+IF(ISNUMBER(W779),W779*VLOOKUP(X779,'Weight table'!$A$2:$C$10000,3,FALSE),0)</f>
        <v>#N/A</v>
      </c>
      <c r="AI779" s="73"/>
      <c r="AN779">
        <f t="shared" si="56"/>
        <v>0</v>
      </c>
      <c r="AO779" t="e">
        <f t="shared" si="57"/>
        <v>#N/A</v>
      </c>
    </row>
    <row r="780" spans="2:4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O780" s="71"/>
      <c r="P780" s="20" t="e">
        <f>VLOOKUP('Frese Valve Selection'!$O780,'Partnumber data valves'!$B$4:$M$1001,12,FALSE)</f>
        <v>#N/A</v>
      </c>
      <c r="Q780" s="20" t="e">
        <f>VLOOKUP('Frese Valve Selection'!$O780,'Partnumber data valves'!$B$4:$L$1001,11,FALSE)</f>
        <v>#N/A</v>
      </c>
      <c r="R780" s="94" t="e">
        <f t="shared" si="58"/>
        <v>#DIV/0!</v>
      </c>
      <c r="S780" s="71"/>
      <c r="T780" s="71"/>
      <c r="U780" s="71"/>
      <c r="V780" s="71"/>
      <c r="W780" s="71"/>
      <c r="X780" s="71"/>
      <c r="Y780" s="19" t="e">
        <f>VLOOKUP('Frese Valve Selection'!$O780,'Partnumber data valves'!$B$4:$K$1001,2,FALSE)</f>
        <v>#N/A</v>
      </c>
      <c r="Z780" s="20" t="e">
        <f>VLOOKUP('Frese Valve Selection'!$O780,'Partnumber data valves'!$B$4:$K$1001,3,FALSE)</f>
        <v>#N/A</v>
      </c>
      <c r="AA780" s="20" t="e">
        <f>VLOOKUP('Frese Valve Selection'!$O780,'Partnumber data valves'!$B$4:$K$1001,7,FALSE)</f>
        <v>#N/A</v>
      </c>
      <c r="AB780" s="20" t="e">
        <f>VLOOKUP('Frese Valve Selection'!$O780,'Partnumber data valves'!$B$4:$K$1001,8,FALSE)</f>
        <v>#N/A</v>
      </c>
      <c r="AC780" s="20" t="e">
        <f>VLOOKUP('Frese Valve Selection'!$O780,'Partnumber data valves'!$B$4:$K$1001,9,FALSE)</f>
        <v>#N/A</v>
      </c>
      <c r="AD780" s="20" t="e">
        <f>VLOOKUP('Frese Valve Selection'!$O780,'Partnumber data valves'!$B$4:$K$1001,10,FALSE)</f>
        <v>#N/A</v>
      </c>
      <c r="AE780" s="93">
        <f>IF(ISNUMBER(S780),S780*VLOOKUP('Frese Valve Selection'!$T780,'Partnumber data cartridges'!$A$4:$G$1001,7,FALSE),0)+
IF(ISNUMBER(U780),U780*VLOOKUP('Frese Valve Selection'!V780,'Partnumber data cartridges'!$A$4:$G$1001,7,FALSE),0)+
IF(ISNUMBER(W780),W780*VLOOKUP('Frese Valve Selection'!X780,'Partnumber data cartridges'!$A$4:$G$1001,7,FALSE),0)</f>
        <v>0</v>
      </c>
      <c r="AF780" s="1">
        <f>MAX(IF(ISBLANK(T780),0,VLOOKUP('Frese Valve Selection'!$T780,'Partnumber data cartridges'!$A$4:$G$1001,5,FALSE)),
IF(ISBLANK(V780),0,VLOOKUP('Frese Valve Selection'!V780,'Partnumber data cartridges'!$A$4:$G$1001,5,FALSE)),
IF(ISBLANK(X780),0,VLOOKUP('Frese Valve Selection'!X780,'Partnumber data cartridges'!$A$4:$G$1001,5,FALSE)))</f>
        <v>0</v>
      </c>
      <c r="AG780" s="20" t="e">
        <f>VLOOKUP(O780,'Weight table'!$A$2:$C$10000,3,FALSE)+IF(ISNUMBER(S780),S780*VLOOKUP(T780,'Weight table'!$A$2:$C$10000,3,FALSE),0)+IF(ISNUMBER(U780),U780*VLOOKUP(V780,'Weight table'!$A$2:$C$10000,3,FALSE),0)+IF(ISNUMBER(W780),W780*VLOOKUP(X780,'Weight table'!$A$2:$C$10000,3,FALSE),0)</f>
        <v>#N/A</v>
      </c>
      <c r="AI780" s="73"/>
      <c r="AN780">
        <f t="shared" ref="AN780:AN843" si="59">S780+U780+W780</f>
        <v>0</v>
      </c>
      <c r="AO780" t="e">
        <f t="shared" ref="AO780:AO843" si="60">Q780-AN780</f>
        <v>#N/A</v>
      </c>
    </row>
    <row r="781" spans="2:4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O781" s="71"/>
      <c r="P781" s="20" t="e">
        <f>VLOOKUP('Frese Valve Selection'!$O781,'Partnumber data valves'!$B$4:$M$1001,12,FALSE)</f>
        <v>#N/A</v>
      </c>
      <c r="Q781" s="20" t="e">
        <f>VLOOKUP('Frese Valve Selection'!$O781,'Partnumber data valves'!$B$4:$L$1001,11,FALSE)</f>
        <v>#N/A</v>
      </c>
      <c r="R781" s="94" t="e">
        <f t="shared" si="58"/>
        <v>#DIV/0!</v>
      </c>
      <c r="S781" s="71"/>
      <c r="T781" s="71"/>
      <c r="U781" s="71"/>
      <c r="V781" s="71"/>
      <c r="W781" s="71"/>
      <c r="X781" s="71"/>
      <c r="Y781" s="19" t="e">
        <f>VLOOKUP('Frese Valve Selection'!$O781,'Partnumber data valves'!$B$4:$K$1001,2,FALSE)</f>
        <v>#N/A</v>
      </c>
      <c r="Z781" s="20" t="e">
        <f>VLOOKUP('Frese Valve Selection'!$O781,'Partnumber data valves'!$B$4:$K$1001,3,FALSE)</f>
        <v>#N/A</v>
      </c>
      <c r="AA781" s="20" t="e">
        <f>VLOOKUP('Frese Valve Selection'!$O781,'Partnumber data valves'!$B$4:$K$1001,7,FALSE)</f>
        <v>#N/A</v>
      </c>
      <c r="AB781" s="20" t="e">
        <f>VLOOKUP('Frese Valve Selection'!$O781,'Partnumber data valves'!$B$4:$K$1001,8,FALSE)</f>
        <v>#N/A</v>
      </c>
      <c r="AC781" s="20" t="e">
        <f>VLOOKUP('Frese Valve Selection'!$O781,'Partnumber data valves'!$B$4:$K$1001,9,FALSE)</f>
        <v>#N/A</v>
      </c>
      <c r="AD781" s="20" t="e">
        <f>VLOOKUP('Frese Valve Selection'!$O781,'Partnumber data valves'!$B$4:$K$1001,10,FALSE)</f>
        <v>#N/A</v>
      </c>
      <c r="AE781" s="93">
        <f>IF(ISNUMBER(S781),S781*VLOOKUP('Frese Valve Selection'!$T781,'Partnumber data cartridges'!$A$4:$G$1001,7,FALSE),0)+
IF(ISNUMBER(U781),U781*VLOOKUP('Frese Valve Selection'!V781,'Partnumber data cartridges'!$A$4:$G$1001,7,FALSE),0)+
IF(ISNUMBER(W781),W781*VLOOKUP('Frese Valve Selection'!X781,'Partnumber data cartridges'!$A$4:$G$1001,7,FALSE),0)</f>
        <v>0</v>
      </c>
      <c r="AF781" s="1">
        <f>MAX(IF(ISBLANK(T781),0,VLOOKUP('Frese Valve Selection'!$T781,'Partnumber data cartridges'!$A$4:$G$1001,5,FALSE)),
IF(ISBLANK(V781),0,VLOOKUP('Frese Valve Selection'!V781,'Partnumber data cartridges'!$A$4:$G$1001,5,FALSE)),
IF(ISBLANK(X781),0,VLOOKUP('Frese Valve Selection'!X781,'Partnumber data cartridges'!$A$4:$G$1001,5,FALSE)))</f>
        <v>0</v>
      </c>
      <c r="AG781" s="20" t="e">
        <f>VLOOKUP(O781,'Weight table'!$A$2:$C$10000,3,FALSE)+IF(ISNUMBER(S781),S781*VLOOKUP(T781,'Weight table'!$A$2:$C$10000,3,FALSE),0)+IF(ISNUMBER(U781),U781*VLOOKUP(V781,'Weight table'!$A$2:$C$10000,3,FALSE),0)+IF(ISNUMBER(W781),W781*VLOOKUP(X781,'Weight table'!$A$2:$C$10000,3,FALSE),0)</f>
        <v>#N/A</v>
      </c>
      <c r="AI781" s="73"/>
      <c r="AN781">
        <f t="shared" si="59"/>
        <v>0</v>
      </c>
      <c r="AO781" t="e">
        <f t="shared" si="60"/>
        <v>#N/A</v>
      </c>
    </row>
    <row r="782" spans="2:4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O782" s="71"/>
      <c r="P782" s="20" t="e">
        <f>VLOOKUP('Frese Valve Selection'!$O782,'Partnumber data valves'!$B$4:$M$1001,12,FALSE)</f>
        <v>#N/A</v>
      </c>
      <c r="Q782" s="20" t="e">
        <f>VLOOKUP('Frese Valve Selection'!$O782,'Partnumber data valves'!$B$4:$L$1001,11,FALSE)</f>
        <v>#N/A</v>
      </c>
      <c r="R782" s="94" t="e">
        <f t="shared" si="58"/>
        <v>#DIV/0!</v>
      </c>
      <c r="S782" s="71"/>
      <c r="T782" s="71"/>
      <c r="U782" s="71"/>
      <c r="V782" s="71"/>
      <c r="W782" s="71"/>
      <c r="X782" s="71"/>
      <c r="Y782" s="19" t="e">
        <f>VLOOKUP('Frese Valve Selection'!$O782,'Partnumber data valves'!$B$4:$K$1001,2,FALSE)</f>
        <v>#N/A</v>
      </c>
      <c r="Z782" s="20" t="e">
        <f>VLOOKUP('Frese Valve Selection'!$O782,'Partnumber data valves'!$B$4:$K$1001,3,FALSE)</f>
        <v>#N/A</v>
      </c>
      <c r="AA782" s="20" t="e">
        <f>VLOOKUP('Frese Valve Selection'!$O782,'Partnumber data valves'!$B$4:$K$1001,7,FALSE)</f>
        <v>#N/A</v>
      </c>
      <c r="AB782" s="20" t="e">
        <f>VLOOKUP('Frese Valve Selection'!$O782,'Partnumber data valves'!$B$4:$K$1001,8,FALSE)</f>
        <v>#N/A</v>
      </c>
      <c r="AC782" s="20" t="e">
        <f>VLOOKUP('Frese Valve Selection'!$O782,'Partnumber data valves'!$B$4:$K$1001,9,FALSE)</f>
        <v>#N/A</v>
      </c>
      <c r="AD782" s="20" t="e">
        <f>VLOOKUP('Frese Valve Selection'!$O782,'Partnumber data valves'!$B$4:$K$1001,10,FALSE)</f>
        <v>#N/A</v>
      </c>
      <c r="AE782" s="93">
        <f>IF(ISNUMBER(S782),S782*VLOOKUP('Frese Valve Selection'!$T782,'Partnumber data cartridges'!$A$4:$G$1001,7,FALSE),0)+
IF(ISNUMBER(U782),U782*VLOOKUP('Frese Valve Selection'!V782,'Partnumber data cartridges'!$A$4:$G$1001,7,FALSE),0)+
IF(ISNUMBER(W782),W782*VLOOKUP('Frese Valve Selection'!X782,'Partnumber data cartridges'!$A$4:$G$1001,7,FALSE),0)</f>
        <v>0</v>
      </c>
      <c r="AF782" s="1">
        <f>MAX(IF(ISBLANK(T782),0,VLOOKUP('Frese Valve Selection'!$T782,'Partnumber data cartridges'!$A$4:$G$1001,5,FALSE)),
IF(ISBLANK(V782),0,VLOOKUP('Frese Valve Selection'!V782,'Partnumber data cartridges'!$A$4:$G$1001,5,FALSE)),
IF(ISBLANK(X782),0,VLOOKUP('Frese Valve Selection'!X782,'Partnumber data cartridges'!$A$4:$G$1001,5,FALSE)))</f>
        <v>0</v>
      </c>
      <c r="AG782" s="20" t="e">
        <f>VLOOKUP(O782,'Weight table'!$A$2:$C$10000,3,FALSE)+IF(ISNUMBER(S782),S782*VLOOKUP(T782,'Weight table'!$A$2:$C$10000,3,FALSE),0)+IF(ISNUMBER(U782),U782*VLOOKUP(V782,'Weight table'!$A$2:$C$10000,3,FALSE),0)+IF(ISNUMBER(W782),W782*VLOOKUP(X782,'Weight table'!$A$2:$C$10000,3,FALSE),0)</f>
        <v>#N/A</v>
      </c>
      <c r="AI782" s="73"/>
      <c r="AN782">
        <f t="shared" si="59"/>
        <v>0</v>
      </c>
      <c r="AO782" t="e">
        <f t="shared" si="60"/>
        <v>#N/A</v>
      </c>
    </row>
    <row r="783" spans="2:4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O783" s="71"/>
      <c r="P783" s="20" t="e">
        <f>VLOOKUP('Frese Valve Selection'!$O783,'Partnumber data valves'!$B$4:$M$1001,12,FALSE)</f>
        <v>#N/A</v>
      </c>
      <c r="Q783" s="20" t="e">
        <f>VLOOKUP('Frese Valve Selection'!$O783,'Partnumber data valves'!$B$4:$L$1001,11,FALSE)</f>
        <v>#N/A</v>
      </c>
      <c r="R783" s="94" t="e">
        <f t="shared" si="58"/>
        <v>#DIV/0!</v>
      </c>
      <c r="S783" s="71"/>
      <c r="T783" s="71"/>
      <c r="U783" s="71"/>
      <c r="V783" s="71"/>
      <c r="W783" s="71"/>
      <c r="X783" s="71"/>
      <c r="Y783" s="19" t="e">
        <f>VLOOKUP('Frese Valve Selection'!$O783,'Partnumber data valves'!$B$4:$K$1001,2,FALSE)</f>
        <v>#N/A</v>
      </c>
      <c r="Z783" s="20" t="e">
        <f>VLOOKUP('Frese Valve Selection'!$O783,'Partnumber data valves'!$B$4:$K$1001,3,FALSE)</f>
        <v>#N/A</v>
      </c>
      <c r="AA783" s="20" t="e">
        <f>VLOOKUP('Frese Valve Selection'!$O783,'Partnumber data valves'!$B$4:$K$1001,7,FALSE)</f>
        <v>#N/A</v>
      </c>
      <c r="AB783" s="20" t="e">
        <f>VLOOKUP('Frese Valve Selection'!$O783,'Partnumber data valves'!$B$4:$K$1001,8,FALSE)</f>
        <v>#N/A</v>
      </c>
      <c r="AC783" s="20" t="e">
        <f>VLOOKUP('Frese Valve Selection'!$O783,'Partnumber data valves'!$B$4:$K$1001,9,FALSE)</f>
        <v>#N/A</v>
      </c>
      <c r="AD783" s="20" t="e">
        <f>VLOOKUP('Frese Valve Selection'!$O783,'Partnumber data valves'!$B$4:$K$1001,10,FALSE)</f>
        <v>#N/A</v>
      </c>
      <c r="AE783" s="93">
        <f>IF(ISNUMBER(S783),S783*VLOOKUP('Frese Valve Selection'!$T783,'Partnumber data cartridges'!$A$4:$G$1001,7,FALSE),0)+
IF(ISNUMBER(U783),U783*VLOOKUP('Frese Valve Selection'!V783,'Partnumber data cartridges'!$A$4:$G$1001,7,FALSE),0)+
IF(ISNUMBER(W783),W783*VLOOKUP('Frese Valve Selection'!X783,'Partnumber data cartridges'!$A$4:$G$1001,7,FALSE),0)</f>
        <v>0</v>
      </c>
      <c r="AF783" s="1">
        <f>MAX(IF(ISBLANK(T783),0,VLOOKUP('Frese Valve Selection'!$T783,'Partnumber data cartridges'!$A$4:$G$1001,5,FALSE)),
IF(ISBLANK(V783),0,VLOOKUP('Frese Valve Selection'!V783,'Partnumber data cartridges'!$A$4:$G$1001,5,FALSE)),
IF(ISBLANK(X783),0,VLOOKUP('Frese Valve Selection'!X783,'Partnumber data cartridges'!$A$4:$G$1001,5,FALSE)))</f>
        <v>0</v>
      </c>
      <c r="AG783" s="20" t="e">
        <f>VLOOKUP(O783,'Weight table'!$A$2:$C$10000,3,FALSE)+IF(ISNUMBER(S783),S783*VLOOKUP(T783,'Weight table'!$A$2:$C$10000,3,FALSE),0)+IF(ISNUMBER(U783),U783*VLOOKUP(V783,'Weight table'!$A$2:$C$10000,3,FALSE),0)+IF(ISNUMBER(W783),W783*VLOOKUP(X783,'Weight table'!$A$2:$C$10000,3,FALSE),0)</f>
        <v>#N/A</v>
      </c>
      <c r="AI783" s="73"/>
      <c r="AN783">
        <f t="shared" si="59"/>
        <v>0</v>
      </c>
      <c r="AO783" t="e">
        <f t="shared" si="60"/>
        <v>#N/A</v>
      </c>
    </row>
    <row r="784" spans="2:4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O784" s="71"/>
      <c r="P784" s="20" t="e">
        <f>VLOOKUP('Frese Valve Selection'!$O784,'Partnumber data valves'!$B$4:$M$1001,12,FALSE)</f>
        <v>#N/A</v>
      </c>
      <c r="Q784" s="20" t="e">
        <f>VLOOKUP('Frese Valve Selection'!$O784,'Partnumber data valves'!$B$4:$L$1001,11,FALSE)</f>
        <v>#N/A</v>
      </c>
      <c r="R784" s="94" t="e">
        <f t="shared" si="58"/>
        <v>#DIV/0!</v>
      </c>
      <c r="S784" s="71"/>
      <c r="T784" s="71"/>
      <c r="U784" s="71"/>
      <c r="V784" s="71"/>
      <c r="W784" s="71"/>
      <c r="X784" s="71"/>
      <c r="Y784" s="19" t="e">
        <f>VLOOKUP('Frese Valve Selection'!$O784,'Partnumber data valves'!$B$4:$K$1001,2,FALSE)</f>
        <v>#N/A</v>
      </c>
      <c r="Z784" s="20" t="e">
        <f>VLOOKUP('Frese Valve Selection'!$O784,'Partnumber data valves'!$B$4:$K$1001,3,FALSE)</f>
        <v>#N/A</v>
      </c>
      <c r="AA784" s="20" t="e">
        <f>VLOOKUP('Frese Valve Selection'!$O784,'Partnumber data valves'!$B$4:$K$1001,7,FALSE)</f>
        <v>#N/A</v>
      </c>
      <c r="AB784" s="20" t="e">
        <f>VLOOKUP('Frese Valve Selection'!$O784,'Partnumber data valves'!$B$4:$K$1001,8,FALSE)</f>
        <v>#N/A</v>
      </c>
      <c r="AC784" s="20" t="e">
        <f>VLOOKUP('Frese Valve Selection'!$O784,'Partnumber data valves'!$B$4:$K$1001,9,FALSE)</f>
        <v>#N/A</v>
      </c>
      <c r="AD784" s="20" t="e">
        <f>VLOOKUP('Frese Valve Selection'!$O784,'Partnumber data valves'!$B$4:$K$1001,10,FALSE)</f>
        <v>#N/A</v>
      </c>
      <c r="AE784" s="93">
        <f>IF(ISNUMBER(S784),S784*VLOOKUP('Frese Valve Selection'!$T784,'Partnumber data cartridges'!$A$4:$G$1001,7,FALSE),0)+
IF(ISNUMBER(U784),U784*VLOOKUP('Frese Valve Selection'!V784,'Partnumber data cartridges'!$A$4:$G$1001,7,FALSE),0)+
IF(ISNUMBER(W784),W784*VLOOKUP('Frese Valve Selection'!X784,'Partnumber data cartridges'!$A$4:$G$1001,7,FALSE),0)</f>
        <v>0</v>
      </c>
      <c r="AF784" s="1">
        <f>MAX(IF(ISBLANK(T784),0,VLOOKUP('Frese Valve Selection'!$T784,'Partnumber data cartridges'!$A$4:$G$1001,5,FALSE)),
IF(ISBLANK(V784),0,VLOOKUP('Frese Valve Selection'!V784,'Partnumber data cartridges'!$A$4:$G$1001,5,FALSE)),
IF(ISBLANK(X784),0,VLOOKUP('Frese Valve Selection'!X784,'Partnumber data cartridges'!$A$4:$G$1001,5,FALSE)))</f>
        <v>0</v>
      </c>
      <c r="AG784" s="20" t="e">
        <f>VLOOKUP(O784,'Weight table'!$A$2:$C$10000,3,FALSE)+IF(ISNUMBER(S784),S784*VLOOKUP(T784,'Weight table'!$A$2:$C$10000,3,FALSE),0)+IF(ISNUMBER(U784),U784*VLOOKUP(V784,'Weight table'!$A$2:$C$10000,3,FALSE),0)+IF(ISNUMBER(W784),W784*VLOOKUP(X784,'Weight table'!$A$2:$C$10000,3,FALSE),0)</f>
        <v>#N/A</v>
      </c>
      <c r="AI784" s="73"/>
      <c r="AN784">
        <f t="shared" si="59"/>
        <v>0</v>
      </c>
      <c r="AO784" t="e">
        <f t="shared" si="60"/>
        <v>#N/A</v>
      </c>
    </row>
    <row r="785" spans="2:4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O785" s="71"/>
      <c r="P785" s="20" t="e">
        <f>VLOOKUP('Frese Valve Selection'!$O785,'Partnumber data valves'!$B$4:$M$1001,12,FALSE)</f>
        <v>#N/A</v>
      </c>
      <c r="Q785" s="20" t="e">
        <f>VLOOKUP('Frese Valve Selection'!$O785,'Partnumber data valves'!$B$4:$L$1001,11,FALSE)</f>
        <v>#N/A</v>
      </c>
      <c r="R785" s="94" t="e">
        <f t="shared" si="58"/>
        <v>#DIV/0!</v>
      </c>
      <c r="S785" s="71"/>
      <c r="T785" s="71"/>
      <c r="U785" s="71"/>
      <c r="V785" s="71"/>
      <c r="W785" s="71"/>
      <c r="X785" s="71"/>
      <c r="Y785" s="19" t="e">
        <f>VLOOKUP('Frese Valve Selection'!$O785,'Partnumber data valves'!$B$4:$K$1001,2,FALSE)</f>
        <v>#N/A</v>
      </c>
      <c r="Z785" s="20" t="e">
        <f>VLOOKUP('Frese Valve Selection'!$O785,'Partnumber data valves'!$B$4:$K$1001,3,FALSE)</f>
        <v>#N/A</v>
      </c>
      <c r="AA785" s="20" t="e">
        <f>VLOOKUP('Frese Valve Selection'!$O785,'Partnumber data valves'!$B$4:$K$1001,7,FALSE)</f>
        <v>#N/A</v>
      </c>
      <c r="AB785" s="20" t="e">
        <f>VLOOKUP('Frese Valve Selection'!$O785,'Partnumber data valves'!$B$4:$K$1001,8,FALSE)</f>
        <v>#N/A</v>
      </c>
      <c r="AC785" s="20" t="e">
        <f>VLOOKUP('Frese Valve Selection'!$O785,'Partnumber data valves'!$B$4:$K$1001,9,FALSE)</f>
        <v>#N/A</v>
      </c>
      <c r="AD785" s="20" t="e">
        <f>VLOOKUP('Frese Valve Selection'!$O785,'Partnumber data valves'!$B$4:$K$1001,10,FALSE)</f>
        <v>#N/A</v>
      </c>
      <c r="AE785" s="93">
        <f>IF(ISNUMBER(S785),S785*VLOOKUP('Frese Valve Selection'!$T785,'Partnumber data cartridges'!$A$4:$G$1001,7,FALSE),0)+
IF(ISNUMBER(U785),U785*VLOOKUP('Frese Valve Selection'!V785,'Partnumber data cartridges'!$A$4:$G$1001,7,FALSE),0)+
IF(ISNUMBER(W785),W785*VLOOKUP('Frese Valve Selection'!X785,'Partnumber data cartridges'!$A$4:$G$1001,7,FALSE),0)</f>
        <v>0</v>
      </c>
      <c r="AF785" s="1">
        <f>MAX(IF(ISBLANK(T785),0,VLOOKUP('Frese Valve Selection'!$T785,'Partnumber data cartridges'!$A$4:$G$1001,5,FALSE)),
IF(ISBLANK(V785),0,VLOOKUP('Frese Valve Selection'!V785,'Partnumber data cartridges'!$A$4:$G$1001,5,FALSE)),
IF(ISBLANK(X785),0,VLOOKUP('Frese Valve Selection'!X785,'Partnumber data cartridges'!$A$4:$G$1001,5,FALSE)))</f>
        <v>0</v>
      </c>
      <c r="AG785" s="20" t="e">
        <f>VLOOKUP(O785,'Weight table'!$A$2:$C$10000,3,FALSE)+IF(ISNUMBER(S785),S785*VLOOKUP(T785,'Weight table'!$A$2:$C$10000,3,FALSE),0)+IF(ISNUMBER(U785),U785*VLOOKUP(V785,'Weight table'!$A$2:$C$10000,3,FALSE),0)+IF(ISNUMBER(W785),W785*VLOOKUP(X785,'Weight table'!$A$2:$C$10000,3,FALSE),0)</f>
        <v>#N/A</v>
      </c>
      <c r="AI785" s="73"/>
      <c r="AN785">
        <f t="shared" si="59"/>
        <v>0</v>
      </c>
      <c r="AO785" t="e">
        <f t="shared" si="60"/>
        <v>#N/A</v>
      </c>
    </row>
    <row r="786" spans="2:4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O786" s="71"/>
      <c r="P786" s="20" t="e">
        <f>VLOOKUP('Frese Valve Selection'!$O786,'Partnumber data valves'!$B$4:$M$1001,12,FALSE)</f>
        <v>#N/A</v>
      </c>
      <c r="Q786" s="20" t="e">
        <f>VLOOKUP('Frese Valve Selection'!$O786,'Partnumber data valves'!$B$4:$L$1001,11,FALSE)</f>
        <v>#N/A</v>
      </c>
      <c r="R786" s="94" t="e">
        <f t="shared" si="58"/>
        <v>#DIV/0!</v>
      </c>
      <c r="S786" s="71"/>
      <c r="T786" s="71"/>
      <c r="U786" s="71"/>
      <c r="V786" s="71"/>
      <c r="W786" s="71"/>
      <c r="X786" s="71"/>
      <c r="Y786" s="19" t="e">
        <f>VLOOKUP('Frese Valve Selection'!$O786,'Partnumber data valves'!$B$4:$K$1001,2,FALSE)</f>
        <v>#N/A</v>
      </c>
      <c r="Z786" s="20" t="e">
        <f>VLOOKUP('Frese Valve Selection'!$O786,'Partnumber data valves'!$B$4:$K$1001,3,FALSE)</f>
        <v>#N/A</v>
      </c>
      <c r="AA786" s="20" t="e">
        <f>VLOOKUP('Frese Valve Selection'!$O786,'Partnumber data valves'!$B$4:$K$1001,7,FALSE)</f>
        <v>#N/A</v>
      </c>
      <c r="AB786" s="20" t="e">
        <f>VLOOKUP('Frese Valve Selection'!$O786,'Partnumber data valves'!$B$4:$K$1001,8,FALSE)</f>
        <v>#N/A</v>
      </c>
      <c r="AC786" s="20" t="e">
        <f>VLOOKUP('Frese Valve Selection'!$O786,'Partnumber data valves'!$B$4:$K$1001,9,FALSE)</f>
        <v>#N/A</v>
      </c>
      <c r="AD786" s="20" t="e">
        <f>VLOOKUP('Frese Valve Selection'!$O786,'Partnumber data valves'!$B$4:$K$1001,10,FALSE)</f>
        <v>#N/A</v>
      </c>
      <c r="AE786" s="93">
        <f>IF(ISNUMBER(S786),S786*VLOOKUP('Frese Valve Selection'!$T786,'Partnumber data cartridges'!$A$4:$G$1001,7,FALSE),0)+
IF(ISNUMBER(U786),U786*VLOOKUP('Frese Valve Selection'!V786,'Partnumber data cartridges'!$A$4:$G$1001,7,FALSE),0)+
IF(ISNUMBER(W786),W786*VLOOKUP('Frese Valve Selection'!X786,'Partnumber data cartridges'!$A$4:$G$1001,7,FALSE),0)</f>
        <v>0</v>
      </c>
      <c r="AF786" s="1">
        <f>MAX(IF(ISBLANK(T786),0,VLOOKUP('Frese Valve Selection'!$T786,'Partnumber data cartridges'!$A$4:$G$1001,5,FALSE)),
IF(ISBLANK(V786),0,VLOOKUP('Frese Valve Selection'!V786,'Partnumber data cartridges'!$A$4:$G$1001,5,FALSE)),
IF(ISBLANK(X786),0,VLOOKUP('Frese Valve Selection'!X786,'Partnumber data cartridges'!$A$4:$G$1001,5,FALSE)))</f>
        <v>0</v>
      </c>
      <c r="AG786" s="20" t="e">
        <f>VLOOKUP(O786,'Weight table'!$A$2:$C$10000,3,FALSE)+IF(ISNUMBER(S786),S786*VLOOKUP(T786,'Weight table'!$A$2:$C$10000,3,FALSE),0)+IF(ISNUMBER(U786),U786*VLOOKUP(V786,'Weight table'!$A$2:$C$10000,3,FALSE),0)+IF(ISNUMBER(W786),W786*VLOOKUP(X786,'Weight table'!$A$2:$C$10000,3,FALSE),0)</f>
        <v>#N/A</v>
      </c>
      <c r="AI786" s="73"/>
      <c r="AN786">
        <f t="shared" si="59"/>
        <v>0</v>
      </c>
      <c r="AO786" t="e">
        <f t="shared" si="60"/>
        <v>#N/A</v>
      </c>
    </row>
    <row r="787" spans="2:4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O787" s="71"/>
      <c r="P787" s="20" t="e">
        <f>VLOOKUP('Frese Valve Selection'!$O787,'Partnumber data valves'!$B$4:$M$1001,12,FALSE)</f>
        <v>#N/A</v>
      </c>
      <c r="Q787" s="20" t="e">
        <f>VLOOKUP('Frese Valve Selection'!$O787,'Partnumber data valves'!$B$4:$L$1001,11,FALSE)</f>
        <v>#N/A</v>
      </c>
      <c r="R787" s="94" t="e">
        <f t="shared" si="58"/>
        <v>#DIV/0!</v>
      </c>
      <c r="S787" s="71"/>
      <c r="T787" s="71"/>
      <c r="U787" s="71"/>
      <c r="V787" s="71"/>
      <c r="W787" s="71"/>
      <c r="X787" s="71"/>
      <c r="Y787" s="19" t="e">
        <f>VLOOKUP('Frese Valve Selection'!$O787,'Partnumber data valves'!$B$4:$K$1001,2,FALSE)</f>
        <v>#N/A</v>
      </c>
      <c r="Z787" s="20" t="e">
        <f>VLOOKUP('Frese Valve Selection'!$O787,'Partnumber data valves'!$B$4:$K$1001,3,FALSE)</f>
        <v>#N/A</v>
      </c>
      <c r="AA787" s="20" t="e">
        <f>VLOOKUP('Frese Valve Selection'!$O787,'Partnumber data valves'!$B$4:$K$1001,7,FALSE)</f>
        <v>#N/A</v>
      </c>
      <c r="AB787" s="20" t="e">
        <f>VLOOKUP('Frese Valve Selection'!$O787,'Partnumber data valves'!$B$4:$K$1001,8,FALSE)</f>
        <v>#N/A</v>
      </c>
      <c r="AC787" s="20" t="e">
        <f>VLOOKUP('Frese Valve Selection'!$O787,'Partnumber data valves'!$B$4:$K$1001,9,FALSE)</f>
        <v>#N/A</v>
      </c>
      <c r="AD787" s="20" t="e">
        <f>VLOOKUP('Frese Valve Selection'!$O787,'Partnumber data valves'!$B$4:$K$1001,10,FALSE)</f>
        <v>#N/A</v>
      </c>
      <c r="AE787" s="93">
        <f>IF(ISNUMBER(S787),S787*VLOOKUP('Frese Valve Selection'!$T787,'Partnumber data cartridges'!$A$4:$G$1001,7,FALSE),0)+
IF(ISNUMBER(U787),U787*VLOOKUP('Frese Valve Selection'!V787,'Partnumber data cartridges'!$A$4:$G$1001,7,FALSE),0)+
IF(ISNUMBER(W787),W787*VLOOKUP('Frese Valve Selection'!X787,'Partnumber data cartridges'!$A$4:$G$1001,7,FALSE),0)</f>
        <v>0</v>
      </c>
      <c r="AF787" s="1">
        <f>MAX(IF(ISBLANK(T787),0,VLOOKUP('Frese Valve Selection'!$T787,'Partnumber data cartridges'!$A$4:$G$1001,5,FALSE)),
IF(ISBLANK(V787),0,VLOOKUP('Frese Valve Selection'!V787,'Partnumber data cartridges'!$A$4:$G$1001,5,FALSE)),
IF(ISBLANK(X787),0,VLOOKUP('Frese Valve Selection'!X787,'Partnumber data cartridges'!$A$4:$G$1001,5,FALSE)))</f>
        <v>0</v>
      </c>
      <c r="AG787" s="20" t="e">
        <f>VLOOKUP(O787,'Weight table'!$A$2:$C$10000,3,FALSE)+IF(ISNUMBER(S787),S787*VLOOKUP(T787,'Weight table'!$A$2:$C$10000,3,FALSE),0)+IF(ISNUMBER(U787),U787*VLOOKUP(V787,'Weight table'!$A$2:$C$10000,3,FALSE),0)+IF(ISNUMBER(W787),W787*VLOOKUP(X787,'Weight table'!$A$2:$C$10000,3,FALSE),0)</f>
        <v>#N/A</v>
      </c>
      <c r="AI787" s="73"/>
      <c r="AN787">
        <f t="shared" si="59"/>
        <v>0</v>
      </c>
      <c r="AO787" t="e">
        <f t="shared" si="60"/>
        <v>#N/A</v>
      </c>
    </row>
    <row r="788" spans="2:4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O788" s="71"/>
      <c r="P788" s="20" t="e">
        <f>VLOOKUP('Frese Valve Selection'!$O788,'Partnumber data valves'!$B$4:$M$1001,12,FALSE)</f>
        <v>#N/A</v>
      </c>
      <c r="Q788" s="20" t="e">
        <f>VLOOKUP('Frese Valve Selection'!$O788,'Partnumber data valves'!$B$4:$L$1001,11,FALSE)</f>
        <v>#N/A</v>
      </c>
      <c r="R788" s="94" t="e">
        <f t="shared" si="58"/>
        <v>#DIV/0!</v>
      </c>
      <c r="S788" s="71"/>
      <c r="T788" s="71"/>
      <c r="U788" s="71"/>
      <c r="V788" s="71"/>
      <c r="W788" s="71"/>
      <c r="X788" s="71"/>
      <c r="Y788" s="19" t="e">
        <f>VLOOKUP('Frese Valve Selection'!$O788,'Partnumber data valves'!$B$4:$K$1001,2,FALSE)</f>
        <v>#N/A</v>
      </c>
      <c r="Z788" s="20" t="e">
        <f>VLOOKUP('Frese Valve Selection'!$O788,'Partnumber data valves'!$B$4:$K$1001,3,FALSE)</f>
        <v>#N/A</v>
      </c>
      <c r="AA788" s="20" t="e">
        <f>VLOOKUP('Frese Valve Selection'!$O788,'Partnumber data valves'!$B$4:$K$1001,7,FALSE)</f>
        <v>#N/A</v>
      </c>
      <c r="AB788" s="20" t="e">
        <f>VLOOKUP('Frese Valve Selection'!$O788,'Partnumber data valves'!$B$4:$K$1001,8,FALSE)</f>
        <v>#N/A</v>
      </c>
      <c r="AC788" s="20" t="e">
        <f>VLOOKUP('Frese Valve Selection'!$O788,'Partnumber data valves'!$B$4:$K$1001,9,FALSE)</f>
        <v>#N/A</v>
      </c>
      <c r="AD788" s="20" t="e">
        <f>VLOOKUP('Frese Valve Selection'!$O788,'Partnumber data valves'!$B$4:$K$1001,10,FALSE)</f>
        <v>#N/A</v>
      </c>
      <c r="AE788" s="93">
        <f>IF(ISNUMBER(S788),S788*VLOOKUP('Frese Valve Selection'!$T788,'Partnumber data cartridges'!$A$4:$G$1001,7,FALSE),0)+
IF(ISNUMBER(U788),U788*VLOOKUP('Frese Valve Selection'!V788,'Partnumber data cartridges'!$A$4:$G$1001,7,FALSE),0)+
IF(ISNUMBER(W788),W788*VLOOKUP('Frese Valve Selection'!X788,'Partnumber data cartridges'!$A$4:$G$1001,7,FALSE),0)</f>
        <v>0</v>
      </c>
      <c r="AF788" s="1">
        <f>MAX(IF(ISBLANK(T788),0,VLOOKUP('Frese Valve Selection'!$T788,'Partnumber data cartridges'!$A$4:$G$1001,5,FALSE)),
IF(ISBLANK(V788),0,VLOOKUP('Frese Valve Selection'!V788,'Partnumber data cartridges'!$A$4:$G$1001,5,FALSE)),
IF(ISBLANK(X788),0,VLOOKUP('Frese Valve Selection'!X788,'Partnumber data cartridges'!$A$4:$G$1001,5,FALSE)))</f>
        <v>0</v>
      </c>
      <c r="AG788" s="20" t="e">
        <f>VLOOKUP(O788,'Weight table'!$A$2:$C$10000,3,FALSE)+IF(ISNUMBER(S788),S788*VLOOKUP(T788,'Weight table'!$A$2:$C$10000,3,FALSE),0)+IF(ISNUMBER(U788),U788*VLOOKUP(V788,'Weight table'!$A$2:$C$10000,3,FALSE),0)+IF(ISNUMBER(W788),W788*VLOOKUP(X788,'Weight table'!$A$2:$C$10000,3,FALSE),0)</f>
        <v>#N/A</v>
      </c>
      <c r="AI788" s="73"/>
      <c r="AN788">
        <f t="shared" si="59"/>
        <v>0</v>
      </c>
      <c r="AO788" t="e">
        <f t="shared" si="60"/>
        <v>#N/A</v>
      </c>
    </row>
    <row r="789" spans="2:4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O789" s="71"/>
      <c r="P789" s="20" t="e">
        <f>VLOOKUP('Frese Valve Selection'!$O789,'Partnumber data valves'!$B$4:$M$1001,12,FALSE)</f>
        <v>#N/A</v>
      </c>
      <c r="Q789" s="20" t="e">
        <f>VLOOKUP('Frese Valve Selection'!$O789,'Partnumber data valves'!$B$4:$L$1001,11,FALSE)</f>
        <v>#N/A</v>
      </c>
      <c r="R789" s="94" t="e">
        <f t="shared" si="58"/>
        <v>#DIV/0!</v>
      </c>
      <c r="S789" s="71"/>
      <c r="T789" s="71"/>
      <c r="U789" s="71"/>
      <c r="V789" s="71"/>
      <c r="W789" s="71"/>
      <c r="X789" s="71"/>
      <c r="Y789" s="19" t="e">
        <f>VLOOKUP('Frese Valve Selection'!$O789,'Partnumber data valves'!$B$4:$K$1001,2,FALSE)</f>
        <v>#N/A</v>
      </c>
      <c r="Z789" s="20" t="e">
        <f>VLOOKUP('Frese Valve Selection'!$O789,'Partnumber data valves'!$B$4:$K$1001,3,FALSE)</f>
        <v>#N/A</v>
      </c>
      <c r="AA789" s="20" t="e">
        <f>VLOOKUP('Frese Valve Selection'!$O789,'Partnumber data valves'!$B$4:$K$1001,7,FALSE)</f>
        <v>#N/A</v>
      </c>
      <c r="AB789" s="20" t="e">
        <f>VLOOKUP('Frese Valve Selection'!$O789,'Partnumber data valves'!$B$4:$K$1001,8,FALSE)</f>
        <v>#N/A</v>
      </c>
      <c r="AC789" s="20" t="e">
        <f>VLOOKUP('Frese Valve Selection'!$O789,'Partnumber data valves'!$B$4:$K$1001,9,FALSE)</f>
        <v>#N/A</v>
      </c>
      <c r="AD789" s="20" t="e">
        <f>VLOOKUP('Frese Valve Selection'!$O789,'Partnumber data valves'!$B$4:$K$1001,10,FALSE)</f>
        <v>#N/A</v>
      </c>
      <c r="AE789" s="93">
        <f>IF(ISNUMBER(S789),S789*VLOOKUP('Frese Valve Selection'!$T789,'Partnumber data cartridges'!$A$4:$G$1001,7,FALSE),0)+
IF(ISNUMBER(U789),U789*VLOOKUP('Frese Valve Selection'!V789,'Partnumber data cartridges'!$A$4:$G$1001,7,FALSE),0)+
IF(ISNUMBER(W789),W789*VLOOKUP('Frese Valve Selection'!X789,'Partnumber data cartridges'!$A$4:$G$1001,7,FALSE),0)</f>
        <v>0</v>
      </c>
      <c r="AF789" s="1">
        <f>MAX(IF(ISBLANK(T789),0,VLOOKUP('Frese Valve Selection'!$T789,'Partnumber data cartridges'!$A$4:$G$1001,5,FALSE)),
IF(ISBLANK(V789),0,VLOOKUP('Frese Valve Selection'!V789,'Partnumber data cartridges'!$A$4:$G$1001,5,FALSE)),
IF(ISBLANK(X789),0,VLOOKUP('Frese Valve Selection'!X789,'Partnumber data cartridges'!$A$4:$G$1001,5,FALSE)))</f>
        <v>0</v>
      </c>
      <c r="AG789" s="20" t="e">
        <f>VLOOKUP(O789,'Weight table'!$A$2:$C$10000,3,FALSE)+IF(ISNUMBER(S789),S789*VLOOKUP(T789,'Weight table'!$A$2:$C$10000,3,FALSE),0)+IF(ISNUMBER(U789),U789*VLOOKUP(V789,'Weight table'!$A$2:$C$10000,3,FALSE),0)+IF(ISNUMBER(W789),W789*VLOOKUP(X789,'Weight table'!$A$2:$C$10000,3,FALSE),0)</f>
        <v>#N/A</v>
      </c>
      <c r="AI789" s="73"/>
      <c r="AN789">
        <f t="shared" si="59"/>
        <v>0</v>
      </c>
      <c r="AO789" t="e">
        <f t="shared" si="60"/>
        <v>#N/A</v>
      </c>
    </row>
    <row r="790" spans="2:4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O790" s="71"/>
      <c r="P790" s="20" t="e">
        <f>VLOOKUP('Frese Valve Selection'!$O790,'Partnumber data valves'!$B$4:$M$1001,12,FALSE)</f>
        <v>#N/A</v>
      </c>
      <c r="Q790" s="20" t="e">
        <f>VLOOKUP('Frese Valve Selection'!$O790,'Partnumber data valves'!$B$4:$L$1001,11,FALSE)</f>
        <v>#N/A</v>
      </c>
      <c r="R790" s="94" t="e">
        <f t="shared" si="58"/>
        <v>#DIV/0!</v>
      </c>
      <c r="S790" s="71"/>
      <c r="T790" s="71"/>
      <c r="U790" s="71"/>
      <c r="V790" s="71"/>
      <c r="W790" s="71"/>
      <c r="X790" s="71"/>
      <c r="Y790" s="19" t="e">
        <f>VLOOKUP('Frese Valve Selection'!$O790,'Partnumber data valves'!$B$4:$K$1001,2,FALSE)</f>
        <v>#N/A</v>
      </c>
      <c r="Z790" s="20" t="e">
        <f>VLOOKUP('Frese Valve Selection'!$O790,'Partnumber data valves'!$B$4:$K$1001,3,FALSE)</f>
        <v>#N/A</v>
      </c>
      <c r="AA790" s="20" t="e">
        <f>VLOOKUP('Frese Valve Selection'!$O790,'Partnumber data valves'!$B$4:$K$1001,7,FALSE)</f>
        <v>#N/A</v>
      </c>
      <c r="AB790" s="20" t="e">
        <f>VLOOKUP('Frese Valve Selection'!$O790,'Partnumber data valves'!$B$4:$K$1001,8,FALSE)</f>
        <v>#N/A</v>
      </c>
      <c r="AC790" s="20" t="e">
        <f>VLOOKUP('Frese Valve Selection'!$O790,'Partnumber data valves'!$B$4:$K$1001,9,FALSE)</f>
        <v>#N/A</v>
      </c>
      <c r="AD790" s="20" t="e">
        <f>VLOOKUP('Frese Valve Selection'!$O790,'Partnumber data valves'!$B$4:$K$1001,10,FALSE)</f>
        <v>#N/A</v>
      </c>
      <c r="AE790" s="93">
        <f>IF(ISNUMBER(S790),S790*VLOOKUP('Frese Valve Selection'!$T790,'Partnumber data cartridges'!$A$4:$G$1001,7,FALSE),0)+
IF(ISNUMBER(U790),U790*VLOOKUP('Frese Valve Selection'!V790,'Partnumber data cartridges'!$A$4:$G$1001,7,FALSE),0)+
IF(ISNUMBER(W790),W790*VLOOKUP('Frese Valve Selection'!X790,'Partnumber data cartridges'!$A$4:$G$1001,7,FALSE),0)</f>
        <v>0</v>
      </c>
      <c r="AF790" s="1">
        <f>MAX(IF(ISBLANK(T790),0,VLOOKUP('Frese Valve Selection'!$T790,'Partnumber data cartridges'!$A$4:$G$1001,5,FALSE)),
IF(ISBLANK(V790),0,VLOOKUP('Frese Valve Selection'!V790,'Partnumber data cartridges'!$A$4:$G$1001,5,FALSE)),
IF(ISBLANK(X790),0,VLOOKUP('Frese Valve Selection'!X790,'Partnumber data cartridges'!$A$4:$G$1001,5,FALSE)))</f>
        <v>0</v>
      </c>
      <c r="AG790" s="20" t="e">
        <f>VLOOKUP(O790,'Weight table'!$A$2:$C$10000,3,FALSE)+IF(ISNUMBER(S790),S790*VLOOKUP(T790,'Weight table'!$A$2:$C$10000,3,FALSE),0)+IF(ISNUMBER(U790),U790*VLOOKUP(V790,'Weight table'!$A$2:$C$10000,3,FALSE),0)+IF(ISNUMBER(W790),W790*VLOOKUP(X790,'Weight table'!$A$2:$C$10000,3,FALSE),0)</f>
        <v>#N/A</v>
      </c>
      <c r="AI790" s="73"/>
      <c r="AN790">
        <f t="shared" si="59"/>
        <v>0</v>
      </c>
      <c r="AO790" t="e">
        <f t="shared" si="60"/>
        <v>#N/A</v>
      </c>
    </row>
    <row r="791" spans="2:4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O791" s="71"/>
      <c r="P791" s="20" t="e">
        <f>VLOOKUP('Frese Valve Selection'!$O791,'Partnumber data valves'!$B$4:$M$1001,12,FALSE)</f>
        <v>#N/A</v>
      </c>
      <c r="Q791" s="20" t="e">
        <f>VLOOKUP('Frese Valve Selection'!$O791,'Partnumber data valves'!$B$4:$L$1001,11,FALSE)</f>
        <v>#N/A</v>
      </c>
      <c r="R791" s="94" t="e">
        <f t="shared" si="58"/>
        <v>#DIV/0!</v>
      </c>
      <c r="S791" s="71"/>
      <c r="T791" s="71"/>
      <c r="U791" s="71"/>
      <c r="V791" s="71"/>
      <c r="W791" s="71"/>
      <c r="X791" s="71"/>
      <c r="Y791" s="19" t="e">
        <f>VLOOKUP('Frese Valve Selection'!$O791,'Partnumber data valves'!$B$4:$K$1001,2,FALSE)</f>
        <v>#N/A</v>
      </c>
      <c r="Z791" s="20" t="e">
        <f>VLOOKUP('Frese Valve Selection'!$O791,'Partnumber data valves'!$B$4:$K$1001,3,FALSE)</f>
        <v>#N/A</v>
      </c>
      <c r="AA791" s="20" t="e">
        <f>VLOOKUP('Frese Valve Selection'!$O791,'Partnumber data valves'!$B$4:$K$1001,7,FALSE)</f>
        <v>#N/A</v>
      </c>
      <c r="AB791" s="20" t="e">
        <f>VLOOKUP('Frese Valve Selection'!$O791,'Partnumber data valves'!$B$4:$K$1001,8,FALSE)</f>
        <v>#N/A</v>
      </c>
      <c r="AC791" s="20" t="e">
        <f>VLOOKUP('Frese Valve Selection'!$O791,'Partnumber data valves'!$B$4:$K$1001,9,FALSE)</f>
        <v>#N/A</v>
      </c>
      <c r="AD791" s="20" t="e">
        <f>VLOOKUP('Frese Valve Selection'!$O791,'Partnumber data valves'!$B$4:$K$1001,10,FALSE)</f>
        <v>#N/A</v>
      </c>
      <c r="AE791" s="93">
        <f>IF(ISNUMBER(S791),S791*VLOOKUP('Frese Valve Selection'!$T791,'Partnumber data cartridges'!$A$4:$G$1001,7,FALSE),0)+
IF(ISNUMBER(U791),U791*VLOOKUP('Frese Valve Selection'!V791,'Partnumber data cartridges'!$A$4:$G$1001,7,FALSE),0)+
IF(ISNUMBER(W791),W791*VLOOKUP('Frese Valve Selection'!X791,'Partnumber data cartridges'!$A$4:$G$1001,7,FALSE),0)</f>
        <v>0</v>
      </c>
      <c r="AF791" s="1">
        <f>MAX(IF(ISBLANK(T791),0,VLOOKUP('Frese Valve Selection'!$T791,'Partnumber data cartridges'!$A$4:$G$1001,5,FALSE)),
IF(ISBLANK(V791),0,VLOOKUP('Frese Valve Selection'!V791,'Partnumber data cartridges'!$A$4:$G$1001,5,FALSE)),
IF(ISBLANK(X791),0,VLOOKUP('Frese Valve Selection'!X791,'Partnumber data cartridges'!$A$4:$G$1001,5,FALSE)))</f>
        <v>0</v>
      </c>
      <c r="AG791" s="20" t="e">
        <f>VLOOKUP(O791,'Weight table'!$A$2:$C$10000,3,FALSE)+IF(ISNUMBER(S791),S791*VLOOKUP(T791,'Weight table'!$A$2:$C$10000,3,FALSE),0)+IF(ISNUMBER(U791),U791*VLOOKUP(V791,'Weight table'!$A$2:$C$10000,3,FALSE),0)+IF(ISNUMBER(W791),W791*VLOOKUP(X791,'Weight table'!$A$2:$C$10000,3,FALSE),0)</f>
        <v>#N/A</v>
      </c>
      <c r="AI791" s="73"/>
      <c r="AN791">
        <f t="shared" si="59"/>
        <v>0</v>
      </c>
      <c r="AO791" t="e">
        <f t="shared" si="60"/>
        <v>#N/A</v>
      </c>
    </row>
    <row r="792" spans="2:4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O792" s="71"/>
      <c r="P792" s="20" t="e">
        <f>VLOOKUP('Frese Valve Selection'!$O792,'Partnumber data valves'!$B$4:$M$1001,12,FALSE)</f>
        <v>#N/A</v>
      </c>
      <c r="Q792" s="20" t="e">
        <f>VLOOKUP('Frese Valve Selection'!$O792,'Partnumber data valves'!$B$4:$L$1001,11,FALSE)</f>
        <v>#N/A</v>
      </c>
      <c r="R792" s="94" t="e">
        <f t="shared" si="58"/>
        <v>#DIV/0!</v>
      </c>
      <c r="S792" s="71"/>
      <c r="T792" s="71"/>
      <c r="U792" s="71"/>
      <c r="V792" s="71"/>
      <c r="W792" s="71"/>
      <c r="X792" s="71"/>
      <c r="Y792" s="19" t="e">
        <f>VLOOKUP('Frese Valve Selection'!$O792,'Partnumber data valves'!$B$4:$K$1001,2,FALSE)</f>
        <v>#N/A</v>
      </c>
      <c r="Z792" s="20" t="e">
        <f>VLOOKUP('Frese Valve Selection'!$O792,'Partnumber data valves'!$B$4:$K$1001,3,FALSE)</f>
        <v>#N/A</v>
      </c>
      <c r="AA792" s="20" t="e">
        <f>VLOOKUP('Frese Valve Selection'!$O792,'Partnumber data valves'!$B$4:$K$1001,7,FALSE)</f>
        <v>#N/A</v>
      </c>
      <c r="AB792" s="20" t="e">
        <f>VLOOKUP('Frese Valve Selection'!$O792,'Partnumber data valves'!$B$4:$K$1001,8,FALSE)</f>
        <v>#N/A</v>
      </c>
      <c r="AC792" s="20" t="e">
        <f>VLOOKUP('Frese Valve Selection'!$O792,'Partnumber data valves'!$B$4:$K$1001,9,FALSE)</f>
        <v>#N/A</v>
      </c>
      <c r="AD792" s="20" t="e">
        <f>VLOOKUP('Frese Valve Selection'!$O792,'Partnumber data valves'!$B$4:$K$1001,10,FALSE)</f>
        <v>#N/A</v>
      </c>
      <c r="AE792" s="93">
        <f>IF(ISNUMBER(S792),S792*VLOOKUP('Frese Valve Selection'!$T792,'Partnumber data cartridges'!$A$4:$G$1001,7,FALSE),0)+
IF(ISNUMBER(U792),U792*VLOOKUP('Frese Valve Selection'!V792,'Partnumber data cartridges'!$A$4:$G$1001,7,FALSE),0)+
IF(ISNUMBER(W792),W792*VLOOKUP('Frese Valve Selection'!X792,'Partnumber data cartridges'!$A$4:$G$1001,7,FALSE),0)</f>
        <v>0</v>
      </c>
      <c r="AF792" s="1">
        <f>MAX(IF(ISBLANK(T792),0,VLOOKUP('Frese Valve Selection'!$T792,'Partnumber data cartridges'!$A$4:$G$1001,5,FALSE)),
IF(ISBLANK(V792),0,VLOOKUP('Frese Valve Selection'!V792,'Partnumber data cartridges'!$A$4:$G$1001,5,FALSE)),
IF(ISBLANK(X792),0,VLOOKUP('Frese Valve Selection'!X792,'Partnumber data cartridges'!$A$4:$G$1001,5,FALSE)))</f>
        <v>0</v>
      </c>
      <c r="AG792" s="20" t="e">
        <f>VLOOKUP(O792,'Weight table'!$A$2:$C$10000,3,FALSE)+IF(ISNUMBER(S792),S792*VLOOKUP(T792,'Weight table'!$A$2:$C$10000,3,FALSE),0)+IF(ISNUMBER(U792),U792*VLOOKUP(V792,'Weight table'!$A$2:$C$10000,3,FALSE),0)+IF(ISNUMBER(W792),W792*VLOOKUP(X792,'Weight table'!$A$2:$C$10000,3,FALSE),0)</f>
        <v>#N/A</v>
      </c>
      <c r="AI792" s="73"/>
      <c r="AN792">
        <f t="shared" si="59"/>
        <v>0</v>
      </c>
      <c r="AO792" t="e">
        <f t="shared" si="60"/>
        <v>#N/A</v>
      </c>
    </row>
    <row r="793" spans="2:4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O793" s="71"/>
      <c r="P793" s="20" t="e">
        <f>VLOOKUP('Frese Valve Selection'!$O793,'Partnumber data valves'!$B$4:$M$1001,12,FALSE)</f>
        <v>#N/A</v>
      </c>
      <c r="Q793" s="20" t="e">
        <f>VLOOKUP('Frese Valve Selection'!$O793,'Partnumber data valves'!$B$4:$L$1001,11,FALSE)</f>
        <v>#N/A</v>
      </c>
      <c r="R793" s="94" t="e">
        <f t="shared" si="58"/>
        <v>#DIV/0!</v>
      </c>
      <c r="S793" s="71"/>
      <c r="T793" s="71"/>
      <c r="U793" s="71"/>
      <c r="V793" s="71"/>
      <c r="W793" s="71"/>
      <c r="X793" s="71"/>
      <c r="Y793" s="19" t="e">
        <f>VLOOKUP('Frese Valve Selection'!$O793,'Partnumber data valves'!$B$4:$K$1001,2,FALSE)</f>
        <v>#N/A</v>
      </c>
      <c r="Z793" s="20" t="e">
        <f>VLOOKUP('Frese Valve Selection'!$O793,'Partnumber data valves'!$B$4:$K$1001,3,FALSE)</f>
        <v>#N/A</v>
      </c>
      <c r="AA793" s="20" t="e">
        <f>VLOOKUP('Frese Valve Selection'!$O793,'Partnumber data valves'!$B$4:$K$1001,7,FALSE)</f>
        <v>#N/A</v>
      </c>
      <c r="AB793" s="20" t="e">
        <f>VLOOKUP('Frese Valve Selection'!$O793,'Partnumber data valves'!$B$4:$K$1001,8,FALSE)</f>
        <v>#N/A</v>
      </c>
      <c r="AC793" s="20" t="e">
        <f>VLOOKUP('Frese Valve Selection'!$O793,'Partnumber data valves'!$B$4:$K$1001,9,FALSE)</f>
        <v>#N/A</v>
      </c>
      <c r="AD793" s="20" t="e">
        <f>VLOOKUP('Frese Valve Selection'!$O793,'Partnumber data valves'!$B$4:$K$1001,10,FALSE)</f>
        <v>#N/A</v>
      </c>
      <c r="AE793" s="93">
        <f>IF(ISNUMBER(S793),S793*VLOOKUP('Frese Valve Selection'!$T793,'Partnumber data cartridges'!$A$4:$G$1001,7,FALSE),0)+
IF(ISNUMBER(U793),U793*VLOOKUP('Frese Valve Selection'!V793,'Partnumber data cartridges'!$A$4:$G$1001,7,FALSE),0)+
IF(ISNUMBER(W793),W793*VLOOKUP('Frese Valve Selection'!X793,'Partnumber data cartridges'!$A$4:$G$1001,7,FALSE),0)</f>
        <v>0</v>
      </c>
      <c r="AF793" s="1">
        <f>MAX(IF(ISBLANK(T793),0,VLOOKUP('Frese Valve Selection'!$T793,'Partnumber data cartridges'!$A$4:$G$1001,5,FALSE)),
IF(ISBLANK(V793),0,VLOOKUP('Frese Valve Selection'!V793,'Partnumber data cartridges'!$A$4:$G$1001,5,FALSE)),
IF(ISBLANK(X793),0,VLOOKUP('Frese Valve Selection'!X793,'Partnumber data cartridges'!$A$4:$G$1001,5,FALSE)))</f>
        <v>0</v>
      </c>
      <c r="AG793" s="20" t="e">
        <f>VLOOKUP(O793,'Weight table'!$A$2:$C$10000,3,FALSE)+IF(ISNUMBER(S793),S793*VLOOKUP(T793,'Weight table'!$A$2:$C$10000,3,FALSE),0)+IF(ISNUMBER(U793),U793*VLOOKUP(V793,'Weight table'!$A$2:$C$10000,3,FALSE),0)+IF(ISNUMBER(W793),W793*VLOOKUP(X793,'Weight table'!$A$2:$C$10000,3,FALSE),0)</f>
        <v>#N/A</v>
      </c>
      <c r="AI793" s="73"/>
      <c r="AN793">
        <f t="shared" si="59"/>
        <v>0</v>
      </c>
      <c r="AO793" t="e">
        <f t="shared" si="60"/>
        <v>#N/A</v>
      </c>
    </row>
    <row r="794" spans="2:4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O794" s="71"/>
      <c r="P794" s="20" t="e">
        <f>VLOOKUP('Frese Valve Selection'!$O794,'Partnumber data valves'!$B$4:$M$1001,12,FALSE)</f>
        <v>#N/A</v>
      </c>
      <c r="Q794" s="20" t="e">
        <f>VLOOKUP('Frese Valve Selection'!$O794,'Partnumber data valves'!$B$4:$L$1001,11,FALSE)</f>
        <v>#N/A</v>
      </c>
      <c r="R794" s="94" t="e">
        <f t="shared" si="58"/>
        <v>#DIV/0!</v>
      </c>
      <c r="S794" s="71"/>
      <c r="T794" s="71"/>
      <c r="U794" s="71"/>
      <c r="V794" s="71"/>
      <c r="W794" s="71"/>
      <c r="X794" s="71"/>
      <c r="Y794" s="19" t="e">
        <f>VLOOKUP('Frese Valve Selection'!$O794,'Partnumber data valves'!$B$4:$K$1001,2,FALSE)</f>
        <v>#N/A</v>
      </c>
      <c r="Z794" s="20" t="e">
        <f>VLOOKUP('Frese Valve Selection'!$O794,'Partnumber data valves'!$B$4:$K$1001,3,FALSE)</f>
        <v>#N/A</v>
      </c>
      <c r="AA794" s="20" t="e">
        <f>VLOOKUP('Frese Valve Selection'!$O794,'Partnumber data valves'!$B$4:$K$1001,7,FALSE)</f>
        <v>#N/A</v>
      </c>
      <c r="AB794" s="20" t="e">
        <f>VLOOKUP('Frese Valve Selection'!$O794,'Partnumber data valves'!$B$4:$K$1001,8,FALSE)</f>
        <v>#N/A</v>
      </c>
      <c r="AC794" s="20" t="e">
        <f>VLOOKUP('Frese Valve Selection'!$O794,'Partnumber data valves'!$B$4:$K$1001,9,FALSE)</f>
        <v>#N/A</v>
      </c>
      <c r="AD794" s="20" t="e">
        <f>VLOOKUP('Frese Valve Selection'!$O794,'Partnumber data valves'!$B$4:$K$1001,10,FALSE)</f>
        <v>#N/A</v>
      </c>
      <c r="AE794" s="93">
        <f>IF(ISNUMBER(S794),S794*VLOOKUP('Frese Valve Selection'!$T794,'Partnumber data cartridges'!$A$4:$G$1001,7,FALSE),0)+
IF(ISNUMBER(U794),U794*VLOOKUP('Frese Valve Selection'!V794,'Partnumber data cartridges'!$A$4:$G$1001,7,FALSE),0)+
IF(ISNUMBER(W794),W794*VLOOKUP('Frese Valve Selection'!X794,'Partnumber data cartridges'!$A$4:$G$1001,7,FALSE),0)</f>
        <v>0</v>
      </c>
      <c r="AF794" s="1">
        <f>MAX(IF(ISBLANK(T794),0,VLOOKUP('Frese Valve Selection'!$T794,'Partnumber data cartridges'!$A$4:$G$1001,5,FALSE)),
IF(ISBLANK(V794),0,VLOOKUP('Frese Valve Selection'!V794,'Partnumber data cartridges'!$A$4:$G$1001,5,FALSE)),
IF(ISBLANK(X794),0,VLOOKUP('Frese Valve Selection'!X794,'Partnumber data cartridges'!$A$4:$G$1001,5,FALSE)))</f>
        <v>0</v>
      </c>
      <c r="AG794" s="20" t="e">
        <f>VLOOKUP(O794,'Weight table'!$A$2:$C$10000,3,FALSE)+IF(ISNUMBER(S794),S794*VLOOKUP(T794,'Weight table'!$A$2:$C$10000,3,FALSE),0)+IF(ISNUMBER(U794),U794*VLOOKUP(V794,'Weight table'!$A$2:$C$10000,3,FALSE),0)+IF(ISNUMBER(W794),W794*VLOOKUP(X794,'Weight table'!$A$2:$C$10000,3,FALSE),0)</f>
        <v>#N/A</v>
      </c>
      <c r="AI794" s="73"/>
      <c r="AN794">
        <f t="shared" si="59"/>
        <v>0</v>
      </c>
      <c r="AO794" t="e">
        <f t="shared" si="60"/>
        <v>#N/A</v>
      </c>
    </row>
    <row r="795" spans="2:4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O795" s="71"/>
      <c r="P795" s="20" t="e">
        <f>VLOOKUP('Frese Valve Selection'!$O795,'Partnumber data valves'!$B$4:$M$1001,12,FALSE)</f>
        <v>#N/A</v>
      </c>
      <c r="Q795" s="20" t="e">
        <f>VLOOKUP('Frese Valve Selection'!$O795,'Partnumber data valves'!$B$4:$L$1001,11,FALSE)</f>
        <v>#N/A</v>
      </c>
      <c r="R795" s="94" t="e">
        <f t="shared" si="58"/>
        <v>#DIV/0!</v>
      </c>
      <c r="S795" s="71"/>
      <c r="T795" s="71"/>
      <c r="U795" s="71"/>
      <c r="V795" s="71"/>
      <c r="W795" s="71"/>
      <c r="X795" s="71"/>
      <c r="Y795" s="19" t="e">
        <f>VLOOKUP('Frese Valve Selection'!$O795,'Partnumber data valves'!$B$4:$K$1001,2,FALSE)</f>
        <v>#N/A</v>
      </c>
      <c r="Z795" s="20" t="e">
        <f>VLOOKUP('Frese Valve Selection'!$O795,'Partnumber data valves'!$B$4:$K$1001,3,FALSE)</f>
        <v>#N/A</v>
      </c>
      <c r="AA795" s="20" t="e">
        <f>VLOOKUP('Frese Valve Selection'!$O795,'Partnumber data valves'!$B$4:$K$1001,7,FALSE)</f>
        <v>#N/A</v>
      </c>
      <c r="AB795" s="20" t="e">
        <f>VLOOKUP('Frese Valve Selection'!$O795,'Partnumber data valves'!$B$4:$K$1001,8,FALSE)</f>
        <v>#N/A</v>
      </c>
      <c r="AC795" s="20" t="e">
        <f>VLOOKUP('Frese Valve Selection'!$O795,'Partnumber data valves'!$B$4:$K$1001,9,FALSE)</f>
        <v>#N/A</v>
      </c>
      <c r="AD795" s="20" t="e">
        <f>VLOOKUP('Frese Valve Selection'!$O795,'Partnumber data valves'!$B$4:$K$1001,10,FALSE)</f>
        <v>#N/A</v>
      </c>
      <c r="AE795" s="93">
        <f>IF(ISNUMBER(S795),S795*VLOOKUP('Frese Valve Selection'!$T795,'Partnumber data cartridges'!$A$4:$G$1001,7,FALSE),0)+
IF(ISNUMBER(U795),U795*VLOOKUP('Frese Valve Selection'!V795,'Partnumber data cartridges'!$A$4:$G$1001,7,FALSE),0)+
IF(ISNUMBER(W795),W795*VLOOKUP('Frese Valve Selection'!X795,'Partnumber data cartridges'!$A$4:$G$1001,7,FALSE),0)</f>
        <v>0</v>
      </c>
      <c r="AF795" s="1">
        <f>MAX(IF(ISBLANK(T795),0,VLOOKUP('Frese Valve Selection'!$T795,'Partnumber data cartridges'!$A$4:$G$1001,5,FALSE)),
IF(ISBLANK(V795),0,VLOOKUP('Frese Valve Selection'!V795,'Partnumber data cartridges'!$A$4:$G$1001,5,FALSE)),
IF(ISBLANK(X795),0,VLOOKUP('Frese Valve Selection'!X795,'Partnumber data cartridges'!$A$4:$G$1001,5,FALSE)))</f>
        <v>0</v>
      </c>
      <c r="AG795" s="20" t="e">
        <f>VLOOKUP(O795,'Weight table'!$A$2:$C$10000,3,FALSE)+IF(ISNUMBER(S795),S795*VLOOKUP(T795,'Weight table'!$A$2:$C$10000,3,FALSE),0)+IF(ISNUMBER(U795),U795*VLOOKUP(V795,'Weight table'!$A$2:$C$10000,3,FALSE),0)+IF(ISNUMBER(W795),W795*VLOOKUP(X795,'Weight table'!$A$2:$C$10000,3,FALSE),0)</f>
        <v>#N/A</v>
      </c>
      <c r="AI795" s="73"/>
      <c r="AN795">
        <f t="shared" si="59"/>
        <v>0</v>
      </c>
      <c r="AO795" t="e">
        <f t="shared" si="60"/>
        <v>#N/A</v>
      </c>
    </row>
    <row r="796" spans="2:4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O796" s="71"/>
      <c r="P796" s="20" t="e">
        <f>VLOOKUP('Frese Valve Selection'!$O796,'Partnumber data valves'!$B$4:$M$1001,12,FALSE)</f>
        <v>#N/A</v>
      </c>
      <c r="Q796" s="20" t="e">
        <f>VLOOKUP('Frese Valve Selection'!$O796,'Partnumber data valves'!$B$4:$L$1001,11,FALSE)</f>
        <v>#N/A</v>
      </c>
      <c r="R796" s="94" t="e">
        <f t="shared" si="58"/>
        <v>#DIV/0!</v>
      </c>
      <c r="S796" s="71"/>
      <c r="T796" s="71"/>
      <c r="U796" s="71"/>
      <c r="V796" s="71"/>
      <c r="W796" s="71"/>
      <c r="X796" s="71"/>
      <c r="Y796" s="19" t="e">
        <f>VLOOKUP('Frese Valve Selection'!$O796,'Partnumber data valves'!$B$4:$K$1001,2,FALSE)</f>
        <v>#N/A</v>
      </c>
      <c r="Z796" s="20" t="e">
        <f>VLOOKUP('Frese Valve Selection'!$O796,'Partnumber data valves'!$B$4:$K$1001,3,FALSE)</f>
        <v>#N/A</v>
      </c>
      <c r="AA796" s="20" t="e">
        <f>VLOOKUP('Frese Valve Selection'!$O796,'Partnumber data valves'!$B$4:$K$1001,7,FALSE)</f>
        <v>#N/A</v>
      </c>
      <c r="AB796" s="20" t="e">
        <f>VLOOKUP('Frese Valve Selection'!$O796,'Partnumber data valves'!$B$4:$K$1001,8,FALSE)</f>
        <v>#N/A</v>
      </c>
      <c r="AC796" s="20" t="e">
        <f>VLOOKUP('Frese Valve Selection'!$O796,'Partnumber data valves'!$B$4:$K$1001,9,FALSE)</f>
        <v>#N/A</v>
      </c>
      <c r="AD796" s="20" t="e">
        <f>VLOOKUP('Frese Valve Selection'!$O796,'Partnumber data valves'!$B$4:$K$1001,10,FALSE)</f>
        <v>#N/A</v>
      </c>
      <c r="AE796" s="93">
        <f>IF(ISNUMBER(S796),S796*VLOOKUP('Frese Valve Selection'!$T796,'Partnumber data cartridges'!$A$4:$G$1001,7,FALSE),0)+
IF(ISNUMBER(U796),U796*VLOOKUP('Frese Valve Selection'!V796,'Partnumber data cartridges'!$A$4:$G$1001,7,FALSE),0)+
IF(ISNUMBER(W796),W796*VLOOKUP('Frese Valve Selection'!X796,'Partnumber data cartridges'!$A$4:$G$1001,7,FALSE),0)</f>
        <v>0</v>
      </c>
      <c r="AF796" s="1">
        <f>MAX(IF(ISBLANK(T796),0,VLOOKUP('Frese Valve Selection'!$T796,'Partnumber data cartridges'!$A$4:$G$1001,5,FALSE)),
IF(ISBLANK(V796),0,VLOOKUP('Frese Valve Selection'!V796,'Partnumber data cartridges'!$A$4:$G$1001,5,FALSE)),
IF(ISBLANK(X796),0,VLOOKUP('Frese Valve Selection'!X796,'Partnumber data cartridges'!$A$4:$G$1001,5,FALSE)))</f>
        <v>0</v>
      </c>
      <c r="AG796" s="20" t="e">
        <f>VLOOKUP(O796,'Weight table'!$A$2:$C$10000,3,FALSE)+IF(ISNUMBER(S796),S796*VLOOKUP(T796,'Weight table'!$A$2:$C$10000,3,FALSE),0)+IF(ISNUMBER(U796),U796*VLOOKUP(V796,'Weight table'!$A$2:$C$10000,3,FALSE),0)+IF(ISNUMBER(W796),W796*VLOOKUP(X796,'Weight table'!$A$2:$C$10000,3,FALSE),0)</f>
        <v>#N/A</v>
      </c>
      <c r="AI796" s="73"/>
      <c r="AN796">
        <f t="shared" si="59"/>
        <v>0</v>
      </c>
      <c r="AO796" t="e">
        <f t="shared" si="60"/>
        <v>#N/A</v>
      </c>
    </row>
    <row r="797" spans="2:4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O797" s="71"/>
      <c r="P797" s="20" t="e">
        <f>VLOOKUP('Frese Valve Selection'!$O797,'Partnumber data valves'!$B$4:$M$1001,12,FALSE)</f>
        <v>#N/A</v>
      </c>
      <c r="Q797" s="20" t="e">
        <f>VLOOKUP('Frese Valve Selection'!$O797,'Partnumber data valves'!$B$4:$L$1001,11,FALSE)</f>
        <v>#N/A</v>
      </c>
      <c r="R797" s="94" t="e">
        <f t="shared" si="58"/>
        <v>#DIV/0!</v>
      </c>
      <c r="S797" s="71"/>
      <c r="T797" s="71"/>
      <c r="U797" s="71"/>
      <c r="V797" s="71"/>
      <c r="W797" s="71"/>
      <c r="X797" s="71"/>
      <c r="Y797" s="19" t="e">
        <f>VLOOKUP('Frese Valve Selection'!$O797,'Partnumber data valves'!$B$4:$K$1001,2,FALSE)</f>
        <v>#N/A</v>
      </c>
      <c r="Z797" s="20" t="e">
        <f>VLOOKUP('Frese Valve Selection'!$O797,'Partnumber data valves'!$B$4:$K$1001,3,FALSE)</f>
        <v>#N/A</v>
      </c>
      <c r="AA797" s="20" t="e">
        <f>VLOOKUP('Frese Valve Selection'!$O797,'Partnumber data valves'!$B$4:$K$1001,7,FALSE)</f>
        <v>#N/A</v>
      </c>
      <c r="AB797" s="20" t="e">
        <f>VLOOKUP('Frese Valve Selection'!$O797,'Partnumber data valves'!$B$4:$K$1001,8,FALSE)</f>
        <v>#N/A</v>
      </c>
      <c r="AC797" s="20" t="e">
        <f>VLOOKUP('Frese Valve Selection'!$O797,'Partnumber data valves'!$B$4:$K$1001,9,FALSE)</f>
        <v>#N/A</v>
      </c>
      <c r="AD797" s="20" t="e">
        <f>VLOOKUP('Frese Valve Selection'!$O797,'Partnumber data valves'!$B$4:$K$1001,10,FALSE)</f>
        <v>#N/A</v>
      </c>
      <c r="AE797" s="93">
        <f>IF(ISNUMBER(S797),S797*VLOOKUP('Frese Valve Selection'!$T797,'Partnumber data cartridges'!$A$4:$G$1001,7,FALSE),0)+
IF(ISNUMBER(U797),U797*VLOOKUP('Frese Valve Selection'!V797,'Partnumber data cartridges'!$A$4:$G$1001,7,FALSE),0)+
IF(ISNUMBER(W797),W797*VLOOKUP('Frese Valve Selection'!X797,'Partnumber data cartridges'!$A$4:$G$1001,7,FALSE),0)</f>
        <v>0</v>
      </c>
      <c r="AF797" s="1">
        <f>MAX(IF(ISBLANK(T797),0,VLOOKUP('Frese Valve Selection'!$T797,'Partnumber data cartridges'!$A$4:$G$1001,5,FALSE)),
IF(ISBLANK(V797),0,VLOOKUP('Frese Valve Selection'!V797,'Partnumber data cartridges'!$A$4:$G$1001,5,FALSE)),
IF(ISBLANK(X797),0,VLOOKUP('Frese Valve Selection'!X797,'Partnumber data cartridges'!$A$4:$G$1001,5,FALSE)))</f>
        <v>0</v>
      </c>
      <c r="AG797" s="20" t="e">
        <f>VLOOKUP(O797,'Weight table'!$A$2:$C$10000,3,FALSE)+IF(ISNUMBER(S797),S797*VLOOKUP(T797,'Weight table'!$A$2:$C$10000,3,FALSE),0)+IF(ISNUMBER(U797),U797*VLOOKUP(V797,'Weight table'!$A$2:$C$10000,3,FALSE),0)+IF(ISNUMBER(W797),W797*VLOOKUP(X797,'Weight table'!$A$2:$C$10000,3,FALSE),0)</f>
        <v>#N/A</v>
      </c>
      <c r="AI797" s="73"/>
      <c r="AN797">
        <f t="shared" si="59"/>
        <v>0</v>
      </c>
      <c r="AO797" t="e">
        <f t="shared" si="60"/>
        <v>#N/A</v>
      </c>
    </row>
    <row r="798" spans="2:4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O798" s="71"/>
      <c r="P798" s="20" t="e">
        <f>VLOOKUP('Frese Valve Selection'!$O798,'Partnumber data valves'!$B$4:$M$1001,12,FALSE)</f>
        <v>#N/A</v>
      </c>
      <c r="Q798" s="20" t="e">
        <f>VLOOKUP('Frese Valve Selection'!$O798,'Partnumber data valves'!$B$4:$L$1001,11,FALSE)</f>
        <v>#N/A</v>
      </c>
      <c r="R798" s="94" t="e">
        <f t="shared" si="58"/>
        <v>#DIV/0!</v>
      </c>
      <c r="S798" s="71"/>
      <c r="T798" s="71"/>
      <c r="U798" s="71"/>
      <c r="V798" s="71"/>
      <c r="W798" s="71"/>
      <c r="X798" s="71"/>
      <c r="Y798" s="19" t="e">
        <f>VLOOKUP('Frese Valve Selection'!$O798,'Partnumber data valves'!$B$4:$K$1001,2,FALSE)</f>
        <v>#N/A</v>
      </c>
      <c r="Z798" s="20" t="e">
        <f>VLOOKUP('Frese Valve Selection'!$O798,'Partnumber data valves'!$B$4:$K$1001,3,FALSE)</f>
        <v>#N/A</v>
      </c>
      <c r="AA798" s="20" t="e">
        <f>VLOOKUP('Frese Valve Selection'!$O798,'Partnumber data valves'!$B$4:$K$1001,7,FALSE)</f>
        <v>#N/A</v>
      </c>
      <c r="AB798" s="20" t="e">
        <f>VLOOKUP('Frese Valve Selection'!$O798,'Partnumber data valves'!$B$4:$K$1001,8,FALSE)</f>
        <v>#N/A</v>
      </c>
      <c r="AC798" s="20" t="e">
        <f>VLOOKUP('Frese Valve Selection'!$O798,'Partnumber data valves'!$B$4:$K$1001,9,FALSE)</f>
        <v>#N/A</v>
      </c>
      <c r="AD798" s="20" t="e">
        <f>VLOOKUP('Frese Valve Selection'!$O798,'Partnumber data valves'!$B$4:$K$1001,10,FALSE)</f>
        <v>#N/A</v>
      </c>
      <c r="AE798" s="93">
        <f>IF(ISNUMBER(S798),S798*VLOOKUP('Frese Valve Selection'!$T798,'Partnumber data cartridges'!$A$4:$G$1001,7,FALSE),0)+
IF(ISNUMBER(U798),U798*VLOOKUP('Frese Valve Selection'!V798,'Partnumber data cartridges'!$A$4:$G$1001,7,FALSE),0)+
IF(ISNUMBER(W798),W798*VLOOKUP('Frese Valve Selection'!X798,'Partnumber data cartridges'!$A$4:$G$1001,7,FALSE),0)</f>
        <v>0</v>
      </c>
      <c r="AF798" s="1">
        <f>MAX(IF(ISBLANK(T798),0,VLOOKUP('Frese Valve Selection'!$T798,'Partnumber data cartridges'!$A$4:$G$1001,5,FALSE)),
IF(ISBLANK(V798),0,VLOOKUP('Frese Valve Selection'!V798,'Partnumber data cartridges'!$A$4:$G$1001,5,FALSE)),
IF(ISBLANK(X798),0,VLOOKUP('Frese Valve Selection'!X798,'Partnumber data cartridges'!$A$4:$G$1001,5,FALSE)))</f>
        <v>0</v>
      </c>
      <c r="AG798" s="20" t="e">
        <f>VLOOKUP(O798,'Weight table'!$A$2:$C$10000,3,FALSE)+IF(ISNUMBER(S798),S798*VLOOKUP(T798,'Weight table'!$A$2:$C$10000,3,FALSE),0)+IF(ISNUMBER(U798),U798*VLOOKUP(V798,'Weight table'!$A$2:$C$10000,3,FALSE),0)+IF(ISNUMBER(W798),W798*VLOOKUP(X798,'Weight table'!$A$2:$C$10000,3,FALSE),0)</f>
        <v>#N/A</v>
      </c>
      <c r="AI798" s="73"/>
      <c r="AN798">
        <f t="shared" si="59"/>
        <v>0</v>
      </c>
      <c r="AO798" t="e">
        <f t="shared" si="60"/>
        <v>#N/A</v>
      </c>
    </row>
    <row r="799" spans="2:4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O799" s="71"/>
      <c r="P799" s="20" t="e">
        <f>VLOOKUP('Frese Valve Selection'!$O799,'Partnumber data valves'!$B$4:$M$1001,12,FALSE)</f>
        <v>#N/A</v>
      </c>
      <c r="Q799" s="20" t="e">
        <f>VLOOKUP('Frese Valve Selection'!$O799,'Partnumber data valves'!$B$4:$L$1001,11,FALSE)</f>
        <v>#N/A</v>
      </c>
      <c r="R799" s="94" t="e">
        <f t="shared" si="58"/>
        <v>#DIV/0!</v>
      </c>
      <c r="S799" s="71"/>
      <c r="T799" s="71"/>
      <c r="U799" s="71"/>
      <c r="V799" s="71"/>
      <c r="W799" s="71"/>
      <c r="X799" s="71"/>
      <c r="Y799" s="19" t="e">
        <f>VLOOKUP('Frese Valve Selection'!$O799,'Partnumber data valves'!$B$4:$K$1001,2,FALSE)</f>
        <v>#N/A</v>
      </c>
      <c r="Z799" s="20" t="e">
        <f>VLOOKUP('Frese Valve Selection'!$O799,'Partnumber data valves'!$B$4:$K$1001,3,FALSE)</f>
        <v>#N/A</v>
      </c>
      <c r="AA799" s="20" t="e">
        <f>VLOOKUP('Frese Valve Selection'!$O799,'Partnumber data valves'!$B$4:$K$1001,7,FALSE)</f>
        <v>#N/A</v>
      </c>
      <c r="AB799" s="20" t="e">
        <f>VLOOKUP('Frese Valve Selection'!$O799,'Partnumber data valves'!$B$4:$K$1001,8,FALSE)</f>
        <v>#N/A</v>
      </c>
      <c r="AC799" s="20" t="e">
        <f>VLOOKUP('Frese Valve Selection'!$O799,'Partnumber data valves'!$B$4:$K$1001,9,FALSE)</f>
        <v>#N/A</v>
      </c>
      <c r="AD799" s="20" t="e">
        <f>VLOOKUP('Frese Valve Selection'!$O799,'Partnumber data valves'!$B$4:$K$1001,10,FALSE)</f>
        <v>#N/A</v>
      </c>
      <c r="AE799" s="93">
        <f>IF(ISNUMBER(S799),S799*VLOOKUP('Frese Valve Selection'!$T799,'Partnumber data cartridges'!$A$4:$G$1001,7,FALSE),0)+
IF(ISNUMBER(U799),U799*VLOOKUP('Frese Valve Selection'!V799,'Partnumber data cartridges'!$A$4:$G$1001,7,FALSE),0)+
IF(ISNUMBER(W799),W799*VLOOKUP('Frese Valve Selection'!X799,'Partnumber data cartridges'!$A$4:$G$1001,7,FALSE),0)</f>
        <v>0</v>
      </c>
      <c r="AF799" s="1">
        <f>MAX(IF(ISBLANK(T799),0,VLOOKUP('Frese Valve Selection'!$T799,'Partnumber data cartridges'!$A$4:$G$1001,5,FALSE)),
IF(ISBLANK(V799),0,VLOOKUP('Frese Valve Selection'!V799,'Partnumber data cartridges'!$A$4:$G$1001,5,FALSE)),
IF(ISBLANK(X799),0,VLOOKUP('Frese Valve Selection'!X799,'Partnumber data cartridges'!$A$4:$G$1001,5,FALSE)))</f>
        <v>0</v>
      </c>
      <c r="AG799" s="20" t="e">
        <f>VLOOKUP(O799,'Weight table'!$A$2:$C$10000,3,FALSE)+IF(ISNUMBER(S799),S799*VLOOKUP(T799,'Weight table'!$A$2:$C$10000,3,FALSE),0)+IF(ISNUMBER(U799),U799*VLOOKUP(V799,'Weight table'!$A$2:$C$10000,3,FALSE),0)+IF(ISNUMBER(W799),W799*VLOOKUP(X799,'Weight table'!$A$2:$C$10000,3,FALSE),0)</f>
        <v>#N/A</v>
      </c>
      <c r="AI799" s="73"/>
      <c r="AN799">
        <f t="shared" si="59"/>
        <v>0</v>
      </c>
      <c r="AO799" t="e">
        <f t="shared" si="60"/>
        <v>#N/A</v>
      </c>
    </row>
    <row r="800" spans="2:4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O800" s="71"/>
      <c r="P800" s="20" t="e">
        <f>VLOOKUP('Frese Valve Selection'!$O800,'Partnumber data valves'!$B$4:$M$1001,12,FALSE)</f>
        <v>#N/A</v>
      </c>
      <c r="Q800" s="20" t="e">
        <f>VLOOKUP('Frese Valve Selection'!$O800,'Partnumber data valves'!$B$4:$L$1001,11,FALSE)</f>
        <v>#N/A</v>
      </c>
      <c r="R800" s="94" t="e">
        <f t="shared" si="58"/>
        <v>#DIV/0!</v>
      </c>
      <c r="S800" s="71"/>
      <c r="T800" s="71"/>
      <c r="U800" s="71"/>
      <c r="V800" s="71"/>
      <c r="W800" s="71"/>
      <c r="X800" s="71"/>
      <c r="Y800" s="19" t="e">
        <f>VLOOKUP('Frese Valve Selection'!$O800,'Partnumber data valves'!$B$4:$K$1001,2,FALSE)</f>
        <v>#N/A</v>
      </c>
      <c r="Z800" s="20" t="e">
        <f>VLOOKUP('Frese Valve Selection'!$O800,'Partnumber data valves'!$B$4:$K$1001,3,FALSE)</f>
        <v>#N/A</v>
      </c>
      <c r="AA800" s="20" t="e">
        <f>VLOOKUP('Frese Valve Selection'!$O800,'Partnumber data valves'!$B$4:$K$1001,7,FALSE)</f>
        <v>#N/A</v>
      </c>
      <c r="AB800" s="20" t="e">
        <f>VLOOKUP('Frese Valve Selection'!$O800,'Partnumber data valves'!$B$4:$K$1001,8,FALSE)</f>
        <v>#N/A</v>
      </c>
      <c r="AC800" s="20" t="e">
        <f>VLOOKUP('Frese Valve Selection'!$O800,'Partnumber data valves'!$B$4:$K$1001,9,FALSE)</f>
        <v>#N/A</v>
      </c>
      <c r="AD800" s="20" t="e">
        <f>VLOOKUP('Frese Valve Selection'!$O800,'Partnumber data valves'!$B$4:$K$1001,10,FALSE)</f>
        <v>#N/A</v>
      </c>
      <c r="AE800" s="93">
        <f>IF(ISNUMBER(S800),S800*VLOOKUP('Frese Valve Selection'!$T800,'Partnumber data cartridges'!$A$4:$G$1001,7,FALSE),0)+
IF(ISNUMBER(U800),U800*VLOOKUP('Frese Valve Selection'!V800,'Partnumber data cartridges'!$A$4:$G$1001,7,FALSE),0)+
IF(ISNUMBER(W800),W800*VLOOKUP('Frese Valve Selection'!X800,'Partnumber data cartridges'!$A$4:$G$1001,7,FALSE),0)</f>
        <v>0</v>
      </c>
      <c r="AF800" s="1">
        <f>MAX(IF(ISBLANK(T800),0,VLOOKUP('Frese Valve Selection'!$T800,'Partnumber data cartridges'!$A$4:$G$1001,5,FALSE)),
IF(ISBLANK(V800),0,VLOOKUP('Frese Valve Selection'!V800,'Partnumber data cartridges'!$A$4:$G$1001,5,FALSE)),
IF(ISBLANK(X800),0,VLOOKUP('Frese Valve Selection'!X800,'Partnumber data cartridges'!$A$4:$G$1001,5,FALSE)))</f>
        <v>0</v>
      </c>
      <c r="AG800" s="20" t="e">
        <f>VLOOKUP(O800,'Weight table'!$A$2:$C$10000,3,FALSE)+IF(ISNUMBER(S800),S800*VLOOKUP(T800,'Weight table'!$A$2:$C$10000,3,FALSE),0)+IF(ISNUMBER(U800),U800*VLOOKUP(V800,'Weight table'!$A$2:$C$10000,3,FALSE),0)+IF(ISNUMBER(W800),W800*VLOOKUP(X800,'Weight table'!$A$2:$C$10000,3,FALSE),0)</f>
        <v>#N/A</v>
      </c>
      <c r="AI800" s="73"/>
      <c r="AN800">
        <f t="shared" si="59"/>
        <v>0</v>
      </c>
      <c r="AO800" t="e">
        <f t="shared" si="60"/>
        <v>#N/A</v>
      </c>
    </row>
    <row r="801" spans="2:4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O801" s="71"/>
      <c r="P801" s="20" t="e">
        <f>VLOOKUP('Frese Valve Selection'!$O801,'Partnumber data valves'!$B$4:$M$1001,12,FALSE)</f>
        <v>#N/A</v>
      </c>
      <c r="Q801" s="20" t="e">
        <f>VLOOKUP('Frese Valve Selection'!$O801,'Partnumber data valves'!$B$4:$L$1001,11,FALSE)</f>
        <v>#N/A</v>
      </c>
      <c r="R801" s="94" t="e">
        <f t="shared" si="58"/>
        <v>#DIV/0!</v>
      </c>
      <c r="S801" s="71"/>
      <c r="T801" s="71"/>
      <c r="U801" s="71"/>
      <c r="V801" s="71"/>
      <c r="W801" s="71"/>
      <c r="X801" s="71"/>
      <c r="Y801" s="19" t="e">
        <f>VLOOKUP('Frese Valve Selection'!$O801,'Partnumber data valves'!$B$4:$K$1001,2,FALSE)</f>
        <v>#N/A</v>
      </c>
      <c r="Z801" s="20" t="e">
        <f>VLOOKUP('Frese Valve Selection'!$O801,'Partnumber data valves'!$B$4:$K$1001,3,FALSE)</f>
        <v>#N/A</v>
      </c>
      <c r="AA801" s="20" t="e">
        <f>VLOOKUP('Frese Valve Selection'!$O801,'Partnumber data valves'!$B$4:$K$1001,7,FALSE)</f>
        <v>#N/A</v>
      </c>
      <c r="AB801" s="20" t="e">
        <f>VLOOKUP('Frese Valve Selection'!$O801,'Partnumber data valves'!$B$4:$K$1001,8,FALSE)</f>
        <v>#N/A</v>
      </c>
      <c r="AC801" s="20" t="e">
        <f>VLOOKUP('Frese Valve Selection'!$O801,'Partnumber data valves'!$B$4:$K$1001,9,FALSE)</f>
        <v>#N/A</v>
      </c>
      <c r="AD801" s="20" t="e">
        <f>VLOOKUP('Frese Valve Selection'!$O801,'Partnumber data valves'!$B$4:$K$1001,10,FALSE)</f>
        <v>#N/A</v>
      </c>
      <c r="AE801" s="93">
        <f>IF(ISNUMBER(S801),S801*VLOOKUP('Frese Valve Selection'!$T801,'Partnumber data cartridges'!$A$4:$G$1001,7,FALSE),0)+
IF(ISNUMBER(U801),U801*VLOOKUP('Frese Valve Selection'!V801,'Partnumber data cartridges'!$A$4:$G$1001,7,FALSE),0)+
IF(ISNUMBER(W801),W801*VLOOKUP('Frese Valve Selection'!X801,'Partnumber data cartridges'!$A$4:$G$1001,7,FALSE),0)</f>
        <v>0</v>
      </c>
      <c r="AF801" s="1">
        <f>MAX(IF(ISBLANK(T801),0,VLOOKUP('Frese Valve Selection'!$T801,'Partnumber data cartridges'!$A$4:$G$1001,5,FALSE)),
IF(ISBLANK(V801),0,VLOOKUP('Frese Valve Selection'!V801,'Partnumber data cartridges'!$A$4:$G$1001,5,FALSE)),
IF(ISBLANK(X801),0,VLOOKUP('Frese Valve Selection'!X801,'Partnumber data cartridges'!$A$4:$G$1001,5,FALSE)))</f>
        <v>0</v>
      </c>
      <c r="AG801" s="20" t="e">
        <f>VLOOKUP(O801,'Weight table'!$A$2:$C$10000,3,FALSE)+IF(ISNUMBER(S801),S801*VLOOKUP(T801,'Weight table'!$A$2:$C$10000,3,FALSE),0)+IF(ISNUMBER(U801),U801*VLOOKUP(V801,'Weight table'!$A$2:$C$10000,3,FALSE),0)+IF(ISNUMBER(W801),W801*VLOOKUP(X801,'Weight table'!$A$2:$C$10000,3,FALSE),0)</f>
        <v>#N/A</v>
      </c>
      <c r="AI801" s="73"/>
      <c r="AN801">
        <f t="shared" si="59"/>
        <v>0</v>
      </c>
      <c r="AO801" t="e">
        <f t="shared" si="60"/>
        <v>#N/A</v>
      </c>
    </row>
    <row r="802" spans="2:4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O802" s="71"/>
      <c r="P802" s="20" t="e">
        <f>VLOOKUP('Frese Valve Selection'!$O802,'Partnumber data valves'!$B$4:$M$1001,12,FALSE)</f>
        <v>#N/A</v>
      </c>
      <c r="Q802" s="20" t="e">
        <f>VLOOKUP('Frese Valve Selection'!$O802,'Partnumber data valves'!$B$4:$L$1001,11,FALSE)</f>
        <v>#N/A</v>
      </c>
      <c r="R802" s="94" t="e">
        <f t="shared" si="58"/>
        <v>#DIV/0!</v>
      </c>
      <c r="S802" s="71"/>
      <c r="T802" s="71"/>
      <c r="U802" s="71"/>
      <c r="V802" s="71"/>
      <c r="W802" s="71"/>
      <c r="X802" s="71"/>
      <c r="Y802" s="19" t="e">
        <f>VLOOKUP('Frese Valve Selection'!$O802,'Partnumber data valves'!$B$4:$K$1001,2,FALSE)</f>
        <v>#N/A</v>
      </c>
      <c r="Z802" s="20" t="e">
        <f>VLOOKUP('Frese Valve Selection'!$O802,'Partnumber data valves'!$B$4:$K$1001,3,FALSE)</f>
        <v>#N/A</v>
      </c>
      <c r="AA802" s="20" t="e">
        <f>VLOOKUP('Frese Valve Selection'!$O802,'Partnumber data valves'!$B$4:$K$1001,7,FALSE)</f>
        <v>#N/A</v>
      </c>
      <c r="AB802" s="20" t="e">
        <f>VLOOKUP('Frese Valve Selection'!$O802,'Partnumber data valves'!$B$4:$K$1001,8,FALSE)</f>
        <v>#N/A</v>
      </c>
      <c r="AC802" s="20" t="e">
        <f>VLOOKUP('Frese Valve Selection'!$O802,'Partnumber data valves'!$B$4:$K$1001,9,FALSE)</f>
        <v>#N/A</v>
      </c>
      <c r="AD802" s="20" t="e">
        <f>VLOOKUP('Frese Valve Selection'!$O802,'Partnumber data valves'!$B$4:$K$1001,10,FALSE)</f>
        <v>#N/A</v>
      </c>
      <c r="AE802" s="93">
        <f>IF(ISNUMBER(S802),S802*VLOOKUP('Frese Valve Selection'!$T802,'Partnumber data cartridges'!$A$4:$G$1001,7,FALSE),0)+
IF(ISNUMBER(U802),U802*VLOOKUP('Frese Valve Selection'!V802,'Partnumber data cartridges'!$A$4:$G$1001,7,FALSE),0)+
IF(ISNUMBER(W802),W802*VLOOKUP('Frese Valve Selection'!X802,'Partnumber data cartridges'!$A$4:$G$1001,7,FALSE),0)</f>
        <v>0</v>
      </c>
      <c r="AF802" s="1">
        <f>MAX(IF(ISBLANK(T802),0,VLOOKUP('Frese Valve Selection'!$T802,'Partnumber data cartridges'!$A$4:$G$1001,5,FALSE)),
IF(ISBLANK(V802),0,VLOOKUP('Frese Valve Selection'!V802,'Partnumber data cartridges'!$A$4:$G$1001,5,FALSE)),
IF(ISBLANK(X802),0,VLOOKUP('Frese Valve Selection'!X802,'Partnumber data cartridges'!$A$4:$G$1001,5,FALSE)))</f>
        <v>0</v>
      </c>
      <c r="AG802" s="20" t="e">
        <f>VLOOKUP(O802,'Weight table'!$A$2:$C$10000,3,FALSE)+IF(ISNUMBER(S802),S802*VLOOKUP(T802,'Weight table'!$A$2:$C$10000,3,FALSE),0)+IF(ISNUMBER(U802),U802*VLOOKUP(V802,'Weight table'!$A$2:$C$10000,3,FALSE),0)+IF(ISNUMBER(W802),W802*VLOOKUP(X802,'Weight table'!$A$2:$C$10000,3,FALSE),0)</f>
        <v>#N/A</v>
      </c>
      <c r="AI802" s="73"/>
      <c r="AN802">
        <f t="shared" si="59"/>
        <v>0</v>
      </c>
      <c r="AO802" t="e">
        <f t="shared" si="60"/>
        <v>#N/A</v>
      </c>
    </row>
    <row r="803" spans="2:4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O803" s="71"/>
      <c r="P803" s="20" t="e">
        <f>VLOOKUP('Frese Valve Selection'!$O803,'Partnumber data valves'!$B$4:$M$1001,12,FALSE)</f>
        <v>#N/A</v>
      </c>
      <c r="Q803" s="20" t="e">
        <f>VLOOKUP('Frese Valve Selection'!$O803,'Partnumber data valves'!$B$4:$L$1001,11,FALSE)</f>
        <v>#N/A</v>
      </c>
      <c r="R803" s="94" t="e">
        <f t="shared" si="58"/>
        <v>#DIV/0!</v>
      </c>
      <c r="S803" s="71"/>
      <c r="T803" s="71"/>
      <c r="U803" s="71"/>
      <c r="V803" s="71"/>
      <c r="W803" s="71"/>
      <c r="X803" s="71"/>
      <c r="Y803" s="19" t="e">
        <f>VLOOKUP('Frese Valve Selection'!$O803,'Partnumber data valves'!$B$4:$K$1001,2,FALSE)</f>
        <v>#N/A</v>
      </c>
      <c r="Z803" s="20" t="e">
        <f>VLOOKUP('Frese Valve Selection'!$O803,'Partnumber data valves'!$B$4:$K$1001,3,FALSE)</f>
        <v>#N/A</v>
      </c>
      <c r="AA803" s="20" t="e">
        <f>VLOOKUP('Frese Valve Selection'!$O803,'Partnumber data valves'!$B$4:$K$1001,7,FALSE)</f>
        <v>#N/A</v>
      </c>
      <c r="AB803" s="20" t="e">
        <f>VLOOKUP('Frese Valve Selection'!$O803,'Partnumber data valves'!$B$4:$K$1001,8,FALSE)</f>
        <v>#N/A</v>
      </c>
      <c r="AC803" s="20" t="e">
        <f>VLOOKUP('Frese Valve Selection'!$O803,'Partnumber data valves'!$B$4:$K$1001,9,FALSE)</f>
        <v>#N/A</v>
      </c>
      <c r="AD803" s="20" t="e">
        <f>VLOOKUP('Frese Valve Selection'!$O803,'Partnumber data valves'!$B$4:$K$1001,10,FALSE)</f>
        <v>#N/A</v>
      </c>
      <c r="AE803" s="93">
        <f>IF(ISNUMBER(S803),S803*VLOOKUP('Frese Valve Selection'!$T803,'Partnumber data cartridges'!$A$4:$G$1001,7,FALSE),0)+
IF(ISNUMBER(U803),U803*VLOOKUP('Frese Valve Selection'!V803,'Partnumber data cartridges'!$A$4:$G$1001,7,FALSE),0)+
IF(ISNUMBER(W803),W803*VLOOKUP('Frese Valve Selection'!X803,'Partnumber data cartridges'!$A$4:$G$1001,7,FALSE),0)</f>
        <v>0</v>
      </c>
      <c r="AF803" s="1">
        <f>MAX(IF(ISBLANK(T803),0,VLOOKUP('Frese Valve Selection'!$T803,'Partnumber data cartridges'!$A$4:$G$1001,5,FALSE)),
IF(ISBLANK(V803),0,VLOOKUP('Frese Valve Selection'!V803,'Partnumber data cartridges'!$A$4:$G$1001,5,FALSE)),
IF(ISBLANK(X803),0,VLOOKUP('Frese Valve Selection'!X803,'Partnumber data cartridges'!$A$4:$G$1001,5,FALSE)))</f>
        <v>0</v>
      </c>
      <c r="AG803" s="20" t="e">
        <f>VLOOKUP(O803,'Weight table'!$A$2:$C$10000,3,FALSE)+IF(ISNUMBER(S803),S803*VLOOKUP(T803,'Weight table'!$A$2:$C$10000,3,FALSE),0)+IF(ISNUMBER(U803),U803*VLOOKUP(V803,'Weight table'!$A$2:$C$10000,3,FALSE),0)+IF(ISNUMBER(W803),W803*VLOOKUP(X803,'Weight table'!$A$2:$C$10000,3,FALSE),0)</f>
        <v>#N/A</v>
      </c>
      <c r="AI803" s="73"/>
      <c r="AN803">
        <f t="shared" si="59"/>
        <v>0</v>
      </c>
      <c r="AO803" t="e">
        <f t="shared" si="60"/>
        <v>#N/A</v>
      </c>
    </row>
    <row r="804" spans="2:4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O804" s="71"/>
      <c r="P804" s="20" t="e">
        <f>VLOOKUP('Frese Valve Selection'!$O804,'Partnumber data valves'!$B$4:$M$1001,12,FALSE)</f>
        <v>#N/A</v>
      </c>
      <c r="Q804" s="20" t="e">
        <f>VLOOKUP('Frese Valve Selection'!$O804,'Partnumber data valves'!$B$4:$L$1001,11,FALSE)</f>
        <v>#N/A</v>
      </c>
      <c r="R804" s="94" t="e">
        <f t="shared" si="58"/>
        <v>#DIV/0!</v>
      </c>
      <c r="S804" s="71"/>
      <c r="T804" s="71"/>
      <c r="U804" s="71"/>
      <c r="V804" s="71"/>
      <c r="W804" s="71"/>
      <c r="X804" s="71"/>
      <c r="Y804" s="19" t="e">
        <f>VLOOKUP('Frese Valve Selection'!$O804,'Partnumber data valves'!$B$4:$K$1001,2,FALSE)</f>
        <v>#N/A</v>
      </c>
      <c r="Z804" s="20" t="e">
        <f>VLOOKUP('Frese Valve Selection'!$O804,'Partnumber data valves'!$B$4:$K$1001,3,FALSE)</f>
        <v>#N/A</v>
      </c>
      <c r="AA804" s="20" t="e">
        <f>VLOOKUP('Frese Valve Selection'!$O804,'Partnumber data valves'!$B$4:$K$1001,7,FALSE)</f>
        <v>#N/A</v>
      </c>
      <c r="AB804" s="20" t="e">
        <f>VLOOKUP('Frese Valve Selection'!$O804,'Partnumber data valves'!$B$4:$K$1001,8,FALSE)</f>
        <v>#N/A</v>
      </c>
      <c r="AC804" s="20" t="e">
        <f>VLOOKUP('Frese Valve Selection'!$O804,'Partnumber data valves'!$B$4:$K$1001,9,FALSE)</f>
        <v>#N/A</v>
      </c>
      <c r="AD804" s="20" t="e">
        <f>VLOOKUP('Frese Valve Selection'!$O804,'Partnumber data valves'!$B$4:$K$1001,10,FALSE)</f>
        <v>#N/A</v>
      </c>
      <c r="AE804" s="93">
        <f>IF(ISNUMBER(S804),S804*VLOOKUP('Frese Valve Selection'!$T804,'Partnumber data cartridges'!$A$4:$G$1001,7,FALSE),0)+
IF(ISNUMBER(U804),U804*VLOOKUP('Frese Valve Selection'!V804,'Partnumber data cartridges'!$A$4:$G$1001,7,FALSE),0)+
IF(ISNUMBER(W804),W804*VLOOKUP('Frese Valve Selection'!X804,'Partnumber data cartridges'!$A$4:$G$1001,7,FALSE),0)</f>
        <v>0</v>
      </c>
      <c r="AF804" s="1">
        <f>MAX(IF(ISBLANK(T804),0,VLOOKUP('Frese Valve Selection'!$T804,'Partnumber data cartridges'!$A$4:$G$1001,5,FALSE)),
IF(ISBLANK(V804),0,VLOOKUP('Frese Valve Selection'!V804,'Partnumber data cartridges'!$A$4:$G$1001,5,FALSE)),
IF(ISBLANK(X804),0,VLOOKUP('Frese Valve Selection'!X804,'Partnumber data cartridges'!$A$4:$G$1001,5,FALSE)))</f>
        <v>0</v>
      </c>
      <c r="AG804" s="20" t="e">
        <f>VLOOKUP(O804,'Weight table'!$A$2:$C$10000,3,FALSE)+IF(ISNUMBER(S804),S804*VLOOKUP(T804,'Weight table'!$A$2:$C$10000,3,FALSE),0)+IF(ISNUMBER(U804),U804*VLOOKUP(V804,'Weight table'!$A$2:$C$10000,3,FALSE),0)+IF(ISNUMBER(W804),W804*VLOOKUP(X804,'Weight table'!$A$2:$C$10000,3,FALSE),0)</f>
        <v>#N/A</v>
      </c>
      <c r="AI804" s="73"/>
      <c r="AN804">
        <f t="shared" si="59"/>
        <v>0</v>
      </c>
      <c r="AO804" t="e">
        <f t="shared" si="60"/>
        <v>#N/A</v>
      </c>
    </row>
    <row r="805" spans="2:4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O805" s="71"/>
      <c r="P805" s="20" t="e">
        <f>VLOOKUP('Frese Valve Selection'!$O805,'Partnumber data valves'!$B$4:$M$1001,12,FALSE)</f>
        <v>#N/A</v>
      </c>
      <c r="Q805" s="20" t="e">
        <f>VLOOKUP('Frese Valve Selection'!$O805,'Partnumber data valves'!$B$4:$L$1001,11,FALSE)</f>
        <v>#N/A</v>
      </c>
      <c r="R805" s="94" t="e">
        <f t="shared" si="58"/>
        <v>#DIV/0!</v>
      </c>
      <c r="S805" s="71"/>
      <c r="T805" s="71"/>
      <c r="U805" s="71"/>
      <c r="V805" s="71"/>
      <c r="W805" s="71"/>
      <c r="X805" s="71"/>
      <c r="Y805" s="19" t="e">
        <f>VLOOKUP('Frese Valve Selection'!$O805,'Partnumber data valves'!$B$4:$K$1001,2,FALSE)</f>
        <v>#N/A</v>
      </c>
      <c r="Z805" s="20" t="e">
        <f>VLOOKUP('Frese Valve Selection'!$O805,'Partnumber data valves'!$B$4:$K$1001,3,FALSE)</f>
        <v>#N/A</v>
      </c>
      <c r="AA805" s="20" t="e">
        <f>VLOOKUP('Frese Valve Selection'!$O805,'Partnumber data valves'!$B$4:$K$1001,7,FALSE)</f>
        <v>#N/A</v>
      </c>
      <c r="AB805" s="20" t="e">
        <f>VLOOKUP('Frese Valve Selection'!$O805,'Partnumber data valves'!$B$4:$K$1001,8,FALSE)</f>
        <v>#N/A</v>
      </c>
      <c r="AC805" s="20" t="e">
        <f>VLOOKUP('Frese Valve Selection'!$O805,'Partnumber data valves'!$B$4:$K$1001,9,FALSE)</f>
        <v>#N/A</v>
      </c>
      <c r="AD805" s="20" t="e">
        <f>VLOOKUP('Frese Valve Selection'!$O805,'Partnumber data valves'!$B$4:$K$1001,10,FALSE)</f>
        <v>#N/A</v>
      </c>
      <c r="AE805" s="93">
        <f>IF(ISNUMBER(S805),S805*VLOOKUP('Frese Valve Selection'!$T805,'Partnumber data cartridges'!$A$4:$G$1001,7,FALSE),0)+
IF(ISNUMBER(U805),U805*VLOOKUP('Frese Valve Selection'!V805,'Partnumber data cartridges'!$A$4:$G$1001,7,FALSE),0)+
IF(ISNUMBER(W805),W805*VLOOKUP('Frese Valve Selection'!X805,'Partnumber data cartridges'!$A$4:$G$1001,7,FALSE),0)</f>
        <v>0</v>
      </c>
      <c r="AF805" s="1">
        <f>MAX(IF(ISBLANK(T805),0,VLOOKUP('Frese Valve Selection'!$T805,'Partnumber data cartridges'!$A$4:$G$1001,5,FALSE)),
IF(ISBLANK(V805),0,VLOOKUP('Frese Valve Selection'!V805,'Partnumber data cartridges'!$A$4:$G$1001,5,FALSE)),
IF(ISBLANK(X805),0,VLOOKUP('Frese Valve Selection'!X805,'Partnumber data cartridges'!$A$4:$G$1001,5,FALSE)))</f>
        <v>0</v>
      </c>
      <c r="AG805" s="20" t="e">
        <f>VLOOKUP(O805,'Weight table'!$A$2:$C$10000,3,FALSE)+IF(ISNUMBER(S805),S805*VLOOKUP(T805,'Weight table'!$A$2:$C$10000,3,FALSE),0)+IF(ISNUMBER(U805),U805*VLOOKUP(V805,'Weight table'!$A$2:$C$10000,3,FALSE),0)+IF(ISNUMBER(W805),W805*VLOOKUP(X805,'Weight table'!$A$2:$C$10000,3,FALSE),0)</f>
        <v>#N/A</v>
      </c>
      <c r="AI805" s="73"/>
      <c r="AN805">
        <f t="shared" si="59"/>
        <v>0</v>
      </c>
      <c r="AO805" t="e">
        <f t="shared" si="60"/>
        <v>#N/A</v>
      </c>
    </row>
    <row r="806" spans="2:4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O806" s="71"/>
      <c r="P806" s="20" t="e">
        <f>VLOOKUP('Frese Valve Selection'!$O806,'Partnumber data valves'!$B$4:$M$1001,12,FALSE)</f>
        <v>#N/A</v>
      </c>
      <c r="Q806" s="20" t="e">
        <f>VLOOKUP('Frese Valve Selection'!$O806,'Partnumber data valves'!$B$4:$L$1001,11,FALSE)</f>
        <v>#N/A</v>
      </c>
      <c r="R806" s="94" t="e">
        <f t="shared" si="58"/>
        <v>#DIV/0!</v>
      </c>
      <c r="S806" s="71"/>
      <c r="T806" s="71"/>
      <c r="U806" s="71"/>
      <c r="V806" s="71"/>
      <c r="W806" s="71"/>
      <c r="X806" s="71"/>
      <c r="Y806" s="19" t="e">
        <f>VLOOKUP('Frese Valve Selection'!$O806,'Partnumber data valves'!$B$4:$K$1001,2,FALSE)</f>
        <v>#N/A</v>
      </c>
      <c r="Z806" s="20" t="e">
        <f>VLOOKUP('Frese Valve Selection'!$O806,'Partnumber data valves'!$B$4:$K$1001,3,FALSE)</f>
        <v>#N/A</v>
      </c>
      <c r="AA806" s="20" t="e">
        <f>VLOOKUP('Frese Valve Selection'!$O806,'Partnumber data valves'!$B$4:$K$1001,7,FALSE)</f>
        <v>#N/A</v>
      </c>
      <c r="AB806" s="20" t="e">
        <f>VLOOKUP('Frese Valve Selection'!$O806,'Partnumber data valves'!$B$4:$K$1001,8,FALSE)</f>
        <v>#N/A</v>
      </c>
      <c r="AC806" s="20" t="e">
        <f>VLOOKUP('Frese Valve Selection'!$O806,'Partnumber data valves'!$B$4:$K$1001,9,FALSE)</f>
        <v>#N/A</v>
      </c>
      <c r="AD806" s="20" t="e">
        <f>VLOOKUP('Frese Valve Selection'!$O806,'Partnumber data valves'!$B$4:$K$1001,10,FALSE)</f>
        <v>#N/A</v>
      </c>
      <c r="AE806" s="93">
        <f>IF(ISNUMBER(S806),S806*VLOOKUP('Frese Valve Selection'!$T806,'Partnumber data cartridges'!$A$4:$G$1001,7,FALSE),0)+
IF(ISNUMBER(U806),U806*VLOOKUP('Frese Valve Selection'!V806,'Partnumber data cartridges'!$A$4:$G$1001,7,FALSE),0)+
IF(ISNUMBER(W806),W806*VLOOKUP('Frese Valve Selection'!X806,'Partnumber data cartridges'!$A$4:$G$1001,7,FALSE),0)</f>
        <v>0</v>
      </c>
      <c r="AF806" s="1">
        <f>MAX(IF(ISBLANK(T806),0,VLOOKUP('Frese Valve Selection'!$T806,'Partnumber data cartridges'!$A$4:$G$1001,5,FALSE)),
IF(ISBLANK(V806),0,VLOOKUP('Frese Valve Selection'!V806,'Partnumber data cartridges'!$A$4:$G$1001,5,FALSE)),
IF(ISBLANK(X806),0,VLOOKUP('Frese Valve Selection'!X806,'Partnumber data cartridges'!$A$4:$G$1001,5,FALSE)))</f>
        <v>0</v>
      </c>
      <c r="AG806" s="20" t="e">
        <f>VLOOKUP(O806,'Weight table'!$A$2:$C$10000,3,FALSE)+IF(ISNUMBER(S806),S806*VLOOKUP(T806,'Weight table'!$A$2:$C$10000,3,FALSE),0)+IF(ISNUMBER(U806),U806*VLOOKUP(V806,'Weight table'!$A$2:$C$10000,3,FALSE),0)+IF(ISNUMBER(W806),W806*VLOOKUP(X806,'Weight table'!$A$2:$C$10000,3,FALSE),0)</f>
        <v>#N/A</v>
      </c>
      <c r="AI806" s="73"/>
      <c r="AN806">
        <f t="shared" si="59"/>
        <v>0</v>
      </c>
      <c r="AO806" t="e">
        <f t="shared" si="60"/>
        <v>#N/A</v>
      </c>
    </row>
    <row r="807" spans="2:4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O807" s="71"/>
      <c r="P807" s="20" t="e">
        <f>VLOOKUP('Frese Valve Selection'!$O807,'Partnumber data valves'!$B$4:$M$1001,12,FALSE)</f>
        <v>#N/A</v>
      </c>
      <c r="Q807" s="20" t="e">
        <f>VLOOKUP('Frese Valve Selection'!$O807,'Partnumber data valves'!$B$4:$L$1001,11,FALSE)</f>
        <v>#N/A</v>
      </c>
      <c r="R807" s="94" t="e">
        <f t="shared" si="58"/>
        <v>#DIV/0!</v>
      </c>
      <c r="S807" s="71"/>
      <c r="T807" s="71"/>
      <c r="U807" s="71"/>
      <c r="V807" s="71"/>
      <c r="W807" s="71"/>
      <c r="X807" s="71"/>
      <c r="Y807" s="19" t="e">
        <f>VLOOKUP('Frese Valve Selection'!$O807,'Partnumber data valves'!$B$4:$K$1001,2,FALSE)</f>
        <v>#N/A</v>
      </c>
      <c r="Z807" s="20" t="e">
        <f>VLOOKUP('Frese Valve Selection'!$O807,'Partnumber data valves'!$B$4:$K$1001,3,FALSE)</f>
        <v>#N/A</v>
      </c>
      <c r="AA807" s="20" t="e">
        <f>VLOOKUP('Frese Valve Selection'!$O807,'Partnumber data valves'!$B$4:$K$1001,7,FALSE)</f>
        <v>#N/A</v>
      </c>
      <c r="AB807" s="20" t="e">
        <f>VLOOKUP('Frese Valve Selection'!$O807,'Partnumber data valves'!$B$4:$K$1001,8,FALSE)</f>
        <v>#N/A</v>
      </c>
      <c r="AC807" s="20" t="e">
        <f>VLOOKUP('Frese Valve Selection'!$O807,'Partnumber data valves'!$B$4:$K$1001,9,FALSE)</f>
        <v>#N/A</v>
      </c>
      <c r="AD807" s="20" t="e">
        <f>VLOOKUP('Frese Valve Selection'!$O807,'Partnumber data valves'!$B$4:$K$1001,10,FALSE)</f>
        <v>#N/A</v>
      </c>
      <c r="AE807" s="93">
        <f>IF(ISNUMBER(S807),S807*VLOOKUP('Frese Valve Selection'!$T807,'Partnumber data cartridges'!$A$4:$G$1001,7,FALSE),0)+
IF(ISNUMBER(U807),U807*VLOOKUP('Frese Valve Selection'!V807,'Partnumber data cartridges'!$A$4:$G$1001,7,FALSE),0)+
IF(ISNUMBER(W807),W807*VLOOKUP('Frese Valve Selection'!X807,'Partnumber data cartridges'!$A$4:$G$1001,7,FALSE),0)</f>
        <v>0</v>
      </c>
      <c r="AF807" s="1">
        <f>MAX(IF(ISBLANK(T807),0,VLOOKUP('Frese Valve Selection'!$T807,'Partnumber data cartridges'!$A$4:$G$1001,5,FALSE)),
IF(ISBLANK(V807),0,VLOOKUP('Frese Valve Selection'!V807,'Partnumber data cartridges'!$A$4:$G$1001,5,FALSE)),
IF(ISBLANK(X807),0,VLOOKUP('Frese Valve Selection'!X807,'Partnumber data cartridges'!$A$4:$G$1001,5,FALSE)))</f>
        <v>0</v>
      </c>
      <c r="AG807" s="20" t="e">
        <f>VLOOKUP(O807,'Weight table'!$A$2:$C$10000,3,FALSE)+IF(ISNUMBER(S807),S807*VLOOKUP(T807,'Weight table'!$A$2:$C$10000,3,FALSE),0)+IF(ISNUMBER(U807),U807*VLOOKUP(V807,'Weight table'!$A$2:$C$10000,3,FALSE),0)+IF(ISNUMBER(W807),W807*VLOOKUP(X807,'Weight table'!$A$2:$C$10000,3,FALSE),0)</f>
        <v>#N/A</v>
      </c>
      <c r="AI807" s="73"/>
      <c r="AN807">
        <f t="shared" si="59"/>
        <v>0</v>
      </c>
      <c r="AO807" t="e">
        <f t="shared" si="60"/>
        <v>#N/A</v>
      </c>
    </row>
    <row r="808" spans="2:4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O808" s="71"/>
      <c r="P808" s="20" t="e">
        <f>VLOOKUP('Frese Valve Selection'!$O808,'Partnumber data valves'!$B$4:$M$1001,12,FALSE)</f>
        <v>#N/A</v>
      </c>
      <c r="Q808" s="20" t="e">
        <f>VLOOKUP('Frese Valve Selection'!$O808,'Partnumber data valves'!$B$4:$L$1001,11,FALSE)</f>
        <v>#N/A</v>
      </c>
      <c r="R808" s="94" t="e">
        <f t="shared" si="58"/>
        <v>#DIV/0!</v>
      </c>
      <c r="S808" s="71"/>
      <c r="T808" s="71"/>
      <c r="U808" s="71"/>
      <c r="V808" s="71"/>
      <c r="W808" s="71"/>
      <c r="X808" s="71"/>
      <c r="Y808" s="19" t="e">
        <f>VLOOKUP('Frese Valve Selection'!$O808,'Partnumber data valves'!$B$4:$K$1001,2,FALSE)</f>
        <v>#N/A</v>
      </c>
      <c r="Z808" s="20" t="e">
        <f>VLOOKUP('Frese Valve Selection'!$O808,'Partnumber data valves'!$B$4:$K$1001,3,FALSE)</f>
        <v>#N/A</v>
      </c>
      <c r="AA808" s="20" t="e">
        <f>VLOOKUP('Frese Valve Selection'!$O808,'Partnumber data valves'!$B$4:$K$1001,7,FALSE)</f>
        <v>#N/A</v>
      </c>
      <c r="AB808" s="20" t="e">
        <f>VLOOKUP('Frese Valve Selection'!$O808,'Partnumber data valves'!$B$4:$K$1001,8,FALSE)</f>
        <v>#N/A</v>
      </c>
      <c r="AC808" s="20" t="e">
        <f>VLOOKUP('Frese Valve Selection'!$O808,'Partnumber data valves'!$B$4:$K$1001,9,FALSE)</f>
        <v>#N/A</v>
      </c>
      <c r="AD808" s="20" t="e">
        <f>VLOOKUP('Frese Valve Selection'!$O808,'Partnumber data valves'!$B$4:$K$1001,10,FALSE)</f>
        <v>#N/A</v>
      </c>
      <c r="AE808" s="93">
        <f>IF(ISNUMBER(S808),S808*VLOOKUP('Frese Valve Selection'!$T808,'Partnumber data cartridges'!$A$4:$G$1001,7,FALSE),0)+
IF(ISNUMBER(U808),U808*VLOOKUP('Frese Valve Selection'!V808,'Partnumber data cartridges'!$A$4:$G$1001,7,FALSE),0)+
IF(ISNUMBER(W808),W808*VLOOKUP('Frese Valve Selection'!X808,'Partnumber data cartridges'!$A$4:$G$1001,7,FALSE),0)</f>
        <v>0</v>
      </c>
      <c r="AF808" s="1">
        <f>MAX(IF(ISBLANK(T808),0,VLOOKUP('Frese Valve Selection'!$T808,'Partnumber data cartridges'!$A$4:$G$1001,5,FALSE)),
IF(ISBLANK(V808),0,VLOOKUP('Frese Valve Selection'!V808,'Partnumber data cartridges'!$A$4:$G$1001,5,FALSE)),
IF(ISBLANK(X808),0,VLOOKUP('Frese Valve Selection'!X808,'Partnumber data cartridges'!$A$4:$G$1001,5,FALSE)))</f>
        <v>0</v>
      </c>
      <c r="AG808" s="20" t="e">
        <f>VLOOKUP(O808,'Weight table'!$A$2:$C$10000,3,FALSE)+IF(ISNUMBER(S808),S808*VLOOKUP(T808,'Weight table'!$A$2:$C$10000,3,FALSE),0)+IF(ISNUMBER(U808),U808*VLOOKUP(V808,'Weight table'!$A$2:$C$10000,3,FALSE),0)+IF(ISNUMBER(W808),W808*VLOOKUP(X808,'Weight table'!$A$2:$C$10000,3,FALSE),0)</f>
        <v>#N/A</v>
      </c>
      <c r="AI808" s="73"/>
      <c r="AN808">
        <f t="shared" si="59"/>
        <v>0</v>
      </c>
      <c r="AO808" t="e">
        <f t="shared" si="60"/>
        <v>#N/A</v>
      </c>
    </row>
    <row r="809" spans="2:4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O809" s="71"/>
      <c r="P809" s="20" t="e">
        <f>VLOOKUP('Frese Valve Selection'!$O809,'Partnumber data valves'!$B$4:$M$1001,12,FALSE)</f>
        <v>#N/A</v>
      </c>
      <c r="Q809" s="20" t="e">
        <f>VLOOKUP('Frese Valve Selection'!$O809,'Partnumber data valves'!$B$4:$L$1001,11,FALSE)</f>
        <v>#N/A</v>
      </c>
      <c r="R809" s="94" t="e">
        <f t="shared" si="58"/>
        <v>#DIV/0!</v>
      </c>
      <c r="S809" s="71"/>
      <c r="T809" s="71"/>
      <c r="U809" s="71"/>
      <c r="V809" s="71"/>
      <c r="W809" s="71"/>
      <c r="X809" s="71"/>
      <c r="Y809" s="19" t="e">
        <f>VLOOKUP('Frese Valve Selection'!$O809,'Partnumber data valves'!$B$4:$K$1001,2,FALSE)</f>
        <v>#N/A</v>
      </c>
      <c r="Z809" s="20" t="e">
        <f>VLOOKUP('Frese Valve Selection'!$O809,'Partnumber data valves'!$B$4:$K$1001,3,FALSE)</f>
        <v>#N/A</v>
      </c>
      <c r="AA809" s="20" t="e">
        <f>VLOOKUP('Frese Valve Selection'!$O809,'Partnumber data valves'!$B$4:$K$1001,7,FALSE)</f>
        <v>#N/A</v>
      </c>
      <c r="AB809" s="20" t="e">
        <f>VLOOKUP('Frese Valve Selection'!$O809,'Partnumber data valves'!$B$4:$K$1001,8,FALSE)</f>
        <v>#N/A</v>
      </c>
      <c r="AC809" s="20" t="e">
        <f>VLOOKUP('Frese Valve Selection'!$O809,'Partnumber data valves'!$B$4:$K$1001,9,FALSE)</f>
        <v>#N/A</v>
      </c>
      <c r="AD809" s="20" t="e">
        <f>VLOOKUP('Frese Valve Selection'!$O809,'Partnumber data valves'!$B$4:$K$1001,10,FALSE)</f>
        <v>#N/A</v>
      </c>
      <c r="AE809" s="93">
        <f>IF(ISNUMBER(S809),S809*VLOOKUP('Frese Valve Selection'!$T809,'Partnumber data cartridges'!$A$4:$G$1001,7,FALSE),0)+
IF(ISNUMBER(U809),U809*VLOOKUP('Frese Valve Selection'!V809,'Partnumber data cartridges'!$A$4:$G$1001,7,FALSE),0)+
IF(ISNUMBER(W809),W809*VLOOKUP('Frese Valve Selection'!X809,'Partnumber data cartridges'!$A$4:$G$1001,7,FALSE),0)</f>
        <v>0</v>
      </c>
      <c r="AF809" s="1">
        <f>MAX(IF(ISBLANK(T809),0,VLOOKUP('Frese Valve Selection'!$T809,'Partnumber data cartridges'!$A$4:$G$1001,5,FALSE)),
IF(ISBLANK(V809),0,VLOOKUP('Frese Valve Selection'!V809,'Partnumber data cartridges'!$A$4:$G$1001,5,FALSE)),
IF(ISBLANK(X809),0,VLOOKUP('Frese Valve Selection'!X809,'Partnumber data cartridges'!$A$4:$G$1001,5,FALSE)))</f>
        <v>0</v>
      </c>
      <c r="AG809" s="20" t="e">
        <f>VLOOKUP(O809,'Weight table'!$A$2:$C$10000,3,FALSE)+IF(ISNUMBER(S809),S809*VLOOKUP(T809,'Weight table'!$A$2:$C$10000,3,FALSE),0)+IF(ISNUMBER(U809),U809*VLOOKUP(V809,'Weight table'!$A$2:$C$10000,3,FALSE),0)+IF(ISNUMBER(W809),W809*VLOOKUP(X809,'Weight table'!$A$2:$C$10000,3,FALSE),0)</f>
        <v>#N/A</v>
      </c>
      <c r="AI809" s="73"/>
      <c r="AN809">
        <f t="shared" si="59"/>
        <v>0</v>
      </c>
      <c r="AO809" t="e">
        <f t="shared" si="60"/>
        <v>#N/A</v>
      </c>
    </row>
    <row r="810" spans="2:4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O810" s="71"/>
      <c r="P810" s="20" t="e">
        <f>VLOOKUP('Frese Valve Selection'!$O810,'Partnumber data valves'!$B$4:$M$1001,12,FALSE)</f>
        <v>#N/A</v>
      </c>
      <c r="Q810" s="20" t="e">
        <f>VLOOKUP('Frese Valve Selection'!$O810,'Partnumber data valves'!$B$4:$L$1001,11,FALSE)</f>
        <v>#N/A</v>
      </c>
      <c r="R810" s="94" t="e">
        <f t="shared" si="58"/>
        <v>#DIV/0!</v>
      </c>
      <c r="S810" s="71"/>
      <c r="T810" s="71"/>
      <c r="U810" s="71"/>
      <c r="V810" s="71"/>
      <c r="W810" s="71"/>
      <c r="X810" s="71"/>
      <c r="Y810" s="19" t="e">
        <f>VLOOKUP('Frese Valve Selection'!$O810,'Partnumber data valves'!$B$4:$K$1001,2,FALSE)</f>
        <v>#N/A</v>
      </c>
      <c r="Z810" s="20" t="e">
        <f>VLOOKUP('Frese Valve Selection'!$O810,'Partnumber data valves'!$B$4:$K$1001,3,FALSE)</f>
        <v>#N/A</v>
      </c>
      <c r="AA810" s="20" t="e">
        <f>VLOOKUP('Frese Valve Selection'!$O810,'Partnumber data valves'!$B$4:$K$1001,7,FALSE)</f>
        <v>#N/A</v>
      </c>
      <c r="AB810" s="20" t="e">
        <f>VLOOKUP('Frese Valve Selection'!$O810,'Partnumber data valves'!$B$4:$K$1001,8,FALSE)</f>
        <v>#N/A</v>
      </c>
      <c r="AC810" s="20" t="e">
        <f>VLOOKUP('Frese Valve Selection'!$O810,'Partnumber data valves'!$B$4:$K$1001,9,FALSE)</f>
        <v>#N/A</v>
      </c>
      <c r="AD810" s="20" t="e">
        <f>VLOOKUP('Frese Valve Selection'!$O810,'Partnumber data valves'!$B$4:$K$1001,10,FALSE)</f>
        <v>#N/A</v>
      </c>
      <c r="AE810" s="93">
        <f>IF(ISNUMBER(S810),S810*VLOOKUP('Frese Valve Selection'!$T810,'Partnumber data cartridges'!$A$4:$G$1001,7,FALSE),0)+
IF(ISNUMBER(U810),U810*VLOOKUP('Frese Valve Selection'!V810,'Partnumber data cartridges'!$A$4:$G$1001,7,FALSE),0)+
IF(ISNUMBER(W810),W810*VLOOKUP('Frese Valve Selection'!X810,'Partnumber data cartridges'!$A$4:$G$1001,7,FALSE),0)</f>
        <v>0</v>
      </c>
      <c r="AF810" s="1">
        <f>MAX(IF(ISBLANK(T810),0,VLOOKUP('Frese Valve Selection'!$T810,'Partnumber data cartridges'!$A$4:$G$1001,5,FALSE)),
IF(ISBLANK(V810),0,VLOOKUP('Frese Valve Selection'!V810,'Partnumber data cartridges'!$A$4:$G$1001,5,FALSE)),
IF(ISBLANK(X810),0,VLOOKUP('Frese Valve Selection'!X810,'Partnumber data cartridges'!$A$4:$G$1001,5,FALSE)))</f>
        <v>0</v>
      </c>
      <c r="AG810" s="20" t="e">
        <f>VLOOKUP(O810,'Weight table'!$A$2:$C$10000,3,FALSE)+IF(ISNUMBER(S810),S810*VLOOKUP(T810,'Weight table'!$A$2:$C$10000,3,FALSE),0)+IF(ISNUMBER(U810),U810*VLOOKUP(V810,'Weight table'!$A$2:$C$10000,3,FALSE),0)+IF(ISNUMBER(W810),W810*VLOOKUP(X810,'Weight table'!$A$2:$C$10000,3,FALSE),0)</f>
        <v>#N/A</v>
      </c>
      <c r="AI810" s="73"/>
      <c r="AN810">
        <f t="shared" si="59"/>
        <v>0</v>
      </c>
      <c r="AO810" t="e">
        <f t="shared" si="60"/>
        <v>#N/A</v>
      </c>
    </row>
    <row r="811" spans="2:4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O811" s="71"/>
      <c r="P811" s="20" t="e">
        <f>VLOOKUP('Frese Valve Selection'!$O811,'Partnumber data valves'!$B$4:$M$1001,12,FALSE)</f>
        <v>#N/A</v>
      </c>
      <c r="Q811" s="20" t="e">
        <f>VLOOKUP('Frese Valve Selection'!$O811,'Partnumber data valves'!$B$4:$L$1001,11,FALSE)</f>
        <v>#N/A</v>
      </c>
      <c r="R811" s="94" t="e">
        <f t="shared" si="58"/>
        <v>#DIV/0!</v>
      </c>
      <c r="S811" s="71"/>
      <c r="T811" s="71"/>
      <c r="U811" s="71"/>
      <c r="V811" s="71"/>
      <c r="W811" s="71"/>
      <c r="X811" s="71"/>
      <c r="Y811" s="19" t="e">
        <f>VLOOKUP('Frese Valve Selection'!$O811,'Partnumber data valves'!$B$4:$K$1001,2,FALSE)</f>
        <v>#N/A</v>
      </c>
      <c r="Z811" s="20" t="e">
        <f>VLOOKUP('Frese Valve Selection'!$O811,'Partnumber data valves'!$B$4:$K$1001,3,FALSE)</f>
        <v>#N/A</v>
      </c>
      <c r="AA811" s="20" t="e">
        <f>VLOOKUP('Frese Valve Selection'!$O811,'Partnumber data valves'!$B$4:$K$1001,7,FALSE)</f>
        <v>#N/A</v>
      </c>
      <c r="AB811" s="20" t="e">
        <f>VLOOKUP('Frese Valve Selection'!$O811,'Partnumber data valves'!$B$4:$K$1001,8,FALSE)</f>
        <v>#N/A</v>
      </c>
      <c r="AC811" s="20" t="e">
        <f>VLOOKUP('Frese Valve Selection'!$O811,'Partnumber data valves'!$B$4:$K$1001,9,FALSE)</f>
        <v>#N/A</v>
      </c>
      <c r="AD811" s="20" t="e">
        <f>VLOOKUP('Frese Valve Selection'!$O811,'Partnumber data valves'!$B$4:$K$1001,10,FALSE)</f>
        <v>#N/A</v>
      </c>
      <c r="AE811" s="93">
        <f>IF(ISNUMBER(S811),S811*VLOOKUP('Frese Valve Selection'!$T811,'Partnumber data cartridges'!$A$4:$G$1001,7,FALSE),0)+
IF(ISNUMBER(U811),U811*VLOOKUP('Frese Valve Selection'!V811,'Partnumber data cartridges'!$A$4:$G$1001,7,FALSE),0)+
IF(ISNUMBER(W811),W811*VLOOKUP('Frese Valve Selection'!X811,'Partnumber data cartridges'!$A$4:$G$1001,7,FALSE),0)</f>
        <v>0</v>
      </c>
      <c r="AF811" s="1">
        <f>MAX(IF(ISBLANK(T811),0,VLOOKUP('Frese Valve Selection'!$T811,'Partnumber data cartridges'!$A$4:$G$1001,5,FALSE)),
IF(ISBLANK(V811),0,VLOOKUP('Frese Valve Selection'!V811,'Partnumber data cartridges'!$A$4:$G$1001,5,FALSE)),
IF(ISBLANK(X811),0,VLOOKUP('Frese Valve Selection'!X811,'Partnumber data cartridges'!$A$4:$G$1001,5,FALSE)))</f>
        <v>0</v>
      </c>
      <c r="AG811" s="20" t="e">
        <f>VLOOKUP(O811,'Weight table'!$A$2:$C$10000,3,FALSE)+IF(ISNUMBER(S811),S811*VLOOKUP(T811,'Weight table'!$A$2:$C$10000,3,FALSE),0)+IF(ISNUMBER(U811),U811*VLOOKUP(V811,'Weight table'!$A$2:$C$10000,3,FALSE),0)+IF(ISNUMBER(W811),W811*VLOOKUP(X811,'Weight table'!$A$2:$C$10000,3,FALSE),0)</f>
        <v>#N/A</v>
      </c>
      <c r="AI811" s="73"/>
      <c r="AN811">
        <f t="shared" si="59"/>
        <v>0</v>
      </c>
      <c r="AO811" t="e">
        <f t="shared" si="60"/>
        <v>#N/A</v>
      </c>
    </row>
    <row r="812" spans="2:4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O812" s="71"/>
      <c r="P812" s="20" t="e">
        <f>VLOOKUP('Frese Valve Selection'!$O812,'Partnumber data valves'!$B$4:$M$1001,12,FALSE)</f>
        <v>#N/A</v>
      </c>
      <c r="Q812" s="20" t="e">
        <f>VLOOKUP('Frese Valve Selection'!$O812,'Partnumber data valves'!$B$4:$L$1001,11,FALSE)</f>
        <v>#N/A</v>
      </c>
      <c r="R812" s="94" t="e">
        <f t="shared" si="58"/>
        <v>#DIV/0!</v>
      </c>
      <c r="S812" s="71"/>
      <c r="T812" s="71"/>
      <c r="U812" s="71"/>
      <c r="V812" s="71"/>
      <c r="W812" s="71"/>
      <c r="X812" s="71"/>
      <c r="Y812" s="19" t="e">
        <f>VLOOKUP('Frese Valve Selection'!$O812,'Partnumber data valves'!$B$4:$K$1001,2,FALSE)</f>
        <v>#N/A</v>
      </c>
      <c r="Z812" s="20" t="e">
        <f>VLOOKUP('Frese Valve Selection'!$O812,'Partnumber data valves'!$B$4:$K$1001,3,FALSE)</f>
        <v>#N/A</v>
      </c>
      <c r="AA812" s="20" t="e">
        <f>VLOOKUP('Frese Valve Selection'!$O812,'Partnumber data valves'!$B$4:$K$1001,7,FALSE)</f>
        <v>#N/A</v>
      </c>
      <c r="AB812" s="20" t="e">
        <f>VLOOKUP('Frese Valve Selection'!$O812,'Partnumber data valves'!$B$4:$K$1001,8,FALSE)</f>
        <v>#N/A</v>
      </c>
      <c r="AC812" s="20" t="e">
        <f>VLOOKUP('Frese Valve Selection'!$O812,'Partnumber data valves'!$B$4:$K$1001,9,FALSE)</f>
        <v>#N/A</v>
      </c>
      <c r="AD812" s="20" t="e">
        <f>VLOOKUP('Frese Valve Selection'!$O812,'Partnumber data valves'!$B$4:$K$1001,10,FALSE)</f>
        <v>#N/A</v>
      </c>
      <c r="AE812" s="93">
        <f>IF(ISNUMBER(S812),S812*VLOOKUP('Frese Valve Selection'!$T812,'Partnumber data cartridges'!$A$4:$G$1001,7,FALSE),0)+
IF(ISNUMBER(U812),U812*VLOOKUP('Frese Valve Selection'!V812,'Partnumber data cartridges'!$A$4:$G$1001,7,FALSE),0)+
IF(ISNUMBER(W812),W812*VLOOKUP('Frese Valve Selection'!X812,'Partnumber data cartridges'!$A$4:$G$1001,7,FALSE),0)</f>
        <v>0</v>
      </c>
      <c r="AF812" s="1">
        <f>MAX(IF(ISBLANK(T812),0,VLOOKUP('Frese Valve Selection'!$T812,'Partnumber data cartridges'!$A$4:$G$1001,5,FALSE)),
IF(ISBLANK(V812),0,VLOOKUP('Frese Valve Selection'!V812,'Partnumber data cartridges'!$A$4:$G$1001,5,FALSE)),
IF(ISBLANK(X812),0,VLOOKUP('Frese Valve Selection'!X812,'Partnumber data cartridges'!$A$4:$G$1001,5,FALSE)))</f>
        <v>0</v>
      </c>
      <c r="AG812" s="20" t="e">
        <f>VLOOKUP(O812,'Weight table'!$A$2:$C$10000,3,FALSE)+IF(ISNUMBER(S812),S812*VLOOKUP(T812,'Weight table'!$A$2:$C$10000,3,FALSE),0)+IF(ISNUMBER(U812),U812*VLOOKUP(V812,'Weight table'!$A$2:$C$10000,3,FALSE),0)+IF(ISNUMBER(W812),W812*VLOOKUP(X812,'Weight table'!$A$2:$C$10000,3,FALSE),0)</f>
        <v>#N/A</v>
      </c>
      <c r="AI812" s="73"/>
      <c r="AN812">
        <f t="shared" si="59"/>
        <v>0</v>
      </c>
      <c r="AO812" t="e">
        <f t="shared" si="60"/>
        <v>#N/A</v>
      </c>
    </row>
    <row r="813" spans="2:4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O813" s="71"/>
      <c r="P813" s="20" t="e">
        <f>VLOOKUP('Frese Valve Selection'!$O813,'Partnumber data valves'!$B$4:$M$1001,12,FALSE)</f>
        <v>#N/A</v>
      </c>
      <c r="Q813" s="20" t="e">
        <f>VLOOKUP('Frese Valve Selection'!$O813,'Partnumber data valves'!$B$4:$L$1001,11,FALSE)</f>
        <v>#N/A</v>
      </c>
      <c r="R813" s="94" t="e">
        <f t="shared" si="58"/>
        <v>#DIV/0!</v>
      </c>
      <c r="S813" s="71"/>
      <c r="T813" s="71"/>
      <c r="U813" s="71"/>
      <c r="V813" s="71"/>
      <c r="W813" s="71"/>
      <c r="X813" s="71"/>
      <c r="Y813" s="19" t="e">
        <f>VLOOKUP('Frese Valve Selection'!$O813,'Partnumber data valves'!$B$4:$K$1001,2,FALSE)</f>
        <v>#N/A</v>
      </c>
      <c r="Z813" s="20" t="e">
        <f>VLOOKUP('Frese Valve Selection'!$O813,'Partnumber data valves'!$B$4:$K$1001,3,FALSE)</f>
        <v>#N/A</v>
      </c>
      <c r="AA813" s="20" t="e">
        <f>VLOOKUP('Frese Valve Selection'!$O813,'Partnumber data valves'!$B$4:$K$1001,7,FALSE)</f>
        <v>#N/A</v>
      </c>
      <c r="AB813" s="20" t="e">
        <f>VLOOKUP('Frese Valve Selection'!$O813,'Partnumber data valves'!$B$4:$K$1001,8,FALSE)</f>
        <v>#N/A</v>
      </c>
      <c r="AC813" s="20" t="e">
        <f>VLOOKUP('Frese Valve Selection'!$O813,'Partnumber data valves'!$B$4:$K$1001,9,FALSE)</f>
        <v>#N/A</v>
      </c>
      <c r="AD813" s="20" t="e">
        <f>VLOOKUP('Frese Valve Selection'!$O813,'Partnumber data valves'!$B$4:$K$1001,10,FALSE)</f>
        <v>#N/A</v>
      </c>
      <c r="AE813" s="93">
        <f>IF(ISNUMBER(S813),S813*VLOOKUP('Frese Valve Selection'!$T813,'Partnumber data cartridges'!$A$4:$G$1001,7,FALSE),0)+
IF(ISNUMBER(U813),U813*VLOOKUP('Frese Valve Selection'!V813,'Partnumber data cartridges'!$A$4:$G$1001,7,FALSE),0)+
IF(ISNUMBER(W813),W813*VLOOKUP('Frese Valve Selection'!X813,'Partnumber data cartridges'!$A$4:$G$1001,7,FALSE),0)</f>
        <v>0</v>
      </c>
      <c r="AF813" s="1">
        <f>MAX(IF(ISBLANK(T813),0,VLOOKUP('Frese Valve Selection'!$T813,'Partnumber data cartridges'!$A$4:$G$1001,5,FALSE)),
IF(ISBLANK(V813),0,VLOOKUP('Frese Valve Selection'!V813,'Partnumber data cartridges'!$A$4:$G$1001,5,FALSE)),
IF(ISBLANK(X813),0,VLOOKUP('Frese Valve Selection'!X813,'Partnumber data cartridges'!$A$4:$G$1001,5,FALSE)))</f>
        <v>0</v>
      </c>
      <c r="AG813" s="20" t="e">
        <f>VLOOKUP(O813,'Weight table'!$A$2:$C$10000,3,FALSE)+IF(ISNUMBER(S813),S813*VLOOKUP(T813,'Weight table'!$A$2:$C$10000,3,FALSE),0)+IF(ISNUMBER(U813),U813*VLOOKUP(V813,'Weight table'!$A$2:$C$10000,3,FALSE),0)+IF(ISNUMBER(W813),W813*VLOOKUP(X813,'Weight table'!$A$2:$C$10000,3,FALSE),0)</f>
        <v>#N/A</v>
      </c>
      <c r="AI813" s="73"/>
      <c r="AN813">
        <f t="shared" si="59"/>
        <v>0</v>
      </c>
      <c r="AO813" t="e">
        <f t="shared" si="60"/>
        <v>#N/A</v>
      </c>
    </row>
    <row r="814" spans="2:4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O814" s="71"/>
      <c r="P814" s="20" t="e">
        <f>VLOOKUP('Frese Valve Selection'!$O814,'Partnumber data valves'!$B$4:$M$1001,12,FALSE)</f>
        <v>#N/A</v>
      </c>
      <c r="Q814" s="20" t="e">
        <f>VLOOKUP('Frese Valve Selection'!$O814,'Partnumber data valves'!$B$4:$L$1001,11,FALSE)</f>
        <v>#N/A</v>
      </c>
      <c r="R814" s="94" t="e">
        <f t="shared" si="58"/>
        <v>#DIV/0!</v>
      </c>
      <c r="S814" s="71"/>
      <c r="T814" s="71"/>
      <c r="U814" s="71"/>
      <c r="V814" s="71"/>
      <c r="W814" s="71"/>
      <c r="X814" s="71"/>
      <c r="Y814" s="19" t="e">
        <f>VLOOKUP('Frese Valve Selection'!$O814,'Partnumber data valves'!$B$4:$K$1001,2,FALSE)</f>
        <v>#N/A</v>
      </c>
      <c r="Z814" s="20" t="e">
        <f>VLOOKUP('Frese Valve Selection'!$O814,'Partnumber data valves'!$B$4:$K$1001,3,FALSE)</f>
        <v>#N/A</v>
      </c>
      <c r="AA814" s="20" t="e">
        <f>VLOOKUP('Frese Valve Selection'!$O814,'Partnumber data valves'!$B$4:$K$1001,7,FALSE)</f>
        <v>#N/A</v>
      </c>
      <c r="AB814" s="20" t="e">
        <f>VLOOKUP('Frese Valve Selection'!$O814,'Partnumber data valves'!$B$4:$K$1001,8,FALSE)</f>
        <v>#N/A</v>
      </c>
      <c r="AC814" s="20" t="e">
        <f>VLOOKUP('Frese Valve Selection'!$O814,'Partnumber data valves'!$B$4:$K$1001,9,FALSE)</f>
        <v>#N/A</v>
      </c>
      <c r="AD814" s="20" t="e">
        <f>VLOOKUP('Frese Valve Selection'!$O814,'Partnumber data valves'!$B$4:$K$1001,10,FALSE)</f>
        <v>#N/A</v>
      </c>
      <c r="AE814" s="93">
        <f>IF(ISNUMBER(S814),S814*VLOOKUP('Frese Valve Selection'!$T814,'Partnumber data cartridges'!$A$4:$G$1001,7,FALSE),0)+
IF(ISNUMBER(U814),U814*VLOOKUP('Frese Valve Selection'!V814,'Partnumber data cartridges'!$A$4:$G$1001,7,FALSE),0)+
IF(ISNUMBER(W814),W814*VLOOKUP('Frese Valve Selection'!X814,'Partnumber data cartridges'!$A$4:$G$1001,7,FALSE),0)</f>
        <v>0</v>
      </c>
      <c r="AF814" s="1">
        <f>MAX(IF(ISBLANK(T814),0,VLOOKUP('Frese Valve Selection'!$T814,'Partnumber data cartridges'!$A$4:$G$1001,5,FALSE)),
IF(ISBLANK(V814),0,VLOOKUP('Frese Valve Selection'!V814,'Partnumber data cartridges'!$A$4:$G$1001,5,FALSE)),
IF(ISBLANK(X814),0,VLOOKUP('Frese Valve Selection'!X814,'Partnumber data cartridges'!$A$4:$G$1001,5,FALSE)))</f>
        <v>0</v>
      </c>
      <c r="AG814" s="20" t="e">
        <f>VLOOKUP(O814,'Weight table'!$A$2:$C$10000,3,FALSE)+IF(ISNUMBER(S814),S814*VLOOKUP(T814,'Weight table'!$A$2:$C$10000,3,FALSE),0)+IF(ISNUMBER(U814),U814*VLOOKUP(V814,'Weight table'!$A$2:$C$10000,3,FALSE),0)+IF(ISNUMBER(W814),W814*VLOOKUP(X814,'Weight table'!$A$2:$C$10000,3,FALSE),0)</f>
        <v>#N/A</v>
      </c>
      <c r="AI814" s="73"/>
      <c r="AN814">
        <f t="shared" si="59"/>
        <v>0</v>
      </c>
      <c r="AO814" t="e">
        <f t="shared" si="60"/>
        <v>#N/A</v>
      </c>
    </row>
    <row r="815" spans="2:4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O815" s="71"/>
      <c r="P815" s="20" t="e">
        <f>VLOOKUP('Frese Valve Selection'!$O815,'Partnumber data valves'!$B$4:$M$1001,12,FALSE)</f>
        <v>#N/A</v>
      </c>
      <c r="Q815" s="20" t="e">
        <f>VLOOKUP('Frese Valve Selection'!$O815,'Partnumber data valves'!$B$4:$L$1001,11,FALSE)</f>
        <v>#N/A</v>
      </c>
      <c r="R815" s="94" t="e">
        <f t="shared" si="58"/>
        <v>#DIV/0!</v>
      </c>
      <c r="S815" s="71"/>
      <c r="T815" s="71"/>
      <c r="U815" s="71"/>
      <c r="V815" s="71"/>
      <c r="W815" s="71"/>
      <c r="X815" s="71"/>
      <c r="Y815" s="19" t="e">
        <f>VLOOKUP('Frese Valve Selection'!$O815,'Partnumber data valves'!$B$4:$K$1001,2,FALSE)</f>
        <v>#N/A</v>
      </c>
      <c r="Z815" s="20" t="e">
        <f>VLOOKUP('Frese Valve Selection'!$O815,'Partnumber data valves'!$B$4:$K$1001,3,FALSE)</f>
        <v>#N/A</v>
      </c>
      <c r="AA815" s="20" t="e">
        <f>VLOOKUP('Frese Valve Selection'!$O815,'Partnumber data valves'!$B$4:$K$1001,7,FALSE)</f>
        <v>#N/A</v>
      </c>
      <c r="AB815" s="20" t="e">
        <f>VLOOKUP('Frese Valve Selection'!$O815,'Partnumber data valves'!$B$4:$K$1001,8,FALSE)</f>
        <v>#N/A</v>
      </c>
      <c r="AC815" s="20" t="e">
        <f>VLOOKUP('Frese Valve Selection'!$O815,'Partnumber data valves'!$B$4:$K$1001,9,FALSE)</f>
        <v>#N/A</v>
      </c>
      <c r="AD815" s="20" t="e">
        <f>VLOOKUP('Frese Valve Selection'!$O815,'Partnumber data valves'!$B$4:$K$1001,10,FALSE)</f>
        <v>#N/A</v>
      </c>
      <c r="AE815" s="93">
        <f>IF(ISNUMBER(S815),S815*VLOOKUP('Frese Valve Selection'!$T815,'Partnumber data cartridges'!$A$4:$G$1001,7,FALSE),0)+
IF(ISNUMBER(U815),U815*VLOOKUP('Frese Valve Selection'!V815,'Partnumber data cartridges'!$A$4:$G$1001,7,FALSE),0)+
IF(ISNUMBER(W815),W815*VLOOKUP('Frese Valve Selection'!X815,'Partnumber data cartridges'!$A$4:$G$1001,7,FALSE),0)</f>
        <v>0</v>
      </c>
      <c r="AF815" s="1">
        <f>MAX(IF(ISBLANK(T815),0,VLOOKUP('Frese Valve Selection'!$T815,'Partnumber data cartridges'!$A$4:$G$1001,5,FALSE)),
IF(ISBLANK(V815),0,VLOOKUP('Frese Valve Selection'!V815,'Partnumber data cartridges'!$A$4:$G$1001,5,FALSE)),
IF(ISBLANK(X815),0,VLOOKUP('Frese Valve Selection'!X815,'Partnumber data cartridges'!$A$4:$G$1001,5,FALSE)))</f>
        <v>0</v>
      </c>
      <c r="AG815" s="20" t="e">
        <f>VLOOKUP(O815,'Weight table'!$A$2:$C$10000,3,FALSE)+IF(ISNUMBER(S815),S815*VLOOKUP(T815,'Weight table'!$A$2:$C$10000,3,FALSE),0)+IF(ISNUMBER(U815),U815*VLOOKUP(V815,'Weight table'!$A$2:$C$10000,3,FALSE),0)+IF(ISNUMBER(W815),W815*VLOOKUP(X815,'Weight table'!$A$2:$C$10000,3,FALSE),0)</f>
        <v>#N/A</v>
      </c>
      <c r="AI815" s="73"/>
      <c r="AN815">
        <f t="shared" si="59"/>
        <v>0</v>
      </c>
      <c r="AO815" t="e">
        <f t="shared" si="60"/>
        <v>#N/A</v>
      </c>
    </row>
    <row r="816" spans="2:4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O816" s="71"/>
      <c r="P816" s="20" t="e">
        <f>VLOOKUP('Frese Valve Selection'!$O816,'Partnumber data valves'!$B$4:$M$1001,12,FALSE)</f>
        <v>#N/A</v>
      </c>
      <c r="Q816" s="20" t="e">
        <f>VLOOKUP('Frese Valve Selection'!$O816,'Partnumber data valves'!$B$4:$L$1001,11,FALSE)</f>
        <v>#N/A</v>
      </c>
      <c r="R816" s="94" t="e">
        <f t="shared" si="58"/>
        <v>#DIV/0!</v>
      </c>
      <c r="S816" s="71"/>
      <c r="T816" s="71"/>
      <c r="U816" s="71"/>
      <c r="V816" s="71"/>
      <c r="W816" s="71"/>
      <c r="X816" s="71"/>
      <c r="Y816" s="19" t="e">
        <f>VLOOKUP('Frese Valve Selection'!$O816,'Partnumber data valves'!$B$4:$K$1001,2,FALSE)</f>
        <v>#N/A</v>
      </c>
      <c r="Z816" s="20" t="e">
        <f>VLOOKUP('Frese Valve Selection'!$O816,'Partnumber data valves'!$B$4:$K$1001,3,FALSE)</f>
        <v>#N/A</v>
      </c>
      <c r="AA816" s="20" t="e">
        <f>VLOOKUP('Frese Valve Selection'!$O816,'Partnumber data valves'!$B$4:$K$1001,7,FALSE)</f>
        <v>#N/A</v>
      </c>
      <c r="AB816" s="20" t="e">
        <f>VLOOKUP('Frese Valve Selection'!$O816,'Partnumber data valves'!$B$4:$K$1001,8,FALSE)</f>
        <v>#N/A</v>
      </c>
      <c r="AC816" s="20" t="e">
        <f>VLOOKUP('Frese Valve Selection'!$O816,'Partnumber data valves'!$B$4:$K$1001,9,FALSE)</f>
        <v>#N/A</v>
      </c>
      <c r="AD816" s="20" t="e">
        <f>VLOOKUP('Frese Valve Selection'!$O816,'Partnumber data valves'!$B$4:$K$1001,10,FALSE)</f>
        <v>#N/A</v>
      </c>
      <c r="AE816" s="93">
        <f>IF(ISNUMBER(S816),S816*VLOOKUP('Frese Valve Selection'!$T816,'Partnumber data cartridges'!$A$4:$G$1001,7,FALSE),0)+
IF(ISNUMBER(U816),U816*VLOOKUP('Frese Valve Selection'!V816,'Partnumber data cartridges'!$A$4:$G$1001,7,FALSE),0)+
IF(ISNUMBER(W816),W816*VLOOKUP('Frese Valve Selection'!X816,'Partnumber data cartridges'!$A$4:$G$1001,7,FALSE),0)</f>
        <v>0</v>
      </c>
      <c r="AF816" s="1">
        <f>MAX(IF(ISBLANK(T816),0,VLOOKUP('Frese Valve Selection'!$T816,'Partnumber data cartridges'!$A$4:$G$1001,5,FALSE)),
IF(ISBLANK(V816),0,VLOOKUP('Frese Valve Selection'!V816,'Partnumber data cartridges'!$A$4:$G$1001,5,FALSE)),
IF(ISBLANK(X816),0,VLOOKUP('Frese Valve Selection'!X816,'Partnumber data cartridges'!$A$4:$G$1001,5,FALSE)))</f>
        <v>0</v>
      </c>
      <c r="AG816" s="20" t="e">
        <f>VLOOKUP(O816,'Weight table'!$A$2:$C$10000,3,FALSE)+IF(ISNUMBER(S816),S816*VLOOKUP(T816,'Weight table'!$A$2:$C$10000,3,FALSE),0)+IF(ISNUMBER(U816),U816*VLOOKUP(V816,'Weight table'!$A$2:$C$10000,3,FALSE),0)+IF(ISNUMBER(W816),W816*VLOOKUP(X816,'Weight table'!$A$2:$C$10000,3,FALSE),0)</f>
        <v>#N/A</v>
      </c>
      <c r="AI816" s="73"/>
      <c r="AN816">
        <f t="shared" si="59"/>
        <v>0</v>
      </c>
      <c r="AO816" t="e">
        <f t="shared" si="60"/>
        <v>#N/A</v>
      </c>
    </row>
    <row r="817" spans="2:4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O817" s="71"/>
      <c r="P817" s="20" t="e">
        <f>VLOOKUP('Frese Valve Selection'!$O817,'Partnumber data valves'!$B$4:$M$1001,12,FALSE)</f>
        <v>#N/A</v>
      </c>
      <c r="Q817" s="20" t="e">
        <f>VLOOKUP('Frese Valve Selection'!$O817,'Partnumber data valves'!$B$4:$L$1001,11,FALSE)</f>
        <v>#N/A</v>
      </c>
      <c r="R817" s="94" t="e">
        <f t="shared" si="58"/>
        <v>#DIV/0!</v>
      </c>
      <c r="S817" s="71"/>
      <c r="T817" s="71"/>
      <c r="U817" s="71"/>
      <c r="V817" s="71"/>
      <c r="W817" s="71"/>
      <c r="X817" s="71"/>
      <c r="Y817" s="19" t="e">
        <f>VLOOKUP('Frese Valve Selection'!$O817,'Partnumber data valves'!$B$4:$K$1001,2,FALSE)</f>
        <v>#N/A</v>
      </c>
      <c r="Z817" s="20" t="e">
        <f>VLOOKUP('Frese Valve Selection'!$O817,'Partnumber data valves'!$B$4:$K$1001,3,FALSE)</f>
        <v>#N/A</v>
      </c>
      <c r="AA817" s="20" t="e">
        <f>VLOOKUP('Frese Valve Selection'!$O817,'Partnumber data valves'!$B$4:$K$1001,7,FALSE)</f>
        <v>#N/A</v>
      </c>
      <c r="AB817" s="20" t="e">
        <f>VLOOKUP('Frese Valve Selection'!$O817,'Partnumber data valves'!$B$4:$K$1001,8,FALSE)</f>
        <v>#N/A</v>
      </c>
      <c r="AC817" s="20" t="e">
        <f>VLOOKUP('Frese Valve Selection'!$O817,'Partnumber data valves'!$B$4:$K$1001,9,FALSE)</f>
        <v>#N/A</v>
      </c>
      <c r="AD817" s="20" t="e">
        <f>VLOOKUP('Frese Valve Selection'!$O817,'Partnumber data valves'!$B$4:$K$1001,10,FALSE)</f>
        <v>#N/A</v>
      </c>
      <c r="AE817" s="93">
        <f>IF(ISNUMBER(S817),S817*VLOOKUP('Frese Valve Selection'!$T817,'Partnumber data cartridges'!$A$4:$G$1001,7,FALSE),0)+
IF(ISNUMBER(U817),U817*VLOOKUP('Frese Valve Selection'!V817,'Partnumber data cartridges'!$A$4:$G$1001,7,FALSE),0)+
IF(ISNUMBER(W817),W817*VLOOKUP('Frese Valve Selection'!X817,'Partnumber data cartridges'!$A$4:$G$1001,7,FALSE),0)</f>
        <v>0</v>
      </c>
      <c r="AF817" s="1">
        <f>MAX(IF(ISBLANK(T817),0,VLOOKUP('Frese Valve Selection'!$T817,'Partnumber data cartridges'!$A$4:$G$1001,5,FALSE)),
IF(ISBLANK(V817),0,VLOOKUP('Frese Valve Selection'!V817,'Partnumber data cartridges'!$A$4:$G$1001,5,FALSE)),
IF(ISBLANK(X817),0,VLOOKUP('Frese Valve Selection'!X817,'Partnumber data cartridges'!$A$4:$G$1001,5,FALSE)))</f>
        <v>0</v>
      </c>
      <c r="AG817" s="20" t="e">
        <f>VLOOKUP(O817,'Weight table'!$A$2:$C$10000,3,FALSE)+IF(ISNUMBER(S817),S817*VLOOKUP(T817,'Weight table'!$A$2:$C$10000,3,FALSE),0)+IF(ISNUMBER(U817),U817*VLOOKUP(V817,'Weight table'!$A$2:$C$10000,3,FALSE),0)+IF(ISNUMBER(W817),W817*VLOOKUP(X817,'Weight table'!$A$2:$C$10000,3,FALSE),0)</f>
        <v>#N/A</v>
      </c>
      <c r="AI817" s="73"/>
      <c r="AN817">
        <f t="shared" si="59"/>
        <v>0</v>
      </c>
      <c r="AO817" t="e">
        <f t="shared" si="60"/>
        <v>#N/A</v>
      </c>
    </row>
    <row r="818" spans="2:4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O818" s="71"/>
      <c r="P818" s="20" t="e">
        <f>VLOOKUP('Frese Valve Selection'!$O818,'Partnumber data valves'!$B$4:$M$1001,12,FALSE)</f>
        <v>#N/A</v>
      </c>
      <c r="Q818" s="20" t="e">
        <f>VLOOKUP('Frese Valve Selection'!$O818,'Partnumber data valves'!$B$4:$L$1001,11,FALSE)</f>
        <v>#N/A</v>
      </c>
      <c r="R818" s="94" t="e">
        <f t="shared" si="58"/>
        <v>#DIV/0!</v>
      </c>
      <c r="S818" s="71"/>
      <c r="T818" s="71"/>
      <c r="U818" s="71"/>
      <c r="V818" s="71"/>
      <c r="W818" s="71"/>
      <c r="X818" s="71"/>
      <c r="Y818" s="19" t="e">
        <f>VLOOKUP('Frese Valve Selection'!$O818,'Partnumber data valves'!$B$4:$K$1001,2,FALSE)</f>
        <v>#N/A</v>
      </c>
      <c r="Z818" s="20" t="e">
        <f>VLOOKUP('Frese Valve Selection'!$O818,'Partnumber data valves'!$B$4:$K$1001,3,FALSE)</f>
        <v>#N/A</v>
      </c>
      <c r="AA818" s="20" t="e">
        <f>VLOOKUP('Frese Valve Selection'!$O818,'Partnumber data valves'!$B$4:$K$1001,7,FALSE)</f>
        <v>#N/A</v>
      </c>
      <c r="AB818" s="20" t="e">
        <f>VLOOKUP('Frese Valve Selection'!$O818,'Partnumber data valves'!$B$4:$K$1001,8,FALSE)</f>
        <v>#N/A</v>
      </c>
      <c r="AC818" s="20" t="e">
        <f>VLOOKUP('Frese Valve Selection'!$O818,'Partnumber data valves'!$B$4:$K$1001,9,FALSE)</f>
        <v>#N/A</v>
      </c>
      <c r="AD818" s="20" t="e">
        <f>VLOOKUP('Frese Valve Selection'!$O818,'Partnumber data valves'!$B$4:$K$1001,10,FALSE)</f>
        <v>#N/A</v>
      </c>
      <c r="AE818" s="93">
        <f>IF(ISNUMBER(S818),S818*VLOOKUP('Frese Valve Selection'!$T818,'Partnumber data cartridges'!$A$4:$G$1001,7,FALSE),0)+
IF(ISNUMBER(U818),U818*VLOOKUP('Frese Valve Selection'!V818,'Partnumber data cartridges'!$A$4:$G$1001,7,FALSE),0)+
IF(ISNUMBER(W818),W818*VLOOKUP('Frese Valve Selection'!X818,'Partnumber data cartridges'!$A$4:$G$1001,7,FALSE),0)</f>
        <v>0</v>
      </c>
      <c r="AF818" s="1">
        <f>MAX(IF(ISBLANK(T818),0,VLOOKUP('Frese Valve Selection'!$T818,'Partnumber data cartridges'!$A$4:$G$1001,5,FALSE)),
IF(ISBLANK(V818),0,VLOOKUP('Frese Valve Selection'!V818,'Partnumber data cartridges'!$A$4:$G$1001,5,FALSE)),
IF(ISBLANK(X818),0,VLOOKUP('Frese Valve Selection'!X818,'Partnumber data cartridges'!$A$4:$G$1001,5,FALSE)))</f>
        <v>0</v>
      </c>
      <c r="AG818" s="20" t="e">
        <f>VLOOKUP(O818,'Weight table'!$A$2:$C$10000,3,FALSE)+IF(ISNUMBER(S818),S818*VLOOKUP(T818,'Weight table'!$A$2:$C$10000,3,FALSE),0)+IF(ISNUMBER(U818),U818*VLOOKUP(V818,'Weight table'!$A$2:$C$10000,3,FALSE),0)+IF(ISNUMBER(W818),W818*VLOOKUP(X818,'Weight table'!$A$2:$C$10000,3,FALSE),0)</f>
        <v>#N/A</v>
      </c>
      <c r="AI818" s="73"/>
      <c r="AN818">
        <f t="shared" si="59"/>
        <v>0</v>
      </c>
      <c r="AO818" t="e">
        <f t="shared" si="60"/>
        <v>#N/A</v>
      </c>
    </row>
    <row r="819" spans="2:4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O819" s="71"/>
      <c r="P819" s="20" t="e">
        <f>VLOOKUP('Frese Valve Selection'!$O819,'Partnumber data valves'!$B$4:$M$1001,12,FALSE)</f>
        <v>#N/A</v>
      </c>
      <c r="Q819" s="20" t="e">
        <f>VLOOKUP('Frese Valve Selection'!$O819,'Partnumber data valves'!$B$4:$L$1001,11,FALSE)</f>
        <v>#N/A</v>
      </c>
      <c r="R819" s="94" t="e">
        <f t="shared" si="58"/>
        <v>#DIV/0!</v>
      </c>
      <c r="S819" s="71"/>
      <c r="T819" s="71"/>
      <c r="U819" s="71"/>
      <c r="V819" s="71"/>
      <c r="W819" s="71"/>
      <c r="X819" s="71"/>
      <c r="Y819" s="19" t="e">
        <f>VLOOKUP('Frese Valve Selection'!$O819,'Partnumber data valves'!$B$4:$K$1001,2,FALSE)</f>
        <v>#N/A</v>
      </c>
      <c r="Z819" s="20" t="e">
        <f>VLOOKUP('Frese Valve Selection'!$O819,'Partnumber data valves'!$B$4:$K$1001,3,FALSE)</f>
        <v>#N/A</v>
      </c>
      <c r="AA819" s="20" t="e">
        <f>VLOOKUP('Frese Valve Selection'!$O819,'Partnumber data valves'!$B$4:$K$1001,7,FALSE)</f>
        <v>#N/A</v>
      </c>
      <c r="AB819" s="20" t="e">
        <f>VLOOKUP('Frese Valve Selection'!$O819,'Partnumber data valves'!$B$4:$K$1001,8,FALSE)</f>
        <v>#N/A</v>
      </c>
      <c r="AC819" s="20" t="e">
        <f>VLOOKUP('Frese Valve Selection'!$O819,'Partnumber data valves'!$B$4:$K$1001,9,FALSE)</f>
        <v>#N/A</v>
      </c>
      <c r="AD819" s="20" t="e">
        <f>VLOOKUP('Frese Valve Selection'!$O819,'Partnumber data valves'!$B$4:$K$1001,10,FALSE)</f>
        <v>#N/A</v>
      </c>
      <c r="AE819" s="93">
        <f>IF(ISNUMBER(S819),S819*VLOOKUP('Frese Valve Selection'!$T819,'Partnumber data cartridges'!$A$4:$G$1001,7,FALSE),0)+
IF(ISNUMBER(U819),U819*VLOOKUP('Frese Valve Selection'!V819,'Partnumber data cartridges'!$A$4:$G$1001,7,FALSE),0)+
IF(ISNUMBER(W819),W819*VLOOKUP('Frese Valve Selection'!X819,'Partnumber data cartridges'!$A$4:$G$1001,7,FALSE),0)</f>
        <v>0</v>
      </c>
      <c r="AF819" s="1">
        <f>MAX(IF(ISBLANK(T819),0,VLOOKUP('Frese Valve Selection'!$T819,'Partnumber data cartridges'!$A$4:$G$1001,5,FALSE)),
IF(ISBLANK(V819),0,VLOOKUP('Frese Valve Selection'!V819,'Partnumber data cartridges'!$A$4:$G$1001,5,FALSE)),
IF(ISBLANK(X819),0,VLOOKUP('Frese Valve Selection'!X819,'Partnumber data cartridges'!$A$4:$G$1001,5,FALSE)))</f>
        <v>0</v>
      </c>
      <c r="AG819" s="20" t="e">
        <f>VLOOKUP(O819,'Weight table'!$A$2:$C$10000,3,FALSE)+IF(ISNUMBER(S819),S819*VLOOKUP(T819,'Weight table'!$A$2:$C$10000,3,FALSE),0)+IF(ISNUMBER(U819),U819*VLOOKUP(V819,'Weight table'!$A$2:$C$10000,3,FALSE),0)+IF(ISNUMBER(W819),W819*VLOOKUP(X819,'Weight table'!$A$2:$C$10000,3,FALSE),0)</f>
        <v>#N/A</v>
      </c>
      <c r="AI819" s="73"/>
      <c r="AN819">
        <f t="shared" si="59"/>
        <v>0</v>
      </c>
      <c r="AO819" t="e">
        <f t="shared" si="60"/>
        <v>#N/A</v>
      </c>
    </row>
    <row r="820" spans="2:4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O820" s="71"/>
      <c r="P820" s="20" t="e">
        <f>VLOOKUP('Frese Valve Selection'!$O820,'Partnumber data valves'!$B$4:$M$1001,12,FALSE)</f>
        <v>#N/A</v>
      </c>
      <c r="Q820" s="20" t="e">
        <f>VLOOKUP('Frese Valve Selection'!$O820,'Partnumber data valves'!$B$4:$L$1001,11,FALSE)</f>
        <v>#N/A</v>
      </c>
      <c r="R820" s="94" t="e">
        <f t="shared" si="58"/>
        <v>#DIV/0!</v>
      </c>
      <c r="S820" s="71"/>
      <c r="T820" s="71"/>
      <c r="U820" s="71"/>
      <c r="V820" s="71"/>
      <c r="W820" s="71"/>
      <c r="X820" s="71"/>
      <c r="Y820" s="19" t="e">
        <f>VLOOKUP('Frese Valve Selection'!$O820,'Partnumber data valves'!$B$4:$K$1001,2,FALSE)</f>
        <v>#N/A</v>
      </c>
      <c r="Z820" s="20" t="e">
        <f>VLOOKUP('Frese Valve Selection'!$O820,'Partnumber data valves'!$B$4:$K$1001,3,FALSE)</f>
        <v>#N/A</v>
      </c>
      <c r="AA820" s="20" t="e">
        <f>VLOOKUP('Frese Valve Selection'!$O820,'Partnumber data valves'!$B$4:$K$1001,7,FALSE)</f>
        <v>#N/A</v>
      </c>
      <c r="AB820" s="20" t="e">
        <f>VLOOKUP('Frese Valve Selection'!$O820,'Partnumber data valves'!$B$4:$K$1001,8,FALSE)</f>
        <v>#N/A</v>
      </c>
      <c r="AC820" s="20" t="e">
        <f>VLOOKUP('Frese Valve Selection'!$O820,'Partnumber data valves'!$B$4:$K$1001,9,FALSE)</f>
        <v>#N/A</v>
      </c>
      <c r="AD820" s="20" t="e">
        <f>VLOOKUP('Frese Valve Selection'!$O820,'Partnumber data valves'!$B$4:$K$1001,10,FALSE)</f>
        <v>#N/A</v>
      </c>
      <c r="AE820" s="93">
        <f>IF(ISNUMBER(S820),S820*VLOOKUP('Frese Valve Selection'!$T820,'Partnumber data cartridges'!$A$4:$G$1001,7,FALSE),0)+
IF(ISNUMBER(U820),U820*VLOOKUP('Frese Valve Selection'!V820,'Partnumber data cartridges'!$A$4:$G$1001,7,FALSE),0)+
IF(ISNUMBER(W820),W820*VLOOKUP('Frese Valve Selection'!X820,'Partnumber data cartridges'!$A$4:$G$1001,7,FALSE),0)</f>
        <v>0</v>
      </c>
      <c r="AF820" s="1">
        <f>MAX(IF(ISBLANK(T820),0,VLOOKUP('Frese Valve Selection'!$T820,'Partnumber data cartridges'!$A$4:$G$1001,5,FALSE)),
IF(ISBLANK(V820),0,VLOOKUP('Frese Valve Selection'!V820,'Partnumber data cartridges'!$A$4:$G$1001,5,FALSE)),
IF(ISBLANK(X820),0,VLOOKUP('Frese Valve Selection'!X820,'Partnumber data cartridges'!$A$4:$G$1001,5,FALSE)))</f>
        <v>0</v>
      </c>
      <c r="AG820" s="20" t="e">
        <f>VLOOKUP(O820,'Weight table'!$A$2:$C$10000,3,FALSE)+IF(ISNUMBER(S820),S820*VLOOKUP(T820,'Weight table'!$A$2:$C$10000,3,FALSE),0)+IF(ISNUMBER(U820),U820*VLOOKUP(V820,'Weight table'!$A$2:$C$10000,3,FALSE),0)+IF(ISNUMBER(W820),W820*VLOOKUP(X820,'Weight table'!$A$2:$C$10000,3,FALSE),0)</f>
        <v>#N/A</v>
      </c>
      <c r="AI820" s="73"/>
      <c r="AN820">
        <f t="shared" si="59"/>
        <v>0</v>
      </c>
      <c r="AO820" t="e">
        <f t="shared" si="60"/>
        <v>#N/A</v>
      </c>
    </row>
    <row r="821" spans="2:4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O821" s="71"/>
      <c r="P821" s="20" t="e">
        <f>VLOOKUP('Frese Valve Selection'!$O821,'Partnumber data valves'!$B$4:$M$1001,12,FALSE)</f>
        <v>#N/A</v>
      </c>
      <c r="Q821" s="20" t="e">
        <f>VLOOKUP('Frese Valve Selection'!$O821,'Partnumber data valves'!$B$4:$L$1001,11,FALSE)</f>
        <v>#N/A</v>
      </c>
      <c r="R821" s="94" t="e">
        <f t="shared" si="58"/>
        <v>#DIV/0!</v>
      </c>
      <c r="S821" s="71"/>
      <c r="T821" s="71"/>
      <c r="U821" s="71"/>
      <c r="V821" s="71"/>
      <c r="W821" s="71"/>
      <c r="X821" s="71"/>
      <c r="Y821" s="19" t="e">
        <f>VLOOKUP('Frese Valve Selection'!$O821,'Partnumber data valves'!$B$4:$K$1001,2,FALSE)</f>
        <v>#N/A</v>
      </c>
      <c r="Z821" s="20" t="e">
        <f>VLOOKUP('Frese Valve Selection'!$O821,'Partnumber data valves'!$B$4:$K$1001,3,FALSE)</f>
        <v>#N/A</v>
      </c>
      <c r="AA821" s="20" t="e">
        <f>VLOOKUP('Frese Valve Selection'!$O821,'Partnumber data valves'!$B$4:$K$1001,7,FALSE)</f>
        <v>#N/A</v>
      </c>
      <c r="AB821" s="20" t="e">
        <f>VLOOKUP('Frese Valve Selection'!$O821,'Partnumber data valves'!$B$4:$K$1001,8,FALSE)</f>
        <v>#N/A</v>
      </c>
      <c r="AC821" s="20" t="e">
        <f>VLOOKUP('Frese Valve Selection'!$O821,'Partnumber data valves'!$B$4:$K$1001,9,FALSE)</f>
        <v>#N/A</v>
      </c>
      <c r="AD821" s="20" t="e">
        <f>VLOOKUP('Frese Valve Selection'!$O821,'Partnumber data valves'!$B$4:$K$1001,10,FALSE)</f>
        <v>#N/A</v>
      </c>
      <c r="AE821" s="93">
        <f>IF(ISNUMBER(S821),S821*VLOOKUP('Frese Valve Selection'!$T821,'Partnumber data cartridges'!$A$4:$G$1001,7,FALSE),0)+
IF(ISNUMBER(U821),U821*VLOOKUP('Frese Valve Selection'!V821,'Partnumber data cartridges'!$A$4:$G$1001,7,FALSE),0)+
IF(ISNUMBER(W821),W821*VLOOKUP('Frese Valve Selection'!X821,'Partnumber data cartridges'!$A$4:$G$1001,7,FALSE),0)</f>
        <v>0</v>
      </c>
      <c r="AF821" s="1">
        <f>MAX(IF(ISBLANK(T821),0,VLOOKUP('Frese Valve Selection'!$T821,'Partnumber data cartridges'!$A$4:$G$1001,5,FALSE)),
IF(ISBLANK(V821),0,VLOOKUP('Frese Valve Selection'!V821,'Partnumber data cartridges'!$A$4:$G$1001,5,FALSE)),
IF(ISBLANK(X821),0,VLOOKUP('Frese Valve Selection'!X821,'Partnumber data cartridges'!$A$4:$G$1001,5,FALSE)))</f>
        <v>0</v>
      </c>
      <c r="AG821" s="20" t="e">
        <f>VLOOKUP(O821,'Weight table'!$A$2:$C$10000,3,FALSE)+IF(ISNUMBER(S821),S821*VLOOKUP(T821,'Weight table'!$A$2:$C$10000,3,FALSE),0)+IF(ISNUMBER(U821),U821*VLOOKUP(V821,'Weight table'!$A$2:$C$10000,3,FALSE),0)+IF(ISNUMBER(W821),W821*VLOOKUP(X821,'Weight table'!$A$2:$C$10000,3,FALSE),0)</f>
        <v>#N/A</v>
      </c>
      <c r="AI821" s="73"/>
      <c r="AN821">
        <f t="shared" si="59"/>
        <v>0</v>
      </c>
      <c r="AO821" t="e">
        <f t="shared" si="60"/>
        <v>#N/A</v>
      </c>
    </row>
    <row r="822" spans="2:4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O822" s="71"/>
      <c r="P822" s="20" t="e">
        <f>VLOOKUP('Frese Valve Selection'!$O822,'Partnumber data valves'!$B$4:$M$1001,12,FALSE)</f>
        <v>#N/A</v>
      </c>
      <c r="Q822" s="20" t="e">
        <f>VLOOKUP('Frese Valve Selection'!$O822,'Partnumber data valves'!$B$4:$L$1001,11,FALSE)</f>
        <v>#N/A</v>
      </c>
      <c r="R822" s="94" t="e">
        <f t="shared" si="58"/>
        <v>#DIV/0!</v>
      </c>
      <c r="S822" s="71"/>
      <c r="T822" s="71"/>
      <c r="U822" s="71"/>
      <c r="V822" s="71"/>
      <c r="W822" s="71"/>
      <c r="X822" s="71"/>
      <c r="Y822" s="19" t="e">
        <f>VLOOKUP('Frese Valve Selection'!$O822,'Partnumber data valves'!$B$4:$K$1001,2,FALSE)</f>
        <v>#N/A</v>
      </c>
      <c r="Z822" s="20" t="e">
        <f>VLOOKUP('Frese Valve Selection'!$O822,'Partnumber data valves'!$B$4:$K$1001,3,FALSE)</f>
        <v>#N/A</v>
      </c>
      <c r="AA822" s="20" t="e">
        <f>VLOOKUP('Frese Valve Selection'!$O822,'Partnumber data valves'!$B$4:$K$1001,7,FALSE)</f>
        <v>#N/A</v>
      </c>
      <c r="AB822" s="20" t="e">
        <f>VLOOKUP('Frese Valve Selection'!$O822,'Partnumber data valves'!$B$4:$K$1001,8,FALSE)</f>
        <v>#N/A</v>
      </c>
      <c r="AC822" s="20" t="e">
        <f>VLOOKUP('Frese Valve Selection'!$O822,'Partnumber data valves'!$B$4:$K$1001,9,FALSE)</f>
        <v>#N/A</v>
      </c>
      <c r="AD822" s="20" t="e">
        <f>VLOOKUP('Frese Valve Selection'!$O822,'Partnumber data valves'!$B$4:$K$1001,10,FALSE)</f>
        <v>#N/A</v>
      </c>
      <c r="AE822" s="93">
        <f>IF(ISNUMBER(S822),S822*VLOOKUP('Frese Valve Selection'!$T822,'Partnumber data cartridges'!$A$4:$G$1001,7,FALSE),0)+
IF(ISNUMBER(U822),U822*VLOOKUP('Frese Valve Selection'!V822,'Partnumber data cartridges'!$A$4:$G$1001,7,FALSE),0)+
IF(ISNUMBER(W822),W822*VLOOKUP('Frese Valve Selection'!X822,'Partnumber data cartridges'!$A$4:$G$1001,7,FALSE),0)</f>
        <v>0</v>
      </c>
      <c r="AF822" s="1">
        <f>MAX(IF(ISBLANK(T822),0,VLOOKUP('Frese Valve Selection'!$T822,'Partnumber data cartridges'!$A$4:$G$1001,5,FALSE)),
IF(ISBLANK(V822),0,VLOOKUP('Frese Valve Selection'!V822,'Partnumber data cartridges'!$A$4:$G$1001,5,FALSE)),
IF(ISBLANK(X822),0,VLOOKUP('Frese Valve Selection'!X822,'Partnumber data cartridges'!$A$4:$G$1001,5,FALSE)))</f>
        <v>0</v>
      </c>
      <c r="AG822" s="20" t="e">
        <f>VLOOKUP(O822,'Weight table'!$A$2:$C$10000,3,FALSE)+IF(ISNUMBER(S822),S822*VLOOKUP(T822,'Weight table'!$A$2:$C$10000,3,FALSE),0)+IF(ISNUMBER(U822),U822*VLOOKUP(V822,'Weight table'!$A$2:$C$10000,3,FALSE),0)+IF(ISNUMBER(W822),W822*VLOOKUP(X822,'Weight table'!$A$2:$C$10000,3,FALSE),0)</f>
        <v>#N/A</v>
      </c>
      <c r="AI822" s="73"/>
      <c r="AN822">
        <f t="shared" si="59"/>
        <v>0</v>
      </c>
      <c r="AO822" t="e">
        <f t="shared" si="60"/>
        <v>#N/A</v>
      </c>
    </row>
    <row r="823" spans="2:4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O823" s="71"/>
      <c r="P823" s="20" t="e">
        <f>VLOOKUP('Frese Valve Selection'!$O823,'Partnumber data valves'!$B$4:$M$1001,12,FALSE)</f>
        <v>#N/A</v>
      </c>
      <c r="Q823" s="20" t="e">
        <f>VLOOKUP('Frese Valve Selection'!$O823,'Partnumber data valves'!$B$4:$L$1001,11,FALSE)</f>
        <v>#N/A</v>
      </c>
      <c r="R823" s="94" t="e">
        <f t="shared" si="58"/>
        <v>#DIV/0!</v>
      </c>
      <c r="S823" s="71"/>
      <c r="T823" s="71"/>
      <c r="U823" s="71"/>
      <c r="V823" s="71"/>
      <c r="W823" s="71"/>
      <c r="X823" s="71"/>
      <c r="Y823" s="19" t="e">
        <f>VLOOKUP('Frese Valve Selection'!$O823,'Partnumber data valves'!$B$4:$K$1001,2,FALSE)</f>
        <v>#N/A</v>
      </c>
      <c r="Z823" s="20" t="e">
        <f>VLOOKUP('Frese Valve Selection'!$O823,'Partnumber data valves'!$B$4:$K$1001,3,FALSE)</f>
        <v>#N/A</v>
      </c>
      <c r="AA823" s="20" t="e">
        <f>VLOOKUP('Frese Valve Selection'!$O823,'Partnumber data valves'!$B$4:$K$1001,7,FALSE)</f>
        <v>#N/A</v>
      </c>
      <c r="AB823" s="20" t="e">
        <f>VLOOKUP('Frese Valve Selection'!$O823,'Partnumber data valves'!$B$4:$K$1001,8,FALSE)</f>
        <v>#N/A</v>
      </c>
      <c r="AC823" s="20" t="e">
        <f>VLOOKUP('Frese Valve Selection'!$O823,'Partnumber data valves'!$B$4:$K$1001,9,FALSE)</f>
        <v>#N/A</v>
      </c>
      <c r="AD823" s="20" t="e">
        <f>VLOOKUP('Frese Valve Selection'!$O823,'Partnumber data valves'!$B$4:$K$1001,10,FALSE)</f>
        <v>#N/A</v>
      </c>
      <c r="AE823" s="93">
        <f>IF(ISNUMBER(S823),S823*VLOOKUP('Frese Valve Selection'!$T823,'Partnumber data cartridges'!$A$4:$G$1001,7,FALSE),0)+
IF(ISNUMBER(U823),U823*VLOOKUP('Frese Valve Selection'!V823,'Partnumber data cartridges'!$A$4:$G$1001,7,FALSE),0)+
IF(ISNUMBER(W823),W823*VLOOKUP('Frese Valve Selection'!X823,'Partnumber data cartridges'!$A$4:$G$1001,7,FALSE),0)</f>
        <v>0</v>
      </c>
      <c r="AF823" s="1">
        <f>MAX(IF(ISBLANK(T823),0,VLOOKUP('Frese Valve Selection'!$T823,'Partnumber data cartridges'!$A$4:$G$1001,5,FALSE)),
IF(ISBLANK(V823),0,VLOOKUP('Frese Valve Selection'!V823,'Partnumber data cartridges'!$A$4:$G$1001,5,FALSE)),
IF(ISBLANK(X823),0,VLOOKUP('Frese Valve Selection'!X823,'Partnumber data cartridges'!$A$4:$G$1001,5,FALSE)))</f>
        <v>0</v>
      </c>
      <c r="AG823" s="20" t="e">
        <f>VLOOKUP(O823,'Weight table'!$A$2:$C$10000,3,FALSE)+IF(ISNUMBER(S823),S823*VLOOKUP(T823,'Weight table'!$A$2:$C$10000,3,FALSE),0)+IF(ISNUMBER(U823),U823*VLOOKUP(V823,'Weight table'!$A$2:$C$10000,3,FALSE),0)+IF(ISNUMBER(W823),W823*VLOOKUP(X823,'Weight table'!$A$2:$C$10000,3,FALSE),0)</f>
        <v>#N/A</v>
      </c>
      <c r="AI823" s="73"/>
      <c r="AN823">
        <f t="shared" si="59"/>
        <v>0</v>
      </c>
      <c r="AO823" t="e">
        <f t="shared" si="60"/>
        <v>#N/A</v>
      </c>
    </row>
    <row r="824" spans="2:4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O824" s="71"/>
      <c r="P824" s="20" t="e">
        <f>VLOOKUP('Frese Valve Selection'!$O824,'Partnumber data valves'!$B$4:$M$1001,12,FALSE)</f>
        <v>#N/A</v>
      </c>
      <c r="Q824" s="20" t="e">
        <f>VLOOKUP('Frese Valve Selection'!$O824,'Partnumber data valves'!$B$4:$L$1001,11,FALSE)</f>
        <v>#N/A</v>
      </c>
      <c r="R824" s="94" t="e">
        <f t="shared" si="58"/>
        <v>#DIV/0!</v>
      </c>
      <c r="S824" s="71"/>
      <c r="T824" s="71"/>
      <c r="U824" s="71"/>
      <c r="V824" s="71"/>
      <c r="W824" s="71"/>
      <c r="X824" s="71"/>
      <c r="Y824" s="19" t="e">
        <f>VLOOKUP('Frese Valve Selection'!$O824,'Partnumber data valves'!$B$4:$K$1001,2,FALSE)</f>
        <v>#N/A</v>
      </c>
      <c r="Z824" s="20" t="e">
        <f>VLOOKUP('Frese Valve Selection'!$O824,'Partnumber data valves'!$B$4:$K$1001,3,FALSE)</f>
        <v>#N/A</v>
      </c>
      <c r="AA824" s="20" t="e">
        <f>VLOOKUP('Frese Valve Selection'!$O824,'Partnumber data valves'!$B$4:$K$1001,7,FALSE)</f>
        <v>#N/A</v>
      </c>
      <c r="AB824" s="20" t="e">
        <f>VLOOKUP('Frese Valve Selection'!$O824,'Partnumber data valves'!$B$4:$K$1001,8,FALSE)</f>
        <v>#N/A</v>
      </c>
      <c r="AC824" s="20" t="e">
        <f>VLOOKUP('Frese Valve Selection'!$O824,'Partnumber data valves'!$B$4:$K$1001,9,FALSE)</f>
        <v>#N/A</v>
      </c>
      <c r="AD824" s="20" t="e">
        <f>VLOOKUP('Frese Valve Selection'!$O824,'Partnumber data valves'!$B$4:$K$1001,10,FALSE)</f>
        <v>#N/A</v>
      </c>
      <c r="AE824" s="93">
        <f>IF(ISNUMBER(S824),S824*VLOOKUP('Frese Valve Selection'!$T824,'Partnumber data cartridges'!$A$4:$G$1001,7,FALSE),0)+
IF(ISNUMBER(U824),U824*VLOOKUP('Frese Valve Selection'!V824,'Partnumber data cartridges'!$A$4:$G$1001,7,FALSE),0)+
IF(ISNUMBER(W824),W824*VLOOKUP('Frese Valve Selection'!X824,'Partnumber data cartridges'!$A$4:$G$1001,7,FALSE),0)</f>
        <v>0</v>
      </c>
      <c r="AF824" s="1">
        <f>MAX(IF(ISBLANK(T824),0,VLOOKUP('Frese Valve Selection'!$T824,'Partnumber data cartridges'!$A$4:$G$1001,5,FALSE)),
IF(ISBLANK(V824),0,VLOOKUP('Frese Valve Selection'!V824,'Partnumber data cartridges'!$A$4:$G$1001,5,FALSE)),
IF(ISBLANK(X824),0,VLOOKUP('Frese Valve Selection'!X824,'Partnumber data cartridges'!$A$4:$G$1001,5,FALSE)))</f>
        <v>0</v>
      </c>
      <c r="AG824" s="20" t="e">
        <f>VLOOKUP(O824,'Weight table'!$A$2:$C$10000,3,FALSE)+IF(ISNUMBER(S824),S824*VLOOKUP(T824,'Weight table'!$A$2:$C$10000,3,FALSE),0)+IF(ISNUMBER(U824),U824*VLOOKUP(V824,'Weight table'!$A$2:$C$10000,3,FALSE),0)+IF(ISNUMBER(W824),W824*VLOOKUP(X824,'Weight table'!$A$2:$C$10000,3,FALSE),0)</f>
        <v>#N/A</v>
      </c>
      <c r="AI824" s="73"/>
      <c r="AN824">
        <f t="shared" si="59"/>
        <v>0</v>
      </c>
      <c r="AO824" t="e">
        <f t="shared" si="60"/>
        <v>#N/A</v>
      </c>
    </row>
    <row r="825" spans="2:4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O825" s="71"/>
      <c r="P825" s="20" t="e">
        <f>VLOOKUP('Frese Valve Selection'!$O825,'Partnumber data valves'!$B$4:$M$1001,12,FALSE)</f>
        <v>#N/A</v>
      </c>
      <c r="Q825" s="20" t="e">
        <f>VLOOKUP('Frese Valve Selection'!$O825,'Partnumber data valves'!$B$4:$L$1001,11,FALSE)</f>
        <v>#N/A</v>
      </c>
      <c r="R825" s="94" t="e">
        <f t="shared" si="58"/>
        <v>#DIV/0!</v>
      </c>
      <c r="S825" s="71"/>
      <c r="T825" s="71"/>
      <c r="U825" s="71"/>
      <c r="V825" s="71"/>
      <c r="W825" s="71"/>
      <c r="X825" s="71"/>
      <c r="Y825" s="19" t="e">
        <f>VLOOKUP('Frese Valve Selection'!$O825,'Partnumber data valves'!$B$4:$K$1001,2,FALSE)</f>
        <v>#N/A</v>
      </c>
      <c r="Z825" s="20" t="e">
        <f>VLOOKUP('Frese Valve Selection'!$O825,'Partnumber data valves'!$B$4:$K$1001,3,FALSE)</f>
        <v>#N/A</v>
      </c>
      <c r="AA825" s="20" t="e">
        <f>VLOOKUP('Frese Valve Selection'!$O825,'Partnumber data valves'!$B$4:$K$1001,7,FALSE)</f>
        <v>#N/A</v>
      </c>
      <c r="AB825" s="20" t="e">
        <f>VLOOKUP('Frese Valve Selection'!$O825,'Partnumber data valves'!$B$4:$K$1001,8,FALSE)</f>
        <v>#N/A</v>
      </c>
      <c r="AC825" s="20" t="e">
        <f>VLOOKUP('Frese Valve Selection'!$O825,'Partnumber data valves'!$B$4:$K$1001,9,FALSE)</f>
        <v>#N/A</v>
      </c>
      <c r="AD825" s="20" t="e">
        <f>VLOOKUP('Frese Valve Selection'!$O825,'Partnumber data valves'!$B$4:$K$1001,10,FALSE)</f>
        <v>#N/A</v>
      </c>
      <c r="AE825" s="93">
        <f>IF(ISNUMBER(S825),S825*VLOOKUP('Frese Valve Selection'!$T825,'Partnumber data cartridges'!$A$4:$G$1001,7,FALSE),0)+
IF(ISNUMBER(U825),U825*VLOOKUP('Frese Valve Selection'!V825,'Partnumber data cartridges'!$A$4:$G$1001,7,FALSE),0)+
IF(ISNUMBER(W825),W825*VLOOKUP('Frese Valve Selection'!X825,'Partnumber data cartridges'!$A$4:$G$1001,7,FALSE),0)</f>
        <v>0</v>
      </c>
      <c r="AF825" s="1">
        <f>MAX(IF(ISBLANK(T825),0,VLOOKUP('Frese Valve Selection'!$T825,'Partnumber data cartridges'!$A$4:$G$1001,5,FALSE)),
IF(ISBLANK(V825),0,VLOOKUP('Frese Valve Selection'!V825,'Partnumber data cartridges'!$A$4:$G$1001,5,FALSE)),
IF(ISBLANK(X825),0,VLOOKUP('Frese Valve Selection'!X825,'Partnumber data cartridges'!$A$4:$G$1001,5,FALSE)))</f>
        <v>0</v>
      </c>
      <c r="AG825" s="20" t="e">
        <f>VLOOKUP(O825,'Weight table'!$A$2:$C$10000,3,FALSE)+IF(ISNUMBER(S825),S825*VLOOKUP(T825,'Weight table'!$A$2:$C$10000,3,FALSE),0)+IF(ISNUMBER(U825),U825*VLOOKUP(V825,'Weight table'!$A$2:$C$10000,3,FALSE),0)+IF(ISNUMBER(W825),W825*VLOOKUP(X825,'Weight table'!$A$2:$C$10000,3,FALSE),0)</f>
        <v>#N/A</v>
      </c>
      <c r="AI825" s="73"/>
      <c r="AN825">
        <f t="shared" si="59"/>
        <v>0</v>
      </c>
      <c r="AO825" t="e">
        <f t="shared" si="60"/>
        <v>#N/A</v>
      </c>
    </row>
    <row r="826" spans="2:4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O826" s="71"/>
      <c r="P826" s="20" t="e">
        <f>VLOOKUP('Frese Valve Selection'!$O826,'Partnumber data valves'!$B$4:$M$1001,12,FALSE)</f>
        <v>#N/A</v>
      </c>
      <c r="Q826" s="20" t="e">
        <f>VLOOKUP('Frese Valve Selection'!$O826,'Partnumber data valves'!$B$4:$L$1001,11,FALSE)</f>
        <v>#N/A</v>
      </c>
      <c r="R826" s="94" t="e">
        <f t="shared" si="58"/>
        <v>#DIV/0!</v>
      </c>
      <c r="S826" s="71"/>
      <c r="T826" s="71"/>
      <c r="U826" s="71"/>
      <c r="V826" s="71"/>
      <c r="W826" s="71"/>
      <c r="X826" s="71"/>
      <c r="Y826" s="19" t="e">
        <f>VLOOKUP('Frese Valve Selection'!$O826,'Partnumber data valves'!$B$4:$K$1001,2,FALSE)</f>
        <v>#N/A</v>
      </c>
      <c r="Z826" s="20" t="e">
        <f>VLOOKUP('Frese Valve Selection'!$O826,'Partnumber data valves'!$B$4:$K$1001,3,FALSE)</f>
        <v>#N/A</v>
      </c>
      <c r="AA826" s="20" t="e">
        <f>VLOOKUP('Frese Valve Selection'!$O826,'Partnumber data valves'!$B$4:$K$1001,7,FALSE)</f>
        <v>#N/A</v>
      </c>
      <c r="AB826" s="20" t="e">
        <f>VLOOKUP('Frese Valve Selection'!$O826,'Partnumber data valves'!$B$4:$K$1001,8,FALSE)</f>
        <v>#N/A</v>
      </c>
      <c r="AC826" s="20" t="e">
        <f>VLOOKUP('Frese Valve Selection'!$O826,'Partnumber data valves'!$B$4:$K$1001,9,FALSE)</f>
        <v>#N/A</v>
      </c>
      <c r="AD826" s="20" t="e">
        <f>VLOOKUP('Frese Valve Selection'!$O826,'Partnumber data valves'!$B$4:$K$1001,10,FALSE)</f>
        <v>#N/A</v>
      </c>
      <c r="AE826" s="93">
        <f>IF(ISNUMBER(S826),S826*VLOOKUP('Frese Valve Selection'!$T826,'Partnumber data cartridges'!$A$4:$G$1001,7,FALSE),0)+
IF(ISNUMBER(U826),U826*VLOOKUP('Frese Valve Selection'!V826,'Partnumber data cartridges'!$A$4:$G$1001,7,FALSE),0)+
IF(ISNUMBER(W826),W826*VLOOKUP('Frese Valve Selection'!X826,'Partnumber data cartridges'!$A$4:$G$1001,7,FALSE),0)</f>
        <v>0</v>
      </c>
      <c r="AF826" s="1">
        <f>MAX(IF(ISBLANK(T826),0,VLOOKUP('Frese Valve Selection'!$T826,'Partnumber data cartridges'!$A$4:$G$1001,5,FALSE)),
IF(ISBLANK(V826),0,VLOOKUP('Frese Valve Selection'!V826,'Partnumber data cartridges'!$A$4:$G$1001,5,FALSE)),
IF(ISBLANK(X826),0,VLOOKUP('Frese Valve Selection'!X826,'Partnumber data cartridges'!$A$4:$G$1001,5,FALSE)))</f>
        <v>0</v>
      </c>
      <c r="AG826" s="20" t="e">
        <f>VLOOKUP(O826,'Weight table'!$A$2:$C$10000,3,FALSE)+IF(ISNUMBER(S826),S826*VLOOKUP(T826,'Weight table'!$A$2:$C$10000,3,FALSE),0)+IF(ISNUMBER(U826),U826*VLOOKUP(V826,'Weight table'!$A$2:$C$10000,3,FALSE),0)+IF(ISNUMBER(W826),W826*VLOOKUP(X826,'Weight table'!$A$2:$C$10000,3,FALSE),0)</f>
        <v>#N/A</v>
      </c>
      <c r="AI826" s="73"/>
      <c r="AN826">
        <f t="shared" si="59"/>
        <v>0</v>
      </c>
      <c r="AO826" t="e">
        <f t="shared" si="60"/>
        <v>#N/A</v>
      </c>
    </row>
    <row r="827" spans="2:4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O827" s="71"/>
      <c r="P827" s="20" t="e">
        <f>VLOOKUP('Frese Valve Selection'!$O827,'Partnumber data valves'!$B$4:$M$1001,12,FALSE)</f>
        <v>#N/A</v>
      </c>
      <c r="Q827" s="20" t="e">
        <f>VLOOKUP('Frese Valve Selection'!$O827,'Partnumber data valves'!$B$4:$L$1001,11,FALSE)</f>
        <v>#N/A</v>
      </c>
      <c r="R827" s="94" t="e">
        <f t="shared" si="58"/>
        <v>#DIV/0!</v>
      </c>
      <c r="S827" s="71"/>
      <c r="T827" s="71"/>
      <c r="U827" s="71"/>
      <c r="V827" s="71"/>
      <c r="W827" s="71"/>
      <c r="X827" s="71"/>
      <c r="Y827" s="19" t="e">
        <f>VLOOKUP('Frese Valve Selection'!$O827,'Partnumber data valves'!$B$4:$K$1001,2,FALSE)</f>
        <v>#N/A</v>
      </c>
      <c r="Z827" s="20" t="e">
        <f>VLOOKUP('Frese Valve Selection'!$O827,'Partnumber data valves'!$B$4:$K$1001,3,FALSE)</f>
        <v>#N/A</v>
      </c>
      <c r="AA827" s="20" t="e">
        <f>VLOOKUP('Frese Valve Selection'!$O827,'Partnumber data valves'!$B$4:$K$1001,7,FALSE)</f>
        <v>#N/A</v>
      </c>
      <c r="AB827" s="20" t="e">
        <f>VLOOKUP('Frese Valve Selection'!$O827,'Partnumber data valves'!$B$4:$K$1001,8,FALSE)</f>
        <v>#N/A</v>
      </c>
      <c r="AC827" s="20" t="e">
        <f>VLOOKUP('Frese Valve Selection'!$O827,'Partnumber data valves'!$B$4:$K$1001,9,FALSE)</f>
        <v>#N/A</v>
      </c>
      <c r="AD827" s="20" t="e">
        <f>VLOOKUP('Frese Valve Selection'!$O827,'Partnumber data valves'!$B$4:$K$1001,10,FALSE)</f>
        <v>#N/A</v>
      </c>
      <c r="AE827" s="93">
        <f>IF(ISNUMBER(S827),S827*VLOOKUP('Frese Valve Selection'!$T827,'Partnumber data cartridges'!$A$4:$G$1001,7,FALSE),0)+
IF(ISNUMBER(U827),U827*VLOOKUP('Frese Valve Selection'!V827,'Partnumber data cartridges'!$A$4:$G$1001,7,FALSE),0)+
IF(ISNUMBER(W827),W827*VLOOKUP('Frese Valve Selection'!X827,'Partnumber data cartridges'!$A$4:$G$1001,7,FALSE),0)</f>
        <v>0</v>
      </c>
      <c r="AF827" s="1">
        <f>MAX(IF(ISBLANK(T827),0,VLOOKUP('Frese Valve Selection'!$T827,'Partnumber data cartridges'!$A$4:$G$1001,5,FALSE)),
IF(ISBLANK(V827),0,VLOOKUP('Frese Valve Selection'!V827,'Partnumber data cartridges'!$A$4:$G$1001,5,FALSE)),
IF(ISBLANK(X827),0,VLOOKUP('Frese Valve Selection'!X827,'Partnumber data cartridges'!$A$4:$G$1001,5,FALSE)))</f>
        <v>0</v>
      </c>
      <c r="AG827" s="20" t="e">
        <f>VLOOKUP(O827,'Weight table'!$A$2:$C$10000,3,FALSE)+IF(ISNUMBER(S827),S827*VLOOKUP(T827,'Weight table'!$A$2:$C$10000,3,FALSE),0)+IF(ISNUMBER(U827),U827*VLOOKUP(V827,'Weight table'!$A$2:$C$10000,3,FALSE),0)+IF(ISNUMBER(W827),W827*VLOOKUP(X827,'Weight table'!$A$2:$C$10000,3,FALSE),0)</f>
        <v>#N/A</v>
      </c>
      <c r="AI827" s="73"/>
      <c r="AN827">
        <f t="shared" si="59"/>
        <v>0</v>
      </c>
      <c r="AO827" t="e">
        <f t="shared" si="60"/>
        <v>#N/A</v>
      </c>
    </row>
    <row r="828" spans="2:4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O828" s="71"/>
      <c r="P828" s="20" t="e">
        <f>VLOOKUP('Frese Valve Selection'!$O828,'Partnumber data valves'!$B$4:$M$1001,12,FALSE)</f>
        <v>#N/A</v>
      </c>
      <c r="Q828" s="20" t="e">
        <f>VLOOKUP('Frese Valve Selection'!$O828,'Partnumber data valves'!$B$4:$L$1001,11,FALSE)</f>
        <v>#N/A</v>
      </c>
      <c r="R828" s="94" t="e">
        <f t="shared" si="58"/>
        <v>#DIV/0!</v>
      </c>
      <c r="S828" s="71"/>
      <c r="T828" s="71"/>
      <c r="U828" s="71"/>
      <c r="V828" s="71"/>
      <c r="W828" s="71"/>
      <c r="X828" s="71"/>
      <c r="Y828" s="19" t="e">
        <f>VLOOKUP('Frese Valve Selection'!$O828,'Partnumber data valves'!$B$4:$K$1001,2,FALSE)</f>
        <v>#N/A</v>
      </c>
      <c r="Z828" s="20" t="e">
        <f>VLOOKUP('Frese Valve Selection'!$O828,'Partnumber data valves'!$B$4:$K$1001,3,FALSE)</f>
        <v>#N/A</v>
      </c>
      <c r="AA828" s="20" t="e">
        <f>VLOOKUP('Frese Valve Selection'!$O828,'Partnumber data valves'!$B$4:$K$1001,7,FALSE)</f>
        <v>#N/A</v>
      </c>
      <c r="AB828" s="20" t="e">
        <f>VLOOKUP('Frese Valve Selection'!$O828,'Partnumber data valves'!$B$4:$K$1001,8,FALSE)</f>
        <v>#N/A</v>
      </c>
      <c r="AC828" s="20" t="e">
        <f>VLOOKUP('Frese Valve Selection'!$O828,'Partnumber data valves'!$B$4:$K$1001,9,FALSE)</f>
        <v>#N/A</v>
      </c>
      <c r="AD828" s="20" t="e">
        <f>VLOOKUP('Frese Valve Selection'!$O828,'Partnumber data valves'!$B$4:$K$1001,10,FALSE)</f>
        <v>#N/A</v>
      </c>
      <c r="AE828" s="93">
        <f>IF(ISNUMBER(S828),S828*VLOOKUP('Frese Valve Selection'!$T828,'Partnumber data cartridges'!$A$4:$G$1001,7,FALSE),0)+
IF(ISNUMBER(U828),U828*VLOOKUP('Frese Valve Selection'!V828,'Partnumber data cartridges'!$A$4:$G$1001,7,FALSE),0)+
IF(ISNUMBER(W828),W828*VLOOKUP('Frese Valve Selection'!X828,'Partnumber data cartridges'!$A$4:$G$1001,7,FALSE),0)</f>
        <v>0</v>
      </c>
      <c r="AF828" s="1">
        <f>MAX(IF(ISBLANK(T828),0,VLOOKUP('Frese Valve Selection'!$T828,'Partnumber data cartridges'!$A$4:$G$1001,5,FALSE)),
IF(ISBLANK(V828),0,VLOOKUP('Frese Valve Selection'!V828,'Partnumber data cartridges'!$A$4:$G$1001,5,FALSE)),
IF(ISBLANK(X828),0,VLOOKUP('Frese Valve Selection'!X828,'Partnumber data cartridges'!$A$4:$G$1001,5,FALSE)))</f>
        <v>0</v>
      </c>
      <c r="AG828" s="20" t="e">
        <f>VLOOKUP(O828,'Weight table'!$A$2:$C$10000,3,FALSE)+IF(ISNUMBER(S828),S828*VLOOKUP(T828,'Weight table'!$A$2:$C$10000,3,FALSE),0)+IF(ISNUMBER(U828),U828*VLOOKUP(V828,'Weight table'!$A$2:$C$10000,3,FALSE),0)+IF(ISNUMBER(W828),W828*VLOOKUP(X828,'Weight table'!$A$2:$C$10000,3,FALSE),0)</f>
        <v>#N/A</v>
      </c>
      <c r="AI828" s="73"/>
      <c r="AN828">
        <f t="shared" si="59"/>
        <v>0</v>
      </c>
      <c r="AO828" t="e">
        <f t="shared" si="60"/>
        <v>#N/A</v>
      </c>
    </row>
    <row r="829" spans="2:4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O829" s="71"/>
      <c r="P829" s="20" t="e">
        <f>VLOOKUP('Frese Valve Selection'!$O829,'Partnumber data valves'!$B$4:$M$1001,12,FALSE)</f>
        <v>#N/A</v>
      </c>
      <c r="Q829" s="20" t="e">
        <f>VLOOKUP('Frese Valve Selection'!$O829,'Partnumber data valves'!$B$4:$L$1001,11,FALSE)</f>
        <v>#N/A</v>
      </c>
      <c r="R829" s="94" t="e">
        <f t="shared" si="58"/>
        <v>#DIV/0!</v>
      </c>
      <c r="S829" s="71"/>
      <c r="T829" s="71"/>
      <c r="U829" s="71"/>
      <c r="V829" s="71"/>
      <c r="W829" s="71"/>
      <c r="X829" s="71"/>
      <c r="Y829" s="19" t="e">
        <f>VLOOKUP('Frese Valve Selection'!$O829,'Partnumber data valves'!$B$4:$K$1001,2,FALSE)</f>
        <v>#N/A</v>
      </c>
      <c r="Z829" s="20" t="e">
        <f>VLOOKUP('Frese Valve Selection'!$O829,'Partnumber data valves'!$B$4:$K$1001,3,FALSE)</f>
        <v>#N/A</v>
      </c>
      <c r="AA829" s="20" t="e">
        <f>VLOOKUP('Frese Valve Selection'!$O829,'Partnumber data valves'!$B$4:$K$1001,7,FALSE)</f>
        <v>#N/A</v>
      </c>
      <c r="AB829" s="20" t="e">
        <f>VLOOKUP('Frese Valve Selection'!$O829,'Partnumber data valves'!$B$4:$K$1001,8,FALSE)</f>
        <v>#N/A</v>
      </c>
      <c r="AC829" s="20" t="e">
        <f>VLOOKUP('Frese Valve Selection'!$O829,'Partnumber data valves'!$B$4:$K$1001,9,FALSE)</f>
        <v>#N/A</v>
      </c>
      <c r="AD829" s="20" t="e">
        <f>VLOOKUP('Frese Valve Selection'!$O829,'Partnumber data valves'!$B$4:$K$1001,10,FALSE)</f>
        <v>#N/A</v>
      </c>
      <c r="AE829" s="93">
        <f>IF(ISNUMBER(S829),S829*VLOOKUP('Frese Valve Selection'!$T829,'Partnumber data cartridges'!$A$4:$G$1001,7,FALSE),0)+
IF(ISNUMBER(U829),U829*VLOOKUP('Frese Valve Selection'!V829,'Partnumber data cartridges'!$A$4:$G$1001,7,FALSE),0)+
IF(ISNUMBER(W829),W829*VLOOKUP('Frese Valve Selection'!X829,'Partnumber data cartridges'!$A$4:$G$1001,7,FALSE),0)</f>
        <v>0</v>
      </c>
      <c r="AF829" s="1">
        <f>MAX(IF(ISBLANK(T829),0,VLOOKUP('Frese Valve Selection'!$T829,'Partnumber data cartridges'!$A$4:$G$1001,5,FALSE)),
IF(ISBLANK(V829),0,VLOOKUP('Frese Valve Selection'!V829,'Partnumber data cartridges'!$A$4:$G$1001,5,FALSE)),
IF(ISBLANK(X829),0,VLOOKUP('Frese Valve Selection'!X829,'Partnumber data cartridges'!$A$4:$G$1001,5,FALSE)))</f>
        <v>0</v>
      </c>
      <c r="AG829" s="20" t="e">
        <f>VLOOKUP(O829,'Weight table'!$A$2:$C$10000,3,FALSE)+IF(ISNUMBER(S829),S829*VLOOKUP(T829,'Weight table'!$A$2:$C$10000,3,FALSE),0)+IF(ISNUMBER(U829),U829*VLOOKUP(V829,'Weight table'!$A$2:$C$10000,3,FALSE),0)+IF(ISNUMBER(W829),W829*VLOOKUP(X829,'Weight table'!$A$2:$C$10000,3,FALSE),0)</f>
        <v>#N/A</v>
      </c>
      <c r="AI829" s="73"/>
      <c r="AN829">
        <f t="shared" si="59"/>
        <v>0</v>
      </c>
      <c r="AO829" t="e">
        <f t="shared" si="60"/>
        <v>#N/A</v>
      </c>
    </row>
    <row r="830" spans="2:4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O830" s="71"/>
      <c r="P830" s="20" t="e">
        <f>VLOOKUP('Frese Valve Selection'!$O830,'Partnumber data valves'!$B$4:$M$1001,12,FALSE)</f>
        <v>#N/A</v>
      </c>
      <c r="Q830" s="20" t="e">
        <f>VLOOKUP('Frese Valve Selection'!$O830,'Partnumber data valves'!$B$4:$L$1001,11,FALSE)</f>
        <v>#N/A</v>
      </c>
      <c r="R830" s="94" t="e">
        <f t="shared" si="58"/>
        <v>#DIV/0!</v>
      </c>
      <c r="S830" s="71"/>
      <c r="T830" s="71"/>
      <c r="U830" s="71"/>
      <c r="V830" s="71"/>
      <c r="W830" s="71"/>
      <c r="X830" s="71"/>
      <c r="Y830" s="19" t="e">
        <f>VLOOKUP('Frese Valve Selection'!$O830,'Partnumber data valves'!$B$4:$K$1001,2,FALSE)</f>
        <v>#N/A</v>
      </c>
      <c r="Z830" s="20" t="e">
        <f>VLOOKUP('Frese Valve Selection'!$O830,'Partnumber data valves'!$B$4:$K$1001,3,FALSE)</f>
        <v>#N/A</v>
      </c>
      <c r="AA830" s="20" t="e">
        <f>VLOOKUP('Frese Valve Selection'!$O830,'Partnumber data valves'!$B$4:$K$1001,7,FALSE)</f>
        <v>#N/A</v>
      </c>
      <c r="AB830" s="20" t="e">
        <f>VLOOKUP('Frese Valve Selection'!$O830,'Partnumber data valves'!$B$4:$K$1001,8,FALSE)</f>
        <v>#N/A</v>
      </c>
      <c r="AC830" s="20" t="e">
        <f>VLOOKUP('Frese Valve Selection'!$O830,'Partnumber data valves'!$B$4:$K$1001,9,FALSE)</f>
        <v>#N/A</v>
      </c>
      <c r="AD830" s="20" t="e">
        <f>VLOOKUP('Frese Valve Selection'!$O830,'Partnumber data valves'!$B$4:$K$1001,10,FALSE)</f>
        <v>#N/A</v>
      </c>
      <c r="AE830" s="93">
        <f>IF(ISNUMBER(S830),S830*VLOOKUP('Frese Valve Selection'!$T830,'Partnumber data cartridges'!$A$4:$G$1001,7,FALSE),0)+
IF(ISNUMBER(U830),U830*VLOOKUP('Frese Valve Selection'!V830,'Partnumber data cartridges'!$A$4:$G$1001,7,FALSE),0)+
IF(ISNUMBER(W830),W830*VLOOKUP('Frese Valve Selection'!X830,'Partnumber data cartridges'!$A$4:$G$1001,7,FALSE),0)</f>
        <v>0</v>
      </c>
      <c r="AF830" s="1">
        <f>MAX(IF(ISBLANK(T830),0,VLOOKUP('Frese Valve Selection'!$T830,'Partnumber data cartridges'!$A$4:$G$1001,5,FALSE)),
IF(ISBLANK(V830),0,VLOOKUP('Frese Valve Selection'!V830,'Partnumber data cartridges'!$A$4:$G$1001,5,FALSE)),
IF(ISBLANK(X830),0,VLOOKUP('Frese Valve Selection'!X830,'Partnumber data cartridges'!$A$4:$G$1001,5,FALSE)))</f>
        <v>0</v>
      </c>
      <c r="AG830" s="20" t="e">
        <f>VLOOKUP(O830,'Weight table'!$A$2:$C$10000,3,FALSE)+IF(ISNUMBER(S830),S830*VLOOKUP(T830,'Weight table'!$A$2:$C$10000,3,FALSE),0)+IF(ISNUMBER(U830),U830*VLOOKUP(V830,'Weight table'!$A$2:$C$10000,3,FALSE),0)+IF(ISNUMBER(W830),W830*VLOOKUP(X830,'Weight table'!$A$2:$C$10000,3,FALSE),0)</f>
        <v>#N/A</v>
      </c>
      <c r="AI830" s="73"/>
      <c r="AN830">
        <f t="shared" si="59"/>
        <v>0</v>
      </c>
      <c r="AO830" t="e">
        <f t="shared" si="60"/>
        <v>#N/A</v>
      </c>
    </row>
    <row r="831" spans="2:4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O831" s="71"/>
      <c r="P831" s="20" t="e">
        <f>VLOOKUP('Frese Valve Selection'!$O831,'Partnumber data valves'!$B$4:$M$1001,12,FALSE)</f>
        <v>#N/A</v>
      </c>
      <c r="Q831" s="20" t="e">
        <f>VLOOKUP('Frese Valve Selection'!$O831,'Partnumber data valves'!$B$4:$L$1001,11,FALSE)</f>
        <v>#N/A</v>
      </c>
      <c r="R831" s="94" t="e">
        <f t="shared" si="58"/>
        <v>#DIV/0!</v>
      </c>
      <c r="S831" s="71"/>
      <c r="T831" s="71"/>
      <c r="U831" s="71"/>
      <c r="V831" s="71"/>
      <c r="W831" s="71"/>
      <c r="X831" s="71"/>
      <c r="Y831" s="19" t="e">
        <f>VLOOKUP('Frese Valve Selection'!$O831,'Partnumber data valves'!$B$4:$K$1001,2,FALSE)</f>
        <v>#N/A</v>
      </c>
      <c r="Z831" s="20" t="e">
        <f>VLOOKUP('Frese Valve Selection'!$O831,'Partnumber data valves'!$B$4:$K$1001,3,FALSE)</f>
        <v>#N/A</v>
      </c>
      <c r="AA831" s="20" t="e">
        <f>VLOOKUP('Frese Valve Selection'!$O831,'Partnumber data valves'!$B$4:$K$1001,7,FALSE)</f>
        <v>#N/A</v>
      </c>
      <c r="AB831" s="20" t="e">
        <f>VLOOKUP('Frese Valve Selection'!$O831,'Partnumber data valves'!$B$4:$K$1001,8,FALSE)</f>
        <v>#N/A</v>
      </c>
      <c r="AC831" s="20" t="e">
        <f>VLOOKUP('Frese Valve Selection'!$O831,'Partnumber data valves'!$B$4:$K$1001,9,FALSE)</f>
        <v>#N/A</v>
      </c>
      <c r="AD831" s="20" t="e">
        <f>VLOOKUP('Frese Valve Selection'!$O831,'Partnumber data valves'!$B$4:$K$1001,10,FALSE)</f>
        <v>#N/A</v>
      </c>
      <c r="AE831" s="93">
        <f>IF(ISNUMBER(S831),S831*VLOOKUP('Frese Valve Selection'!$T831,'Partnumber data cartridges'!$A$4:$G$1001,7,FALSE),0)+
IF(ISNUMBER(U831),U831*VLOOKUP('Frese Valve Selection'!V831,'Partnumber data cartridges'!$A$4:$G$1001,7,FALSE),0)+
IF(ISNUMBER(W831),W831*VLOOKUP('Frese Valve Selection'!X831,'Partnumber data cartridges'!$A$4:$G$1001,7,FALSE),0)</f>
        <v>0</v>
      </c>
      <c r="AF831" s="1">
        <f>MAX(IF(ISBLANK(T831),0,VLOOKUP('Frese Valve Selection'!$T831,'Partnumber data cartridges'!$A$4:$G$1001,5,FALSE)),
IF(ISBLANK(V831),0,VLOOKUP('Frese Valve Selection'!V831,'Partnumber data cartridges'!$A$4:$G$1001,5,FALSE)),
IF(ISBLANK(X831),0,VLOOKUP('Frese Valve Selection'!X831,'Partnumber data cartridges'!$A$4:$G$1001,5,FALSE)))</f>
        <v>0</v>
      </c>
      <c r="AG831" s="20" t="e">
        <f>VLOOKUP(O831,'Weight table'!$A$2:$C$10000,3,FALSE)+IF(ISNUMBER(S831),S831*VLOOKUP(T831,'Weight table'!$A$2:$C$10000,3,FALSE),0)+IF(ISNUMBER(U831),U831*VLOOKUP(V831,'Weight table'!$A$2:$C$10000,3,FALSE),0)+IF(ISNUMBER(W831),W831*VLOOKUP(X831,'Weight table'!$A$2:$C$10000,3,FALSE),0)</f>
        <v>#N/A</v>
      </c>
      <c r="AI831" s="73"/>
      <c r="AN831">
        <f t="shared" si="59"/>
        <v>0</v>
      </c>
      <c r="AO831" t="e">
        <f t="shared" si="60"/>
        <v>#N/A</v>
      </c>
    </row>
    <row r="832" spans="2:4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O832" s="71"/>
      <c r="P832" s="20" t="e">
        <f>VLOOKUP('Frese Valve Selection'!$O832,'Partnumber data valves'!$B$4:$M$1001,12,FALSE)</f>
        <v>#N/A</v>
      </c>
      <c r="Q832" s="20" t="e">
        <f>VLOOKUP('Frese Valve Selection'!$O832,'Partnumber data valves'!$B$4:$L$1001,11,FALSE)</f>
        <v>#N/A</v>
      </c>
      <c r="R832" s="94" t="e">
        <f t="shared" si="58"/>
        <v>#DIV/0!</v>
      </c>
      <c r="S832" s="71"/>
      <c r="T832" s="71"/>
      <c r="U832" s="71"/>
      <c r="V832" s="71"/>
      <c r="W832" s="71"/>
      <c r="X832" s="71"/>
      <c r="Y832" s="19" t="e">
        <f>VLOOKUP('Frese Valve Selection'!$O832,'Partnumber data valves'!$B$4:$K$1001,2,FALSE)</f>
        <v>#N/A</v>
      </c>
      <c r="Z832" s="20" t="e">
        <f>VLOOKUP('Frese Valve Selection'!$O832,'Partnumber data valves'!$B$4:$K$1001,3,FALSE)</f>
        <v>#N/A</v>
      </c>
      <c r="AA832" s="20" t="e">
        <f>VLOOKUP('Frese Valve Selection'!$O832,'Partnumber data valves'!$B$4:$K$1001,7,FALSE)</f>
        <v>#N/A</v>
      </c>
      <c r="AB832" s="20" t="e">
        <f>VLOOKUP('Frese Valve Selection'!$O832,'Partnumber data valves'!$B$4:$K$1001,8,FALSE)</f>
        <v>#N/A</v>
      </c>
      <c r="AC832" s="20" t="e">
        <f>VLOOKUP('Frese Valve Selection'!$O832,'Partnumber data valves'!$B$4:$K$1001,9,FALSE)</f>
        <v>#N/A</v>
      </c>
      <c r="AD832" s="20" t="e">
        <f>VLOOKUP('Frese Valve Selection'!$O832,'Partnumber data valves'!$B$4:$K$1001,10,FALSE)</f>
        <v>#N/A</v>
      </c>
      <c r="AE832" s="93">
        <f>IF(ISNUMBER(S832),S832*VLOOKUP('Frese Valve Selection'!$T832,'Partnumber data cartridges'!$A$4:$G$1001,7,FALSE),0)+
IF(ISNUMBER(U832),U832*VLOOKUP('Frese Valve Selection'!V832,'Partnumber data cartridges'!$A$4:$G$1001,7,FALSE),0)+
IF(ISNUMBER(W832),W832*VLOOKUP('Frese Valve Selection'!X832,'Partnumber data cartridges'!$A$4:$G$1001,7,FALSE),0)</f>
        <v>0</v>
      </c>
      <c r="AF832" s="1">
        <f>MAX(IF(ISBLANK(T832),0,VLOOKUP('Frese Valve Selection'!$T832,'Partnumber data cartridges'!$A$4:$G$1001,5,FALSE)),
IF(ISBLANK(V832),0,VLOOKUP('Frese Valve Selection'!V832,'Partnumber data cartridges'!$A$4:$G$1001,5,FALSE)),
IF(ISBLANK(X832),0,VLOOKUP('Frese Valve Selection'!X832,'Partnumber data cartridges'!$A$4:$G$1001,5,FALSE)))</f>
        <v>0</v>
      </c>
      <c r="AG832" s="20" t="e">
        <f>VLOOKUP(O832,'Weight table'!$A$2:$C$10000,3,FALSE)+IF(ISNUMBER(S832),S832*VLOOKUP(T832,'Weight table'!$A$2:$C$10000,3,FALSE),0)+IF(ISNUMBER(U832),U832*VLOOKUP(V832,'Weight table'!$A$2:$C$10000,3,FALSE),0)+IF(ISNUMBER(W832),W832*VLOOKUP(X832,'Weight table'!$A$2:$C$10000,3,FALSE),0)</f>
        <v>#N/A</v>
      </c>
      <c r="AI832" s="73"/>
      <c r="AN832">
        <f t="shared" si="59"/>
        <v>0</v>
      </c>
      <c r="AO832" t="e">
        <f t="shared" si="60"/>
        <v>#N/A</v>
      </c>
    </row>
    <row r="833" spans="2:4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O833" s="71"/>
      <c r="P833" s="20" t="e">
        <f>VLOOKUP('Frese Valve Selection'!$O833,'Partnumber data valves'!$B$4:$M$1001,12,FALSE)</f>
        <v>#N/A</v>
      </c>
      <c r="Q833" s="20" t="e">
        <f>VLOOKUP('Frese Valve Selection'!$O833,'Partnumber data valves'!$B$4:$L$1001,11,FALSE)</f>
        <v>#N/A</v>
      </c>
      <c r="R833" s="94" t="e">
        <f t="shared" si="58"/>
        <v>#DIV/0!</v>
      </c>
      <c r="S833" s="71"/>
      <c r="T833" s="71"/>
      <c r="U833" s="71"/>
      <c r="V833" s="71"/>
      <c r="W833" s="71"/>
      <c r="X833" s="71"/>
      <c r="Y833" s="19" t="e">
        <f>VLOOKUP('Frese Valve Selection'!$O833,'Partnumber data valves'!$B$4:$K$1001,2,FALSE)</f>
        <v>#N/A</v>
      </c>
      <c r="Z833" s="20" t="e">
        <f>VLOOKUP('Frese Valve Selection'!$O833,'Partnumber data valves'!$B$4:$K$1001,3,FALSE)</f>
        <v>#N/A</v>
      </c>
      <c r="AA833" s="20" t="e">
        <f>VLOOKUP('Frese Valve Selection'!$O833,'Partnumber data valves'!$B$4:$K$1001,7,FALSE)</f>
        <v>#N/A</v>
      </c>
      <c r="AB833" s="20" t="e">
        <f>VLOOKUP('Frese Valve Selection'!$O833,'Partnumber data valves'!$B$4:$K$1001,8,FALSE)</f>
        <v>#N/A</v>
      </c>
      <c r="AC833" s="20" t="e">
        <f>VLOOKUP('Frese Valve Selection'!$O833,'Partnumber data valves'!$B$4:$K$1001,9,FALSE)</f>
        <v>#N/A</v>
      </c>
      <c r="AD833" s="20" t="e">
        <f>VLOOKUP('Frese Valve Selection'!$O833,'Partnumber data valves'!$B$4:$K$1001,10,FALSE)</f>
        <v>#N/A</v>
      </c>
      <c r="AE833" s="93">
        <f>IF(ISNUMBER(S833),S833*VLOOKUP('Frese Valve Selection'!$T833,'Partnumber data cartridges'!$A$4:$G$1001,7,FALSE),0)+
IF(ISNUMBER(U833),U833*VLOOKUP('Frese Valve Selection'!V833,'Partnumber data cartridges'!$A$4:$G$1001,7,FALSE),0)+
IF(ISNUMBER(W833),W833*VLOOKUP('Frese Valve Selection'!X833,'Partnumber data cartridges'!$A$4:$G$1001,7,FALSE),0)</f>
        <v>0</v>
      </c>
      <c r="AF833" s="1">
        <f>MAX(IF(ISBLANK(T833),0,VLOOKUP('Frese Valve Selection'!$T833,'Partnumber data cartridges'!$A$4:$G$1001,5,FALSE)),
IF(ISBLANK(V833),0,VLOOKUP('Frese Valve Selection'!V833,'Partnumber data cartridges'!$A$4:$G$1001,5,FALSE)),
IF(ISBLANK(X833),0,VLOOKUP('Frese Valve Selection'!X833,'Partnumber data cartridges'!$A$4:$G$1001,5,FALSE)))</f>
        <v>0</v>
      </c>
      <c r="AG833" s="20" t="e">
        <f>VLOOKUP(O833,'Weight table'!$A$2:$C$10000,3,FALSE)+IF(ISNUMBER(S833),S833*VLOOKUP(T833,'Weight table'!$A$2:$C$10000,3,FALSE),0)+IF(ISNUMBER(U833),U833*VLOOKUP(V833,'Weight table'!$A$2:$C$10000,3,FALSE),0)+IF(ISNUMBER(W833),W833*VLOOKUP(X833,'Weight table'!$A$2:$C$10000,3,FALSE),0)</f>
        <v>#N/A</v>
      </c>
      <c r="AI833" s="73"/>
      <c r="AN833">
        <f t="shared" si="59"/>
        <v>0</v>
      </c>
      <c r="AO833" t="e">
        <f t="shared" si="60"/>
        <v>#N/A</v>
      </c>
    </row>
    <row r="834" spans="2:4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O834" s="71"/>
      <c r="P834" s="20" t="e">
        <f>VLOOKUP('Frese Valve Selection'!$O834,'Partnumber data valves'!$B$4:$M$1001,12,FALSE)</f>
        <v>#N/A</v>
      </c>
      <c r="Q834" s="20" t="e">
        <f>VLOOKUP('Frese Valve Selection'!$O834,'Partnumber data valves'!$B$4:$L$1001,11,FALSE)</f>
        <v>#N/A</v>
      </c>
      <c r="R834" s="94" t="e">
        <f t="shared" si="58"/>
        <v>#DIV/0!</v>
      </c>
      <c r="S834" s="71"/>
      <c r="T834" s="71"/>
      <c r="U834" s="71"/>
      <c r="V834" s="71"/>
      <c r="W834" s="71"/>
      <c r="X834" s="71"/>
      <c r="Y834" s="19" t="e">
        <f>VLOOKUP('Frese Valve Selection'!$O834,'Partnumber data valves'!$B$4:$K$1001,2,FALSE)</f>
        <v>#N/A</v>
      </c>
      <c r="Z834" s="20" t="e">
        <f>VLOOKUP('Frese Valve Selection'!$O834,'Partnumber data valves'!$B$4:$K$1001,3,FALSE)</f>
        <v>#N/A</v>
      </c>
      <c r="AA834" s="20" t="e">
        <f>VLOOKUP('Frese Valve Selection'!$O834,'Partnumber data valves'!$B$4:$K$1001,7,FALSE)</f>
        <v>#N/A</v>
      </c>
      <c r="AB834" s="20" t="e">
        <f>VLOOKUP('Frese Valve Selection'!$O834,'Partnumber data valves'!$B$4:$K$1001,8,FALSE)</f>
        <v>#N/A</v>
      </c>
      <c r="AC834" s="20" t="e">
        <f>VLOOKUP('Frese Valve Selection'!$O834,'Partnumber data valves'!$B$4:$K$1001,9,FALSE)</f>
        <v>#N/A</v>
      </c>
      <c r="AD834" s="20" t="e">
        <f>VLOOKUP('Frese Valve Selection'!$O834,'Partnumber data valves'!$B$4:$K$1001,10,FALSE)</f>
        <v>#N/A</v>
      </c>
      <c r="AE834" s="93">
        <f>IF(ISNUMBER(S834),S834*VLOOKUP('Frese Valve Selection'!$T834,'Partnumber data cartridges'!$A$4:$G$1001,7,FALSE),0)+
IF(ISNUMBER(U834),U834*VLOOKUP('Frese Valve Selection'!V834,'Partnumber data cartridges'!$A$4:$G$1001,7,FALSE),0)+
IF(ISNUMBER(W834),W834*VLOOKUP('Frese Valve Selection'!X834,'Partnumber data cartridges'!$A$4:$G$1001,7,FALSE),0)</f>
        <v>0</v>
      </c>
      <c r="AF834" s="1">
        <f>MAX(IF(ISBLANK(T834),0,VLOOKUP('Frese Valve Selection'!$T834,'Partnumber data cartridges'!$A$4:$G$1001,5,FALSE)),
IF(ISBLANK(V834),0,VLOOKUP('Frese Valve Selection'!V834,'Partnumber data cartridges'!$A$4:$G$1001,5,FALSE)),
IF(ISBLANK(X834),0,VLOOKUP('Frese Valve Selection'!X834,'Partnumber data cartridges'!$A$4:$G$1001,5,FALSE)))</f>
        <v>0</v>
      </c>
      <c r="AG834" s="20" t="e">
        <f>VLOOKUP(O834,'Weight table'!$A$2:$C$10000,3,FALSE)+IF(ISNUMBER(S834),S834*VLOOKUP(T834,'Weight table'!$A$2:$C$10000,3,FALSE),0)+IF(ISNUMBER(U834),U834*VLOOKUP(V834,'Weight table'!$A$2:$C$10000,3,FALSE),0)+IF(ISNUMBER(W834),W834*VLOOKUP(X834,'Weight table'!$A$2:$C$10000,3,FALSE),0)</f>
        <v>#N/A</v>
      </c>
      <c r="AI834" s="73"/>
      <c r="AN834">
        <f t="shared" si="59"/>
        <v>0</v>
      </c>
      <c r="AO834" t="e">
        <f t="shared" si="60"/>
        <v>#N/A</v>
      </c>
    </row>
    <row r="835" spans="2:4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O835" s="71"/>
      <c r="P835" s="20" t="e">
        <f>VLOOKUP('Frese Valve Selection'!$O835,'Partnumber data valves'!$B$4:$M$1001,12,FALSE)</f>
        <v>#N/A</v>
      </c>
      <c r="Q835" s="20" t="e">
        <f>VLOOKUP('Frese Valve Selection'!$O835,'Partnumber data valves'!$B$4:$L$1001,11,FALSE)</f>
        <v>#N/A</v>
      </c>
      <c r="R835" s="94" t="e">
        <f t="shared" si="58"/>
        <v>#DIV/0!</v>
      </c>
      <c r="S835" s="71"/>
      <c r="T835" s="71"/>
      <c r="U835" s="71"/>
      <c r="V835" s="71"/>
      <c r="W835" s="71"/>
      <c r="X835" s="71"/>
      <c r="Y835" s="19" t="e">
        <f>VLOOKUP('Frese Valve Selection'!$O835,'Partnumber data valves'!$B$4:$K$1001,2,FALSE)</f>
        <v>#N/A</v>
      </c>
      <c r="Z835" s="20" t="e">
        <f>VLOOKUP('Frese Valve Selection'!$O835,'Partnumber data valves'!$B$4:$K$1001,3,FALSE)</f>
        <v>#N/A</v>
      </c>
      <c r="AA835" s="20" t="e">
        <f>VLOOKUP('Frese Valve Selection'!$O835,'Partnumber data valves'!$B$4:$K$1001,7,FALSE)</f>
        <v>#N/A</v>
      </c>
      <c r="AB835" s="20" t="e">
        <f>VLOOKUP('Frese Valve Selection'!$O835,'Partnumber data valves'!$B$4:$K$1001,8,FALSE)</f>
        <v>#N/A</v>
      </c>
      <c r="AC835" s="20" t="e">
        <f>VLOOKUP('Frese Valve Selection'!$O835,'Partnumber data valves'!$B$4:$K$1001,9,FALSE)</f>
        <v>#N/A</v>
      </c>
      <c r="AD835" s="20" t="e">
        <f>VLOOKUP('Frese Valve Selection'!$O835,'Partnumber data valves'!$B$4:$K$1001,10,FALSE)</f>
        <v>#N/A</v>
      </c>
      <c r="AE835" s="93">
        <f>IF(ISNUMBER(S835),S835*VLOOKUP('Frese Valve Selection'!$T835,'Partnumber data cartridges'!$A$4:$G$1001,7,FALSE),0)+
IF(ISNUMBER(U835),U835*VLOOKUP('Frese Valve Selection'!V835,'Partnumber data cartridges'!$A$4:$G$1001,7,FALSE),0)+
IF(ISNUMBER(W835),W835*VLOOKUP('Frese Valve Selection'!X835,'Partnumber data cartridges'!$A$4:$G$1001,7,FALSE),0)</f>
        <v>0</v>
      </c>
      <c r="AF835" s="1">
        <f>MAX(IF(ISBLANK(T835),0,VLOOKUP('Frese Valve Selection'!$T835,'Partnumber data cartridges'!$A$4:$G$1001,5,FALSE)),
IF(ISBLANK(V835),0,VLOOKUP('Frese Valve Selection'!V835,'Partnumber data cartridges'!$A$4:$G$1001,5,FALSE)),
IF(ISBLANK(X835),0,VLOOKUP('Frese Valve Selection'!X835,'Partnumber data cartridges'!$A$4:$G$1001,5,FALSE)))</f>
        <v>0</v>
      </c>
      <c r="AG835" s="20" t="e">
        <f>VLOOKUP(O835,'Weight table'!$A$2:$C$10000,3,FALSE)+IF(ISNUMBER(S835),S835*VLOOKUP(T835,'Weight table'!$A$2:$C$10000,3,FALSE),0)+IF(ISNUMBER(U835),U835*VLOOKUP(V835,'Weight table'!$A$2:$C$10000,3,FALSE),0)+IF(ISNUMBER(W835),W835*VLOOKUP(X835,'Weight table'!$A$2:$C$10000,3,FALSE),0)</f>
        <v>#N/A</v>
      </c>
      <c r="AI835" s="73"/>
      <c r="AN835">
        <f t="shared" si="59"/>
        <v>0</v>
      </c>
      <c r="AO835" t="e">
        <f t="shared" si="60"/>
        <v>#N/A</v>
      </c>
    </row>
    <row r="836" spans="2:4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O836" s="71"/>
      <c r="P836" s="20" t="e">
        <f>VLOOKUP('Frese Valve Selection'!$O836,'Partnumber data valves'!$B$4:$M$1001,12,FALSE)</f>
        <v>#N/A</v>
      </c>
      <c r="Q836" s="20" t="e">
        <f>VLOOKUP('Frese Valve Selection'!$O836,'Partnumber data valves'!$B$4:$L$1001,11,FALSE)</f>
        <v>#N/A</v>
      </c>
      <c r="R836" s="94" t="e">
        <f t="shared" si="58"/>
        <v>#DIV/0!</v>
      </c>
      <c r="S836" s="71"/>
      <c r="T836" s="71"/>
      <c r="U836" s="71"/>
      <c r="V836" s="71"/>
      <c r="W836" s="71"/>
      <c r="X836" s="71"/>
      <c r="Y836" s="19" t="e">
        <f>VLOOKUP('Frese Valve Selection'!$O836,'Partnumber data valves'!$B$4:$K$1001,2,FALSE)</f>
        <v>#N/A</v>
      </c>
      <c r="Z836" s="20" t="e">
        <f>VLOOKUP('Frese Valve Selection'!$O836,'Partnumber data valves'!$B$4:$K$1001,3,FALSE)</f>
        <v>#N/A</v>
      </c>
      <c r="AA836" s="20" t="e">
        <f>VLOOKUP('Frese Valve Selection'!$O836,'Partnumber data valves'!$B$4:$K$1001,7,FALSE)</f>
        <v>#N/A</v>
      </c>
      <c r="AB836" s="20" t="e">
        <f>VLOOKUP('Frese Valve Selection'!$O836,'Partnumber data valves'!$B$4:$K$1001,8,FALSE)</f>
        <v>#N/A</v>
      </c>
      <c r="AC836" s="20" t="e">
        <f>VLOOKUP('Frese Valve Selection'!$O836,'Partnumber data valves'!$B$4:$K$1001,9,FALSE)</f>
        <v>#N/A</v>
      </c>
      <c r="AD836" s="20" t="e">
        <f>VLOOKUP('Frese Valve Selection'!$O836,'Partnumber data valves'!$B$4:$K$1001,10,FALSE)</f>
        <v>#N/A</v>
      </c>
      <c r="AE836" s="93">
        <f>IF(ISNUMBER(S836),S836*VLOOKUP('Frese Valve Selection'!$T836,'Partnumber data cartridges'!$A$4:$G$1001,7,FALSE),0)+
IF(ISNUMBER(U836),U836*VLOOKUP('Frese Valve Selection'!V836,'Partnumber data cartridges'!$A$4:$G$1001,7,FALSE),0)+
IF(ISNUMBER(W836),W836*VLOOKUP('Frese Valve Selection'!X836,'Partnumber data cartridges'!$A$4:$G$1001,7,FALSE),0)</f>
        <v>0</v>
      </c>
      <c r="AF836" s="1">
        <f>MAX(IF(ISBLANK(T836),0,VLOOKUP('Frese Valve Selection'!$T836,'Partnumber data cartridges'!$A$4:$G$1001,5,FALSE)),
IF(ISBLANK(V836),0,VLOOKUP('Frese Valve Selection'!V836,'Partnumber data cartridges'!$A$4:$G$1001,5,FALSE)),
IF(ISBLANK(X836),0,VLOOKUP('Frese Valve Selection'!X836,'Partnumber data cartridges'!$A$4:$G$1001,5,FALSE)))</f>
        <v>0</v>
      </c>
      <c r="AG836" s="20" t="e">
        <f>VLOOKUP(O836,'Weight table'!$A$2:$C$10000,3,FALSE)+IF(ISNUMBER(S836),S836*VLOOKUP(T836,'Weight table'!$A$2:$C$10000,3,FALSE),0)+IF(ISNUMBER(U836),U836*VLOOKUP(V836,'Weight table'!$A$2:$C$10000,3,FALSE),0)+IF(ISNUMBER(W836),W836*VLOOKUP(X836,'Weight table'!$A$2:$C$10000,3,FALSE),0)</f>
        <v>#N/A</v>
      </c>
      <c r="AI836" s="73"/>
      <c r="AN836">
        <f t="shared" si="59"/>
        <v>0</v>
      </c>
      <c r="AO836" t="e">
        <f t="shared" si="60"/>
        <v>#N/A</v>
      </c>
    </row>
    <row r="837" spans="2:4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O837" s="71"/>
      <c r="P837" s="20" t="e">
        <f>VLOOKUP('Frese Valve Selection'!$O837,'Partnumber data valves'!$B$4:$M$1001,12,FALSE)</f>
        <v>#N/A</v>
      </c>
      <c r="Q837" s="20" t="e">
        <f>VLOOKUP('Frese Valve Selection'!$O837,'Partnumber data valves'!$B$4:$L$1001,11,FALSE)</f>
        <v>#N/A</v>
      </c>
      <c r="R837" s="94" t="e">
        <f t="shared" si="58"/>
        <v>#DIV/0!</v>
      </c>
      <c r="S837" s="71"/>
      <c r="T837" s="71"/>
      <c r="U837" s="71"/>
      <c r="V837" s="71"/>
      <c r="W837" s="71"/>
      <c r="X837" s="71"/>
      <c r="Y837" s="19" t="e">
        <f>VLOOKUP('Frese Valve Selection'!$O837,'Partnumber data valves'!$B$4:$K$1001,2,FALSE)</f>
        <v>#N/A</v>
      </c>
      <c r="Z837" s="20" t="e">
        <f>VLOOKUP('Frese Valve Selection'!$O837,'Partnumber data valves'!$B$4:$K$1001,3,FALSE)</f>
        <v>#N/A</v>
      </c>
      <c r="AA837" s="20" t="e">
        <f>VLOOKUP('Frese Valve Selection'!$O837,'Partnumber data valves'!$B$4:$K$1001,7,FALSE)</f>
        <v>#N/A</v>
      </c>
      <c r="AB837" s="20" t="e">
        <f>VLOOKUP('Frese Valve Selection'!$O837,'Partnumber data valves'!$B$4:$K$1001,8,FALSE)</f>
        <v>#N/A</v>
      </c>
      <c r="AC837" s="20" t="e">
        <f>VLOOKUP('Frese Valve Selection'!$O837,'Partnumber data valves'!$B$4:$K$1001,9,FALSE)</f>
        <v>#N/A</v>
      </c>
      <c r="AD837" s="20" t="e">
        <f>VLOOKUP('Frese Valve Selection'!$O837,'Partnumber data valves'!$B$4:$K$1001,10,FALSE)</f>
        <v>#N/A</v>
      </c>
      <c r="AE837" s="93">
        <f>IF(ISNUMBER(S837),S837*VLOOKUP('Frese Valve Selection'!$T837,'Partnumber data cartridges'!$A$4:$G$1001,7,FALSE),0)+
IF(ISNUMBER(U837),U837*VLOOKUP('Frese Valve Selection'!V837,'Partnumber data cartridges'!$A$4:$G$1001,7,FALSE),0)+
IF(ISNUMBER(W837),W837*VLOOKUP('Frese Valve Selection'!X837,'Partnumber data cartridges'!$A$4:$G$1001,7,FALSE),0)</f>
        <v>0</v>
      </c>
      <c r="AF837" s="1">
        <f>MAX(IF(ISBLANK(T837),0,VLOOKUP('Frese Valve Selection'!$T837,'Partnumber data cartridges'!$A$4:$G$1001,5,FALSE)),
IF(ISBLANK(V837),0,VLOOKUP('Frese Valve Selection'!V837,'Partnumber data cartridges'!$A$4:$G$1001,5,FALSE)),
IF(ISBLANK(X837),0,VLOOKUP('Frese Valve Selection'!X837,'Partnumber data cartridges'!$A$4:$G$1001,5,FALSE)))</f>
        <v>0</v>
      </c>
      <c r="AG837" s="20" t="e">
        <f>VLOOKUP(O837,'Weight table'!$A$2:$C$10000,3,FALSE)+IF(ISNUMBER(S837),S837*VLOOKUP(T837,'Weight table'!$A$2:$C$10000,3,FALSE),0)+IF(ISNUMBER(U837),U837*VLOOKUP(V837,'Weight table'!$A$2:$C$10000,3,FALSE),0)+IF(ISNUMBER(W837),W837*VLOOKUP(X837,'Weight table'!$A$2:$C$10000,3,FALSE),0)</f>
        <v>#N/A</v>
      </c>
      <c r="AI837" s="73"/>
      <c r="AN837">
        <f t="shared" si="59"/>
        <v>0</v>
      </c>
      <c r="AO837" t="e">
        <f t="shared" si="60"/>
        <v>#N/A</v>
      </c>
    </row>
    <row r="838" spans="2:4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O838" s="71"/>
      <c r="P838" s="20" t="e">
        <f>VLOOKUP('Frese Valve Selection'!$O838,'Partnumber data valves'!$B$4:$M$1001,12,FALSE)</f>
        <v>#N/A</v>
      </c>
      <c r="Q838" s="20" t="e">
        <f>VLOOKUP('Frese Valve Selection'!$O838,'Partnumber data valves'!$B$4:$L$1001,11,FALSE)</f>
        <v>#N/A</v>
      </c>
      <c r="R838" s="94" t="e">
        <f t="shared" si="58"/>
        <v>#DIV/0!</v>
      </c>
      <c r="S838" s="71"/>
      <c r="T838" s="71"/>
      <c r="U838" s="71"/>
      <c r="V838" s="71"/>
      <c r="W838" s="71"/>
      <c r="X838" s="71"/>
      <c r="Y838" s="19" t="e">
        <f>VLOOKUP('Frese Valve Selection'!$O838,'Partnumber data valves'!$B$4:$K$1001,2,FALSE)</f>
        <v>#N/A</v>
      </c>
      <c r="Z838" s="20" t="e">
        <f>VLOOKUP('Frese Valve Selection'!$O838,'Partnumber data valves'!$B$4:$K$1001,3,FALSE)</f>
        <v>#N/A</v>
      </c>
      <c r="AA838" s="20" t="e">
        <f>VLOOKUP('Frese Valve Selection'!$O838,'Partnumber data valves'!$B$4:$K$1001,7,FALSE)</f>
        <v>#N/A</v>
      </c>
      <c r="AB838" s="20" t="e">
        <f>VLOOKUP('Frese Valve Selection'!$O838,'Partnumber data valves'!$B$4:$K$1001,8,FALSE)</f>
        <v>#N/A</v>
      </c>
      <c r="AC838" s="20" t="e">
        <f>VLOOKUP('Frese Valve Selection'!$O838,'Partnumber data valves'!$B$4:$K$1001,9,FALSE)</f>
        <v>#N/A</v>
      </c>
      <c r="AD838" s="20" t="e">
        <f>VLOOKUP('Frese Valve Selection'!$O838,'Partnumber data valves'!$B$4:$K$1001,10,FALSE)</f>
        <v>#N/A</v>
      </c>
      <c r="AE838" s="93">
        <f>IF(ISNUMBER(S838),S838*VLOOKUP('Frese Valve Selection'!$T838,'Partnumber data cartridges'!$A$4:$G$1001,7,FALSE),0)+
IF(ISNUMBER(U838),U838*VLOOKUP('Frese Valve Selection'!V838,'Partnumber data cartridges'!$A$4:$G$1001,7,FALSE),0)+
IF(ISNUMBER(W838),W838*VLOOKUP('Frese Valve Selection'!X838,'Partnumber data cartridges'!$A$4:$G$1001,7,FALSE),0)</f>
        <v>0</v>
      </c>
      <c r="AF838" s="1">
        <f>MAX(IF(ISBLANK(T838),0,VLOOKUP('Frese Valve Selection'!$T838,'Partnumber data cartridges'!$A$4:$G$1001,5,FALSE)),
IF(ISBLANK(V838),0,VLOOKUP('Frese Valve Selection'!V838,'Partnumber data cartridges'!$A$4:$G$1001,5,FALSE)),
IF(ISBLANK(X838),0,VLOOKUP('Frese Valve Selection'!X838,'Partnumber data cartridges'!$A$4:$G$1001,5,FALSE)))</f>
        <v>0</v>
      </c>
      <c r="AG838" s="20" t="e">
        <f>VLOOKUP(O838,'Weight table'!$A$2:$C$10000,3,FALSE)+IF(ISNUMBER(S838),S838*VLOOKUP(T838,'Weight table'!$A$2:$C$10000,3,FALSE),0)+IF(ISNUMBER(U838),U838*VLOOKUP(V838,'Weight table'!$A$2:$C$10000,3,FALSE),0)+IF(ISNUMBER(W838),W838*VLOOKUP(X838,'Weight table'!$A$2:$C$10000,3,FALSE),0)</f>
        <v>#N/A</v>
      </c>
      <c r="AI838" s="73"/>
      <c r="AN838">
        <f t="shared" si="59"/>
        <v>0</v>
      </c>
      <c r="AO838" t="e">
        <f t="shared" si="60"/>
        <v>#N/A</v>
      </c>
    </row>
    <row r="839" spans="2:4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O839" s="71"/>
      <c r="P839" s="20" t="e">
        <f>VLOOKUP('Frese Valve Selection'!$O839,'Partnumber data valves'!$B$4:$M$1001,12,FALSE)</f>
        <v>#N/A</v>
      </c>
      <c r="Q839" s="20" t="e">
        <f>VLOOKUP('Frese Valve Selection'!$O839,'Partnumber data valves'!$B$4:$L$1001,11,FALSE)</f>
        <v>#N/A</v>
      </c>
      <c r="R839" s="94" t="e">
        <f t="shared" ref="R839:R902" si="61">AE839/I839-1</f>
        <v>#DIV/0!</v>
      </c>
      <c r="S839" s="71"/>
      <c r="T839" s="71"/>
      <c r="U839" s="71"/>
      <c r="V839" s="71"/>
      <c r="W839" s="71"/>
      <c r="X839" s="71"/>
      <c r="Y839" s="19" t="e">
        <f>VLOOKUP('Frese Valve Selection'!$O839,'Partnumber data valves'!$B$4:$K$1001,2,FALSE)</f>
        <v>#N/A</v>
      </c>
      <c r="Z839" s="20" t="e">
        <f>VLOOKUP('Frese Valve Selection'!$O839,'Partnumber data valves'!$B$4:$K$1001,3,FALSE)</f>
        <v>#N/A</v>
      </c>
      <c r="AA839" s="20" t="e">
        <f>VLOOKUP('Frese Valve Selection'!$O839,'Partnumber data valves'!$B$4:$K$1001,7,FALSE)</f>
        <v>#N/A</v>
      </c>
      <c r="AB839" s="20" t="e">
        <f>VLOOKUP('Frese Valve Selection'!$O839,'Partnumber data valves'!$B$4:$K$1001,8,FALSE)</f>
        <v>#N/A</v>
      </c>
      <c r="AC839" s="20" t="e">
        <f>VLOOKUP('Frese Valve Selection'!$O839,'Partnumber data valves'!$B$4:$K$1001,9,FALSE)</f>
        <v>#N/A</v>
      </c>
      <c r="AD839" s="20" t="e">
        <f>VLOOKUP('Frese Valve Selection'!$O839,'Partnumber data valves'!$B$4:$K$1001,10,FALSE)</f>
        <v>#N/A</v>
      </c>
      <c r="AE839" s="93">
        <f>IF(ISNUMBER(S839),S839*VLOOKUP('Frese Valve Selection'!$T839,'Partnumber data cartridges'!$A$4:$G$1001,7,FALSE),0)+
IF(ISNUMBER(U839),U839*VLOOKUP('Frese Valve Selection'!V839,'Partnumber data cartridges'!$A$4:$G$1001,7,FALSE),0)+
IF(ISNUMBER(W839),W839*VLOOKUP('Frese Valve Selection'!X839,'Partnumber data cartridges'!$A$4:$G$1001,7,FALSE),0)</f>
        <v>0</v>
      </c>
      <c r="AF839" s="1">
        <f>MAX(IF(ISBLANK(T839),0,VLOOKUP('Frese Valve Selection'!$T839,'Partnumber data cartridges'!$A$4:$G$1001,5,FALSE)),
IF(ISBLANK(V839),0,VLOOKUP('Frese Valve Selection'!V839,'Partnumber data cartridges'!$A$4:$G$1001,5,FALSE)),
IF(ISBLANK(X839),0,VLOOKUP('Frese Valve Selection'!X839,'Partnumber data cartridges'!$A$4:$G$1001,5,FALSE)))</f>
        <v>0</v>
      </c>
      <c r="AG839" s="20" t="e">
        <f>VLOOKUP(O839,'Weight table'!$A$2:$C$10000,3,FALSE)+IF(ISNUMBER(S839),S839*VLOOKUP(T839,'Weight table'!$A$2:$C$10000,3,FALSE),0)+IF(ISNUMBER(U839),U839*VLOOKUP(V839,'Weight table'!$A$2:$C$10000,3,FALSE),0)+IF(ISNUMBER(W839),W839*VLOOKUP(X839,'Weight table'!$A$2:$C$10000,3,FALSE),0)</f>
        <v>#N/A</v>
      </c>
      <c r="AI839" s="73"/>
      <c r="AN839">
        <f t="shared" si="59"/>
        <v>0</v>
      </c>
      <c r="AO839" t="e">
        <f t="shared" si="60"/>
        <v>#N/A</v>
      </c>
    </row>
    <row r="840" spans="2:4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O840" s="71"/>
      <c r="P840" s="20" t="e">
        <f>VLOOKUP('Frese Valve Selection'!$O840,'Partnumber data valves'!$B$4:$M$1001,12,FALSE)</f>
        <v>#N/A</v>
      </c>
      <c r="Q840" s="20" t="e">
        <f>VLOOKUP('Frese Valve Selection'!$O840,'Partnumber data valves'!$B$4:$L$1001,11,FALSE)</f>
        <v>#N/A</v>
      </c>
      <c r="R840" s="94" t="e">
        <f t="shared" si="61"/>
        <v>#DIV/0!</v>
      </c>
      <c r="S840" s="71"/>
      <c r="T840" s="71"/>
      <c r="U840" s="71"/>
      <c r="V840" s="71"/>
      <c r="W840" s="71"/>
      <c r="X840" s="71"/>
      <c r="Y840" s="19" t="e">
        <f>VLOOKUP('Frese Valve Selection'!$O840,'Partnumber data valves'!$B$4:$K$1001,2,FALSE)</f>
        <v>#N/A</v>
      </c>
      <c r="Z840" s="20" t="e">
        <f>VLOOKUP('Frese Valve Selection'!$O840,'Partnumber data valves'!$B$4:$K$1001,3,FALSE)</f>
        <v>#N/A</v>
      </c>
      <c r="AA840" s="20" t="e">
        <f>VLOOKUP('Frese Valve Selection'!$O840,'Partnumber data valves'!$B$4:$K$1001,7,FALSE)</f>
        <v>#N/A</v>
      </c>
      <c r="AB840" s="20" t="e">
        <f>VLOOKUP('Frese Valve Selection'!$O840,'Partnumber data valves'!$B$4:$K$1001,8,FALSE)</f>
        <v>#N/A</v>
      </c>
      <c r="AC840" s="20" t="e">
        <f>VLOOKUP('Frese Valve Selection'!$O840,'Partnumber data valves'!$B$4:$K$1001,9,FALSE)</f>
        <v>#N/A</v>
      </c>
      <c r="AD840" s="20" t="e">
        <f>VLOOKUP('Frese Valve Selection'!$O840,'Partnumber data valves'!$B$4:$K$1001,10,FALSE)</f>
        <v>#N/A</v>
      </c>
      <c r="AE840" s="93">
        <f>IF(ISNUMBER(S840),S840*VLOOKUP('Frese Valve Selection'!$T840,'Partnumber data cartridges'!$A$4:$G$1001,7,FALSE),0)+
IF(ISNUMBER(U840),U840*VLOOKUP('Frese Valve Selection'!V840,'Partnumber data cartridges'!$A$4:$G$1001,7,FALSE),0)+
IF(ISNUMBER(W840),W840*VLOOKUP('Frese Valve Selection'!X840,'Partnumber data cartridges'!$A$4:$G$1001,7,FALSE),0)</f>
        <v>0</v>
      </c>
      <c r="AF840" s="1">
        <f>MAX(IF(ISBLANK(T840),0,VLOOKUP('Frese Valve Selection'!$T840,'Partnumber data cartridges'!$A$4:$G$1001,5,FALSE)),
IF(ISBLANK(V840),0,VLOOKUP('Frese Valve Selection'!V840,'Partnumber data cartridges'!$A$4:$G$1001,5,FALSE)),
IF(ISBLANK(X840),0,VLOOKUP('Frese Valve Selection'!X840,'Partnumber data cartridges'!$A$4:$G$1001,5,FALSE)))</f>
        <v>0</v>
      </c>
      <c r="AG840" s="20" t="e">
        <f>VLOOKUP(O840,'Weight table'!$A$2:$C$10000,3,FALSE)+IF(ISNUMBER(S840),S840*VLOOKUP(T840,'Weight table'!$A$2:$C$10000,3,FALSE),0)+IF(ISNUMBER(U840),U840*VLOOKUP(V840,'Weight table'!$A$2:$C$10000,3,FALSE),0)+IF(ISNUMBER(W840),W840*VLOOKUP(X840,'Weight table'!$A$2:$C$10000,3,FALSE),0)</f>
        <v>#N/A</v>
      </c>
      <c r="AI840" s="73"/>
      <c r="AN840">
        <f t="shared" si="59"/>
        <v>0</v>
      </c>
      <c r="AO840" t="e">
        <f t="shared" si="60"/>
        <v>#N/A</v>
      </c>
    </row>
    <row r="841" spans="2:4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O841" s="71"/>
      <c r="P841" s="20" t="e">
        <f>VLOOKUP('Frese Valve Selection'!$O841,'Partnumber data valves'!$B$4:$M$1001,12,FALSE)</f>
        <v>#N/A</v>
      </c>
      <c r="Q841" s="20" t="e">
        <f>VLOOKUP('Frese Valve Selection'!$O841,'Partnumber data valves'!$B$4:$L$1001,11,FALSE)</f>
        <v>#N/A</v>
      </c>
      <c r="R841" s="94" t="e">
        <f t="shared" si="61"/>
        <v>#DIV/0!</v>
      </c>
      <c r="S841" s="71"/>
      <c r="T841" s="71"/>
      <c r="U841" s="71"/>
      <c r="V841" s="71"/>
      <c r="W841" s="71"/>
      <c r="X841" s="71"/>
      <c r="Y841" s="19" t="e">
        <f>VLOOKUP('Frese Valve Selection'!$O841,'Partnumber data valves'!$B$4:$K$1001,2,FALSE)</f>
        <v>#N/A</v>
      </c>
      <c r="Z841" s="20" t="e">
        <f>VLOOKUP('Frese Valve Selection'!$O841,'Partnumber data valves'!$B$4:$K$1001,3,FALSE)</f>
        <v>#N/A</v>
      </c>
      <c r="AA841" s="20" t="e">
        <f>VLOOKUP('Frese Valve Selection'!$O841,'Partnumber data valves'!$B$4:$K$1001,7,FALSE)</f>
        <v>#N/A</v>
      </c>
      <c r="AB841" s="20" t="e">
        <f>VLOOKUP('Frese Valve Selection'!$O841,'Partnumber data valves'!$B$4:$K$1001,8,FALSE)</f>
        <v>#N/A</v>
      </c>
      <c r="AC841" s="20" t="e">
        <f>VLOOKUP('Frese Valve Selection'!$O841,'Partnumber data valves'!$B$4:$K$1001,9,FALSE)</f>
        <v>#N/A</v>
      </c>
      <c r="AD841" s="20" t="e">
        <f>VLOOKUP('Frese Valve Selection'!$O841,'Partnumber data valves'!$B$4:$K$1001,10,FALSE)</f>
        <v>#N/A</v>
      </c>
      <c r="AE841" s="93">
        <f>IF(ISNUMBER(S841),S841*VLOOKUP('Frese Valve Selection'!$T841,'Partnumber data cartridges'!$A$4:$G$1001,7,FALSE),0)+
IF(ISNUMBER(U841),U841*VLOOKUP('Frese Valve Selection'!V841,'Partnumber data cartridges'!$A$4:$G$1001,7,FALSE),0)+
IF(ISNUMBER(W841),W841*VLOOKUP('Frese Valve Selection'!X841,'Partnumber data cartridges'!$A$4:$G$1001,7,FALSE),0)</f>
        <v>0</v>
      </c>
      <c r="AF841" s="1">
        <f>MAX(IF(ISBLANK(T841),0,VLOOKUP('Frese Valve Selection'!$T841,'Partnumber data cartridges'!$A$4:$G$1001,5,FALSE)),
IF(ISBLANK(V841),0,VLOOKUP('Frese Valve Selection'!V841,'Partnumber data cartridges'!$A$4:$G$1001,5,FALSE)),
IF(ISBLANK(X841),0,VLOOKUP('Frese Valve Selection'!X841,'Partnumber data cartridges'!$A$4:$G$1001,5,FALSE)))</f>
        <v>0</v>
      </c>
      <c r="AG841" s="20" t="e">
        <f>VLOOKUP(O841,'Weight table'!$A$2:$C$10000,3,FALSE)+IF(ISNUMBER(S841),S841*VLOOKUP(T841,'Weight table'!$A$2:$C$10000,3,FALSE),0)+IF(ISNUMBER(U841),U841*VLOOKUP(V841,'Weight table'!$A$2:$C$10000,3,FALSE),0)+IF(ISNUMBER(W841),W841*VLOOKUP(X841,'Weight table'!$A$2:$C$10000,3,FALSE),0)</f>
        <v>#N/A</v>
      </c>
      <c r="AI841" s="73"/>
      <c r="AN841">
        <f t="shared" si="59"/>
        <v>0</v>
      </c>
      <c r="AO841" t="e">
        <f t="shared" si="60"/>
        <v>#N/A</v>
      </c>
    </row>
    <row r="842" spans="2:4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O842" s="71"/>
      <c r="P842" s="20" t="e">
        <f>VLOOKUP('Frese Valve Selection'!$O842,'Partnumber data valves'!$B$4:$M$1001,12,FALSE)</f>
        <v>#N/A</v>
      </c>
      <c r="Q842" s="20" t="e">
        <f>VLOOKUP('Frese Valve Selection'!$O842,'Partnumber data valves'!$B$4:$L$1001,11,FALSE)</f>
        <v>#N/A</v>
      </c>
      <c r="R842" s="94" t="e">
        <f t="shared" si="61"/>
        <v>#DIV/0!</v>
      </c>
      <c r="S842" s="71"/>
      <c r="T842" s="71"/>
      <c r="U842" s="71"/>
      <c r="V842" s="71"/>
      <c r="W842" s="71"/>
      <c r="X842" s="71"/>
      <c r="Y842" s="19" t="e">
        <f>VLOOKUP('Frese Valve Selection'!$O842,'Partnumber data valves'!$B$4:$K$1001,2,FALSE)</f>
        <v>#N/A</v>
      </c>
      <c r="Z842" s="20" t="e">
        <f>VLOOKUP('Frese Valve Selection'!$O842,'Partnumber data valves'!$B$4:$K$1001,3,FALSE)</f>
        <v>#N/A</v>
      </c>
      <c r="AA842" s="20" t="e">
        <f>VLOOKUP('Frese Valve Selection'!$O842,'Partnumber data valves'!$B$4:$K$1001,7,FALSE)</f>
        <v>#N/A</v>
      </c>
      <c r="AB842" s="20" t="e">
        <f>VLOOKUP('Frese Valve Selection'!$O842,'Partnumber data valves'!$B$4:$K$1001,8,FALSE)</f>
        <v>#N/A</v>
      </c>
      <c r="AC842" s="20" t="e">
        <f>VLOOKUP('Frese Valve Selection'!$O842,'Partnumber data valves'!$B$4:$K$1001,9,FALSE)</f>
        <v>#N/A</v>
      </c>
      <c r="AD842" s="20" t="e">
        <f>VLOOKUP('Frese Valve Selection'!$O842,'Partnumber data valves'!$B$4:$K$1001,10,FALSE)</f>
        <v>#N/A</v>
      </c>
      <c r="AE842" s="93">
        <f>IF(ISNUMBER(S842),S842*VLOOKUP('Frese Valve Selection'!$T842,'Partnumber data cartridges'!$A$4:$G$1001,7,FALSE),0)+
IF(ISNUMBER(U842),U842*VLOOKUP('Frese Valve Selection'!V842,'Partnumber data cartridges'!$A$4:$G$1001,7,FALSE),0)+
IF(ISNUMBER(W842),W842*VLOOKUP('Frese Valve Selection'!X842,'Partnumber data cartridges'!$A$4:$G$1001,7,FALSE),0)</f>
        <v>0</v>
      </c>
      <c r="AF842" s="1">
        <f>MAX(IF(ISBLANK(T842),0,VLOOKUP('Frese Valve Selection'!$T842,'Partnumber data cartridges'!$A$4:$G$1001,5,FALSE)),
IF(ISBLANK(V842),0,VLOOKUP('Frese Valve Selection'!V842,'Partnumber data cartridges'!$A$4:$G$1001,5,FALSE)),
IF(ISBLANK(X842),0,VLOOKUP('Frese Valve Selection'!X842,'Partnumber data cartridges'!$A$4:$G$1001,5,FALSE)))</f>
        <v>0</v>
      </c>
      <c r="AG842" s="20" t="e">
        <f>VLOOKUP(O842,'Weight table'!$A$2:$C$10000,3,FALSE)+IF(ISNUMBER(S842),S842*VLOOKUP(T842,'Weight table'!$A$2:$C$10000,3,FALSE),0)+IF(ISNUMBER(U842),U842*VLOOKUP(V842,'Weight table'!$A$2:$C$10000,3,FALSE),0)+IF(ISNUMBER(W842),W842*VLOOKUP(X842,'Weight table'!$A$2:$C$10000,3,FALSE),0)</f>
        <v>#N/A</v>
      </c>
      <c r="AI842" s="73"/>
      <c r="AN842">
        <f t="shared" si="59"/>
        <v>0</v>
      </c>
      <c r="AO842" t="e">
        <f t="shared" si="60"/>
        <v>#N/A</v>
      </c>
    </row>
    <row r="843" spans="2:4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O843" s="71"/>
      <c r="P843" s="20" t="e">
        <f>VLOOKUP('Frese Valve Selection'!$O843,'Partnumber data valves'!$B$4:$M$1001,12,FALSE)</f>
        <v>#N/A</v>
      </c>
      <c r="Q843" s="20" t="e">
        <f>VLOOKUP('Frese Valve Selection'!$O843,'Partnumber data valves'!$B$4:$L$1001,11,FALSE)</f>
        <v>#N/A</v>
      </c>
      <c r="R843" s="94" t="e">
        <f t="shared" si="61"/>
        <v>#DIV/0!</v>
      </c>
      <c r="S843" s="71"/>
      <c r="T843" s="71"/>
      <c r="U843" s="71"/>
      <c r="V843" s="71"/>
      <c r="W843" s="71"/>
      <c r="X843" s="71"/>
      <c r="Y843" s="19" t="e">
        <f>VLOOKUP('Frese Valve Selection'!$O843,'Partnumber data valves'!$B$4:$K$1001,2,FALSE)</f>
        <v>#N/A</v>
      </c>
      <c r="Z843" s="20" t="e">
        <f>VLOOKUP('Frese Valve Selection'!$O843,'Partnumber data valves'!$B$4:$K$1001,3,FALSE)</f>
        <v>#N/A</v>
      </c>
      <c r="AA843" s="20" t="e">
        <f>VLOOKUP('Frese Valve Selection'!$O843,'Partnumber data valves'!$B$4:$K$1001,7,FALSE)</f>
        <v>#N/A</v>
      </c>
      <c r="AB843" s="20" t="e">
        <f>VLOOKUP('Frese Valve Selection'!$O843,'Partnumber data valves'!$B$4:$K$1001,8,FALSE)</f>
        <v>#N/A</v>
      </c>
      <c r="AC843" s="20" t="e">
        <f>VLOOKUP('Frese Valve Selection'!$O843,'Partnumber data valves'!$B$4:$K$1001,9,FALSE)</f>
        <v>#N/A</v>
      </c>
      <c r="AD843" s="20" t="e">
        <f>VLOOKUP('Frese Valve Selection'!$O843,'Partnumber data valves'!$B$4:$K$1001,10,FALSE)</f>
        <v>#N/A</v>
      </c>
      <c r="AE843" s="93">
        <f>IF(ISNUMBER(S843),S843*VLOOKUP('Frese Valve Selection'!$T843,'Partnumber data cartridges'!$A$4:$G$1001,7,FALSE),0)+
IF(ISNUMBER(U843),U843*VLOOKUP('Frese Valve Selection'!V843,'Partnumber data cartridges'!$A$4:$G$1001,7,FALSE),0)+
IF(ISNUMBER(W843),W843*VLOOKUP('Frese Valve Selection'!X843,'Partnumber data cartridges'!$A$4:$G$1001,7,FALSE),0)</f>
        <v>0</v>
      </c>
      <c r="AF843" s="1">
        <f>MAX(IF(ISBLANK(T843),0,VLOOKUP('Frese Valve Selection'!$T843,'Partnumber data cartridges'!$A$4:$G$1001,5,FALSE)),
IF(ISBLANK(V843),0,VLOOKUP('Frese Valve Selection'!V843,'Partnumber data cartridges'!$A$4:$G$1001,5,FALSE)),
IF(ISBLANK(X843),0,VLOOKUP('Frese Valve Selection'!X843,'Partnumber data cartridges'!$A$4:$G$1001,5,FALSE)))</f>
        <v>0</v>
      </c>
      <c r="AG843" s="20" t="e">
        <f>VLOOKUP(O843,'Weight table'!$A$2:$C$10000,3,FALSE)+IF(ISNUMBER(S843),S843*VLOOKUP(T843,'Weight table'!$A$2:$C$10000,3,FALSE),0)+IF(ISNUMBER(U843),U843*VLOOKUP(V843,'Weight table'!$A$2:$C$10000,3,FALSE),0)+IF(ISNUMBER(W843),W843*VLOOKUP(X843,'Weight table'!$A$2:$C$10000,3,FALSE),0)</f>
        <v>#N/A</v>
      </c>
      <c r="AI843" s="73"/>
      <c r="AN843">
        <f t="shared" si="59"/>
        <v>0</v>
      </c>
      <c r="AO843" t="e">
        <f t="shared" si="60"/>
        <v>#N/A</v>
      </c>
    </row>
    <row r="844" spans="2:4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O844" s="71"/>
      <c r="P844" s="20" t="e">
        <f>VLOOKUP('Frese Valve Selection'!$O844,'Partnumber data valves'!$B$4:$M$1001,12,FALSE)</f>
        <v>#N/A</v>
      </c>
      <c r="Q844" s="20" t="e">
        <f>VLOOKUP('Frese Valve Selection'!$O844,'Partnumber data valves'!$B$4:$L$1001,11,FALSE)</f>
        <v>#N/A</v>
      </c>
      <c r="R844" s="94" t="e">
        <f t="shared" si="61"/>
        <v>#DIV/0!</v>
      </c>
      <c r="S844" s="71"/>
      <c r="T844" s="71"/>
      <c r="U844" s="71"/>
      <c r="V844" s="71"/>
      <c r="W844" s="71"/>
      <c r="X844" s="71"/>
      <c r="Y844" s="19" t="e">
        <f>VLOOKUP('Frese Valve Selection'!$O844,'Partnumber data valves'!$B$4:$K$1001,2,FALSE)</f>
        <v>#N/A</v>
      </c>
      <c r="Z844" s="20" t="e">
        <f>VLOOKUP('Frese Valve Selection'!$O844,'Partnumber data valves'!$B$4:$K$1001,3,FALSE)</f>
        <v>#N/A</v>
      </c>
      <c r="AA844" s="20" t="e">
        <f>VLOOKUP('Frese Valve Selection'!$O844,'Partnumber data valves'!$B$4:$K$1001,7,FALSE)</f>
        <v>#N/A</v>
      </c>
      <c r="AB844" s="20" t="e">
        <f>VLOOKUP('Frese Valve Selection'!$O844,'Partnumber data valves'!$B$4:$K$1001,8,FALSE)</f>
        <v>#N/A</v>
      </c>
      <c r="AC844" s="20" t="e">
        <f>VLOOKUP('Frese Valve Selection'!$O844,'Partnumber data valves'!$B$4:$K$1001,9,FALSE)</f>
        <v>#N/A</v>
      </c>
      <c r="AD844" s="20" t="e">
        <f>VLOOKUP('Frese Valve Selection'!$O844,'Partnumber data valves'!$B$4:$K$1001,10,FALSE)</f>
        <v>#N/A</v>
      </c>
      <c r="AE844" s="93">
        <f>IF(ISNUMBER(S844),S844*VLOOKUP('Frese Valve Selection'!$T844,'Partnumber data cartridges'!$A$4:$G$1001,7,FALSE),0)+
IF(ISNUMBER(U844),U844*VLOOKUP('Frese Valve Selection'!V844,'Partnumber data cartridges'!$A$4:$G$1001,7,FALSE),0)+
IF(ISNUMBER(W844),W844*VLOOKUP('Frese Valve Selection'!X844,'Partnumber data cartridges'!$A$4:$G$1001,7,FALSE),0)</f>
        <v>0</v>
      </c>
      <c r="AF844" s="1">
        <f>MAX(IF(ISBLANK(T844),0,VLOOKUP('Frese Valve Selection'!$T844,'Partnumber data cartridges'!$A$4:$G$1001,5,FALSE)),
IF(ISBLANK(V844),0,VLOOKUP('Frese Valve Selection'!V844,'Partnumber data cartridges'!$A$4:$G$1001,5,FALSE)),
IF(ISBLANK(X844),0,VLOOKUP('Frese Valve Selection'!X844,'Partnumber data cartridges'!$A$4:$G$1001,5,FALSE)))</f>
        <v>0</v>
      </c>
      <c r="AG844" s="20" t="e">
        <f>VLOOKUP(O844,'Weight table'!$A$2:$C$10000,3,FALSE)+IF(ISNUMBER(S844),S844*VLOOKUP(T844,'Weight table'!$A$2:$C$10000,3,FALSE),0)+IF(ISNUMBER(U844),U844*VLOOKUP(V844,'Weight table'!$A$2:$C$10000,3,FALSE),0)+IF(ISNUMBER(W844),W844*VLOOKUP(X844,'Weight table'!$A$2:$C$10000,3,FALSE),0)</f>
        <v>#N/A</v>
      </c>
      <c r="AI844" s="73"/>
      <c r="AN844">
        <f t="shared" ref="AN844:AN907" si="62">S844+U844+W844</f>
        <v>0</v>
      </c>
      <c r="AO844" t="e">
        <f t="shared" ref="AO844:AO907" si="63">Q844-AN844</f>
        <v>#N/A</v>
      </c>
    </row>
    <row r="845" spans="2:4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O845" s="71"/>
      <c r="P845" s="20" t="e">
        <f>VLOOKUP('Frese Valve Selection'!$O845,'Partnumber data valves'!$B$4:$M$1001,12,FALSE)</f>
        <v>#N/A</v>
      </c>
      <c r="Q845" s="20" t="e">
        <f>VLOOKUP('Frese Valve Selection'!$O845,'Partnumber data valves'!$B$4:$L$1001,11,FALSE)</f>
        <v>#N/A</v>
      </c>
      <c r="R845" s="94" t="e">
        <f t="shared" si="61"/>
        <v>#DIV/0!</v>
      </c>
      <c r="S845" s="71"/>
      <c r="T845" s="71"/>
      <c r="U845" s="71"/>
      <c r="V845" s="71"/>
      <c r="W845" s="71"/>
      <c r="X845" s="71"/>
      <c r="Y845" s="19" t="e">
        <f>VLOOKUP('Frese Valve Selection'!$O845,'Partnumber data valves'!$B$4:$K$1001,2,FALSE)</f>
        <v>#N/A</v>
      </c>
      <c r="Z845" s="20" t="e">
        <f>VLOOKUP('Frese Valve Selection'!$O845,'Partnumber data valves'!$B$4:$K$1001,3,FALSE)</f>
        <v>#N/A</v>
      </c>
      <c r="AA845" s="20" t="e">
        <f>VLOOKUP('Frese Valve Selection'!$O845,'Partnumber data valves'!$B$4:$K$1001,7,FALSE)</f>
        <v>#N/A</v>
      </c>
      <c r="AB845" s="20" t="e">
        <f>VLOOKUP('Frese Valve Selection'!$O845,'Partnumber data valves'!$B$4:$K$1001,8,FALSE)</f>
        <v>#N/A</v>
      </c>
      <c r="AC845" s="20" t="e">
        <f>VLOOKUP('Frese Valve Selection'!$O845,'Partnumber data valves'!$B$4:$K$1001,9,FALSE)</f>
        <v>#N/A</v>
      </c>
      <c r="AD845" s="20" t="e">
        <f>VLOOKUP('Frese Valve Selection'!$O845,'Partnumber data valves'!$B$4:$K$1001,10,FALSE)</f>
        <v>#N/A</v>
      </c>
      <c r="AE845" s="93">
        <f>IF(ISNUMBER(S845),S845*VLOOKUP('Frese Valve Selection'!$T845,'Partnumber data cartridges'!$A$4:$G$1001,7,FALSE),0)+
IF(ISNUMBER(U845),U845*VLOOKUP('Frese Valve Selection'!V845,'Partnumber data cartridges'!$A$4:$G$1001,7,FALSE),0)+
IF(ISNUMBER(W845),W845*VLOOKUP('Frese Valve Selection'!X845,'Partnumber data cartridges'!$A$4:$G$1001,7,FALSE),0)</f>
        <v>0</v>
      </c>
      <c r="AF845" s="1">
        <f>MAX(IF(ISBLANK(T845),0,VLOOKUP('Frese Valve Selection'!$T845,'Partnumber data cartridges'!$A$4:$G$1001,5,FALSE)),
IF(ISBLANK(V845),0,VLOOKUP('Frese Valve Selection'!V845,'Partnumber data cartridges'!$A$4:$G$1001,5,FALSE)),
IF(ISBLANK(X845),0,VLOOKUP('Frese Valve Selection'!X845,'Partnumber data cartridges'!$A$4:$G$1001,5,FALSE)))</f>
        <v>0</v>
      </c>
      <c r="AG845" s="20" t="e">
        <f>VLOOKUP(O845,'Weight table'!$A$2:$C$10000,3,FALSE)+IF(ISNUMBER(S845),S845*VLOOKUP(T845,'Weight table'!$A$2:$C$10000,3,FALSE),0)+IF(ISNUMBER(U845),U845*VLOOKUP(V845,'Weight table'!$A$2:$C$10000,3,FALSE),0)+IF(ISNUMBER(W845),W845*VLOOKUP(X845,'Weight table'!$A$2:$C$10000,3,FALSE),0)</f>
        <v>#N/A</v>
      </c>
      <c r="AI845" s="73"/>
      <c r="AN845">
        <f t="shared" si="62"/>
        <v>0</v>
      </c>
      <c r="AO845" t="e">
        <f t="shared" si="63"/>
        <v>#N/A</v>
      </c>
    </row>
    <row r="846" spans="2:4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O846" s="71"/>
      <c r="P846" s="20" t="e">
        <f>VLOOKUP('Frese Valve Selection'!$O846,'Partnumber data valves'!$B$4:$M$1001,12,FALSE)</f>
        <v>#N/A</v>
      </c>
      <c r="Q846" s="20" t="e">
        <f>VLOOKUP('Frese Valve Selection'!$O846,'Partnumber data valves'!$B$4:$L$1001,11,FALSE)</f>
        <v>#N/A</v>
      </c>
      <c r="R846" s="94" t="e">
        <f t="shared" si="61"/>
        <v>#DIV/0!</v>
      </c>
      <c r="S846" s="71"/>
      <c r="T846" s="71"/>
      <c r="U846" s="71"/>
      <c r="V846" s="71"/>
      <c r="W846" s="71"/>
      <c r="X846" s="71"/>
      <c r="Y846" s="19" t="e">
        <f>VLOOKUP('Frese Valve Selection'!$O846,'Partnumber data valves'!$B$4:$K$1001,2,FALSE)</f>
        <v>#N/A</v>
      </c>
      <c r="Z846" s="20" t="e">
        <f>VLOOKUP('Frese Valve Selection'!$O846,'Partnumber data valves'!$B$4:$K$1001,3,FALSE)</f>
        <v>#N/A</v>
      </c>
      <c r="AA846" s="20" t="e">
        <f>VLOOKUP('Frese Valve Selection'!$O846,'Partnumber data valves'!$B$4:$K$1001,7,FALSE)</f>
        <v>#N/A</v>
      </c>
      <c r="AB846" s="20" t="e">
        <f>VLOOKUP('Frese Valve Selection'!$O846,'Partnumber data valves'!$B$4:$K$1001,8,FALSE)</f>
        <v>#N/A</v>
      </c>
      <c r="AC846" s="20" t="e">
        <f>VLOOKUP('Frese Valve Selection'!$O846,'Partnumber data valves'!$B$4:$K$1001,9,FALSE)</f>
        <v>#N/A</v>
      </c>
      <c r="AD846" s="20" t="e">
        <f>VLOOKUP('Frese Valve Selection'!$O846,'Partnumber data valves'!$B$4:$K$1001,10,FALSE)</f>
        <v>#N/A</v>
      </c>
      <c r="AE846" s="93">
        <f>IF(ISNUMBER(S846),S846*VLOOKUP('Frese Valve Selection'!$T846,'Partnumber data cartridges'!$A$4:$G$1001,7,FALSE),0)+
IF(ISNUMBER(U846),U846*VLOOKUP('Frese Valve Selection'!V846,'Partnumber data cartridges'!$A$4:$G$1001,7,FALSE),0)+
IF(ISNUMBER(W846),W846*VLOOKUP('Frese Valve Selection'!X846,'Partnumber data cartridges'!$A$4:$G$1001,7,FALSE),0)</f>
        <v>0</v>
      </c>
      <c r="AF846" s="1">
        <f>MAX(IF(ISBLANK(T846),0,VLOOKUP('Frese Valve Selection'!$T846,'Partnumber data cartridges'!$A$4:$G$1001,5,FALSE)),
IF(ISBLANK(V846),0,VLOOKUP('Frese Valve Selection'!V846,'Partnumber data cartridges'!$A$4:$G$1001,5,FALSE)),
IF(ISBLANK(X846),0,VLOOKUP('Frese Valve Selection'!X846,'Partnumber data cartridges'!$A$4:$G$1001,5,FALSE)))</f>
        <v>0</v>
      </c>
      <c r="AG846" s="20" t="e">
        <f>VLOOKUP(O846,'Weight table'!$A$2:$C$10000,3,FALSE)+IF(ISNUMBER(S846),S846*VLOOKUP(T846,'Weight table'!$A$2:$C$10000,3,FALSE),0)+IF(ISNUMBER(U846),U846*VLOOKUP(V846,'Weight table'!$A$2:$C$10000,3,FALSE),0)+IF(ISNUMBER(W846),W846*VLOOKUP(X846,'Weight table'!$A$2:$C$10000,3,FALSE),0)</f>
        <v>#N/A</v>
      </c>
      <c r="AI846" s="73"/>
      <c r="AN846">
        <f t="shared" si="62"/>
        <v>0</v>
      </c>
      <c r="AO846" t="e">
        <f t="shared" si="63"/>
        <v>#N/A</v>
      </c>
    </row>
    <row r="847" spans="2:4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O847" s="71"/>
      <c r="P847" s="20" t="e">
        <f>VLOOKUP('Frese Valve Selection'!$O847,'Partnumber data valves'!$B$4:$M$1001,12,FALSE)</f>
        <v>#N/A</v>
      </c>
      <c r="Q847" s="20" t="e">
        <f>VLOOKUP('Frese Valve Selection'!$O847,'Partnumber data valves'!$B$4:$L$1001,11,FALSE)</f>
        <v>#N/A</v>
      </c>
      <c r="R847" s="94" t="e">
        <f t="shared" si="61"/>
        <v>#DIV/0!</v>
      </c>
      <c r="S847" s="71"/>
      <c r="T847" s="71"/>
      <c r="U847" s="71"/>
      <c r="V847" s="71"/>
      <c r="W847" s="71"/>
      <c r="X847" s="71"/>
      <c r="Y847" s="19" t="e">
        <f>VLOOKUP('Frese Valve Selection'!$O847,'Partnumber data valves'!$B$4:$K$1001,2,FALSE)</f>
        <v>#N/A</v>
      </c>
      <c r="Z847" s="20" t="e">
        <f>VLOOKUP('Frese Valve Selection'!$O847,'Partnumber data valves'!$B$4:$K$1001,3,FALSE)</f>
        <v>#N/A</v>
      </c>
      <c r="AA847" s="20" t="e">
        <f>VLOOKUP('Frese Valve Selection'!$O847,'Partnumber data valves'!$B$4:$K$1001,7,FALSE)</f>
        <v>#N/A</v>
      </c>
      <c r="AB847" s="20" t="e">
        <f>VLOOKUP('Frese Valve Selection'!$O847,'Partnumber data valves'!$B$4:$K$1001,8,FALSE)</f>
        <v>#N/A</v>
      </c>
      <c r="AC847" s="20" t="e">
        <f>VLOOKUP('Frese Valve Selection'!$O847,'Partnumber data valves'!$B$4:$K$1001,9,FALSE)</f>
        <v>#N/A</v>
      </c>
      <c r="AD847" s="20" t="e">
        <f>VLOOKUP('Frese Valve Selection'!$O847,'Partnumber data valves'!$B$4:$K$1001,10,FALSE)</f>
        <v>#N/A</v>
      </c>
      <c r="AE847" s="93">
        <f>IF(ISNUMBER(S847),S847*VLOOKUP('Frese Valve Selection'!$T847,'Partnumber data cartridges'!$A$4:$G$1001,7,FALSE),0)+
IF(ISNUMBER(U847),U847*VLOOKUP('Frese Valve Selection'!V847,'Partnumber data cartridges'!$A$4:$G$1001,7,FALSE),0)+
IF(ISNUMBER(W847),W847*VLOOKUP('Frese Valve Selection'!X847,'Partnumber data cartridges'!$A$4:$G$1001,7,FALSE),0)</f>
        <v>0</v>
      </c>
      <c r="AF847" s="1">
        <f>MAX(IF(ISBLANK(T847),0,VLOOKUP('Frese Valve Selection'!$T847,'Partnumber data cartridges'!$A$4:$G$1001,5,FALSE)),
IF(ISBLANK(V847),0,VLOOKUP('Frese Valve Selection'!V847,'Partnumber data cartridges'!$A$4:$G$1001,5,FALSE)),
IF(ISBLANK(X847),0,VLOOKUP('Frese Valve Selection'!X847,'Partnumber data cartridges'!$A$4:$G$1001,5,FALSE)))</f>
        <v>0</v>
      </c>
      <c r="AG847" s="20" t="e">
        <f>VLOOKUP(O847,'Weight table'!$A$2:$C$10000,3,FALSE)+IF(ISNUMBER(S847),S847*VLOOKUP(T847,'Weight table'!$A$2:$C$10000,3,FALSE),0)+IF(ISNUMBER(U847),U847*VLOOKUP(V847,'Weight table'!$A$2:$C$10000,3,FALSE),0)+IF(ISNUMBER(W847),W847*VLOOKUP(X847,'Weight table'!$A$2:$C$10000,3,FALSE),0)</f>
        <v>#N/A</v>
      </c>
      <c r="AI847" s="73"/>
      <c r="AN847">
        <f t="shared" si="62"/>
        <v>0</v>
      </c>
      <c r="AO847" t="e">
        <f t="shared" si="63"/>
        <v>#N/A</v>
      </c>
    </row>
    <row r="848" spans="2:4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O848" s="71"/>
      <c r="P848" s="20" t="e">
        <f>VLOOKUP('Frese Valve Selection'!$O848,'Partnumber data valves'!$B$4:$M$1001,12,FALSE)</f>
        <v>#N/A</v>
      </c>
      <c r="Q848" s="20" t="e">
        <f>VLOOKUP('Frese Valve Selection'!$O848,'Partnumber data valves'!$B$4:$L$1001,11,FALSE)</f>
        <v>#N/A</v>
      </c>
      <c r="R848" s="94" t="e">
        <f t="shared" si="61"/>
        <v>#DIV/0!</v>
      </c>
      <c r="S848" s="71"/>
      <c r="T848" s="71"/>
      <c r="U848" s="71"/>
      <c r="V848" s="71"/>
      <c r="W848" s="71"/>
      <c r="X848" s="71"/>
      <c r="Y848" s="19" t="e">
        <f>VLOOKUP('Frese Valve Selection'!$O848,'Partnumber data valves'!$B$4:$K$1001,2,FALSE)</f>
        <v>#N/A</v>
      </c>
      <c r="Z848" s="20" t="e">
        <f>VLOOKUP('Frese Valve Selection'!$O848,'Partnumber data valves'!$B$4:$K$1001,3,FALSE)</f>
        <v>#N/A</v>
      </c>
      <c r="AA848" s="20" t="e">
        <f>VLOOKUP('Frese Valve Selection'!$O848,'Partnumber data valves'!$B$4:$K$1001,7,FALSE)</f>
        <v>#N/A</v>
      </c>
      <c r="AB848" s="20" t="e">
        <f>VLOOKUP('Frese Valve Selection'!$O848,'Partnumber data valves'!$B$4:$K$1001,8,FALSE)</f>
        <v>#N/A</v>
      </c>
      <c r="AC848" s="20" t="e">
        <f>VLOOKUP('Frese Valve Selection'!$O848,'Partnumber data valves'!$B$4:$K$1001,9,FALSE)</f>
        <v>#N/A</v>
      </c>
      <c r="AD848" s="20" t="e">
        <f>VLOOKUP('Frese Valve Selection'!$O848,'Partnumber data valves'!$B$4:$K$1001,10,FALSE)</f>
        <v>#N/A</v>
      </c>
      <c r="AE848" s="93">
        <f>IF(ISNUMBER(S848),S848*VLOOKUP('Frese Valve Selection'!$T848,'Partnumber data cartridges'!$A$4:$G$1001,7,FALSE),0)+
IF(ISNUMBER(U848),U848*VLOOKUP('Frese Valve Selection'!V848,'Partnumber data cartridges'!$A$4:$G$1001,7,FALSE),0)+
IF(ISNUMBER(W848),W848*VLOOKUP('Frese Valve Selection'!X848,'Partnumber data cartridges'!$A$4:$G$1001,7,FALSE),0)</f>
        <v>0</v>
      </c>
      <c r="AF848" s="1">
        <f>MAX(IF(ISBLANK(T848),0,VLOOKUP('Frese Valve Selection'!$T848,'Partnumber data cartridges'!$A$4:$G$1001,5,FALSE)),
IF(ISBLANK(V848),0,VLOOKUP('Frese Valve Selection'!V848,'Partnumber data cartridges'!$A$4:$G$1001,5,FALSE)),
IF(ISBLANK(X848),0,VLOOKUP('Frese Valve Selection'!X848,'Partnumber data cartridges'!$A$4:$G$1001,5,FALSE)))</f>
        <v>0</v>
      </c>
      <c r="AG848" s="20" t="e">
        <f>VLOOKUP(O848,'Weight table'!$A$2:$C$10000,3,FALSE)+IF(ISNUMBER(S848),S848*VLOOKUP(T848,'Weight table'!$A$2:$C$10000,3,FALSE),0)+IF(ISNUMBER(U848),U848*VLOOKUP(V848,'Weight table'!$A$2:$C$10000,3,FALSE),0)+IF(ISNUMBER(W848),W848*VLOOKUP(X848,'Weight table'!$A$2:$C$10000,3,FALSE),0)</f>
        <v>#N/A</v>
      </c>
      <c r="AI848" s="73"/>
      <c r="AN848">
        <f t="shared" si="62"/>
        <v>0</v>
      </c>
      <c r="AO848" t="e">
        <f t="shared" si="63"/>
        <v>#N/A</v>
      </c>
    </row>
    <row r="849" spans="2:4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O849" s="71"/>
      <c r="P849" s="20" t="e">
        <f>VLOOKUP('Frese Valve Selection'!$O849,'Partnumber data valves'!$B$4:$M$1001,12,FALSE)</f>
        <v>#N/A</v>
      </c>
      <c r="Q849" s="20" t="e">
        <f>VLOOKUP('Frese Valve Selection'!$O849,'Partnumber data valves'!$B$4:$L$1001,11,FALSE)</f>
        <v>#N/A</v>
      </c>
      <c r="R849" s="94" t="e">
        <f t="shared" si="61"/>
        <v>#DIV/0!</v>
      </c>
      <c r="S849" s="71"/>
      <c r="T849" s="71"/>
      <c r="U849" s="71"/>
      <c r="V849" s="71"/>
      <c r="W849" s="71"/>
      <c r="X849" s="71"/>
      <c r="Y849" s="19" t="e">
        <f>VLOOKUP('Frese Valve Selection'!$O849,'Partnumber data valves'!$B$4:$K$1001,2,FALSE)</f>
        <v>#N/A</v>
      </c>
      <c r="Z849" s="20" t="e">
        <f>VLOOKUP('Frese Valve Selection'!$O849,'Partnumber data valves'!$B$4:$K$1001,3,FALSE)</f>
        <v>#N/A</v>
      </c>
      <c r="AA849" s="20" t="e">
        <f>VLOOKUP('Frese Valve Selection'!$O849,'Partnumber data valves'!$B$4:$K$1001,7,FALSE)</f>
        <v>#N/A</v>
      </c>
      <c r="AB849" s="20" t="e">
        <f>VLOOKUP('Frese Valve Selection'!$O849,'Partnumber data valves'!$B$4:$K$1001,8,FALSE)</f>
        <v>#N/A</v>
      </c>
      <c r="AC849" s="20" t="e">
        <f>VLOOKUP('Frese Valve Selection'!$O849,'Partnumber data valves'!$B$4:$K$1001,9,FALSE)</f>
        <v>#N/A</v>
      </c>
      <c r="AD849" s="20" t="e">
        <f>VLOOKUP('Frese Valve Selection'!$O849,'Partnumber data valves'!$B$4:$K$1001,10,FALSE)</f>
        <v>#N/A</v>
      </c>
      <c r="AE849" s="93">
        <f>IF(ISNUMBER(S849),S849*VLOOKUP('Frese Valve Selection'!$T849,'Partnumber data cartridges'!$A$4:$G$1001,7,FALSE),0)+
IF(ISNUMBER(U849),U849*VLOOKUP('Frese Valve Selection'!V849,'Partnumber data cartridges'!$A$4:$G$1001,7,FALSE),0)+
IF(ISNUMBER(W849),W849*VLOOKUP('Frese Valve Selection'!X849,'Partnumber data cartridges'!$A$4:$G$1001,7,FALSE),0)</f>
        <v>0</v>
      </c>
      <c r="AF849" s="1">
        <f>MAX(IF(ISBLANK(T849),0,VLOOKUP('Frese Valve Selection'!$T849,'Partnumber data cartridges'!$A$4:$G$1001,5,FALSE)),
IF(ISBLANK(V849),0,VLOOKUP('Frese Valve Selection'!V849,'Partnumber data cartridges'!$A$4:$G$1001,5,FALSE)),
IF(ISBLANK(X849),0,VLOOKUP('Frese Valve Selection'!X849,'Partnumber data cartridges'!$A$4:$G$1001,5,FALSE)))</f>
        <v>0</v>
      </c>
      <c r="AG849" s="20" t="e">
        <f>VLOOKUP(O849,'Weight table'!$A$2:$C$10000,3,FALSE)+IF(ISNUMBER(S849),S849*VLOOKUP(T849,'Weight table'!$A$2:$C$10000,3,FALSE),0)+IF(ISNUMBER(U849),U849*VLOOKUP(V849,'Weight table'!$A$2:$C$10000,3,FALSE),0)+IF(ISNUMBER(W849),W849*VLOOKUP(X849,'Weight table'!$A$2:$C$10000,3,FALSE),0)</f>
        <v>#N/A</v>
      </c>
      <c r="AI849" s="73"/>
      <c r="AN849">
        <f t="shared" si="62"/>
        <v>0</v>
      </c>
      <c r="AO849" t="e">
        <f t="shared" si="63"/>
        <v>#N/A</v>
      </c>
    </row>
    <row r="850" spans="2:4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O850" s="71"/>
      <c r="P850" s="20" t="e">
        <f>VLOOKUP('Frese Valve Selection'!$O850,'Partnumber data valves'!$B$4:$M$1001,12,FALSE)</f>
        <v>#N/A</v>
      </c>
      <c r="Q850" s="20" t="e">
        <f>VLOOKUP('Frese Valve Selection'!$O850,'Partnumber data valves'!$B$4:$L$1001,11,FALSE)</f>
        <v>#N/A</v>
      </c>
      <c r="R850" s="94" t="e">
        <f t="shared" si="61"/>
        <v>#DIV/0!</v>
      </c>
      <c r="S850" s="71"/>
      <c r="T850" s="71"/>
      <c r="U850" s="71"/>
      <c r="V850" s="71"/>
      <c r="W850" s="71"/>
      <c r="X850" s="71"/>
      <c r="Y850" s="19" t="e">
        <f>VLOOKUP('Frese Valve Selection'!$O850,'Partnumber data valves'!$B$4:$K$1001,2,FALSE)</f>
        <v>#N/A</v>
      </c>
      <c r="Z850" s="20" t="e">
        <f>VLOOKUP('Frese Valve Selection'!$O850,'Partnumber data valves'!$B$4:$K$1001,3,FALSE)</f>
        <v>#N/A</v>
      </c>
      <c r="AA850" s="20" t="e">
        <f>VLOOKUP('Frese Valve Selection'!$O850,'Partnumber data valves'!$B$4:$K$1001,7,FALSE)</f>
        <v>#N/A</v>
      </c>
      <c r="AB850" s="20" t="e">
        <f>VLOOKUP('Frese Valve Selection'!$O850,'Partnumber data valves'!$B$4:$K$1001,8,FALSE)</f>
        <v>#N/A</v>
      </c>
      <c r="AC850" s="20" t="e">
        <f>VLOOKUP('Frese Valve Selection'!$O850,'Partnumber data valves'!$B$4:$K$1001,9,FALSE)</f>
        <v>#N/A</v>
      </c>
      <c r="AD850" s="20" t="e">
        <f>VLOOKUP('Frese Valve Selection'!$O850,'Partnumber data valves'!$B$4:$K$1001,10,FALSE)</f>
        <v>#N/A</v>
      </c>
      <c r="AE850" s="93">
        <f>IF(ISNUMBER(S850),S850*VLOOKUP('Frese Valve Selection'!$T850,'Partnumber data cartridges'!$A$4:$G$1001,7,FALSE),0)+
IF(ISNUMBER(U850),U850*VLOOKUP('Frese Valve Selection'!V850,'Partnumber data cartridges'!$A$4:$G$1001,7,FALSE),0)+
IF(ISNUMBER(W850),W850*VLOOKUP('Frese Valve Selection'!X850,'Partnumber data cartridges'!$A$4:$G$1001,7,FALSE),0)</f>
        <v>0</v>
      </c>
      <c r="AF850" s="1">
        <f>MAX(IF(ISBLANK(T850),0,VLOOKUP('Frese Valve Selection'!$T850,'Partnumber data cartridges'!$A$4:$G$1001,5,FALSE)),
IF(ISBLANK(V850),0,VLOOKUP('Frese Valve Selection'!V850,'Partnumber data cartridges'!$A$4:$G$1001,5,FALSE)),
IF(ISBLANK(X850),0,VLOOKUP('Frese Valve Selection'!X850,'Partnumber data cartridges'!$A$4:$G$1001,5,FALSE)))</f>
        <v>0</v>
      </c>
      <c r="AG850" s="20" t="e">
        <f>VLOOKUP(O850,'Weight table'!$A$2:$C$10000,3,FALSE)+IF(ISNUMBER(S850),S850*VLOOKUP(T850,'Weight table'!$A$2:$C$10000,3,FALSE),0)+IF(ISNUMBER(U850),U850*VLOOKUP(V850,'Weight table'!$A$2:$C$10000,3,FALSE),0)+IF(ISNUMBER(W850),W850*VLOOKUP(X850,'Weight table'!$A$2:$C$10000,3,FALSE),0)</f>
        <v>#N/A</v>
      </c>
      <c r="AI850" s="73"/>
      <c r="AN850">
        <f t="shared" si="62"/>
        <v>0</v>
      </c>
      <c r="AO850" t="e">
        <f t="shared" si="63"/>
        <v>#N/A</v>
      </c>
    </row>
    <row r="851" spans="2:4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O851" s="71"/>
      <c r="P851" s="20" t="e">
        <f>VLOOKUP('Frese Valve Selection'!$O851,'Partnumber data valves'!$B$4:$M$1001,12,FALSE)</f>
        <v>#N/A</v>
      </c>
      <c r="Q851" s="20" t="e">
        <f>VLOOKUP('Frese Valve Selection'!$O851,'Partnumber data valves'!$B$4:$L$1001,11,FALSE)</f>
        <v>#N/A</v>
      </c>
      <c r="R851" s="94" t="e">
        <f t="shared" si="61"/>
        <v>#DIV/0!</v>
      </c>
      <c r="S851" s="71"/>
      <c r="T851" s="71"/>
      <c r="U851" s="71"/>
      <c r="V851" s="71"/>
      <c r="W851" s="71"/>
      <c r="X851" s="71"/>
      <c r="Y851" s="19" t="e">
        <f>VLOOKUP('Frese Valve Selection'!$O851,'Partnumber data valves'!$B$4:$K$1001,2,FALSE)</f>
        <v>#N/A</v>
      </c>
      <c r="Z851" s="20" t="e">
        <f>VLOOKUP('Frese Valve Selection'!$O851,'Partnumber data valves'!$B$4:$K$1001,3,FALSE)</f>
        <v>#N/A</v>
      </c>
      <c r="AA851" s="20" t="e">
        <f>VLOOKUP('Frese Valve Selection'!$O851,'Partnumber data valves'!$B$4:$K$1001,7,FALSE)</f>
        <v>#N/A</v>
      </c>
      <c r="AB851" s="20" t="e">
        <f>VLOOKUP('Frese Valve Selection'!$O851,'Partnumber data valves'!$B$4:$K$1001,8,FALSE)</f>
        <v>#N/A</v>
      </c>
      <c r="AC851" s="20" t="e">
        <f>VLOOKUP('Frese Valve Selection'!$O851,'Partnumber data valves'!$B$4:$K$1001,9,FALSE)</f>
        <v>#N/A</v>
      </c>
      <c r="AD851" s="20" t="e">
        <f>VLOOKUP('Frese Valve Selection'!$O851,'Partnumber data valves'!$B$4:$K$1001,10,FALSE)</f>
        <v>#N/A</v>
      </c>
      <c r="AE851" s="93">
        <f>IF(ISNUMBER(S851),S851*VLOOKUP('Frese Valve Selection'!$T851,'Partnumber data cartridges'!$A$4:$G$1001,7,FALSE),0)+
IF(ISNUMBER(U851),U851*VLOOKUP('Frese Valve Selection'!V851,'Partnumber data cartridges'!$A$4:$G$1001,7,FALSE),0)+
IF(ISNUMBER(W851),W851*VLOOKUP('Frese Valve Selection'!X851,'Partnumber data cartridges'!$A$4:$G$1001,7,FALSE),0)</f>
        <v>0</v>
      </c>
      <c r="AF851" s="1">
        <f>MAX(IF(ISBLANK(T851),0,VLOOKUP('Frese Valve Selection'!$T851,'Partnumber data cartridges'!$A$4:$G$1001,5,FALSE)),
IF(ISBLANK(V851),0,VLOOKUP('Frese Valve Selection'!V851,'Partnumber data cartridges'!$A$4:$G$1001,5,FALSE)),
IF(ISBLANK(X851),0,VLOOKUP('Frese Valve Selection'!X851,'Partnumber data cartridges'!$A$4:$G$1001,5,FALSE)))</f>
        <v>0</v>
      </c>
      <c r="AG851" s="20" t="e">
        <f>VLOOKUP(O851,'Weight table'!$A$2:$C$10000,3,FALSE)+IF(ISNUMBER(S851),S851*VLOOKUP(T851,'Weight table'!$A$2:$C$10000,3,FALSE),0)+IF(ISNUMBER(U851),U851*VLOOKUP(V851,'Weight table'!$A$2:$C$10000,3,FALSE),0)+IF(ISNUMBER(W851),W851*VLOOKUP(X851,'Weight table'!$A$2:$C$10000,3,FALSE),0)</f>
        <v>#N/A</v>
      </c>
      <c r="AI851" s="73"/>
      <c r="AN851">
        <f t="shared" si="62"/>
        <v>0</v>
      </c>
      <c r="AO851" t="e">
        <f t="shared" si="63"/>
        <v>#N/A</v>
      </c>
    </row>
    <row r="852" spans="2:4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O852" s="71"/>
      <c r="P852" s="20" t="e">
        <f>VLOOKUP('Frese Valve Selection'!$O852,'Partnumber data valves'!$B$4:$M$1001,12,FALSE)</f>
        <v>#N/A</v>
      </c>
      <c r="Q852" s="20" t="e">
        <f>VLOOKUP('Frese Valve Selection'!$O852,'Partnumber data valves'!$B$4:$L$1001,11,FALSE)</f>
        <v>#N/A</v>
      </c>
      <c r="R852" s="94" t="e">
        <f t="shared" si="61"/>
        <v>#DIV/0!</v>
      </c>
      <c r="S852" s="71"/>
      <c r="T852" s="71"/>
      <c r="U852" s="71"/>
      <c r="V852" s="71"/>
      <c r="W852" s="71"/>
      <c r="X852" s="71"/>
      <c r="Y852" s="19" t="e">
        <f>VLOOKUP('Frese Valve Selection'!$O852,'Partnumber data valves'!$B$4:$K$1001,2,FALSE)</f>
        <v>#N/A</v>
      </c>
      <c r="Z852" s="20" t="e">
        <f>VLOOKUP('Frese Valve Selection'!$O852,'Partnumber data valves'!$B$4:$K$1001,3,FALSE)</f>
        <v>#N/A</v>
      </c>
      <c r="AA852" s="20" t="e">
        <f>VLOOKUP('Frese Valve Selection'!$O852,'Partnumber data valves'!$B$4:$K$1001,7,FALSE)</f>
        <v>#N/A</v>
      </c>
      <c r="AB852" s="20" t="e">
        <f>VLOOKUP('Frese Valve Selection'!$O852,'Partnumber data valves'!$B$4:$K$1001,8,FALSE)</f>
        <v>#N/A</v>
      </c>
      <c r="AC852" s="20" t="e">
        <f>VLOOKUP('Frese Valve Selection'!$O852,'Partnumber data valves'!$B$4:$K$1001,9,FALSE)</f>
        <v>#N/A</v>
      </c>
      <c r="AD852" s="20" t="e">
        <f>VLOOKUP('Frese Valve Selection'!$O852,'Partnumber data valves'!$B$4:$K$1001,10,FALSE)</f>
        <v>#N/A</v>
      </c>
      <c r="AE852" s="93">
        <f>IF(ISNUMBER(S852),S852*VLOOKUP('Frese Valve Selection'!$T852,'Partnumber data cartridges'!$A$4:$G$1001,7,FALSE),0)+
IF(ISNUMBER(U852),U852*VLOOKUP('Frese Valve Selection'!V852,'Partnumber data cartridges'!$A$4:$G$1001,7,FALSE),0)+
IF(ISNUMBER(W852),W852*VLOOKUP('Frese Valve Selection'!X852,'Partnumber data cartridges'!$A$4:$G$1001,7,FALSE),0)</f>
        <v>0</v>
      </c>
      <c r="AF852" s="1">
        <f>MAX(IF(ISBLANK(T852),0,VLOOKUP('Frese Valve Selection'!$T852,'Partnumber data cartridges'!$A$4:$G$1001,5,FALSE)),
IF(ISBLANK(V852),0,VLOOKUP('Frese Valve Selection'!V852,'Partnumber data cartridges'!$A$4:$G$1001,5,FALSE)),
IF(ISBLANK(X852),0,VLOOKUP('Frese Valve Selection'!X852,'Partnumber data cartridges'!$A$4:$G$1001,5,FALSE)))</f>
        <v>0</v>
      </c>
      <c r="AG852" s="20" t="e">
        <f>VLOOKUP(O852,'Weight table'!$A$2:$C$10000,3,FALSE)+IF(ISNUMBER(S852),S852*VLOOKUP(T852,'Weight table'!$A$2:$C$10000,3,FALSE),0)+IF(ISNUMBER(U852),U852*VLOOKUP(V852,'Weight table'!$A$2:$C$10000,3,FALSE),0)+IF(ISNUMBER(W852),W852*VLOOKUP(X852,'Weight table'!$A$2:$C$10000,3,FALSE),0)</f>
        <v>#N/A</v>
      </c>
      <c r="AI852" s="73"/>
      <c r="AN852">
        <f t="shared" si="62"/>
        <v>0</v>
      </c>
      <c r="AO852" t="e">
        <f t="shared" si="63"/>
        <v>#N/A</v>
      </c>
    </row>
    <row r="853" spans="2:4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O853" s="71"/>
      <c r="P853" s="20" t="e">
        <f>VLOOKUP('Frese Valve Selection'!$O853,'Partnumber data valves'!$B$4:$M$1001,12,FALSE)</f>
        <v>#N/A</v>
      </c>
      <c r="Q853" s="20" t="e">
        <f>VLOOKUP('Frese Valve Selection'!$O853,'Partnumber data valves'!$B$4:$L$1001,11,FALSE)</f>
        <v>#N/A</v>
      </c>
      <c r="R853" s="94" t="e">
        <f t="shared" si="61"/>
        <v>#DIV/0!</v>
      </c>
      <c r="S853" s="71"/>
      <c r="T853" s="71"/>
      <c r="U853" s="71"/>
      <c r="V853" s="71"/>
      <c r="W853" s="71"/>
      <c r="X853" s="71"/>
      <c r="Y853" s="19" t="e">
        <f>VLOOKUP('Frese Valve Selection'!$O853,'Partnumber data valves'!$B$4:$K$1001,2,FALSE)</f>
        <v>#N/A</v>
      </c>
      <c r="Z853" s="20" t="e">
        <f>VLOOKUP('Frese Valve Selection'!$O853,'Partnumber data valves'!$B$4:$K$1001,3,FALSE)</f>
        <v>#N/A</v>
      </c>
      <c r="AA853" s="20" t="e">
        <f>VLOOKUP('Frese Valve Selection'!$O853,'Partnumber data valves'!$B$4:$K$1001,7,FALSE)</f>
        <v>#N/A</v>
      </c>
      <c r="AB853" s="20" t="e">
        <f>VLOOKUP('Frese Valve Selection'!$O853,'Partnumber data valves'!$B$4:$K$1001,8,FALSE)</f>
        <v>#N/A</v>
      </c>
      <c r="AC853" s="20" t="e">
        <f>VLOOKUP('Frese Valve Selection'!$O853,'Partnumber data valves'!$B$4:$K$1001,9,FALSE)</f>
        <v>#N/A</v>
      </c>
      <c r="AD853" s="20" t="e">
        <f>VLOOKUP('Frese Valve Selection'!$O853,'Partnumber data valves'!$B$4:$K$1001,10,FALSE)</f>
        <v>#N/A</v>
      </c>
      <c r="AE853" s="93">
        <f>IF(ISNUMBER(S853),S853*VLOOKUP('Frese Valve Selection'!$T853,'Partnumber data cartridges'!$A$4:$G$1001,7,FALSE),0)+
IF(ISNUMBER(U853),U853*VLOOKUP('Frese Valve Selection'!V853,'Partnumber data cartridges'!$A$4:$G$1001,7,FALSE),0)+
IF(ISNUMBER(W853),W853*VLOOKUP('Frese Valve Selection'!X853,'Partnumber data cartridges'!$A$4:$G$1001,7,FALSE),0)</f>
        <v>0</v>
      </c>
      <c r="AF853" s="1">
        <f>MAX(IF(ISBLANK(T853),0,VLOOKUP('Frese Valve Selection'!$T853,'Partnumber data cartridges'!$A$4:$G$1001,5,FALSE)),
IF(ISBLANK(V853),0,VLOOKUP('Frese Valve Selection'!V853,'Partnumber data cartridges'!$A$4:$G$1001,5,FALSE)),
IF(ISBLANK(X853),0,VLOOKUP('Frese Valve Selection'!X853,'Partnumber data cartridges'!$A$4:$G$1001,5,FALSE)))</f>
        <v>0</v>
      </c>
      <c r="AG853" s="20" t="e">
        <f>VLOOKUP(O853,'Weight table'!$A$2:$C$10000,3,FALSE)+IF(ISNUMBER(S853),S853*VLOOKUP(T853,'Weight table'!$A$2:$C$10000,3,FALSE),0)+IF(ISNUMBER(U853),U853*VLOOKUP(V853,'Weight table'!$A$2:$C$10000,3,FALSE),0)+IF(ISNUMBER(W853),W853*VLOOKUP(X853,'Weight table'!$A$2:$C$10000,3,FALSE),0)</f>
        <v>#N/A</v>
      </c>
      <c r="AI853" s="73"/>
      <c r="AN853">
        <f t="shared" si="62"/>
        <v>0</v>
      </c>
      <c r="AO853" t="e">
        <f t="shared" si="63"/>
        <v>#N/A</v>
      </c>
    </row>
    <row r="854" spans="2:4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O854" s="71"/>
      <c r="P854" s="20" t="e">
        <f>VLOOKUP('Frese Valve Selection'!$O854,'Partnumber data valves'!$B$4:$M$1001,12,FALSE)</f>
        <v>#N/A</v>
      </c>
      <c r="Q854" s="20" t="e">
        <f>VLOOKUP('Frese Valve Selection'!$O854,'Partnumber data valves'!$B$4:$L$1001,11,FALSE)</f>
        <v>#N/A</v>
      </c>
      <c r="R854" s="94" t="e">
        <f t="shared" si="61"/>
        <v>#DIV/0!</v>
      </c>
      <c r="S854" s="71"/>
      <c r="T854" s="71"/>
      <c r="U854" s="71"/>
      <c r="V854" s="71"/>
      <c r="W854" s="71"/>
      <c r="X854" s="71"/>
      <c r="Y854" s="19" t="e">
        <f>VLOOKUP('Frese Valve Selection'!$O854,'Partnumber data valves'!$B$4:$K$1001,2,FALSE)</f>
        <v>#N/A</v>
      </c>
      <c r="Z854" s="20" t="e">
        <f>VLOOKUP('Frese Valve Selection'!$O854,'Partnumber data valves'!$B$4:$K$1001,3,FALSE)</f>
        <v>#N/A</v>
      </c>
      <c r="AA854" s="20" t="e">
        <f>VLOOKUP('Frese Valve Selection'!$O854,'Partnumber data valves'!$B$4:$K$1001,7,FALSE)</f>
        <v>#N/A</v>
      </c>
      <c r="AB854" s="20" t="e">
        <f>VLOOKUP('Frese Valve Selection'!$O854,'Partnumber data valves'!$B$4:$K$1001,8,FALSE)</f>
        <v>#N/A</v>
      </c>
      <c r="AC854" s="20" t="e">
        <f>VLOOKUP('Frese Valve Selection'!$O854,'Partnumber data valves'!$B$4:$K$1001,9,FALSE)</f>
        <v>#N/A</v>
      </c>
      <c r="AD854" s="20" t="e">
        <f>VLOOKUP('Frese Valve Selection'!$O854,'Partnumber data valves'!$B$4:$K$1001,10,FALSE)</f>
        <v>#N/A</v>
      </c>
      <c r="AE854" s="93">
        <f>IF(ISNUMBER(S854),S854*VLOOKUP('Frese Valve Selection'!$T854,'Partnumber data cartridges'!$A$4:$G$1001,7,FALSE),0)+
IF(ISNUMBER(U854),U854*VLOOKUP('Frese Valve Selection'!V854,'Partnumber data cartridges'!$A$4:$G$1001,7,FALSE),0)+
IF(ISNUMBER(W854),W854*VLOOKUP('Frese Valve Selection'!X854,'Partnumber data cartridges'!$A$4:$G$1001,7,FALSE),0)</f>
        <v>0</v>
      </c>
      <c r="AF854" s="1">
        <f>MAX(IF(ISBLANK(T854),0,VLOOKUP('Frese Valve Selection'!$T854,'Partnumber data cartridges'!$A$4:$G$1001,5,FALSE)),
IF(ISBLANK(V854),0,VLOOKUP('Frese Valve Selection'!V854,'Partnumber data cartridges'!$A$4:$G$1001,5,FALSE)),
IF(ISBLANK(X854),0,VLOOKUP('Frese Valve Selection'!X854,'Partnumber data cartridges'!$A$4:$G$1001,5,FALSE)))</f>
        <v>0</v>
      </c>
      <c r="AG854" s="20" t="e">
        <f>VLOOKUP(O854,'Weight table'!$A$2:$C$10000,3,FALSE)+IF(ISNUMBER(S854),S854*VLOOKUP(T854,'Weight table'!$A$2:$C$10000,3,FALSE),0)+IF(ISNUMBER(U854),U854*VLOOKUP(V854,'Weight table'!$A$2:$C$10000,3,FALSE),0)+IF(ISNUMBER(W854),W854*VLOOKUP(X854,'Weight table'!$A$2:$C$10000,3,FALSE),0)</f>
        <v>#N/A</v>
      </c>
      <c r="AI854" s="73"/>
      <c r="AN854">
        <f t="shared" si="62"/>
        <v>0</v>
      </c>
      <c r="AO854" t="e">
        <f t="shared" si="63"/>
        <v>#N/A</v>
      </c>
    </row>
    <row r="855" spans="2:4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O855" s="71"/>
      <c r="P855" s="20" t="e">
        <f>VLOOKUP('Frese Valve Selection'!$O855,'Partnumber data valves'!$B$4:$M$1001,12,FALSE)</f>
        <v>#N/A</v>
      </c>
      <c r="Q855" s="20" t="e">
        <f>VLOOKUP('Frese Valve Selection'!$O855,'Partnumber data valves'!$B$4:$L$1001,11,FALSE)</f>
        <v>#N/A</v>
      </c>
      <c r="R855" s="94" t="e">
        <f t="shared" si="61"/>
        <v>#DIV/0!</v>
      </c>
      <c r="S855" s="71"/>
      <c r="T855" s="71"/>
      <c r="U855" s="71"/>
      <c r="V855" s="71"/>
      <c r="W855" s="71"/>
      <c r="X855" s="71"/>
      <c r="Y855" s="19" t="e">
        <f>VLOOKUP('Frese Valve Selection'!$O855,'Partnumber data valves'!$B$4:$K$1001,2,FALSE)</f>
        <v>#N/A</v>
      </c>
      <c r="Z855" s="20" t="e">
        <f>VLOOKUP('Frese Valve Selection'!$O855,'Partnumber data valves'!$B$4:$K$1001,3,FALSE)</f>
        <v>#N/A</v>
      </c>
      <c r="AA855" s="20" t="e">
        <f>VLOOKUP('Frese Valve Selection'!$O855,'Partnumber data valves'!$B$4:$K$1001,7,FALSE)</f>
        <v>#N/A</v>
      </c>
      <c r="AB855" s="20" t="e">
        <f>VLOOKUP('Frese Valve Selection'!$O855,'Partnumber data valves'!$B$4:$K$1001,8,FALSE)</f>
        <v>#N/A</v>
      </c>
      <c r="AC855" s="20" t="e">
        <f>VLOOKUP('Frese Valve Selection'!$O855,'Partnumber data valves'!$B$4:$K$1001,9,FALSE)</f>
        <v>#N/A</v>
      </c>
      <c r="AD855" s="20" t="e">
        <f>VLOOKUP('Frese Valve Selection'!$O855,'Partnumber data valves'!$B$4:$K$1001,10,FALSE)</f>
        <v>#N/A</v>
      </c>
      <c r="AE855" s="93">
        <f>IF(ISNUMBER(S855),S855*VLOOKUP('Frese Valve Selection'!$T855,'Partnumber data cartridges'!$A$4:$G$1001,7,FALSE),0)+
IF(ISNUMBER(U855),U855*VLOOKUP('Frese Valve Selection'!V855,'Partnumber data cartridges'!$A$4:$G$1001,7,FALSE),0)+
IF(ISNUMBER(W855),W855*VLOOKUP('Frese Valve Selection'!X855,'Partnumber data cartridges'!$A$4:$G$1001,7,FALSE),0)</f>
        <v>0</v>
      </c>
      <c r="AF855" s="1">
        <f>MAX(IF(ISBLANK(T855),0,VLOOKUP('Frese Valve Selection'!$T855,'Partnumber data cartridges'!$A$4:$G$1001,5,FALSE)),
IF(ISBLANK(V855),0,VLOOKUP('Frese Valve Selection'!V855,'Partnumber data cartridges'!$A$4:$G$1001,5,FALSE)),
IF(ISBLANK(X855),0,VLOOKUP('Frese Valve Selection'!X855,'Partnumber data cartridges'!$A$4:$G$1001,5,FALSE)))</f>
        <v>0</v>
      </c>
      <c r="AG855" s="20" t="e">
        <f>VLOOKUP(O855,'Weight table'!$A$2:$C$10000,3,FALSE)+IF(ISNUMBER(S855),S855*VLOOKUP(T855,'Weight table'!$A$2:$C$10000,3,FALSE),0)+IF(ISNUMBER(U855),U855*VLOOKUP(V855,'Weight table'!$A$2:$C$10000,3,FALSE),0)+IF(ISNUMBER(W855),W855*VLOOKUP(X855,'Weight table'!$A$2:$C$10000,3,FALSE),0)</f>
        <v>#N/A</v>
      </c>
      <c r="AI855" s="73"/>
      <c r="AN855">
        <f t="shared" si="62"/>
        <v>0</v>
      </c>
      <c r="AO855" t="e">
        <f t="shared" si="63"/>
        <v>#N/A</v>
      </c>
    </row>
    <row r="856" spans="2:4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O856" s="71"/>
      <c r="P856" s="20" t="e">
        <f>VLOOKUP('Frese Valve Selection'!$O856,'Partnumber data valves'!$B$4:$M$1001,12,FALSE)</f>
        <v>#N/A</v>
      </c>
      <c r="Q856" s="20" t="e">
        <f>VLOOKUP('Frese Valve Selection'!$O856,'Partnumber data valves'!$B$4:$L$1001,11,FALSE)</f>
        <v>#N/A</v>
      </c>
      <c r="R856" s="94" t="e">
        <f t="shared" si="61"/>
        <v>#DIV/0!</v>
      </c>
      <c r="S856" s="71"/>
      <c r="T856" s="71"/>
      <c r="U856" s="71"/>
      <c r="V856" s="71"/>
      <c r="W856" s="71"/>
      <c r="X856" s="71"/>
      <c r="Y856" s="19" t="e">
        <f>VLOOKUP('Frese Valve Selection'!$O856,'Partnumber data valves'!$B$4:$K$1001,2,FALSE)</f>
        <v>#N/A</v>
      </c>
      <c r="Z856" s="20" t="e">
        <f>VLOOKUP('Frese Valve Selection'!$O856,'Partnumber data valves'!$B$4:$K$1001,3,FALSE)</f>
        <v>#N/A</v>
      </c>
      <c r="AA856" s="20" t="e">
        <f>VLOOKUP('Frese Valve Selection'!$O856,'Partnumber data valves'!$B$4:$K$1001,7,FALSE)</f>
        <v>#N/A</v>
      </c>
      <c r="AB856" s="20" t="e">
        <f>VLOOKUP('Frese Valve Selection'!$O856,'Partnumber data valves'!$B$4:$K$1001,8,FALSE)</f>
        <v>#N/A</v>
      </c>
      <c r="AC856" s="20" t="e">
        <f>VLOOKUP('Frese Valve Selection'!$O856,'Partnumber data valves'!$B$4:$K$1001,9,FALSE)</f>
        <v>#N/A</v>
      </c>
      <c r="AD856" s="20" t="e">
        <f>VLOOKUP('Frese Valve Selection'!$O856,'Partnumber data valves'!$B$4:$K$1001,10,FALSE)</f>
        <v>#N/A</v>
      </c>
      <c r="AE856" s="93">
        <f>IF(ISNUMBER(S856),S856*VLOOKUP('Frese Valve Selection'!$T856,'Partnumber data cartridges'!$A$4:$G$1001,7,FALSE),0)+
IF(ISNUMBER(U856),U856*VLOOKUP('Frese Valve Selection'!V856,'Partnumber data cartridges'!$A$4:$G$1001,7,FALSE),0)+
IF(ISNUMBER(W856),W856*VLOOKUP('Frese Valve Selection'!X856,'Partnumber data cartridges'!$A$4:$G$1001,7,FALSE),0)</f>
        <v>0</v>
      </c>
      <c r="AF856" s="1">
        <f>MAX(IF(ISBLANK(T856),0,VLOOKUP('Frese Valve Selection'!$T856,'Partnumber data cartridges'!$A$4:$G$1001,5,FALSE)),
IF(ISBLANK(V856),0,VLOOKUP('Frese Valve Selection'!V856,'Partnumber data cartridges'!$A$4:$G$1001,5,FALSE)),
IF(ISBLANK(X856),0,VLOOKUP('Frese Valve Selection'!X856,'Partnumber data cartridges'!$A$4:$G$1001,5,FALSE)))</f>
        <v>0</v>
      </c>
      <c r="AG856" s="20" t="e">
        <f>VLOOKUP(O856,'Weight table'!$A$2:$C$10000,3,FALSE)+IF(ISNUMBER(S856),S856*VLOOKUP(T856,'Weight table'!$A$2:$C$10000,3,FALSE),0)+IF(ISNUMBER(U856),U856*VLOOKUP(V856,'Weight table'!$A$2:$C$10000,3,FALSE),0)+IF(ISNUMBER(W856),W856*VLOOKUP(X856,'Weight table'!$A$2:$C$10000,3,FALSE),0)</f>
        <v>#N/A</v>
      </c>
      <c r="AI856" s="73"/>
      <c r="AN856">
        <f t="shared" si="62"/>
        <v>0</v>
      </c>
      <c r="AO856" t="e">
        <f t="shared" si="63"/>
        <v>#N/A</v>
      </c>
    </row>
    <row r="857" spans="2:4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O857" s="71"/>
      <c r="P857" s="20" t="e">
        <f>VLOOKUP('Frese Valve Selection'!$O857,'Partnumber data valves'!$B$4:$M$1001,12,FALSE)</f>
        <v>#N/A</v>
      </c>
      <c r="Q857" s="20" t="e">
        <f>VLOOKUP('Frese Valve Selection'!$O857,'Partnumber data valves'!$B$4:$L$1001,11,FALSE)</f>
        <v>#N/A</v>
      </c>
      <c r="R857" s="94" t="e">
        <f t="shared" si="61"/>
        <v>#DIV/0!</v>
      </c>
      <c r="S857" s="71"/>
      <c r="T857" s="71"/>
      <c r="U857" s="71"/>
      <c r="V857" s="71"/>
      <c r="W857" s="71"/>
      <c r="X857" s="71"/>
      <c r="Y857" s="19" t="e">
        <f>VLOOKUP('Frese Valve Selection'!$O857,'Partnumber data valves'!$B$4:$K$1001,2,FALSE)</f>
        <v>#N/A</v>
      </c>
      <c r="Z857" s="20" t="e">
        <f>VLOOKUP('Frese Valve Selection'!$O857,'Partnumber data valves'!$B$4:$K$1001,3,FALSE)</f>
        <v>#N/A</v>
      </c>
      <c r="AA857" s="20" t="e">
        <f>VLOOKUP('Frese Valve Selection'!$O857,'Partnumber data valves'!$B$4:$K$1001,7,FALSE)</f>
        <v>#N/A</v>
      </c>
      <c r="AB857" s="20" t="e">
        <f>VLOOKUP('Frese Valve Selection'!$O857,'Partnumber data valves'!$B$4:$K$1001,8,FALSE)</f>
        <v>#N/A</v>
      </c>
      <c r="AC857" s="20" t="e">
        <f>VLOOKUP('Frese Valve Selection'!$O857,'Partnumber data valves'!$B$4:$K$1001,9,FALSE)</f>
        <v>#N/A</v>
      </c>
      <c r="AD857" s="20" t="e">
        <f>VLOOKUP('Frese Valve Selection'!$O857,'Partnumber data valves'!$B$4:$K$1001,10,FALSE)</f>
        <v>#N/A</v>
      </c>
      <c r="AE857" s="93">
        <f>IF(ISNUMBER(S857),S857*VLOOKUP('Frese Valve Selection'!$T857,'Partnumber data cartridges'!$A$4:$G$1001,7,FALSE),0)+
IF(ISNUMBER(U857),U857*VLOOKUP('Frese Valve Selection'!V857,'Partnumber data cartridges'!$A$4:$G$1001,7,FALSE),0)+
IF(ISNUMBER(W857),W857*VLOOKUP('Frese Valve Selection'!X857,'Partnumber data cartridges'!$A$4:$G$1001,7,FALSE),0)</f>
        <v>0</v>
      </c>
      <c r="AF857" s="1">
        <f>MAX(IF(ISBLANK(T857),0,VLOOKUP('Frese Valve Selection'!$T857,'Partnumber data cartridges'!$A$4:$G$1001,5,FALSE)),
IF(ISBLANK(V857),0,VLOOKUP('Frese Valve Selection'!V857,'Partnumber data cartridges'!$A$4:$G$1001,5,FALSE)),
IF(ISBLANK(X857),0,VLOOKUP('Frese Valve Selection'!X857,'Partnumber data cartridges'!$A$4:$G$1001,5,FALSE)))</f>
        <v>0</v>
      </c>
      <c r="AG857" s="20" t="e">
        <f>VLOOKUP(O857,'Weight table'!$A$2:$C$10000,3,FALSE)+IF(ISNUMBER(S857),S857*VLOOKUP(T857,'Weight table'!$A$2:$C$10000,3,FALSE),0)+IF(ISNUMBER(U857),U857*VLOOKUP(V857,'Weight table'!$A$2:$C$10000,3,FALSE),0)+IF(ISNUMBER(W857),W857*VLOOKUP(X857,'Weight table'!$A$2:$C$10000,3,FALSE),0)</f>
        <v>#N/A</v>
      </c>
      <c r="AI857" s="73"/>
      <c r="AN857">
        <f t="shared" si="62"/>
        <v>0</v>
      </c>
      <c r="AO857" t="e">
        <f t="shared" si="63"/>
        <v>#N/A</v>
      </c>
    </row>
    <row r="858" spans="2:4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O858" s="71"/>
      <c r="P858" s="20" t="e">
        <f>VLOOKUP('Frese Valve Selection'!$O858,'Partnumber data valves'!$B$4:$M$1001,12,FALSE)</f>
        <v>#N/A</v>
      </c>
      <c r="Q858" s="20" t="e">
        <f>VLOOKUP('Frese Valve Selection'!$O858,'Partnumber data valves'!$B$4:$L$1001,11,FALSE)</f>
        <v>#N/A</v>
      </c>
      <c r="R858" s="94" t="e">
        <f t="shared" si="61"/>
        <v>#DIV/0!</v>
      </c>
      <c r="S858" s="71"/>
      <c r="T858" s="71"/>
      <c r="U858" s="71"/>
      <c r="V858" s="71"/>
      <c r="W858" s="71"/>
      <c r="X858" s="71"/>
      <c r="Y858" s="19" t="e">
        <f>VLOOKUP('Frese Valve Selection'!$O858,'Partnumber data valves'!$B$4:$K$1001,2,FALSE)</f>
        <v>#N/A</v>
      </c>
      <c r="Z858" s="20" t="e">
        <f>VLOOKUP('Frese Valve Selection'!$O858,'Partnumber data valves'!$B$4:$K$1001,3,FALSE)</f>
        <v>#N/A</v>
      </c>
      <c r="AA858" s="20" t="e">
        <f>VLOOKUP('Frese Valve Selection'!$O858,'Partnumber data valves'!$B$4:$K$1001,7,FALSE)</f>
        <v>#N/A</v>
      </c>
      <c r="AB858" s="20" t="e">
        <f>VLOOKUP('Frese Valve Selection'!$O858,'Partnumber data valves'!$B$4:$K$1001,8,FALSE)</f>
        <v>#N/A</v>
      </c>
      <c r="AC858" s="20" t="e">
        <f>VLOOKUP('Frese Valve Selection'!$O858,'Partnumber data valves'!$B$4:$K$1001,9,FALSE)</f>
        <v>#N/A</v>
      </c>
      <c r="AD858" s="20" t="e">
        <f>VLOOKUP('Frese Valve Selection'!$O858,'Partnumber data valves'!$B$4:$K$1001,10,FALSE)</f>
        <v>#N/A</v>
      </c>
      <c r="AE858" s="93">
        <f>IF(ISNUMBER(S858),S858*VLOOKUP('Frese Valve Selection'!$T858,'Partnumber data cartridges'!$A$4:$G$1001,7,FALSE),0)+
IF(ISNUMBER(U858),U858*VLOOKUP('Frese Valve Selection'!V858,'Partnumber data cartridges'!$A$4:$G$1001,7,FALSE),0)+
IF(ISNUMBER(W858),W858*VLOOKUP('Frese Valve Selection'!X858,'Partnumber data cartridges'!$A$4:$G$1001,7,FALSE),0)</f>
        <v>0</v>
      </c>
      <c r="AF858" s="1">
        <f>MAX(IF(ISBLANK(T858),0,VLOOKUP('Frese Valve Selection'!$T858,'Partnumber data cartridges'!$A$4:$G$1001,5,FALSE)),
IF(ISBLANK(V858),0,VLOOKUP('Frese Valve Selection'!V858,'Partnumber data cartridges'!$A$4:$G$1001,5,FALSE)),
IF(ISBLANK(X858),0,VLOOKUP('Frese Valve Selection'!X858,'Partnumber data cartridges'!$A$4:$G$1001,5,FALSE)))</f>
        <v>0</v>
      </c>
      <c r="AG858" s="20" t="e">
        <f>VLOOKUP(O858,'Weight table'!$A$2:$C$10000,3,FALSE)+IF(ISNUMBER(S858),S858*VLOOKUP(T858,'Weight table'!$A$2:$C$10000,3,FALSE),0)+IF(ISNUMBER(U858),U858*VLOOKUP(V858,'Weight table'!$A$2:$C$10000,3,FALSE),0)+IF(ISNUMBER(W858),W858*VLOOKUP(X858,'Weight table'!$A$2:$C$10000,3,FALSE),0)</f>
        <v>#N/A</v>
      </c>
      <c r="AI858" s="73"/>
      <c r="AN858">
        <f t="shared" si="62"/>
        <v>0</v>
      </c>
      <c r="AO858" t="e">
        <f t="shared" si="63"/>
        <v>#N/A</v>
      </c>
    </row>
    <row r="859" spans="2:4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O859" s="71"/>
      <c r="P859" s="20" t="e">
        <f>VLOOKUP('Frese Valve Selection'!$O859,'Partnumber data valves'!$B$4:$M$1001,12,FALSE)</f>
        <v>#N/A</v>
      </c>
      <c r="Q859" s="20" t="e">
        <f>VLOOKUP('Frese Valve Selection'!$O859,'Partnumber data valves'!$B$4:$L$1001,11,FALSE)</f>
        <v>#N/A</v>
      </c>
      <c r="R859" s="94" t="e">
        <f t="shared" si="61"/>
        <v>#DIV/0!</v>
      </c>
      <c r="S859" s="71"/>
      <c r="T859" s="71"/>
      <c r="U859" s="71"/>
      <c r="V859" s="71"/>
      <c r="W859" s="71"/>
      <c r="X859" s="71"/>
      <c r="Y859" s="19" t="e">
        <f>VLOOKUP('Frese Valve Selection'!$O859,'Partnumber data valves'!$B$4:$K$1001,2,FALSE)</f>
        <v>#N/A</v>
      </c>
      <c r="Z859" s="20" t="e">
        <f>VLOOKUP('Frese Valve Selection'!$O859,'Partnumber data valves'!$B$4:$K$1001,3,FALSE)</f>
        <v>#N/A</v>
      </c>
      <c r="AA859" s="20" t="e">
        <f>VLOOKUP('Frese Valve Selection'!$O859,'Partnumber data valves'!$B$4:$K$1001,7,FALSE)</f>
        <v>#N/A</v>
      </c>
      <c r="AB859" s="20" t="e">
        <f>VLOOKUP('Frese Valve Selection'!$O859,'Partnumber data valves'!$B$4:$K$1001,8,FALSE)</f>
        <v>#N/A</v>
      </c>
      <c r="AC859" s="20" t="e">
        <f>VLOOKUP('Frese Valve Selection'!$O859,'Partnumber data valves'!$B$4:$K$1001,9,FALSE)</f>
        <v>#N/A</v>
      </c>
      <c r="AD859" s="20" t="e">
        <f>VLOOKUP('Frese Valve Selection'!$O859,'Partnumber data valves'!$B$4:$K$1001,10,FALSE)</f>
        <v>#N/A</v>
      </c>
      <c r="AE859" s="93">
        <f>IF(ISNUMBER(S859),S859*VLOOKUP('Frese Valve Selection'!$T859,'Partnumber data cartridges'!$A$4:$G$1001,7,FALSE),0)+
IF(ISNUMBER(U859),U859*VLOOKUP('Frese Valve Selection'!V859,'Partnumber data cartridges'!$A$4:$G$1001,7,FALSE),0)+
IF(ISNUMBER(W859),W859*VLOOKUP('Frese Valve Selection'!X859,'Partnumber data cartridges'!$A$4:$G$1001,7,FALSE),0)</f>
        <v>0</v>
      </c>
      <c r="AF859" s="1">
        <f>MAX(IF(ISBLANK(T859),0,VLOOKUP('Frese Valve Selection'!$T859,'Partnumber data cartridges'!$A$4:$G$1001,5,FALSE)),
IF(ISBLANK(V859),0,VLOOKUP('Frese Valve Selection'!V859,'Partnumber data cartridges'!$A$4:$G$1001,5,FALSE)),
IF(ISBLANK(X859),0,VLOOKUP('Frese Valve Selection'!X859,'Partnumber data cartridges'!$A$4:$G$1001,5,FALSE)))</f>
        <v>0</v>
      </c>
      <c r="AG859" s="20" t="e">
        <f>VLOOKUP(O859,'Weight table'!$A$2:$C$10000,3,FALSE)+IF(ISNUMBER(S859),S859*VLOOKUP(T859,'Weight table'!$A$2:$C$10000,3,FALSE),0)+IF(ISNUMBER(U859),U859*VLOOKUP(V859,'Weight table'!$A$2:$C$10000,3,FALSE),0)+IF(ISNUMBER(W859),W859*VLOOKUP(X859,'Weight table'!$A$2:$C$10000,3,FALSE),0)</f>
        <v>#N/A</v>
      </c>
      <c r="AI859" s="73"/>
      <c r="AN859">
        <f t="shared" si="62"/>
        <v>0</v>
      </c>
      <c r="AO859" t="e">
        <f t="shared" si="63"/>
        <v>#N/A</v>
      </c>
    </row>
    <row r="860" spans="2:4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O860" s="71"/>
      <c r="P860" s="20" t="e">
        <f>VLOOKUP('Frese Valve Selection'!$O860,'Partnumber data valves'!$B$4:$M$1001,12,FALSE)</f>
        <v>#N/A</v>
      </c>
      <c r="Q860" s="20" t="e">
        <f>VLOOKUP('Frese Valve Selection'!$O860,'Partnumber data valves'!$B$4:$L$1001,11,FALSE)</f>
        <v>#N/A</v>
      </c>
      <c r="R860" s="94" t="e">
        <f t="shared" si="61"/>
        <v>#DIV/0!</v>
      </c>
      <c r="S860" s="71"/>
      <c r="T860" s="71"/>
      <c r="U860" s="71"/>
      <c r="V860" s="71"/>
      <c r="W860" s="71"/>
      <c r="X860" s="71"/>
      <c r="Y860" s="19" t="e">
        <f>VLOOKUP('Frese Valve Selection'!$O860,'Partnumber data valves'!$B$4:$K$1001,2,FALSE)</f>
        <v>#N/A</v>
      </c>
      <c r="Z860" s="20" t="e">
        <f>VLOOKUP('Frese Valve Selection'!$O860,'Partnumber data valves'!$B$4:$K$1001,3,FALSE)</f>
        <v>#N/A</v>
      </c>
      <c r="AA860" s="20" t="e">
        <f>VLOOKUP('Frese Valve Selection'!$O860,'Partnumber data valves'!$B$4:$K$1001,7,FALSE)</f>
        <v>#N/A</v>
      </c>
      <c r="AB860" s="20" t="e">
        <f>VLOOKUP('Frese Valve Selection'!$O860,'Partnumber data valves'!$B$4:$K$1001,8,FALSE)</f>
        <v>#N/A</v>
      </c>
      <c r="AC860" s="20" t="e">
        <f>VLOOKUP('Frese Valve Selection'!$O860,'Partnumber data valves'!$B$4:$K$1001,9,FALSE)</f>
        <v>#N/A</v>
      </c>
      <c r="AD860" s="20" t="e">
        <f>VLOOKUP('Frese Valve Selection'!$O860,'Partnumber data valves'!$B$4:$K$1001,10,FALSE)</f>
        <v>#N/A</v>
      </c>
      <c r="AE860" s="93">
        <f>IF(ISNUMBER(S860),S860*VLOOKUP('Frese Valve Selection'!$T860,'Partnumber data cartridges'!$A$4:$G$1001,7,FALSE),0)+
IF(ISNUMBER(U860),U860*VLOOKUP('Frese Valve Selection'!V860,'Partnumber data cartridges'!$A$4:$G$1001,7,FALSE),0)+
IF(ISNUMBER(W860),W860*VLOOKUP('Frese Valve Selection'!X860,'Partnumber data cartridges'!$A$4:$G$1001,7,FALSE),0)</f>
        <v>0</v>
      </c>
      <c r="AF860" s="1">
        <f>MAX(IF(ISBLANK(T860),0,VLOOKUP('Frese Valve Selection'!$T860,'Partnumber data cartridges'!$A$4:$G$1001,5,FALSE)),
IF(ISBLANK(V860),0,VLOOKUP('Frese Valve Selection'!V860,'Partnumber data cartridges'!$A$4:$G$1001,5,FALSE)),
IF(ISBLANK(X860),0,VLOOKUP('Frese Valve Selection'!X860,'Partnumber data cartridges'!$A$4:$G$1001,5,FALSE)))</f>
        <v>0</v>
      </c>
      <c r="AG860" s="20" t="e">
        <f>VLOOKUP(O860,'Weight table'!$A$2:$C$10000,3,FALSE)+IF(ISNUMBER(S860),S860*VLOOKUP(T860,'Weight table'!$A$2:$C$10000,3,FALSE),0)+IF(ISNUMBER(U860),U860*VLOOKUP(V860,'Weight table'!$A$2:$C$10000,3,FALSE),0)+IF(ISNUMBER(W860),W860*VLOOKUP(X860,'Weight table'!$A$2:$C$10000,3,FALSE),0)</f>
        <v>#N/A</v>
      </c>
      <c r="AI860" s="73"/>
      <c r="AN860">
        <f t="shared" si="62"/>
        <v>0</v>
      </c>
      <c r="AO860" t="e">
        <f t="shared" si="63"/>
        <v>#N/A</v>
      </c>
    </row>
    <row r="861" spans="2:4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O861" s="71"/>
      <c r="P861" s="20" t="e">
        <f>VLOOKUP('Frese Valve Selection'!$O861,'Partnumber data valves'!$B$4:$M$1001,12,FALSE)</f>
        <v>#N/A</v>
      </c>
      <c r="Q861" s="20" t="e">
        <f>VLOOKUP('Frese Valve Selection'!$O861,'Partnumber data valves'!$B$4:$L$1001,11,FALSE)</f>
        <v>#N/A</v>
      </c>
      <c r="R861" s="94" t="e">
        <f t="shared" si="61"/>
        <v>#DIV/0!</v>
      </c>
      <c r="S861" s="71"/>
      <c r="T861" s="71"/>
      <c r="U861" s="71"/>
      <c r="V861" s="71"/>
      <c r="W861" s="71"/>
      <c r="X861" s="71"/>
      <c r="Y861" s="19" t="e">
        <f>VLOOKUP('Frese Valve Selection'!$O861,'Partnumber data valves'!$B$4:$K$1001,2,FALSE)</f>
        <v>#N/A</v>
      </c>
      <c r="Z861" s="20" t="e">
        <f>VLOOKUP('Frese Valve Selection'!$O861,'Partnumber data valves'!$B$4:$K$1001,3,FALSE)</f>
        <v>#N/A</v>
      </c>
      <c r="AA861" s="20" t="e">
        <f>VLOOKUP('Frese Valve Selection'!$O861,'Partnumber data valves'!$B$4:$K$1001,7,FALSE)</f>
        <v>#N/A</v>
      </c>
      <c r="AB861" s="20" t="e">
        <f>VLOOKUP('Frese Valve Selection'!$O861,'Partnumber data valves'!$B$4:$K$1001,8,FALSE)</f>
        <v>#N/A</v>
      </c>
      <c r="AC861" s="20" t="e">
        <f>VLOOKUP('Frese Valve Selection'!$O861,'Partnumber data valves'!$B$4:$K$1001,9,FALSE)</f>
        <v>#N/A</v>
      </c>
      <c r="AD861" s="20" t="e">
        <f>VLOOKUP('Frese Valve Selection'!$O861,'Partnumber data valves'!$B$4:$K$1001,10,FALSE)</f>
        <v>#N/A</v>
      </c>
      <c r="AE861" s="93">
        <f>IF(ISNUMBER(S861),S861*VLOOKUP('Frese Valve Selection'!$T861,'Partnumber data cartridges'!$A$4:$G$1001,7,FALSE),0)+
IF(ISNUMBER(U861),U861*VLOOKUP('Frese Valve Selection'!V861,'Partnumber data cartridges'!$A$4:$G$1001,7,FALSE),0)+
IF(ISNUMBER(W861),W861*VLOOKUP('Frese Valve Selection'!X861,'Partnumber data cartridges'!$A$4:$G$1001,7,FALSE),0)</f>
        <v>0</v>
      </c>
      <c r="AF861" s="1">
        <f>MAX(IF(ISBLANK(T861),0,VLOOKUP('Frese Valve Selection'!$T861,'Partnumber data cartridges'!$A$4:$G$1001,5,FALSE)),
IF(ISBLANK(V861),0,VLOOKUP('Frese Valve Selection'!V861,'Partnumber data cartridges'!$A$4:$G$1001,5,FALSE)),
IF(ISBLANK(X861),0,VLOOKUP('Frese Valve Selection'!X861,'Partnumber data cartridges'!$A$4:$G$1001,5,FALSE)))</f>
        <v>0</v>
      </c>
      <c r="AG861" s="20" t="e">
        <f>VLOOKUP(O861,'Weight table'!$A$2:$C$10000,3,FALSE)+IF(ISNUMBER(S861),S861*VLOOKUP(T861,'Weight table'!$A$2:$C$10000,3,FALSE),0)+IF(ISNUMBER(U861),U861*VLOOKUP(V861,'Weight table'!$A$2:$C$10000,3,FALSE),0)+IF(ISNUMBER(W861),W861*VLOOKUP(X861,'Weight table'!$A$2:$C$10000,3,FALSE),0)</f>
        <v>#N/A</v>
      </c>
      <c r="AI861" s="73"/>
      <c r="AN861">
        <f t="shared" si="62"/>
        <v>0</v>
      </c>
      <c r="AO861" t="e">
        <f t="shared" si="63"/>
        <v>#N/A</v>
      </c>
    </row>
    <row r="862" spans="2:4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O862" s="71"/>
      <c r="P862" s="20" t="e">
        <f>VLOOKUP('Frese Valve Selection'!$O862,'Partnumber data valves'!$B$4:$M$1001,12,FALSE)</f>
        <v>#N/A</v>
      </c>
      <c r="Q862" s="20" t="e">
        <f>VLOOKUP('Frese Valve Selection'!$O862,'Partnumber data valves'!$B$4:$L$1001,11,FALSE)</f>
        <v>#N/A</v>
      </c>
      <c r="R862" s="94" t="e">
        <f t="shared" si="61"/>
        <v>#DIV/0!</v>
      </c>
      <c r="S862" s="71"/>
      <c r="T862" s="71"/>
      <c r="U862" s="71"/>
      <c r="V862" s="71"/>
      <c r="W862" s="71"/>
      <c r="X862" s="71"/>
      <c r="Y862" s="19" t="e">
        <f>VLOOKUP('Frese Valve Selection'!$O862,'Partnumber data valves'!$B$4:$K$1001,2,FALSE)</f>
        <v>#N/A</v>
      </c>
      <c r="Z862" s="20" t="e">
        <f>VLOOKUP('Frese Valve Selection'!$O862,'Partnumber data valves'!$B$4:$K$1001,3,FALSE)</f>
        <v>#N/A</v>
      </c>
      <c r="AA862" s="20" t="e">
        <f>VLOOKUP('Frese Valve Selection'!$O862,'Partnumber data valves'!$B$4:$K$1001,7,FALSE)</f>
        <v>#N/A</v>
      </c>
      <c r="AB862" s="20" t="e">
        <f>VLOOKUP('Frese Valve Selection'!$O862,'Partnumber data valves'!$B$4:$K$1001,8,FALSE)</f>
        <v>#N/A</v>
      </c>
      <c r="AC862" s="20" t="e">
        <f>VLOOKUP('Frese Valve Selection'!$O862,'Partnumber data valves'!$B$4:$K$1001,9,FALSE)</f>
        <v>#N/A</v>
      </c>
      <c r="AD862" s="20" t="e">
        <f>VLOOKUP('Frese Valve Selection'!$O862,'Partnumber data valves'!$B$4:$K$1001,10,FALSE)</f>
        <v>#N/A</v>
      </c>
      <c r="AE862" s="93">
        <f>IF(ISNUMBER(S862),S862*VLOOKUP('Frese Valve Selection'!$T862,'Partnumber data cartridges'!$A$4:$G$1001,7,FALSE),0)+
IF(ISNUMBER(U862),U862*VLOOKUP('Frese Valve Selection'!V862,'Partnumber data cartridges'!$A$4:$G$1001,7,FALSE),0)+
IF(ISNUMBER(W862),W862*VLOOKUP('Frese Valve Selection'!X862,'Partnumber data cartridges'!$A$4:$G$1001,7,FALSE),0)</f>
        <v>0</v>
      </c>
      <c r="AF862" s="1">
        <f>MAX(IF(ISBLANK(T862),0,VLOOKUP('Frese Valve Selection'!$T862,'Partnumber data cartridges'!$A$4:$G$1001,5,FALSE)),
IF(ISBLANK(V862),0,VLOOKUP('Frese Valve Selection'!V862,'Partnumber data cartridges'!$A$4:$G$1001,5,FALSE)),
IF(ISBLANK(X862),0,VLOOKUP('Frese Valve Selection'!X862,'Partnumber data cartridges'!$A$4:$G$1001,5,FALSE)))</f>
        <v>0</v>
      </c>
      <c r="AG862" s="20" t="e">
        <f>VLOOKUP(O862,'Weight table'!$A$2:$C$10000,3,FALSE)+IF(ISNUMBER(S862),S862*VLOOKUP(T862,'Weight table'!$A$2:$C$10000,3,FALSE),0)+IF(ISNUMBER(U862),U862*VLOOKUP(V862,'Weight table'!$A$2:$C$10000,3,FALSE),0)+IF(ISNUMBER(W862),W862*VLOOKUP(X862,'Weight table'!$A$2:$C$10000,3,FALSE),0)</f>
        <v>#N/A</v>
      </c>
      <c r="AI862" s="73"/>
      <c r="AN862">
        <f t="shared" si="62"/>
        <v>0</v>
      </c>
      <c r="AO862" t="e">
        <f t="shared" si="63"/>
        <v>#N/A</v>
      </c>
    </row>
    <row r="863" spans="2:4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O863" s="71"/>
      <c r="P863" s="20" t="e">
        <f>VLOOKUP('Frese Valve Selection'!$O863,'Partnumber data valves'!$B$4:$M$1001,12,FALSE)</f>
        <v>#N/A</v>
      </c>
      <c r="Q863" s="20" t="e">
        <f>VLOOKUP('Frese Valve Selection'!$O863,'Partnumber data valves'!$B$4:$L$1001,11,FALSE)</f>
        <v>#N/A</v>
      </c>
      <c r="R863" s="94" t="e">
        <f t="shared" si="61"/>
        <v>#DIV/0!</v>
      </c>
      <c r="S863" s="71"/>
      <c r="T863" s="71"/>
      <c r="U863" s="71"/>
      <c r="V863" s="71"/>
      <c r="W863" s="71"/>
      <c r="X863" s="71"/>
      <c r="Y863" s="19" t="e">
        <f>VLOOKUP('Frese Valve Selection'!$O863,'Partnumber data valves'!$B$4:$K$1001,2,FALSE)</f>
        <v>#N/A</v>
      </c>
      <c r="Z863" s="20" t="e">
        <f>VLOOKUP('Frese Valve Selection'!$O863,'Partnumber data valves'!$B$4:$K$1001,3,FALSE)</f>
        <v>#N/A</v>
      </c>
      <c r="AA863" s="20" t="e">
        <f>VLOOKUP('Frese Valve Selection'!$O863,'Partnumber data valves'!$B$4:$K$1001,7,FALSE)</f>
        <v>#N/A</v>
      </c>
      <c r="AB863" s="20" t="e">
        <f>VLOOKUP('Frese Valve Selection'!$O863,'Partnumber data valves'!$B$4:$K$1001,8,FALSE)</f>
        <v>#N/A</v>
      </c>
      <c r="AC863" s="20" t="e">
        <f>VLOOKUP('Frese Valve Selection'!$O863,'Partnumber data valves'!$B$4:$K$1001,9,FALSE)</f>
        <v>#N/A</v>
      </c>
      <c r="AD863" s="20" t="e">
        <f>VLOOKUP('Frese Valve Selection'!$O863,'Partnumber data valves'!$B$4:$K$1001,10,FALSE)</f>
        <v>#N/A</v>
      </c>
      <c r="AE863" s="93">
        <f>IF(ISNUMBER(S863),S863*VLOOKUP('Frese Valve Selection'!$T863,'Partnumber data cartridges'!$A$4:$G$1001,7,FALSE),0)+
IF(ISNUMBER(U863),U863*VLOOKUP('Frese Valve Selection'!V863,'Partnumber data cartridges'!$A$4:$G$1001,7,FALSE),0)+
IF(ISNUMBER(W863),W863*VLOOKUP('Frese Valve Selection'!X863,'Partnumber data cartridges'!$A$4:$G$1001,7,FALSE),0)</f>
        <v>0</v>
      </c>
      <c r="AF863" s="1">
        <f>MAX(IF(ISBLANK(T863),0,VLOOKUP('Frese Valve Selection'!$T863,'Partnumber data cartridges'!$A$4:$G$1001,5,FALSE)),
IF(ISBLANK(V863),0,VLOOKUP('Frese Valve Selection'!V863,'Partnumber data cartridges'!$A$4:$G$1001,5,FALSE)),
IF(ISBLANK(X863),0,VLOOKUP('Frese Valve Selection'!X863,'Partnumber data cartridges'!$A$4:$G$1001,5,FALSE)))</f>
        <v>0</v>
      </c>
      <c r="AG863" s="20" t="e">
        <f>VLOOKUP(O863,'Weight table'!$A$2:$C$10000,3,FALSE)+IF(ISNUMBER(S863),S863*VLOOKUP(T863,'Weight table'!$A$2:$C$10000,3,FALSE),0)+IF(ISNUMBER(U863),U863*VLOOKUP(V863,'Weight table'!$A$2:$C$10000,3,FALSE),0)+IF(ISNUMBER(W863),W863*VLOOKUP(X863,'Weight table'!$A$2:$C$10000,3,FALSE),0)</f>
        <v>#N/A</v>
      </c>
      <c r="AI863" s="73"/>
      <c r="AN863">
        <f t="shared" si="62"/>
        <v>0</v>
      </c>
      <c r="AO863" t="e">
        <f t="shared" si="63"/>
        <v>#N/A</v>
      </c>
    </row>
    <row r="864" spans="2:4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O864" s="71"/>
      <c r="P864" s="20" t="e">
        <f>VLOOKUP('Frese Valve Selection'!$O864,'Partnumber data valves'!$B$4:$M$1001,12,FALSE)</f>
        <v>#N/A</v>
      </c>
      <c r="Q864" s="20" t="e">
        <f>VLOOKUP('Frese Valve Selection'!$O864,'Partnumber data valves'!$B$4:$L$1001,11,FALSE)</f>
        <v>#N/A</v>
      </c>
      <c r="R864" s="94" t="e">
        <f t="shared" si="61"/>
        <v>#DIV/0!</v>
      </c>
      <c r="S864" s="71"/>
      <c r="T864" s="71"/>
      <c r="U864" s="71"/>
      <c r="V864" s="71"/>
      <c r="W864" s="71"/>
      <c r="X864" s="71"/>
      <c r="Y864" s="19" t="e">
        <f>VLOOKUP('Frese Valve Selection'!$O864,'Partnumber data valves'!$B$4:$K$1001,2,FALSE)</f>
        <v>#N/A</v>
      </c>
      <c r="Z864" s="20" t="e">
        <f>VLOOKUP('Frese Valve Selection'!$O864,'Partnumber data valves'!$B$4:$K$1001,3,FALSE)</f>
        <v>#N/A</v>
      </c>
      <c r="AA864" s="20" t="e">
        <f>VLOOKUP('Frese Valve Selection'!$O864,'Partnumber data valves'!$B$4:$K$1001,7,FALSE)</f>
        <v>#N/A</v>
      </c>
      <c r="AB864" s="20" t="e">
        <f>VLOOKUP('Frese Valve Selection'!$O864,'Partnumber data valves'!$B$4:$K$1001,8,FALSE)</f>
        <v>#N/A</v>
      </c>
      <c r="AC864" s="20" t="e">
        <f>VLOOKUP('Frese Valve Selection'!$O864,'Partnumber data valves'!$B$4:$K$1001,9,FALSE)</f>
        <v>#N/A</v>
      </c>
      <c r="AD864" s="20" t="e">
        <f>VLOOKUP('Frese Valve Selection'!$O864,'Partnumber data valves'!$B$4:$K$1001,10,FALSE)</f>
        <v>#N/A</v>
      </c>
      <c r="AE864" s="93">
        <f>IF(ISNUMBER(S864),S864*VLOOKUP('Frese Valve Selection'!$T864,'Partnumber data cartridges'!$A$4:$G$1001,7,FALSE),0)+
IF(ISNUMBER(U864),U864*VLOOKUP('Frese Valve Selection'!V864,'Partnumber data cartridges'!$A$4:$G$1001,7,FALSE),0)+
IF(ISNUMBER(W864),W864*VLOOKUP('Frese Valve Selection'!X864,'Partnumber data cartridges'!$A$4:$G$1001,7,FALSE),0)</f>
        <v>0</v>
      </c>
      <c r="AF864" s="1">
        <f>MAX(IF(ISBLANK(T864),0,VLOOKUP('Frese Valve Selection'!$T864,'Partnumber data cartridges'!$A$4:$G$1001,5,FALSE)),
IF(ISBLANK(V864),0,VLOOKUP('Frese Valve Selection'!V864,'Partnumber data cartridges'!$A$4:$G$1001,5,FALSE)),
IF(ISBLANK(X864),0,VLOOKUP('Frese Valve Selection'!X864,'Partnumber data cartridges'!$A$4:$G$1001,5,FALSE)))</f>
        <v>0</v>
      </c>
      <c r="AG864" s="20" t="e">
        <f>VLOOKUP(O864,'Weight table'!$A$2:$C$10000,3,FALSE)+IF(ISNUMBER(S864),S864*VLOOKUP(T864,'Weight table'!$A$2:$C$10000,3,FALSE),0)+IF(ISNUMBER(U864),U864*VLOOKUP(V864,'Weight table'!$A$2:$C$10000,3,FALSE),0)+IF(ISNUMBER(W864),W864*VLOOKUP(X864,'Weight table'!$A$2:$C$10000,3,FALSE),0)</f>
        <v>#N/A</v>
      </c>
      <c r="AI864" s="73"/>
      <c r="AN864">
        <f t="shared" si="62"/>
        <v>0</v>
      </c>
      <c r="AO864" t="e">
        <f t="shared" si="63"/>
        <v>#N/A</v>
      </c>
    </row>
    <row r="865" spans="2:4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O865" s="71"/>
      <c r="P865" s="20" t="e">
        <f>VLOOKUP('Frese Valve Selection'!$O865,'Partnumber data valves'!$B$4:$M$1001,12,FALSE)</f>
        <v>#N/A</v>
      </c>
      <c r="Q865" s="20" t="e">
        <f>VLOOKUP('Frese Valve Selection'!$O865,'Partnumber data valves'!$B$4:$L$1001,11,FALSE)</f>
        <v>#N/A</v>
      </c>
      <c r="R865" s="94" t="e">
        <f t="shared" si="61"/>
        <v>#DIV/0!</v>
      </c>
      <c r="S865" s="71"/>
      <c r="T865" s="71"/>
      <c r="U865" s="71"/>
      <c r="V865" s="71"/>
      <c r="W865" s="71"/>
      <c r="X865" s="71"/>
      <c r="Y865" s="19" t="e">
        <f>VLOOKUP('Frese Valve Selection'!$O865,'Partnumber data valves'!$B$4:$K$1001,2,FALSE)</f>
        <v>#N/A</v>
      </c>
      <c r="Z865" s="20" t="e">
        <f>VLOOKUP('Frese Valve Selection'!$O865,'Partnumber data valves'!$B$4:$K$1001,3,FALSE)</f>
        <v>#N/A</v>
      </c>
      <c r="AA865" s="20" t="e">
        <f>VLOOKUP('Frese Valve Selection'!$O865,'Partnumber data valves'!$B$4:$K$1001,7,FALSE)</f>
        <v>#N/A</v>
      </c>
      <c r="AB865" s="20" t="e">
        <f>VLOOKUP('Frese Valve Selection'!$O865,'Partnumber data valves'!$B$4:$K$1001,8,FALSE)</f>
        <v>#N/A</v>
      </c>
      <c r="AC865" s="20" t="e">
        <f>VLOOKUP('Frese Valve Selection'!$O865,'Partnumber data valves'!$B$4:$K$1001,9,FALSE)</f>
        <v>#N/A</v>
      </c>
      <c r="AD865" s="20" t="e">
        <f>VLOOKUP('Frese Valve Selection'!$O865,'Partnumber data valves'!$B$4:$K$1001,10,FALSE)</f>
        <v>#N/A</v>
      </c>
      <c r="AE865" s="93">
        <f>IF(ISNUMBER(S865),S865*VLOOKUP('Frese Valve Selection'!$T865,'Partnumber data cartridges'!$A$4:$G$1001,7,FALSE),0)+
IF(ISNUMBER(U865),U865*VLOOKUP('Frese Valve Selection'!V865,'Partnumber data cartridges'!$A$4:$G$1001,7,FALSE),0)+
IF(ISNUMBER(W865),W865*VLOOKUP('Frese Valve Selection'!X865,'Partnumber data cartridges'!$A$4:$G$1001,7,FALSE),0)</f>
        <v>0</v>
      </c>
      <c r="AF865" s="1">
        <f>MAX(IF(ISBLANK(T865),0,VLOOKUP('Frese Valve Selection'!$T865,'Partnumber data cartridges'!$A$4:$G$1001,5,FALSE)),
IF(ISBLANK(V865),0,VLOOKUP('Frese Valve Selection'!V865,'Partnumber data cartridges'!$A$4:$G$1001,5,FALSE)),
IF(ISBLANK(X865),0,VLOOKUP('Frese Valve Selection'!X865,'Partnumber data cartridges'!$A$4:$G$1001,5,FALSE)))</f>
        <v>0</v>
      </c>
      <c r="AG865" s="20" t="e">
        <f>VLOOKUP(O865,'Weight table'!$A$2:$C$10000,3,FALSE)+IF(ISNUMBER(S865),S865*VLOOKUP(T865,'Weight table'!$A$2:$C$10000,3,FALSE),0)+IF(ISNUMBER(U865),U865*VLOOKUP(V865,'Weight table'!$A$2:$C$10000,3,FALSE),0)+IF(ISNUMBER(W865),W865*VLOOKUP(X865,'Weight table'!$A$2:$C$10000,3,FALSE),0)</f>
        <v>#N/A</v>
      </c>
      <c r="AI865" s="73"/>
      <c r="AN865">
        <f t="shared" si="62"/>
        <v>0</v>
      </c>
      <c r="AO865" t="e">
        <f t="shared" si="63"/>
        <v>#N/A</v>
      </c>
    </row>
    <row r="866" spans="2:4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O866" s="71"/>
      <c r="P866" s="20" t="e">
        <f>VLOOKUP('Frese Valve Selection'!$O866,'Partnumber data valves'!$B$4:$M$1001,12,FALSE)</f>
        <v>#N/A</v>
      </c>
      <c r="Q866" s="20" t="e">
        <f>VLOOKUP('Frese Valve Selection'!$O866,'Partnumber data valves'!$B$4:$L$1001,11,FALSE)</f>
        <v>#N/A</v>
      </c>
      <c r="R866" s="94" t="e">
        <f t="shared" si="61"/>
        <v>#DIV/0!</v>
      </c>
      <c r="S866" s="71"/>
      <c r="T866" s="71"/>
      <c r="U866" s="71"/>
      <c r="V866" s="71"/>
      <c r="W866" s="71"/>
      <c r="X866" s="71"/>
      <c r="Y866" s="19" t="e">
        <f>VLOOKUP('Frese Valve Selection'!$O866,'Partnumber data valves'!$B$4:$K$1001,2,FALSE)</f>
        <v>#N/A</v>
      </c>
      <c r="Z866" s="20" t="e">
        <f>VLOOKUP('Frese Valve Selection'!$O866,'Partnumber data valves'!$B$4:$K$1001,3,FALSE)</f>
        <v>#N/A</v>
      </c>
      <c r="AA866" s="20" t="e">
        <f>VLOOKUP('Frese Valve Selection'!$O866,'Partnumber data valves'!$B$4:$K$1001,7,FALSE)</f>
        <v>#N/A</v>
      </c>
      <c r="AB866" s="20" t="e">
        <f>VLOOKUP('Frese Valve Selection'!$O866,'Partnumber data valves'!$B$4:$K$1001,8,FALSE)</f>
        <v>#N/A</v>
      </c>
      <c r="AC866" s="20" t="e">
        <f>VLOOKUP('Frese Valve Selection'!$O866,'Partnumber data valves'!$B$4:$K$1001,9,FALSE)</f>
        <v>#N/A</v>
      </c>
      <c r="AD866" s="20" t="e">
        <f>VLOOKUP('Frese Valve Selection'!$O866,'Partnumber data valves'!$B$4:$K$1001,10,FALSE)</f>
        <v>#N/A</v>
      </c>
      <c r="AE866" s="93">
        <f>IF(ISNUMBER(S866),S866*VLOOKUP('Frese Valve Selection'!$T866,'Partnumber data cartridges'!$A$4:$G$1001,7,FALSE),0)+
IF(ISNUMBER(U866),U866*VLOOKUP('Frese Valve Selection'!V866,'Partnumber data cartridges'!$A$4:$G$1001,7,FALSE),0)+
IF(ISNUMBER(W866),W866*VLOOKUP('Frese Valve Selection'!X866,'Partnumber data cartridges'!$A$4:$G$1001,7,FALSE),0)</f>
        <v>0</v>
      </c>
      <c r="AF866" s="1">
        <f>MAX(IF(ISBLANK(T866),0,VLOOKUP('Frese Valve Selection'!$T866,'Partnumber data cartridges'!$A$4:$G$1001,5,FALSE)),
IF(ISBLANK(V866),0,VLOOKUP('Frese Valve Selection'!V866,'Partnumber data cartridges'!$A$4:$G$1001,5,FALSE)),
IF(ISBLANK(X866),0,VLOOKUP('Frese Valve Selection'!X866,'Partnumber data cartridges'!$A$4:$G$1001,5,FALSE)))</f>
        <v>0</v>
      </c>
      <c r="AG866" s="20" t="e">
        <f>VLOOKUP(O866,'Weight table'!$A$2:$C$10000,3,FALSE)+IF(ISNUMBER(S866),S866*VLOOKUP(T866,'Weight table'!$A$2:$C$10000,3,FALSE),0)+IF(ISNUMBER(U866),U866*VLOOKUP(V866,'Weight table'!$A$2:$C$10000,3,FALSE),0)+IF(ISNUMBER(W866),W866*VLOOKUP(X866,'Weight table'!$A$2:$C$10000,3,FALSE),0)</f>
        <v>#N/A</v>
      </c>
      <c r="AI866" s="73"/>
      <c r="AN866">
        <f t="shared" si="62"/>
        <v>0</v>
      </c>
      <c r="AO866" t="e">
        <f t="shared" si="63"/>
        <v>#N/A</v>
      </c>
    </row>
    <row r="867" spans="2:4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O867" s="71"/>
      <c r="P867" s="20" t="e">
        <f>VLOOKUP('Frese Valve Selection'!$O867,'Partnumber data valves'!$B$4:$M$1001,12,FALSE)</f>
        <v>#N/A</v>
      </c>
      <c r="Q867" s="20" t="e">
        <f>VLOOKUP('Frese Valve Selection'!$O867,'Partnumber data valves'!$B$4:$L$1001,11,FALSE)</f>
        <v>#N/A</v>
      </c>
      <c r="R867" s="94" t="e">
        <f t="shared" si="61"/>
        <v>#DIV/0!</v>
      </c>
      <c r="S867" s="71"/>
      <c r="T867" s="71"/>
      <c r="U867" s="71"/>
      <c r="V867" s="71"/>
      <c r="W867" s="71"/>
      <c r="X867" s="71"/>
      <c r="Y867" s="19" t="e">
        <f>VLOOKUP('Frese Valve Selection'!$O867,'Partnumber data valves'!$B$4:$K$1001,2,FALSE)</f>
        <v>#N/A</v>
      </c>
      <c r="Z867" s="20" t="e">
        <f>VLOOKUP('Frese Valve Selection'!$O867,'Partnumber data valves'!$B$4:$K$1001,3,FALSE)</f>
        <v>#N/A</v>
      </c>
      <c r="AA867" s="20" t="e">
        <f>VLOOKUP('Frese Valve Selection'!$O867,'Partnumber data valves'!$B$4:$K$1001,7,FALSE)</f>
        <v>#N/A</v>
      </c>
      <c r="AB867" s="20" t="e">
        <f>VLOOKUP('Frese Valve Selection'!$O867,'Partnumber data valves'!$B$4:$K$1001,8,FALSE)</f>
        <v>#N/A</v>
      </c>
      <c r="AC867" s="20" t="e">
        <f>VLOOKUP('Frese Valve Selection'!$O867,'Partnumber data valves'!$B$4:$K$1001,9,FALSE)</f>
        <v>#N/A</v>
      </c>
      <c r="AD867" s="20" t="e">
        <f>VLOOKUP('Frese Valve Selection'!$O867,'Partnumber data valves'!$B$4:$K$1001,10,FALSE)</f>
        <v>#N/A</v>
      </c>
      <c r="AE867" s="93">
        <f>IF(ISNUMBER(S867),S867*VLOOKUP('Frese Valve Selection'!$T867,'Partnumber data cartridges'!$A$4:$G$1001,7,FALSE),0)+
IF(ISNUMBER(U867),U867*VLOOKUP('Frese Valve Selection'!V867,'Partnumber data cartridges'!$A$4:$G$1001,7,FALSE),0)+
IF(ISNUMBER(W867),W867*VLOOKUP('Frese Valve Selection'!X867,'Partnumber data cartridges'!$A$4:$G$1001,7,FALSE),0)</f>
        <v>0</v>
      </c>
      <c r="AF867" s="1">
        <f>MAX(IF(ISBLANK(T867),0,VLOOKUP('Frese Valve Selection'!$T867,'Partnumber data cartridges'!$A$4:$G$1001,5,FALSE)),
IF(ISBLANK(V867),0,VLOOKUP('Frese Valve Selection'!V867,'Partnumber data cartridges'!$A$4:$G$1001,5,FALSE)),
IF(ISBLANK(X867),0,VLOOKUP('Frese Valve Selection'!X867,'Partnumber data cartridges'!$A$4:$G$1001,5,FALSE)))</f>
        <v>0</v>
      </c>
      <c r="AG867" s="20" t="e">
        <f>VLOOKUP(O867,'Weight table'!$A$2:$C$10000,3,FALSE)+IF(ISNUMBER(S867),S867*VLOOKUP(T867,'Weight table'!$A$2:$C$10000,3,FALSE),0)+IF(ISNUMBER(U867),U867*VLOOKUP(V867,'Weight table'!$A$2:$C$10000,3,FALSE),0)+IF(ISNUMBER(W867),W867*VLOOKUP(X867,'Weight table'!$A$2:$C$10000,3,FALSE),0)</f>
        <v>#N/A</v>
      </c>
      <c r="AI867" s="73"/>
      <c r="AN867">
        <f t="shared" si="62"/>
        <v>0</v>
      </c>
      <c r="AO867" t="e">
        <f t="shared" si="63"/>
        <v>#N/A</v>
      </c>
    </row>
    <row r="868" spans="2:4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O868" s="71"/>
      <c r="P868" s="20" t="e">
        <f>VLOOKUP('Frese Valve Selection'!$O868,'Partnumber data valves'!$B$4:$M$1001,12,FALSE)</f>
        <v>#N/A</v>
      </c>
      <c r="Q868" s="20" t="e">
        <f>VLOOKUP('Frese Valve Selection'!$O868,'Partnumber data valves'!$B$4:$L$1001,11,FALSE)</f>
        <v>#N/A</v>
      </c>
      <c r="R868" s="94" t="e">
        <f t="shared" si="61"/>
        <v>#DIV/0!</v>
      </c>
      <c r="S868" s="71"/>
      <c r="T868" s="71"/>
      <c r="U868" s="71"/>
      <c r="V868" s="71"/>
      <c r="W868" s="71"/>
      <c r="X868" s="71"/>
      <c r="Y868" s="19" t="e">
        <f>VLOOKUP('Frese Valve Selection'!$O868,'Partnumber data valves'!$B$4:$K$1001,2,FALSE)</f>
        <v>#N/A</v>
      </c>
      <c r="Z868" s="20" t="e">
        <f>VLOOKUP('Frese Valve Selection'!$O868,'Partnumber data valves'!$B$4:$K$1001,3,FALSE)</f>
        <v>#N/A</v>
      </c>
      <c r="AA868" s="20" t="e">
        <f>VLOOKUP('Frese Valve Selection'!$O868,'Partnumber data valves'!$B$4:$K$1001,7,FALSE)</f>
        <v>#N/A</v>
      </c>
      <c r="AB868" s="20" t="e">
        <f>VLOOKUP('Frese Valve Selection'!$O868,'Partnumber data valves'!$B$4:$K$1001,8,FALSE)</f>
        <v>#N/A</v>
      </c>
      <c r="AC868" s="20" t="e">
        <f>VLOOKUP('Frese Valve Selection'!$O868,'Partnumber data valves'!$B$4:$K$1001,9,FALSE)</f>
        <v>#N/A</v>
      </c>
      <c r="AD868" s="20" t="e">
        <f>VLOOKUP('Frese Valve Selection'!$O868,'Partnumber data valves'!$B$4:$K$1001,10,FALSE)</f>
        <v>#N/A</v>
      </c>
      <c r="AE868" s="93">
        <f>IF(ISNUMBER(S868),S868*VLOOKUP('Frese Valve Selection'!$T868,'Partnumber data cartridges'!$A$4:$G$1001,7,FALSE),0)+
IF(ISNUMBER(U868),U868*VLOOKUP('Frese Valve Selection'!V868,'Partnumber data cartridges'!$A$4:$G$1001,7,FALSE),0)+
IF(ISNUMBER(W868),W868*VLOOKUP('Frese Valve Selection'!X868,'Partnumber data cartridges'!$A$4:$G$1001,7,FALSE),0)</f>
        <v>0</v>
      </c>
      <c r="AF868" s="1">
        <f>MAX(IF(ISBLANK(T868),0,VLOOKUP('Frese Valve Selection'!$T868,'Partnumber data cartridges'!$A$4:$G$1001,5,FALSE)),
IF(ISBLANK(V868),0,VLOOKUP('Frese Valve Selection'!V868,'Partnumber data cartridges'!$A$4:$G$1001,5,FALSE)),
IF(ISBLANK(X868),0,VLOOKUP('Frese Valve Selection'!X868,'Partnumber data cartridges'!$A$4:$G$1001,5,FALSE)))</f>
        <v>0</v>
      </c>
      <c r="AG868" s="20" t="e">
        <f>VLOOKUP(O868,'Weight table'!$A$2:$C$10000,3,FALSE)+IF(ISNUMBER(S868),S868*VLOOKUP(T868,'Weight table'!$A$2:$C$10000,3,FALSE),0)+IF(ISNUMBER(U868),U868*VLOOKUP(V868,'Weight table'!$A$2:$C$10000,3,FALSE),0)+IF(ISNUMBER(W868),W868*VLOOKUP(X868,'Weight table'!$A$2:$C$10000,3,FALSE),0)</f>
        <v>#N/A</v>
      </c>
      <c r="AI868" s="73"/>
      <c r="AN868">
        <f t="shared" si="62"/>
        <v>0</v>
      </c>
      <c r="AO868" t="e">
        <f t="shared" si="63"/>
        <v>#N/A</v>
      </c>
    </row>
    <row r="869" spans="2:4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O869" s="71"/>
      <c r="P869" s="20" t="e">
        <f>VLOOKUP('Frese Valve Selection'!$O869,'Partnumber data valves'!$B$4:$M$1001,12,FALSE)</f>
        <v>#N/A</v>
      </c>
      <c r="Q869" s="20" t="e">
        <f>VLOOKUP('Frese Valve Selection'!$O869,'Partnumber data valves'!$B$4:$L$1001,11,FALSE)</f>
        <v>#N/A</v>
      </c>
      <c r="R869" s="94" t="e">
        <f t="shared" si="61"/>
        <v>#DIV/0!</v>
      </c>
      <c r="S869" s="71"/>
      <c r="T869" s="71"/>
      <c r="U869" s="71"/>
      <c r="V869" s="71"/>
      <c r="W869" s="71"/>
      <c r="X869" s="71"/>
      <c r="Y869" s="19" t="e">
        <f>VLOOKUP('Frese Valve Selection'!$O869,'Partnumber data valves'!$B$4:$K$1001,2,FALSE)</f>
        <v>#N/A</v>
      </c>
      <c r="Z869" s="20" t="e">
        <f>VLOOKUP('Frese Valve Selection'!$O869,'Partnumber data valves'!$B$4:$K$1001,3,FALSE)</f>
        <v>#N/A</v>
      </c>
      <c r="AA869" s="20" t="e">
        <f>VLOOKUP('Frese Valve Selection'!$O869,'Partnumber data valves'!$B$4:$K$1001,7,FALSE)</f>
        <v>#N/A</v>
      </c>
      <c r="AB869" s="20" t="e">
        <f>VLOOKUP('Frese Valve Selection'!$O869,'Partnumber data valves'!$B$4:$K$1001,8,FALSE)</f>
        <v>#N/A</v>
      </c>
      <c r="AC869" s="20" t="e">
        <f>VLOOKUP('Frese Valve Selection'!$O869,'Partnumber data valves'!$B$4:$K$1001,9,FALSE)</f>
        <v>#N/A</v>
      </c>
      <c r="AD869" s="20" t="e">
        <f>VLOOKUP('Frese Valve Selection'!$O869,'Partnumber data valves'!$B$4:$K$1001,10,FALSE)</f>
        <v>#N/A</v>
      </c>
      <c r="AE869" s="93">
        <f>IF(ISNUMBER(S869),S869*VLOOKUP('Frese Valve Selection'!$T869,'Partnumber data cartridges'!$A$4:$G$1001,7,FALSE),0)+
IF(ISNUMBER(U869),U869*VLOOKUP('Frese Valve Selection'!V869,'Partnumber data cartridges'!$A$4:$G$1001,7,FALSE),0)+
IF(ISNUMBER(W869),W869*VLOOKUP('Frese Valve Selection'!X869,'Partnumber data cartridges'!$A$4:$G$1001,7,FALSE),0)</f>
        <v>0</v>
      </c>
      <c r="AF869" s="1">
        <f>MAX(IF(ISBLANK(T869),0,VLOOKUP('Frese Valve Selection'!$T869,'Partnumber data cartridges'!$A$4:$G$1001,5,FALSE)),
IF(ISBLANK(V869),0,VLOOKUP('Frese Valve Selection'!V869,'Partnumber data cartridges'!$A$4:$G$1001,5,FALSE)),
IF(ISBLANK(X869),0,VLOOKUP('Frese Valve Selection'!X869,'Partnumber data cartridges'!$A$4:$G$1001,5,FALSE)))</f>
        <v>0</v>
      </c>
      <c r="AG869" s="20" t="e">
        <f>VLOOKUP(O869,'Weight table'!$A$2:$C$10000,3,FALSE)+IF(ISNUMBER(S869),S869*VLOOKUP(T869,'Weight table'!$A$2:$C$10000,3,FALSE),0)+IF(ISNUMBER(U869),U869*VLOOKUP(V869,'Weight table'!$A$2:$C$10000,3,FALSE),0)+IF(ISNUMBER(W869),W869*VLOOKUP(X869,'Weight table'!$A$2:$C$10000,3,FALSE),0)</f>
        <v>#N/A</v>
      </c>
      <c r="AI869" s="73"/>
      <c r="AN869">
        <f t="shared" si="62"/>
        <v>0</v>
      </c>
      <c r="AO869" t="e">
        <f t="shared" si="63"/>
        <v>#N/A</v>
      </c>
    </row>
    <row r="870" spans="2:4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O870" s="71"/>
      <c r="P870" s="20" t="e">
        <f>VLOOKUP('Frese Valve Selection'!$O870,'Partnumber data valves'!$B$4:$M$1001,12,FALSE)</f>
        <v>#N/A</v>
      </c>
      <c r="Q870" s="20" t="e">
        <f>VLOOKUP('Frese Valve Selection'!$O870,'Partnumber data valves'!$B$4:$L$1001,11,FALSE)</f>
        <v>#N/A</v>
      </c>
      <c r="R870" s="94" t="e">
        <f t="shared" si="61"/>
        <v>#DIV/0!</v>
      </c>
      <c r="S870" s="71"/>
      <c r="T870" s="71"/>
      <c r="U870" s="71"/>
      <c r="V870" s="71"/>
      <c r="W870" s="71"/>
      <c r="X870" s="71"/>
      <c r="Y870" s="19" t="e">
        <f>VLOOKUP('Frese Valve Selection'!$O870,'Partnumber data valves'!$B$4:$K$1001,2,FALSE)</f>
        <v>#N/A</v>
      </c>
      <c r="Z870" s="20" t="e">
        <f>VLOOKUP('Frese Valve Selection'!$O870,'Partnumber data valves'!$B$4:$K$1001,3,FALSE)</f>
        <v>#N/A</v>
      </c>
      <c r="AA870" s="20" t="e">
        <f>VLOOKUP('Frese Valve Selection'!$O870,'Partnumber data valves'!$B$4:$K$1001,7,FALSE)</f>
        <v>#N/A</v>
      </c>
      <c r="AB870" s="20" t="e">
        <f>VLOOKUP('Frese Valve Selection'!$O870,'Partnumber data valves'!$B$4:$K$1001,8,FALSE)</f>
        <v>#N/A</v>
      </c>
      <c r="AC870" s="20" t="e">
        <f>VLOOKUP('Frese Valve Selection'!$O870,'Partnumber data valves'!$B$4:$K$1001,9,FALSE)</f>
        <v>#N/A</v>
      </c>
      <c r="AD870" s="20" t="e">
        <f>VLOOKUP('Frese Valve Selection'!$O870,'Partnumber data valves'!$B$4:$K$1001,10,FALSE)</f>
        <v>#N/A</v>
      </c>
      <c r="AE870" s="93">
        <f>IF(ISNUMBER(S870),S870*VLOOKUP('Frese Valve Selection'!$T870,'Partnumber data cartridges'!$A$4:$G$1001,7,FALSE),0)+
IF(ISNUMBER(U870),U870*VLOOKUP('Frese Valve Selection'!V870,'Partnumber data cartridges'!$A$4:$G$1001,7,FALSE),0)+
IF(ISNUMBER(W870),W870*VLOOKUP('Frese Valve Selection'!X870,'Partnumber data cartridges'!$A$4:$G$1001,7,FALSE),0)</f>
        <v>0</v>
      </c>
      <c r="AF870" s="1">
        <f>MAX(IF(ISBLANK(T870),0,VLOOKUP('Frese Valve Selection'!$T870,'Partnumber data cartridges'!$A$4:$G$1001,5,FALSE)),
IF(ISBLANK(V870),0,VLOOKUP('Frese Valve Selection'!V870,'Partnumber data cartridges'!$A$4:$G$1001,5,FALSE)),
IF(ISBLANK(X870),0,VLOOKUP('Frese Valve Selection'!X870,'Partnumber data cartridges'!$A$4:$G$1001,5,FALSE)))</f>
        <v>0</v>
      </c>
      <c r="AG870" s="20" t="e">
        <f>VLOOKUP(O870,'Weight table'!$A$2:$C$10000,3,FALSE)+IF(ISNUMBER(S870),S870*VLOOKUP(T870,'Weight table'!$A$2:$C$10000,3,FALSE),0)+IF(ISNUMBER(U870),U870*VLOOKUP(V870,'Weight table'!$A$2:$C$10000,3,FALSE),0)+IF(ISNUMBER(W870),W870*VLOOKUP(X870,'Weight table'!$A$2:$C$10000,3,FALSE),0)</f>
        <v>#N/A</v>
      </c>
      <c r="AI870" s="73"/>
      <c r="AN870">
        <f t="shared" si="62"/>
        <v>0</v>
      </c>
      <c r="AO870" t="e">
        <f t="shared" si="63"/>
        <v>#N/A</v>
      </c>
    </row>
    <row r="871" spans="2:4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O871" s="71"/>
      <c r="P871" s="20" t="e">
        <f>VLOOKUP('Frese Valve Selection'!$O871,'Partnumber data valves'!$B$4:$M$1001,12,FALSE)</f>
        <v>#N/A</v>
      </c>
      <c r="Q871" s="20" t="e">
        <f>VLOOKUP('Frese Valve Selection'!$O871,'Partnumber data valves'!$B$4:$L$1001,11,FALSE)</f>
        <v>#N/A</v>
      </c>
      <c r="R871" s="94" t="e">
        <f t="shared" si="61"/>
        <v>#DIV/0!</v>
      </c>
      <c r="S871" s="71"/>
      <c r="T871" s="71"/>
      <c r="U871" s="71"/>
      <c r="V871" s="71"/>
      <c r="W871" s="71"/>
      <c r="X871" s="71"/>
      <c r="Y871" s="19" t="e">
        <f>VLOOKUP('Frese Valve Selection'!$O871,'Partnumber data valves'!$B$4:$K$1001,2,FALSE)</f>
        <v>#N/A</v>
      </c>
      <c r="Z871" s="20" t="e">
        <f>VLOOKUP('Frese Valve Selection'!$O871,'Partnumber data valves'!$B$4:$K$1001,3,FALSE)</f>
        <v>#N/A</v>
      </c>
      <c r="AA871" s="20" t="e">
        <f>VLOOKUP('Frese Valve Selection'!$O871,'Partnumber data valves'!$B$4:$K$1001,7,FALSE)</f>
        <v>#N/A</v>
      </c>
      <c r="AB871" s="20" t="e">
        <f>VLOOKUP('Frese Valve Selection'!$O871,'Partnumber data valves'!$B$4:$K$1001,8,FALSE)</f>
        <v>#N/A</v>
      </c>
      <c r="AC871" s="20" t="e">
        <f>VLOOKUP('Frese Valve Selection'!$O871,'Partnumber data valves'!$B$4:$K$1001,9,FALSE)</f>
        <v>#N/A</v>
      </c>
      <c r="AD871" s="20" t="e">
        <f>VLOOKUP('Frese Valve Selection'!$O871,'Partnumber data valves'!$B$4:$K$1001,10,FALSE)</f>
        <v>#N/A</v>
      </c>
      <c r="AE871" s="93">
        <f>IF(ISNUMBER(S871),S871*VLOOKUP('Frese Valve Selection'!$T871,'Partnumber data cartridges'!$A$4:$G$1001,7,FALSE),0)+
IF(ISNUMBER(U871),U871*VLOOKUP('Frese Valve Selection'!V871,'Partnumber data cartridges'!$A$4:$G$1001,7,FALSE),0)+
IF(ISNUMBER(W871),W871*VLOOKUP('Frese Valve Selection'!X871,'Partnumber data cartridges'!$A$4:$G$1001,7,FALSE),0)</f>
        <v>0</v>
      </c>
      <c r="AF871" s="1">
        <f>MAX(IF(ISBLANK(T871),0,VLOOKUP('Frese Valve Selection'!$T871,'Partnumber data cartridges'!$A$4:$G$1001,5,FALSE)),
IF(ISBLANK(V871),0,VLOOKUP('Frese Valve Selection'!V871,'Partnumber data cartridges'!$A$4:$G$1001,5,FALSE)),
IF(ISBLANK(X871),0,VLOOKUP('Frese Valve Selection'!X871,'Partnumber data cartridges'!$A$4:$G$1001,5,FALSE)))</f>
        <v>0</v>
      </c>
      <c r="AG871" s="20" t="e">
        <f>VLOOKUP(O871,'Weight table'!$A$2:$C$10000,3,FALSE)+IF(ISNUMBER(S871),S871*VLOOKUP(T871,'Weight table'!$A$2:$C$10000,3,FALSE),0)+IF(ISNUMBER(U871),U871*VLOOKUP(V871,'Weight table'!$A$2:$C$10000,3,FALSE),0)+IF(ISNUMBER(W871),W871*VLOOKUP(X871,'Weight table'!$A$2:$C$10000,3,FALSE),0)</f>
        <v>#N/A</v>
      </c>
      <c r="AI871" s="73"/>
      <c r="AN871">
        <f t="shared" si="62"/>
        <v>0</v>
      </c>
      <c r="AO871" t="e">
        <f t="shared" si="63"/>
        <v>#N/A</v>
      </c>
    </row>
    <row r="872" spans="2:4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O872" s="71"/>
      <c r="P872" s="20" t="e">
        <f>VLOOKUP('Frese Valve Selection'!$O872,'Partnumber data valves'!$B$4:$M$1001,12,FALSE)</f>
        <v>#N/A</v>
      </c>
      <c r="Q872" s="20" t="e">
        <f>VLOOKUP('Frese Valve Selection'!$O872,'Partnumber data valves'!$B$4:$L$1001,11,FALSE)</f>
        <v>#N/A</v>
      </c>
      <c r="R872" s="94" t="e">
        <f t="shared" si="61"/>
        <v>#DIV/0!</v>
      </c>
      <c r="S872" s="71"/>
      <c r="T872" s="71"/>
      <c r="U872" s="71"/>
      <c r="V872" s="71"/>
      <c r="W872" s="71"/>
      <c r="X872" s="71"/>
      <c r="Y872" s="19" t="e">
        <f>VLOOKUP('Frese Valve Selection'!$O872,'Partnumber data valves'!$B$4:$K$1001,2,FALSE)</f>
        <v>#N/A</v>
      </c>
      <c r="Z872" s="20" t="e">
        <f>VLOOKUP('Frese Valve Selection'!$O872,'Partnumber data valves'!$B$4:$K$1001,3,FALSE)</f>
        <v>#N/A</v>
      </c>
      <c r="AA872" s="20" t="e">
        <f>VLOOKUP('Frese Valve Selection'!$O872,'Partnumber data valves'!$B$4:$K$1001,7,FALSE)</f>
        <v>#N/A</v>
      </c>
      <c r="AB872" s="20" t="e">
        <f>VLOOKUP('Frese Valve Selection'!$O872,'Partnumber data valves'!$B$4:$K$1001,8,FALSE)</f>
        <v>#N/A</v>
      </c>
      <c r="AC872" s="20" t="e">
        <f>VLOOKUP('Frese Valve Selection'!$O872,'Partnumber data valves'!$B$4:$K$1001,9,FALSE)</f>
        <v>#N/A</v>
      </c>
      <c r="AD872" s="20" t="e">
        <f>VLOOKUP('Frese Valve Selection'!$O872,'Partnumber data valves'!$B$4:$K$1001,10,FALSE)</f>
        <v>#N/A</v>
      </c>
      <c r="AE872" s="93">
        <f>IF(ISNUMBER(S872),S872*VLOOKUP('Frese Valve Selection'!$T872,'Partnumber data cartridges'!$A$4:$G$1001,7,FALSE),0)+
IF(ISNUMBER(U872),U872*VLOOKUP('Frese Valve Selection'!V872,'Partnumber data cartridges'!$A$4:$G$1001,7,FALSE),0)+
IF(ISNUMBER(W872),W872*VLOOKUP('Frese Valve Selection'!X872,'Partnumber data cartridges'!$A$4:$G$1001,7,FALSE),0)</f>
        <v>0</v>
      </c>
      <c r="AF872" s="1">
        <f>MAX(IF(ISBLANK(T872),0,VLOOKUP('Frese Valve Selection'!$T872,'Partnumber data cartridges'!$A$4:$G$1001,5,FALSE)),
IF(ISBLANK(V872),0,VLOOKUP('Frese Valve Selection'!V872,'Partnumber data cartridges'!$A$4:$G$1001,5,FALSE)),
IF(ISBLANK(X872),0,VLOOKUP('Frese Valve Selection'!X872,'Partnumber data cartridges'!$A$4:$G$1001,5,FALSE)))</f>
        <v>0</v>
      </c>
      <c r="AG872" s="20" t="e">
        <f>VLOOKUP(O872,'Weight table'!$A$2:$C$10000,3,FALSE)+IF(ISNUMBER(S872),S872*VLOOKUP(T872,'Weight table'!$A$2:$C$10000,3,FALSE),0)+IF(ISNUMBER(U872),U872*VLOOKUP(V872,'Weight table'!$A$2:$C$10000,3,FALSE),0)+IF(ISNUMBER(W872),W872*VLOOKUP(X872,'Weight table'!$A$2:$C$10000,3,FALSE),0)</f>
        <v>#N/A</v>
      </c>
      <c r="AI872" s="73"/>
      <c r="AN872">
        <f t="shared" si="62"/>
        <v>0</v>
      </c>
      <c r="AO872" t="e">
        <f t="shared" si="63"/>
        <v>#N/A</v>
      </c>
    </row>
    <row r="873" spans="2:4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O873" s="71"/>
      <c r="P873" s="20" t="e">
        <f>VLOOKUP('Frese Valve Selection'!$O873,'Partnumber data valves'!$B$4:$M$1001,12,FALSE)</f>
        <v>#N/A</v>
      </c>
      <c r="Q873" s="20" t="e">
        <f>VLOOKUP('Frese Valve Selection'!$O873,'Partnumber data valves'!$B$4:$L$1001,11,FALSE)</f>
        <v>#N/A</v>
      </c>
      <c r="R873" s="94" t="e">
        <f t="shared" si="61"/>
        <v>#DIV/0!</v>
      </c>
      <c r="S873" s="71"/>
      <c r="T873" s="71"/>
      <c r="U873" s="71"/>
      <c r="V873" s="71"/>
      <c r="W873" s="71"/>
      <c r="X873" s="71"/>
      <c r="Y873" s="19" t="e">
        <f>VLOOKUP('Frese Valve Selection'!$O873,'Partnumber data valves'!$B$4:$K$1001,2,FALSE)</f>
        <v>#N/A</v>
      </c>
      <c r="Z873" s="20" t="e">
        <f>VLOOKUP('Frese Valve Selection'!$O873,'Partnumber data valves'!$B$4:$K$1001,3,FALSE)</f>
        <v>#N/A</v>
      </c>
      <c r="AA873" s="20" t="e">
        <f>VLOOKUP('Frese Valve Selection'!$O873,'Partnumber data valves'!$B$4:$K$1001,7,FALSE)</f>
        <v>#N/A</v>
      </c>
      <c r="AB873" s="20" t="e">
        <f>VLOOKUP('Frese Valve Selection'!$O873,'Partnumber data valves'!$B$4:$K$1001,8,FALSE)</f>
        <v>#N/A</v>
      </c>
      <c r="AC873" s="20" t="e">
        <f>VLOOKUP('Frese Valve Selection'!$O873,'Partnumber data valves'!$B$4:$K$1001,9,FALSE)</f>
        <v>#N/A</v>
      </c>
      <c r="AD873" s="20" t="e">
        <f>VLOOKUP('Frese Valve Selection'!$O873,'Partnumber data valves'!$B$4:$K$1001,10,FALSE)</f>
        <v>#N/A</v>
      </c>
      <c r="AE873" s="93">
        <f>IF(ISNUMBER(S873),S873*VLOOKUP('Frese Valve Selection'!$T873,'Partnumber data cartridges'!$A$4:$G$1001,7,FALSE),0)+
IF(ISNUMBER(U873),U873*VLOOKUP('Frese Valve Selection'!V873,'Partnumber data cartridges'!$A$4:$G$1001,7,FALSE),0)+
IF(ISNUMBER(W873),W873*VLOOKUP('Frese Valve Selection'!X873,'Partnumber data cartridges'!$A$4:$G$1001,7,FALSE),0)</f>
        <v>0</v>
      </c>
      <c r="AF873" s="1">
        <f>MAX(IF(ISBLANK(T873),0,VLOOKUP('Frese Valve Selection'!$T873,'Partnumber data cartridges'!$A$4:$G$1001,5,FALSE)),
IF(ISBLANK(V873),0,VLOOKUP('Frese Valve Selection'!V873,'Partnumber data cartridges'!$A$4:$G$1001,5,FALSE)),
IF(ISBLANK(X873),0,VLOOKUP('Frese Valve Selection'!X873,'Partnumber data cartridges'!$A$4:$G$1001,5,FALSE)))</f>
        <v>0</v>
      </c>
      <c r="AG873" s="20" t="e">
        <f>VLOOKUP(O873,'Weight table'!$A$2:$C$10000,3,FALSE)+IF(ISNUMBER(S873),S873*VLOOKUP(T873,'Weight table'!$A$2:$C$10000,3,FALSE),0)+IF(ISNUMBER(U873),U873*VLOOKUP(V873,'Weight table'!$A$2:$C$10000,3,FALSE),0)+IF(ISNUMBER(W873),W873*VLOOKUP(X873,'Weight table'!$A$2:$C$10000,3,FALSE),0)</f>
        <v>#N/A</v>
      </c>
      <c r="AI873" s="73"/>
      <c r="AN873">
        <f t="shared" si="62"/>
        <v>0</v>
      </c>
      <c r="AO873" t="e">
        <f t="shared" si="63"/>
        <v>#N/A</v>
      </c>
    </row>
    <row r="874" spans="2:4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O874" s="71"/>
      <c r="P874" s="20" t="e">
        <f>VLOOKUP('Frese Valve Selection'!$O874,'Partnumber data valves'!$B$4:$M$1001,12,FALSE)</f>
        <v>#N/A</v>
      </c>
      <c r="Q874" s="20" t="e">
        <f>VLOOKUP('Frese Valve Selection'!$O874,'Partnumber data valves'!$B$4:$L$1001,11,FALSE)</f>
        <v>#N/A</v>
      </c>
      <c r="R874" s="94" t="e">
        <f t="shared" si="61"/>
        <v>#DIV/0!</v>
      </c>
      <c r="S874" s="71"/>
      <c r="T874" s="71"/>
      <c r="U874" s="71"/>
      <c r="V874" s="71"/>
      <c r="W874" s="71"/>
      <c r="X874" s="71"/>
      <c r="Y874" s="19" t="e">
        <f>VLOOKUP('Frese Valve Selection'!$O874,'Partnumber data valves'!$B$4:$K$1001,2,FALSE)</f>
        <v>#N/A</v>
      </c>
      <c r="Z874" s="20" t="e">
        <f>VLOOKUP('Frese Valve Selection'!$O874,'Partnumber data valves'!$B$4:$K$1001,3,FALSE)</f>
        <v>#N/A</v>
      </c>
      <c r="AA874" s="20" t="e">
        <f>VLOOKUP('Frese Valve Selection'!$O874,'Partnumber data valves'!$B$4:$K$1001,7,FALSE)</f>
        <v>#N/A</v>
      </c>
      <c r="AB874" s="20" t="e">
        <f>VLOOKUP('Frese Valve Selection'!$O874,'Partnumber data valves'!$B$4:$K$1001,8,FALSE)</f>
        <v>#N/A</v>
      </c>
      <c r="AC874" s="20" t="e">
        <f>VLOOKUP('Frese Valve Selection'!$O874,'Partnumber data valves'!$B$4:$K$1001,9,FALSE)</f>
        <v>#N/A</v>
      </c>
      <c r="AD874" s="20" t="e">
        <f>VLOOKUP('Frese Valve Selection'!$O874,'Partnumber data valves'!$B$4:$K$1001,10,FALSE)</f>
        <v>#N/A</v>
      </c>
      <c r="AE874" s="93">
        <f>IF(ISNUMBER(S874),S874*VLOOKUP('Frese Valve Selection'!$T874,'Partnumber data cartridges'!$A$4:$G$1001,7,FALSE),0)+
IF(ISNUMBER(U874),U874*VLOOKUP('Frese Valve Selection'!V874,'Partnumber data cartridges'!$A$4:$G$1001,7,FALSE),0)+
IF(ISNUMBER(W874),W874*VLOOKUP('Frese Valve Selection'!X874,'Partnumber data cartridges'!$A$4:$G$1001,7,FALSE),0)</f>
        <v>0</v>
      </c>
      <c r="AF874" s="1">
        <f>MAX(IF(ISBLANK(T874),0,VLOOKUP('Frese Valve Selection'!$T874,'Partnumber data cartridges'!$A$4:$G$1001,5,FALSE)),
IF(ISBLANK(V874),0,VLOOKUP('Frese Valve Selection'!V874,'Partnumber data cartridges'!$A$4:$G$1001,5,FALSE)),
IF(ISBLANK(X874),0,VLOOKUP('Frese Valve Selection'!X874,'Partnumber data cartridges'!$A$4:$G$1001,5,FALSE)))</f>
        <v>0</v>
      </c>
      <c r="AG874" s="20" t="e">
        <f>VLOOKUP(O874,'Weight table'!$A$2:$C$10000,3,FALSE)+IF(ISNUMBER(S874),S874*VLOOKUP(T874,'Weight table'!$A$2:$C$10000,3,FALSE),0)+IF(ISNUMBER(U874),U874*VLOOKUP(V874,'Weight table'!$A$2:$C$10000,3,FALSE),0)+IF(ISNUMBER(W874),W874*VLOOKUP(X874,'Weight table'!$A$2:$C$10000,3,FALSE),0)</f>
        <v>#N/A</v>
      </c>
      <c r="AI874" s="73"/>
      <c r="AN874">
        <f t="shared" si="62"/>
        <v>0</v>
      </c>
      <c r="AO874" t="e">
        <f t="shared" si="63"/>
        <v>#N/A</v>
      </c>
    </row>
    <row r="875" spans="2:4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O875" s="71"/>
      <c r="P875" s="20" t="e">
        <f>VLOOKUP('Frese Valve Selection'!$O875,'Partnumber data valves'!$B$4:$M$1001,12,FALSE)</f>
        <v>#N/A</v>
      </c>
      <c r="Q875" s="20" t="e">
        <f>VLOOKUP('Frese Valve Selection'!$O875,'Partnumber data valves'!$B$4:$L$1001,11,FALSE)</f>
        <v>#N/A</v>
      </c>
      <c r="R875" s="94" t="e">
        <f t="shared" si="61"/>
        <v>#DIV/0!</v>
      </c>
      <c r="S875" s="71"/>
      <c r="T875" s="71"/>
      <c r="U875" s="71"/>
      <c r="V875" s="71"/>
      <c r="W875" s="71"/>
      <c r="X875" s="71"/>
      <c r="Y875" s="19" t="e">
        <f>VLOOKUP('Frese Valve Selection'!$O875,'Partnumber data valves'!$B$4:$K$1001,2,FALSE)</f>
        <v>#N/A</v>
      </c>
      <c r="Z875" s="20" t="e">
        <f>VLOOKUP('Frese Valve Selection'!$O875,'Partnumber data valves'!$B$4:$K$1001,3,FALSE)</f>
        <v>#N/A</v>
      </c>
      <c r="AA875" s="20" t="e">
        <f>VLOOKUP('Frese Valve Selection'!$O875,'Partnumber data valves'!$B$4:$K$1001,7,FALSE)</f>
        <v>#N/A</v>
      </c>
      <c r="AB875" s="20" t="e">
        <f>VLOOKUP('Frese Valve Selection'!$O875,'Partnumber data valves'!$B$4:$K$1001,8,FALSE)</f>
        <v>#N/A</v>
      </c>
      <c r="AC875" s="20" t="e">
        <f>VLOOKUP('Frese Valve Selection'!$O875,'Partnumber data valves'!$B$4:$K$1001,9,FALSE)</f>
        <v>#N/A</v>
      </c>
      <c r="AD875" s="20" t="e">
        <f>VLOOKUP('Frese Valve Selection'!$O875,'Partnumber data valves'!$B$4:$K$1001,10,FALSE)</f>
        <v>#N/A</v>
      </c>
      <c r="AE875" s="93">
        <f>IF(ISNUMBER(S875),S875*VLOOKUP('Frese Valve Selection'!$T875,'Partnumber data cartridges'!$A$4:$G$1001,7,FALSE),0)+
IF(ISNUMBER(U875),U875*VLOOKUP('Frese Valve Selection'!V875,'Partnumber data cartridges'!$A$4:$G$1001,7,FALSE),0)+
IF(ISNUMBER(W875),W875*VLOOKUP('Frese Valve Selection'!X875,'Partnumber data cartridges'!$A$4:$G$1001,7,FALSE),0)</f>
        <v>0</v>
      </c>
      <c r="AF875" s="1">
        <f>MAX(IF(ISBLANK(T875),0,VLOOKUP('Frese Valve Selection'!$T875,'Partnumber data cartridges'!$A$4:$G$1001,5,FALSE)),
IF(ISBLANK(V875),0,VLOOKUP('Frese Valve Selection'!V875,'Partnumber data cartridges'!$A$4:$G$1001,5,FALSE)),
IF(ISBLANK(X875),0,VLOOKUP('Frese Valve Selection'!X875,'Partnumber data cartridges'!$A$4:$G$1001,5,FALSE)))</f>
        <v>0</v>
      </c>
      <c r="AG875" s="20" t="e">
        <f>VLOOKUP(O875,'Weight table'!$A$2:$C$10000,3,FALSE)+IF(ISNUMBER(S875),S875*VLOOKUP(T875,'Weight table'!$A$2:$C$10000,3,FALSE),0)+IF(ISNUMBER(U875),U875*VLOOKUP(V875,'Weight table'!$A$2:$C$10000,3,FALSE),0)+IF(ISNUMBER(W875),W875*VLOOKUP(X875,'Weight table'!$A$2:$C$10000,3,FALSE),0)</f>
        <v>#N/A</v>
      </c>
      <c r="AI875" s="73"/>
      <c r="AN875">
        <f t="shared" si="62"/>
        <v>0</v>
      </c>
      <c r="AO875" t="e">
        <f t="shared" si="63"/>
        <v>#N/A</v>
      </c>
    </row>
    <row r="876" spans="2:4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O876" s="71"/>
      <c r="P876" s="20" t="e">
        <f>VLOOKUP('Frese Valve Selection'!$O876,'Partnumber data valves'!$B$4:$M$1001,12,FALSE)</f>
        <v>#N/A</v>
      </c>
      <c r="Q876" s="20" t="e">
        <f>VLOOKUP('Frese Valve Selection'!$O876,'Partnumber data valves'!$B$4:$L$1001,11,FALSE)</f>
        <v>#N/A</v>
      </c>
      <c r="R876" s="94" t="e">
        <f t="shared" si="61"/>
        <v>#DIV/0!</v>
      </c>
      <c r="S876" s="71"/>
      <c r="T876" s="71"/>
      <c r="U876" s="71"/>
      <c r="V876" s="71"/>
      <c r="W876" s="71"/>
      <c r="X876" s="71"/>
      <c r="Y876" s="19" t="e">
        <f>VLOOKUP('Frese Valve Selection'!$O876,'Partnumber data valves'!$B$4:$K$1001,2,FALSE)</f>
        <v>#N/A</v>
      </c>
      <c r="Z876" s="20" t="e">
        <f>VLOOKUP('Frese Valve Selection'!$O876,'Partnumber data valves'!$B$4:$K$1001,3,FALSE)</f>
        <v>#N/A</v>
      </c>
      <c r="AA876" s="20" t="e">
        <f>VLOOKUP('Frese Valve Selection'!$O876,'Partnumber data valves'!$B$4:$K$1001,7,FALSE)</f>
        <v>#N/A</v>
      </c>
      <c r="AB876" s="20" t="e">
        <f>VLOOKUP('Frese Valve Selection'!$O876,'Partnumber data valves'!$B$4:$K$1001,8,FALSE)</f>
        <v>#N/A</v>
      </c>
      <c r="AC876" s="20" t="e">
        <f>VLOOKUP('Frese Valve Selection'!$O876,'Partnumber data valves'!$B$4:$K$1001,9,FALSE)</f>
        <v>#N/A</v>
      </c>
      <c r="AD876" s="20" t="e">
        <f>VLOOKUP('Frese Valve Selection'!$O876,'Partnumber data valves'!$B$4:$K$1001,10,FALSE)</f>
        <v>#N/A</v>
      </c>
      <c r="AE876" s="93">
        <f>IF(ISNUMBER(S876),S876*VLOOKUP('Frese Valve Selection'!$T876,'Partnumber data cartridges'!$A$4:$G$1001,7,FALSE),0)+
IF(ISNUMBER(U876),U876*VLOOKUP('Frese Valve Selection'!V876,'Partnumber data cartridges'!$A$4:$G$1001,7,FALSE),0)+
IF(ISNUMBER(W876),W876*VLOOKUP('Frese Valve Selection'!X876,'Partnumber data cartridges'!$A$4:$G$1001,7,FALSE),0)</f>
        <v>0</v>
      </c>
      <c r="AF876" s="1">
        <f>MAX(IF(ISBLANK(T876),0,VLOOKUP('Frese Valve Selection'!$T876,'Partnumber data cartridges'!$A$4:$G$1001,5,FALSE)),
IF(ISBLANK(V876),0,VLOOKUP('Frese Valve Selection'!V876,'Partnumber data cartridges'!$A$4:$G$1001,5,FALSE)),
IF(ISBLANK(X876),0,VLOOKUP('Frese Valve Selection'!X876,'Partnumber data cartridges'!$A$4:$G$1001,5,FALSE)))</f>
        <v>0</v>
      </c>
      <c r="AG876" s="20" t="e">
        <f>VLOOKUP(O876,'Weight table'!$A$2:$C$10000,3,FALSE)+IF(ISNUMBER(S876),S876*VLOOKUP(T876,'Weight table'!$A$2:$C$10000,3,FALSE),0)+IF(ISNUMBER(U876),U876*VLOOKUP(V876,'Weight table'!$A$2:$C$10000,3,FALSE),0)+IF(ISNUMBER(W876),W876*VLOOKUP(X876,'Weight table'!$A$2:$C$10000,3,FALSE),0)</f>
        <v>#N/A</v>
      </c>
      <c r="AI876" s="73"/>
      <c r="AN876">
        <f t="shared" si="62"/>
        <v>0</v>
      </c>
      <c r="AO876" t="e">
        <f t="shared" si="63"/>
        <v>#N/A</v>
      </c>
    </row>
    <row r="877" spans="2:4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O877" s="71"/>
      <c r="P877" s="20" t="e">
        <f>VLOOKUP('Frese Valve Selection'!$O877,'Partnumber data valves'!$B$4:$M$1001,12,FALSE)</f>
        <v>#N/A</v>
      </c>
      <c r="Q877" s="20" t="e">
        <f>VLOOKUP('Frese Valve Selection'!$O877,'Partnumber data valves'!$B$4:$L$1001,11,FALSE)</f>
        <v>#N/A</v>
      </c>
      <c r="R877" s="94" t="e">
        <f t="shared" si="61"/>
        <v>#DIV/0!</v>
      </c>
      <c r="S877" s="71"/>
      <c r="T877" s="71"/>
      <c r="U877" s="71"/>
      <c r="V877" s="71"/>
      <c r="W877" s="71"/>
      <c r="X877" s="71"/>
      <c r="Y877" s="19" t="e">
        <f>VLOOKUP('Frese Valve Selection'!$O877,'Partnumber data valves'!$B$4:$K$1001,2,FALSE)</f>
        <v>#N/A</v>
      </c>
      <c r="Z877" s="20" t="e">
        <f>VLOOKUP('Frese Valve Selection'!$O877,'Partnumber data valves'!$B$4:$K$1001,3,FALSE)</f>
        <v>#N/A</v>
      </c>
      <c r="AA877" s="20" t="e">
        <f>VLOOKUP('Frese Valve Selection'!$O877,'Partnumber data valves'!$B$4:$K$1001,7,FALSE)</f>
        <v>#N/A</v>
      </c>
      <c r="AB877" s="20" t="e">
        <f>VLOOKUP('Frese Valve Selection'!$O877,'Partnumber data valves'!$B$4:$K$1001,8,FALSE)</f>
        <v>#N/A</v>
      </c>
      <c r="AC877" s="20" t="e">
        <f>VLOOKUP('Frese Valve Selection'!$O877,'Partnumber data valves'!$B$4:$K$1001,9,FALSE)</f>
        <v>#N/A</v>
      </c>
      <c r="AD877" s="20" t="e">
        <f>VLOOKUP('Frese Valve Selection'!$O877,'Partnumber data valves'!$B$4:$K$1001,10,FALSE)</f>
        <v>#N/A</v>
      </c>
      <c r="AE877" s="93">
        <f>IF(ISNUMBER(S877),S877*VLOOKUP('Frese Valve Selection'!$T877,'Partnumber data cartridges'!$A$4:$G$1001,7,FALSE),0)+
IF(ISNUMBER(U877),U877*VLOOKUP('Frese Valve Selection'!V877,'Partnumber data cartridges'!$A$4:$G$1001,7,FALSE),0)+
IF(ISNUMBER(W877),W877*VLOOKUP('Frese Valve Selection'!X877,'Partnumber data cartridges'!$A$4:$G$1001,7,FALSE),0)</f>
        <v>0</v>
      </c>
      <c r="AF877" s="1">
        <f>MAX(IF(ISBLANK(T877),0,VLOOKUP('Frese Valve Selection'!$T877,'Partnumber data cartridges'!$A$4:$G$1001,5,FALSE)),
IF(ISBLANK(V877),0,VLOOKUP('Frese Valve Selection'!V877,'Partnumber data cartridges'!$A$4:$G$1001,5,FALSE)),
IF(ISBLANK(X877),0,VLOOKUP('Frese Valve Selection'!X877,'Partnumber data cartridges'!$A$4:$G$1001,5,FALSE)))</f>
        <v>0</v>
      </c>
      <c r="AG877" s="20" t="e">
        <f>VLOOKUP(O877,'Weight table'!$A$2:$C$10000,3,FALSE)+IF(ISNUMBER(S877),S877*VLOOKUP(T877,'Weight table'!$A$2:$C$10000,3,FALSE),0)+IF(ISNUMBER(U877),U877*VLOOKUP(V877,'Weight table'!$A$2:$C$10000,3,FALSE),0)+IF(ISNUMBER(W877),W877*VLOOKUP(X877,'Weight table'!$A$2:$C$10000,3,FALSE),0)</f>
        <v>#N/A</v>
      </c>
      <c r="AI877" s="73"/>
      <c r="AN877">
        <f t="shared" si="62"/>
        <v>0</v>
      </c>
      <c r="AO877" t="e">
        <f t="shared" si="63"/>
        <v>#N/A</v>
      </c>
    </row>
    <row r="878" spans="2:4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O878" s="71"/>
      <c r="P878" s="20" t="e">
        <f>VLOOKUP('Frese Valve Selection'!$O878,'Partnumber data valves'!$B$4:$M$1001,12,FALSE)</f>
        <v>#N/A</v>
      </c>
      <c r="Q878" s="20" t="e">
        <f>VLOOKUP('Frese Valve Selection'!$O878,'Partnumber data valves'!$B$4:$L$1001,11,FALSE)</f>
        <v>#N/A</v>
      </c>
      <c r="R878" s="94" t="e">
        <f t="shared" si="61"/>
        <v>#DIV/0!</v>
      </c>
      <c r="S878" s="71"/>
      <c r="T878" s="71"/>
      <c r="U878" s="71"/>
      <c r="V878" s="71"/>
      <c r="W878" s="71"/>
      <c r="X878" s="71"/>
      <c r="Y878" s="19" t="e">
        <f>VLOOKUP('Frese Valve Selection'!$O878,'Partnumber data valves'!$B$4:$K$1001,2,FALSE)</f>
        <v>#N/A</v>
      </c>
      <c r="Z878" s="20" t="e">
        <f>VLOOKUP('Frese Valve Selection'!$O878,'Partnumber data valves'!$B$4:$K$1001,3,FALSE)</f>
        <v>#N/A</v>
      </c>
      <c r="AA878" s="20" t="e">
        <f>VLOOKUP('Frese Valve Selection'!$O878,'Partnumber data valves'!$B$4:$K$1001,7,FALSE)</f>
        <v>#N/A</v>
      </c>
      <c r="AB878" s="20" t="e">
        <f>VLOOKUP('Frese Valve Selection'!$O878,'Partnumber data valves'!$B$4:$K$1001,8,FALSE)</f>
        <v>#N/A</v>
      </c>
      <c r="AC878" s="20" t="e">
        <f>VLOOKUP('Frese Valve Selection'!$O878,'Partnumber data valves'!$B$4:$K$1001,9,FALSE)</f>
        <v>#N/A</v>
      </c>
      <c r="AD878" s="20" t="e">
        <f>VLOOKUP('Frese Valve Selection'!$O878,'Partnumber data valves'!$B$4:$K$1001,10,FALSE)</f>
        <v>#N/A</v>
      </c>
      <c r="AE878" s="93">
        <f>IF(ISNUMBER(S878),S878*VLOOKUP('Frese Valve Selection'!$T878,'Partnumber data cartridges'!$A$4:$G$1001,7,FALSE),0)+
IF(ISNUMBER(U878),U878*VLOOKUP('Frese Valve Selection'!V878,'Partnumber data cartridges'!$A$4:$G$1001,7,FALSE),0)+
IF(ISNUMBER(W878),W878*VLOOKUP('Frese Valve Selection'!X878,'Partnumber data cartridges'!$A$4:$G$1001,7,FALSE),0)</f>
        <v>0</v>
      </c>
      <c r="AF878" s="1">
        <f>MAX(IF(ISBLANK(T878),0,VLOOKUP('Frese Valve Selection'!$T878,'Partnumber data cartridges'!$A$4:$G$1001,5,FALSE)),
IF(ISBLANK(V878),0,VLOOKUP('Frese Valve Selection'!V878,'Partnumber data cartridges'!$A$4:$G$1001,5,FALSE)),
IF(ISBLANK(X878),0,VLOOKUP('Frese Valve Selection'!X878,'Partnumber data cartridges'!$A$4:$G$1001,5,FALSE)))</f>
        <v>0</v>
      </c>
      <c r="AG878" s="20" t="e">
        <f>VLOOKUP(O878,'Weight table'!$A$2:$C$10000,3,FALSE)+IF(ISNUMBER(S878),S878*VLOOKUP(T878,'Weight table'!$A$2:$C$10000,3,FALSE),0)+IF(ISNUMBER(U878),U878*VLOOKUP(V878,'Weight table'!$A$2:$C$10000,3,FALSE),0)+IF(ISNUMBER(W878),W878*VLOOKUP(X878,'Weight table'!$A$2:$C$10000,3,FALSE),0)</f>
        <v>#N/A</v>
      </c>
      <c r="AI878" s="73"/>
      <c r="AN878">
        <f t="shared" si="62"/>
        <v>0</v>
      </c>
      <c r="AO878" t="e">
        <f t="shared" si="63"/>
        <v>#N/A</v>
      </c>
    </row>
    <row r="879" spans="2:4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O879" s="71"/>
      <c r="P879" s="20" t="e">
        <f>VLOOKUP('Frese Valve Selection'!$O879,'Partnumber data valves'!$B$4:$M$1001,12,FALSE)</f>
        <v>#N/A</v>
      </c>
      <c r="Q879" s="20" t="e">
        <f>VLOOKUP('Frese Valve Selection'!$O879,'Partnumber data valves'!$B$4:$L$1001,11,FALSE)</f>
        <v>#N/A</v>
      </c>
      <c r="R879" s="94" t="e">
        <f t="shared" si="61"/>
        <v>#DIV/0!</v>
      </c>
      <c r="S879" s="71"/>
      <c r="T879" s="71"/>
      <c r="U879" s="71"/>
      <c r="V879" s="71"/>
      <c r="W879" s="71"/>
      <c r="X879" s="71"/>
      <c r="Y879" s="19" t="e">
        <f>VLOOKUP('Frese Valve Selection'!$O879,'Partnumber data valves'!$B$4:$K$1001,2,FALSE)</f>
        <v>#N/A</v>
      </c>
      <c r="Z879" s="20" t="e">
        <f>VLOOKUP('Frese Valve Selection'!$O879,'Partnumber data valves'!$B$4:$K$1001,3,FALSE)</f>
        <v>#N/A</v>
      </c>
      <c r="AA879" s="20" t="e">
        <f>VLOOKUP('Frese Valve Selection'!$O879,'Partnumber data valves'!$B$4:$K$1001,7,FALSE)</f>
        <v>#N/A</v>
      </c>
      <c r="AB879" s="20" t="e">
        <f>VLOOKUP('Frese Valve Selection'!$O879,'Partnumber data valves'!$B$4:$K$1001,8,FALSE)</f>
        <v>#N/A</v>
      </c>
      <c r="AC879" s="20" t="e">
        <f>VLOOKUP('Frese Valve Selection'!$O879,'Partnumber data valves'!$B$4:$K$1001,9,FALSE)</f>
        <v>#N/A</v>
      </c>
      <c r="AD879" s="20" t="e">
        <f>VLOOKUP('Frese Valve Selection'!$O879,'Partnumber data valves'!$B$4:$K$1001,10,FALSE)</f>
        <v>#N/A</v>
      </c>
      <c r="AE879" s="93">
        <f>IF(ISNUMBER(S879),S879*VLOOKUP('Frese Valve Selection'!$T879,'Partnumber data cartridges'!$A$4:$G$1001,7,FALSE),0)+
IF(ISNUMBER(U879),U879*VLOOKUP('Frese Valve Selection'!V879,'Partnumber data cartridges'!$A$4:$G$1001,7,FALSE),0)+
IF(ISNUMBER(W879),W879*VLOOKUP('Frese Valve Selection'!X879,'Partnumber data cartridges'!$A$4:$G$1001,7,FALSE),0)</f>
        <v>0</v>
      </c>
      <c r="AF879" s="1">
        <f>MAX(IF(ISBLANK(T879),0,VLOOKUP('Frese Valve Selection'!$T879,'Partnumber data cartridges'!$A$4:$G$1001,5,FALSE)),
IF(ISBLANK(V879),0,VLOOKUP('Frese Valve Selection'!V879,'Partnumber data cartridges'!$A$4:$G$1001,5,FALSE)),
IF(ISBLANK(X879),0,VLOOKUP('Frese Valve Selection'!X879,'Partnumber data cartridges'!$A$4:$G$1001,5,FALSE)))</f>
        <v>0</v>
      </c>
      <c r="AG879" s="20" t="e">
        <f>VLOOKUP(O879,'Weight table'!$A$2:$C$10000,3,FALSE)+IF(ISNUMBER(S879),S879*VLOOKUP(T879,'Weight table'!$A$2:$C$10000,3,FALSE),0)+IF(ISNUMBER(U879),U879*VLOOKUP(V879,'Weight table'!$A$2:$C$10000,3,FALSE),0)+IF(ISNUMBER(W879),W879*VLOOKUP(X879,'Weight table'!$A$2:$C$10000,3,FALSE),0)</f>
        <v>#N/A</v>
      </c>
      <c r="AI879" s="73"/>
      <c r="AN879">
        <f t="shared" si="62"/>
        <v>0</v>
      </c>
      <c r="AO879" t="e">
        <f t="shared" si="63"/>
        <v>#N/A</v>
      </c>
    </row>
    <row r="880" spans="2:4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O880" s="71"/>
      <c r="P880" s="20" t="e">
        <f>VLOOKUP('Frese Valve Selection'!$O880,'Partnumber data valves'!$B$4:$M$1001,12,FALSE)</f>
        <v>#N/A</v>
      </c>
      <c r="Q880" s="20" t="e">
        <f>VLOOKUP('Frese Valve Selection'!$O880,'Partnumber data valves'!$B$4:$L$1001,11,FALSE)</f>
        <v>#N/A</v>
      </c>
      <c r="R880" s="94" t="e">
        <f t="shared" si="61"/>
        <v>#DIV/0!</v>
      </c>
      <c r="S880" s="71"/>
      <c r="T880" s="71"/>
      <c r="U880" s="71"/>
      <c r="V880" s="71"/>
      <c r="W880" s="71"/>
      <c r="X880" s="71"/>
      <c r="Y880" s="19" t="e">
        <f>VLOOKUP('Frese Valve Selection'!$O880,'Partnumber data valves'!$B$4:$K$1001,2,FALSE)</f>
        <v>#N/A</v>
      </c>
      <c r="Z880" s="20" t="e">
        <f>VLOOKUP('Frese Valve Selection'!$O880,'Partnumber data valves'!$B$4:$K$1001,3,FALSE)</f>
        <v>#N/A</v>
      </c>
      <c r="AA880" s="20" t="e">
        <f>VLOOKUP('Frese Valve Selection'!$O880,'Partnumber data valves'!$B$4:$K$1001,7,FALSE)</f>
        <v>#N/A</v>
      </c>
      <c r="AB880" s="20" t="e">
        <f>VLOOKUP('Frese Valve Selection'!$O880,'Partnumber data valves'!$B$4:$K$1001,8,FALSE)</f>
        <v>#N/A</v>
      </c>
      <c r="AC880" s="20" t="e">
        <f>VLOOKUP('Frese Valve Selection'!$O880,'Partnumber data valves'!$B$4:$K$1001,9,FALSE)</f>
        <v>#N/A</v>
      </c>
      <c r="AD880" s="20" t="e">
        <f>VLOOKUP('Frese Valve Selection'!$O880,'Partnumber data valves'!$B$4:$K$1001,10,FALSE)</f>
        <v>#N/A</v>
      </c>
      <c r="AE880" s="93">
        <f>IF(ISNUMBER(S880),S880*VLOOKUP('Frese Valve Selection'!$T880,'Partnumber data cartridges'!$A$4:$G$1001,7,FALSE),0)+
IF(ISNUMBER(U880),U880*VLOOKUP('Frese Valve Selection'!V880,'Partnumber data cartridges'!$A$4:$G$1001,7,FALSE),0)+
IF(ISNUMBER(W880),W880*VLOOKUP('Frese Valve Selection'!X880,'Partnumber data cartridges'!$A$4:$G$1001,7,FALSE),0)</f>
        <v>0</v>
      </c>
      <c r="AF880" s="1">
        <f>MAX(IF(ISBLANK(T880),0,VLOOKUP('Frese Valve Selection'!$T880,'Partnumber data cartridges'!$A$4:$G$1001,5,FALSE)),
IF(ISBLANK(V880),0,VLOOKUP('Frese Valve Selection'!V880,'Partnumber data cartridges'!$A$4:$G$1001,5,FALSE)),
IF(ISBLANK(X880),0,VLOOKUP('Frese Valve Selection'!X880,'Partnumber data cartridges'!$A$4:$G$1001,5,FALSE)))</f>
        <v>0</v>
      </c>
      <c r="AG880" s="20" t="e">
        <f>VLOOKUP(O880,'Weight table'!$A$2:$C$10000,3,FALSE)+IF(ISNUMBER(S880),S880*VLOOKUP(T880,'Weight table'!$A$2:$C$10000,3,FALSE),0)+IF(ISNUMBER(U880),U880*VLOOKUP(V880,'Weight table'!$A$2:$C$10000,3,FALSE),0)+IF(ISNUMBER(W880),W880*VLOOKUP(X880,'Weight table'!$A$2:$C$10000,3,FALSE),0)</f>
        <v>#N/A</v>
      </c>
      <c r="AI880" s="73"/>
      <c r="AN880">
        <f t="shared" si="62"/>
        <v>0</v>
      </c>
      <c r="AO880" t="e">
        <f t="shared" si="63"/>
        <v>#N/A</v>
      </c>
    </row>
    <row r="881" spans="2:4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O881" s="71"/>
      <c r="P881" s="20" t="e">
        <f>VLOOKUP('Frese Valve Selection'!$O881,'Partnumber data valves'!$B$4:$M$1001,12,FALSE)</f>
        <v>#N/A</v>
      </c>
      <c r="Q881" s="20" t="e">
        <f>VLOOKUP('Frese Valve Selection'!$O881,'Partnumber data valves'!$B$4:$L$1001,11,FALSE)</f>
        <v>#N/A</v>
      </c>
      <c r="R881" s="94" t="e">
        <f t="shared" si="61"/>
        <v>#DIV/0!</v>
      </c>
      <c r="S881" s="71"/>
      <c r="T881" s="71"/>
      <c r="U881" s="71"/>
      <c r="V881" s="71"/>
      <c r="W881" s="71"/>
      <c r="X881" s="71"/>
      <c r="Y881" s="19" t="e">
        <f>VLOOKUP('Frese Valve Selection'!$O881,'Partnumber data valves'!$B$4:$K$1001,2,FALSE)</f>
        <v>#N/A</v>
      </c>
      <c r="Z881" s="20" t="e">
        <f>VLOOKUP('Frese Valve Selection'!$O881,'Partnumber data valves'!$B$4:$K$1001,3,FALSE)</f>
        <v>#N/A</v>
      </c>
      <c r="AA881" s="20" t="e">
        <f>VLOOKUP('Frese Valve Selection'!$O881,'Partnumber data valves'!$B$4:$K$1001,7,FALSE)</f>
        <v>#N/A</v>
      </c>
      <c r="AB881" s="20" t="e">
        <f>VLOOKUP('Frese Valve Selection'!$O881,'Partnumber data valves'!$B$4:$K$1001,8,FALSE)</f>
        <v>#N/A</v>
      </c>
      <c r="AC881" s="20" t="e">
        <f>VLOOKUP('Frese Valve Selection'!$O881,'Partnumber data valves'!$B$4:$K$1001,9,FALSE)</f>
        <v>#N/A</v>
      </c>
      <c r="AD881" s="20" t="e">
        <f>VLOOKUP('Frese Valve Selection'!$O881,'Partnumber data valves'!$B$4:$K$1001,10,FALSE)</f>
        <v>#N/A</v>
      </c>
      <c r="AE881" s="93">
        <f>IF(ISNUMBER(S881),S881*VLOOKUP('Frese Valve Selection'!$T881,'Partnumber data cartridges'!$A$4:$G$1001,7,FALSE),0)+
IF(ISNUMBER(U881),U881*VLOOKUP('Frese Valve Selection'!V881,'Partnumber data cartridges'!$A$4:$G$1001,7,FALSE),0)+
IF(ISNUMBER(W881),W881*VLOOKUP('Frese Valve Selection'!X881,'Partnumber data cartridges'!$A$4:$G$1001,7,FALSE),0)</f>
        <v>0</v>
      </c>
      <c r="AF881" s="1">
        <f>MAX(IF(ISBLANK(T881),0,VLOOKUP('Frese Valve Selection'!$T881,'Partnumber data cartridges'!$A$4:$G$1001,5,FALSE)),
IF(ISBLANK(V881),0,VLOOKUP('Frese Valve Selection'!V881,'Partnumber data cartridges'!$A$4:$G$1001,5,FALSE)),
IF(ISBLANK(X881),0,VLOOKUP('Frese Valve Selection'!X881,'Partnumber data cartridges'!$A$4:$G$1001,5,FALSE)))</f>
        <v>0</v>
      </c>
      <c r="AG881" s="20" t="e">
        <f>VLOOKUP(O881,'Weight table'!$A$2:$C$10000,3,FALSE)+IF(ISNUMBER(S881),S881*VLOOKUP(T881,'Weight table'!$A$2:$C$10000,3,FALSE),0)+IF(ISNUMBER(U881),U881*VLOOKUP(V881,'Weight table'!$A$2:$C$10000,3,FALSE),0)+IF(ISNUMBER(W881),W881*VLOOKUP(X881,'Weight table'!$A$2:$C$10000,3,FALSE),0)</f>
        <v>#N/A</v>
      </c>
      <c r="AI881" s="73"/>
      <c r="AN881">
        <f t="shared" si="62"/>
        <v>0</v>
      </c>
      <c r="AO881" t="e">
        <f t="shared" si="63"/>
        <v>#N/A</v>
      </c>
    </row>
    <row r="882" spans="2:4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O882" s="71"/>
      <c r="P882" s="20" t="e">
        <f>VLOOKUP('Frese Valve Selection'!$O882,'Partnumber data valves'!$B$4:$M$1001,12,FALSE)</f>
        <v>#N/A</v>
      </c>
      <c r="Q882" s="20" t="e">
        <f>VLOOKUP('Frese Valve Selection'!$O882,'Partnumber data valves'!$B$4:$L$1001,11,FALSE)</f>
        <v>#N/A</v>
      </c>
      <c r="R882" s="94" t="e">
        <f t="shared" si="61"/>
        <v>#DIV/0!</v>
      </c>
      <c r="S882" s="71"/>
      <c r="T882" s="71"/>
      <c r="U882" s="71"/>
      <c r="V882" s="71"/>
      <c r="W882" s="71"/>
      <c r="X882" s="71"/>
      <c r="Y882" s="19" t="e">
        <f>VLOOKUP('Frese Valve Selection'!$O882,'Partnumber data valves'!$B$4:$K$1001,2,FALSE)</f>
        <v>#N/A</v>
      </c>
      <c r="Z882" s="20" t="e">
        <f>VLOOKUP('Frese Valve Selection'!$O882,'Partnumber data valves'!$B$4:$K$1001,3,FALSE)</f>
        <v>#N/A</v>
      </c>
      <c r="AA882" s="20" t="e">
        <f>VLOOKUP('Frese Valve Selection'!$O882,'Partnumber data valves'!$B$4:$K$1001,7,FALSE)</f>
        <v>#N/A</v>
      </c>
      <c r="AB882" s="20" t="e">
        <f>VLOOKUP('Frese Valve Selection'!$O882,'Partnumber data valves'!$B$4:$K$1001,8,FALSE)</f>
        <v>#N/A</v>
      </c>
      <c r="AC882" s="20" t="e">
        <f>VLOOKUP('Frese Valve Selection'!$O882,'Partnumber data valves'!$B$4:$K$1001,9,FALSE)</f>
        <v>#N/A</v>
      </c>
      <c r="AD882" s="20" t="e">
        <f>VLOOKUP('Frese Valve Selection'!$O882,'Partnumber data valves'!$B$4:$K$1001,10,FALSE)</f>
        <v>#N/A</v>
      </c>
      <c r="AE882" s="93">
        <f>IF(ISNUMBER(S882),S882*VLOOKUP('Frese Valve Selection'!$T882,'Partnumber data cartridges'!$A$4:$G$1001,7,FALSE),0)+
IF(ISNUMBER(U882),U882*VLOOKUP('Frese Valve Selection'!V882,'Partnumber data cartridges'!$A$4:$G$1001,7,FALSE),0)+
IF(ISNUMBER(W882),W882*VLOOKUP('Frese Valve Selection'!X882,'Partnumber data cartridges'!$A$4:$G$1001,7,FALSE),0)</f>
        <v>0</v>
      </c>
      <c r="AF882" s="1">
        <f>MAX(IF(ISBLANK(T882),0,VLOOKUP('Frese Valve Selection'!$T882,'Partnumber data cartridges'!$A$4:$G$1001,5,FALSE)),
IF(ISBLANK(V882),0,VLOOKUP('Frese Valve Selection'!V882,'Partnumber data cartridges'!$A$4:$G$1001,5,FALSE)),
IF(ISBLANK(X882),0,VLOOKUP('Frese Valve Selection'!X882,'Partnumber data cartridges'!$A$4:$G$1001,5,FALSE)))</f>
        <v>0</v>
      </c>
      <c r="AG882" s="20" t="e">
        <f>VLOOKUP(O882,'Weight table'!$A$2:$C$10000,3,FALSE)+IF(ISNUMBER(S882),S882*VLOOKUP(T882,'Weight table'!$A$2:$C$10000,3,FALSE),0)+IF(ISNUMBER(U882),U882*VLOOKUP(V882,'Weight table'!$A$2:$C$10000,3,FALSE),0)+IF(ISNUMBER(W882),W882*VLOOKUP(X882,'Weight table'!$A$2:$C$10000,3,FALSE),0)</f>
        <v>#N/A</v>
      </c>
      <c r="AI882" s="73"/>
      <c r="AN882">
        <f t="shared" si="62"/>
        <v>0</v>
      </c>
      <c r="AO882" t="e">
        <f t="shared" si="63"/>
        <v>#N/A</v>
      </c>
    </row>
    <row r="883" spans="2:4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O883" s="71"/>
      <c r="P883" s="20" t="e">
        <f>VLOOKUP('Frese Valve Selection'!$O883,'Partnumber data valves'!$B$4:$M$1001,12,FALSE)</f>
        <v>#N/A</v>
      </c>
      <c r="Q883" s="20" t="e">
        <f>VLOOKUP('Frese Valve Selection'!$O883,'Partnumber data valves'!$B$4:$L$1001,11,FALSE)</f>
        <v>#N/A</v>
      </c>
      <c r="R883" s="94" t="e">
        <f t="shared" si="61"/>
        <v>#DIV/0!</v>
      </c>
      <c r="S883" s="71"/>
      <c r="T883" s="71"/>
      <c r="U883" s="71"/>
      <c r="V883" s="71"/>
      <c r="W883" s="71"/>
      <c r="X883" s="71"/>
      <c r="Y883" s="19" t="e">
        <f>VLOOKUP('Frese Valve Selection'!$O883,'Partnumber data valves'!$B$4:$K$1001,2,FALSE)</f>
        <v>#N/A</v>
      </c>
      <c r="Z883" s="20" t="e">
        <f>VLOOKUP('Frese Valve Selection'!$O883,'Partnumber data valves'!$B$4:$K$1001,3,FALSE)</f>
        <v>#N/A</v>
      </c>
      <c r="AA883" s="20" t="e">
        <f>VLOOKUP('Frese Valve Selection'!$O883,'Partnumber data valves'!$B$4:$K$1001,7,FALSE)</f>
        <v>#N/A</v>
      </c>
      <c r="AB883" s="20" t="e">
        <f>VLOOKUP('Frese Valve Selection'!$O883,'Partnumber data valves'!$B$4:$K$1001,8,FALSE)</f>
        <v>#N/A</v>
      </c>
      <c r="AC883" s="20" t="e">
        <f>VLOOKUP('Frese Valve Selection'!$O883,'Partnumber data valves'!$B$4:$K$1001,9,FALSE)</f>
        <v>#N/A</v>
      </c>
      <c r="AD883" s="20" t="e">
        <f>VLOOKUP('Frese Valve Selection'!$O883,'Partnumber data valves'!$B$4:$K$1001,10,FALSE)</f>
        <v>#N/A</v>
      </c>
      <c r="AE883" s="93">
        <f>IF(ISNUMBER(S883),S883*VLOOKUP('Frese Valve Selection'!$T883,'Partnumber data cartridges'!$A$4:$G$1001,7,FALSE),0)+
IF(ISNUMBER(U883),U883*VLOOKUP('Frese Valve Selection'!V883,'Partnumber data cartridges'!$A$4:$G$1001,7,FALSE),0)+
IF(ISNUMBER(W883),W883*VLOOKUP('Frese Valve Selection'!X883,'Partnumber data cartridges'!$A$4:$G$1001,7,FALSE),0)</f>
        <v>0</v>
      </c>
      <c r="AF883" s="1">
        <f>MAX(IF(ISBLANK(T883),0,VLOOKUP('Frese Valve Selection'!$T883,'Partnumber data cartridges'!$A$4:$G$1001,5,FALSE)),
IF(ISBLANK(V883),0,VLOOKUP('Frese Valve Selection'!V883,'Partnumber data cartridges'!$A$4:$G$1001,5,FALSE)),
IF(ISBLANK(X883),0,VLOOKUP('Frese Valve Selection'!X883,'Partnumber data cartridges'!$A$4:$G$1001,5,FALSE)))</f>
        <v>0</v>
      </c>
      <c r="AG883" s="20" t="e">
        <f>VLOOKUP(O883,'Weight table'!$A$2:$C$10000,3,FALSE)+IF(ISNUMBER(S883),S883*VLOOKUP(T883,'Weight table'!$A$2:$C$10000,3,FALSE),0)+IF(ISNUMBER(U883),U883*VLOOKUP(V883,'Weight table'!$A$2:$C$10000,3,FALSE),0)+IF(ISNUMBER(W883),W883*VLOOKUP(X883,'Weight table'!$A$2:$C$10000,3,FALSE),0)</f>
        <v>#N/A</v>
      </c>
      <c r="AI883" s="73"/>
      <c r="AN883">
        <f t="shared" si="62"/>
        <v>0</v>
      </c>
      <c r="AO883" t="e">
        <f t="shared" si="63"/>
        <v>#N/A</v>
      </c>
    </row>
    <row r="884" spans="2:4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O884" s="71"/>
      <c r="P884" s="20" t="e">
        <f>VLOOKUP('Frese Valve Selection'!$O884,'Partnumber data valves'!$B$4:$M$1001,12,FALSE)</f>
        <v>#N/A</v>
      </c>
      <c r="Q884" s="20" t="e">
        <f>VLOOKUP('Frese Valve Selection'!$O884,'Partnumber data valves'!$B$4:$L$1001,11,FALSE)</f>
        <v>#N/A</v>
      </c>
      <c r="R884" s="94" t="e">
        <f t="shared" si="61"/>
        <v>#DIV/0!</v>
      </c>
      <c r="S884" s="71"/>
      <c r="T884" s="71"/>
      <c r="U884" s="71"/>
      <c r="V884" s="71"/>
      <c r="W884" s="71"/>
      <c r="X884" s="71"/>
      <c r="Y884" s="19" t="e">
        <f>VLOOKUP('Frese Valve Selection'!$O884,'Partnumber data valves'!$B$4:$K$1001,2,FALSE)</f>
        <v>#N/A</v>
      </c>
      <c r="Z884" s="20" t="e">
        <f>VLOOKUP('Frese Valve Selection'!$O884,'Partnumber data valves'!$B$4:$K$1001,3,FALSE)</f>
        <v>#N/A</v>
      </c>
      <c r="AA884" s="20" t="e">
        <f>VLOOKUP('Frese Valve Selection'!$O884,'Partnumber data valves'!$B$4:$K$1001,7,FALSE)</f>
        <v>#N/A</v>
      </c>
      <c r="AB884" s="20" t="e">
        <f>VLOOKUP('Frese Valve Selection'!$O884,'Partnumber data valves'!$B$4:$K$1001,8,FALSE)</f>
        <v>#N/A</v>
      </c>
      <c r="AC884" s="20" t="e">
        <f>VLOOKUP('Frese Valve Selection'!$O884,'Partnumber data valves'!$B$4:$K$1001,9,FALSE)</f>
        <v>#N/A</v>
      </c>
      <c r="AD884" s="20" t="e">
        <f>VLOOKUP('Frese Valve Selection'!$O884,'Partnumber data valves'!$B$4:$K$1001,10,FALSE)</f>
        <v>#N/A</v>
      </c>
      <c r="AE884" s="93">
        <f>IF(ISNUMBER(S884),S884*VLOOKUP('Frese Valve Selection'!$T884,'Partnumber data cartridges'!$A$4:$G$1001,7,FALSE),0)+
IF(ISNUMBER(U884),U884*VLOOKUP('Frese Valve Selection'!V884,'Partnumber data cartridges'!$A$4:$G$1001,7,FALSE),0)+
IF(ISNUMBER(W884),W884*VLOOKUP('Frese Valve Selection'!X884,'Partnumber data cartridges'!$A$4:$G$1001,7,FALSE),0)</f>
        <v>0</v>
      </c>
      <c r="AF884" s="1">
        <f>MAX(IF(ISBLANK(T884),0,VLOOKUP('Frese Valve Selection'!$T884,'Partnumber data cartridges'!$A$4:$G$1001,5,FALSE)),
IF(ISBLANK(V884),0,VLOOKUP('Frese Valve Selection'!V884,'Partnumber data cartridges'!$A$4:$G$1001,5,FALSE)),
IF(ISBLANK(X884),0,VLOOKUP('Frese Valve Selection'!X884,'Partnumber data cartridges'!$A$4:$G$1001,5,FALSE)))</f>
        <v>0</v>
      </c>
      <c r="AG884" s="20" t="e">
        <f>VLOOKUP(O884,'Weight table'!$A$2:$C$10000,3,FALSE)+IF(ISNUMBER(S884),S884*VLOOKUP(T884,'Weight table'!$A$2:$C$10000,3,FALSE),0)+IF(ISNUMBER(U884),U884*VLOOKUP(V884,'Weight table'!$A$2:$C$10000,3,FALSE),0)+IF(ISNUMBER(W884),W884*VLOOKUP(X884,'Weight table'!$A$2:$C$10000,3,FALSE),0)</f>
        <v>#N/A</v>
      </c>
      <c r="AI884" s="73"/>
      <c r="AN884">
        <f t="shared" si="62"/>
        <v>0</v>
      </c>
      <c r="AO884" t="e">
        <f t="shared" si="63"/>
        <v>#N/A</v>
      </c>
    </row>
    <row r="885" spans="2:4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O885" s="71"/>
      <c r="P885" s="20" t="e">
        <f>VLOOKUP('Frese Valve Selection'!$O885,'Partnumber data valves'!$B$4:$M$1001,12,FALSE)</f>
        <v>#N/A</v>
      </c>
      <c r="Q885" s="20" t="e">
        <f>VLOOKUP('Frese Valve Selection'!$O885,'Partnumber data valves'!$B$4:$L$1001,11,FALSE)</f>
        <v>#N/A</v>
      </c>
      <c r="R885" s="94" t="e">
        <f t="shared" si="61"/>
        <v>#DIV/0!</v>
      </c>
      <c r="S885" s="71"/>
      <c r="T885" s="71"/>
      <c r="U885" s="71"/>
      <c r="V885" s="71"/>
      <c r="W885" s="71"/>
      <c r="X885" s="71"/>
      <c r="Y885" s="19" t="e">
        <f>VLOOKUP('Frese Valve Selection'!$O885,'Partnumber data valves'!$B$4:$K$1001,2,FALSE)</f>
        <v>#N/A</v>
      </c>
      <c r="Z885" s="20" t="e">
        <f>VLOOKUP('Frese Valve Selection'!$O885,'Partnumber data valves'!$B$4:$K$1001,3,FALSE)</f>
        <v>#N/A</v>
      </c>
      <c r="AA885" s="20" t="e">
        <f>VLOOKUP('Frese Valve Selection'!$O885,'Partnumber data valves'!$B$4:$K$1001,7,FALSE)</f>
        <v>#N/A</v>
      </c>
      <c r="AB885" s="20" t="e">
        <f>VLOOKUP('Frese Valve Selection'!$O885,'Partnumber data valves'!$B$4:$K$1001,8,FALSE)</f>
        <v>#N/A</v>
      </c>
      <c r="AC885" s="20" t="e">
        <f>VLOOKUP('Frese Valve Selection'!$O885,'Partnumber data valves'!$B$4:$K$1001,9,FALSE)</f>
        <v>#N/A</v>
      </c>
      <c r="AD885" s="20" t="e">
        <f>VLOOKUP('Frese Valve Selection'!$O885,'Partnumber data valves'!$B$4:$K$1001,10,FALSE)</f>
        <v>#N/A</v>
      </c>
      <c r="AE885" s="93">
        <f>IF(ISNUMBER(S885),S885*VLOOKUP('Frese Valve Selection'!$T885,'Partnumber data cartridges'!$A$4:$G$1001,7,FALSE),0)+
IF(ISNUMBER(U885),U885*VLOOKUP('Frese Valve Selection'!V885,'Partnumber data cartridges'!$A$4:$G$1001,7,FALSE),0)+
IF(ISNUMBER(W885),W885*VLOOKUP('Frese Valve Selection'!X885,'Partnumber data cartridges'!$A$4:$G$1001,7,FALSE),0)</f>
        <v>0</v>
      </c>
      <c r="AF885" s="1">
        <f>MAX(IF(ISBLANK(T885),0,VLOOKUP('Frese Valve Selection'!$T885,'Partnumber data cartridges'!$A$4:$G$1001,5,FALSE)),
IF(ISBLANK(V885),0,VLOOKUP('Frese Valve Selection'!V885,'Partnumber data cartridges'!$A$4:$G$1001,5,FALSE)),
IF(ISBLANK(X885),0,VLOOKUP('Frese Valve Selection'!X885,'Partnumber data cartridges'!$A$4:$G$1001,5,FALSE)))</f>
        <v>0</v>
      </c>
      <c r="AG885" s="20" t="e">
        <f>VLOOKUP(O885,'Weight table'!$A$2:$C$10000,3,FALSE)+IF(ISNUMBER(S885),S885*VLOOKUP(T885,'Weight table'!$A$2:$C$10000,3,FALSE),0)+IF(ISNUMBER(U885),U885*VLOOKUP(V885,'Weight table'!$A$2:$C$10000,3,FALSE),0)+IF(ISNUMBER(W885),W885*VLOOKUP(X885,'Weight table'!$A$2:$C$10000,3,FALSE),0)</f>
        <v>#N/A</v>
      </c>
      <c r="AI885" s="73"/>
      <c r="AN885">
        <f t="shared" si="62"/>
        <v>0</v>
      </c>
      <c r="AO885" t="e">
        <f t="shared" si="63"/>
        <v>#N/A</v>
      </c>
    </row>
    <row r="886" spans="2:4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O886" s="71"/>
      <c r="P886" s="20" t="e">
        <f>VLOOKUP('Frese Valve Selection'!$O886,'Partnumber data valves'!$B$4:$M$1001,12,FALSE)</f>
        <v>#N/A</v>
      </c>
      <c r="Q886" s="20" t="e">
        <f>VLOOKUP('Frese Valve Selection'!$O886,'Partnumber data valves'!$B$4:$L$1001,11,FALSE)</f>
        <v>#N/A</v>
      </c>
      <c r="R886" s="94" t="e">
        <f t="shared" si="61"/>
        <v>#DIV/0!</v>
      </c>
      <c r="S886" s="71"/>
      <c r="T886" s="71"/>
      <c r="U886" s="71"/>
      <c r="V886" s="71"/>
      <c r="W886" s="71"/>
      <c r="X886" s="71"/>
      <c r="Y886" s="19" t="e">
        <f>VLOOKUP('Frese Valve Selection'!$O886,'Partnumber data valves'!$B$4:$K$1001,2,FALSE)</f>
        <v>#N/A</v>
      </c>
      <c r="Z886" s="20" t="e">
        <f>VLOOKUP('Frese Valve Selection'!$O886,'Partnumber data valves'!$B$4:$K$1001,3,FALSE)</f>
        <v>#N/A</v>
      </c>
      <c r="AA886" s="20" t="e">
        <f>VLOOKUP('Frese Valve Selection'!$O886,'Partnumber data valves'!$B$4:$K$1001,7,FALSE)</f>
        <v>#N/A</v>
      </c>
      <c r="AB886" s="20" t="e">
        <f>VLOOKUP('Frese Valve Selection'!$O886,'Partnumber data valves'!$B$4:$K$1001,8,FALSE)</f>
        <v>#N/A</v>
      </c>
      <c r="AC886" s="20" t="e">
        <f>VLOOKUP('Frese Valve Selection'!$O886,'Partnumber data valves'!$B$4:$K$1001,9,FALSE)</f>
        <v>#N/A</v>
      </c>
      <c r="AD886" s="20" t="e">
        <f>VLOOKUP('Frese Valve Selection'!$O886,'Partnumber data valves'!$B$4:$K$1001,10,FALSE)</f>
        <v>#N/A</v>
      </c>
      <c r="AE886" s="93">
        <f>IF(ISNUMBER(S886),S886*VLOOKUP('Frese Valve Selection'!$T886,'Partnumber data cartridges'!$A$4:$G$1001,7,FALSE),0)+
IF(ISNUMBER(U886),U886*VLOOKUP('Frese Valve Selection'!V886,'Partnumber data cartridges'!$A$4:$G$1001,7,FALSE),0)+
IF(ISNUMBER(W886),W886*VLOOKUP('Frese Valve Selection'!X886,'Partnumber data cartridges'!$A$4:$G$1001,7,FALSE),0)</f>
        <v>0</v>
      </c>
      <c r="AF886" s="1">
        <f>MAX(IF(ISBLANK(T886),0,VLOOKUP('Frese Valve Selection'!$T886,'Partnumber data cartridges'!$A$4:$G$1001,5,FALSE)),
IF(ISBLANK(V886),0,VLOOKUP('Frese Valve Selection'!V886,'Partnumber data cartridges'!$A$4:$G$1001,5,FALSE)),
IF(ISBLANK(X886),0,VLOOKUP('Frese Valve Selection'!X886,'Partnumber data cartridges'!$A$4:$G$1001,5,FALSE)))</f>
        <v>0</v>
      </c>
      <c r="AG886" s="20" t="e">
        <f>VLOOKUP(O886,'Weight table'!$A$2:$C$10000,3,FALSE)+IF(ISNUMBER(S886),S886*VLOOKUP(T886,'Weight table'!$A$2:$C$10000,3,FALSE),0)+IF(ISNUMBER(U886),U886*VLOOKUP(V886,'Weight table'!$A$2:$C$10000,3,FALSE),0)+IF(ISNUMBER(W886),W886*VLOOKUP(X886,'Weight table'!$A$2:$C$10000,3,FALSE),0)</f>
        <v>#N/A</v>
      </c>
      <c r="AI886" s="73"/>
      <c r="AN886">
        <f t="shared" si="62"/>
        <v>0</v>
      </c>
      <c r="AO886" t="e">
        <f t="shared" si="63"/>
        <v>#N/A</v>
      </c>
    </row>
    <row r="887" spans="2:4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O887" s="71"/>
      <c r="P887" s="20" t="e">
        <f>VLOOKUP('Frese Valve Selection'!$O887,'Partnumber data valves'!$B$4:$M$1001,12,FALSE)</f>
        <v>#N/A</v>
      </c>
      <c r="Q887" s="20" t="e">
        <f>VLOOKUP('Frese Valve Selection'!$O887,'Partnumber data valves'!$B$4:$L$1001,11,FALSE)</f>
        <v>#N/A</v>
      </c>
      <c r="R887" s="94" t="e">
        <f t="shared" si="61"/>
        <v>#DIV/0!</v>
      </c>
      <c r="S887" s="71"/>
      <c r="T887" s="71"/>
      <c r="U887" s="71"/>
      <c r="V887" s="71"/>
      <c r="W887" s="71"/>
      <c r="X887" s="71"/>
      <c r="Y887" s="19" t="e">
        <f>VLOOKUP('Frese Valve Selection'!$O887,'Partnumber data valves'!$B$4:$K$1001,2,FALSE)</f>
        <v>#N/A</v>
      </c>
      <c r="Z887" s="20" t="e">
        <f>VLOOKUP('Frese Valve Selection'!$O887,'Partnumber data valves'!$B$4:$K$1001,3,FALSE)</f>
        <v>#N/A</v>
      </c>
      <c r="AA887" s="20" t="e">
        <f>VLOOKUP('Frese Valve Selection'!$O887,'Partnumber data valves'!$B$4:$K$1001,7,FALSE)</f>
        <v>#N/A</v>
      </c>
      <c r="AB887" s="20" t="e">
        <f>VLOOKUP('Frese Valve Selection'!$O887,'Partnumber data valves'!$B$4:$K$1001,8,FALSE)</f>
        <v>#N/A</v>
      </c>
      <c r="AC887" s="20" t="e">
        <f>VLOOKUP('Frese Valve Selection'!$O887,'Partnumber data valves'!$B$4:$K$1001,9,FALSE)</f>
        <v>#N/A</v>
      </c>
      <c r="AD887" s="20" t="e">
        <f>VLOOKUP('Frese Valve Selection'!$O887,'Partnumber data valves'!$B$4:$K$1001,10,FALSE)</f>
        <v>#N/A</v>
      </c>
      <c r="AE887" s="93">
        <f>IF(ISNUMBER(S887),S887*VLOOKUP('Frese Valve Selection'!$T887,'Partnumber data cartridges'!$A$4:$G$1001,7,FALSE),0)+
IF(ISNUMBER(U887),U887*VLOOKUP('Frese Valve Selection'!V887,'Partnumber data cartridges'!$A$4:$G$1001,7,FALSE),0)+
IF(ISNUMBER(W887),W887*VLOOKUP('Frese Valve Selection'!X887,'Partnumber data cartridges'!$A$4:$G$1001,7,FALSE),0)</f>
        <v>0</v>
      </c>
      <c r="AF887" s="1">
        <f>MAX(IF(ISBLANK(T887),0,VLOOKUP('Frese Valve Selection'!$T887,'Partnumber data cartridges'!$A$4:$G$1001,5,FALSE)),
IF(ISBLANK(V887),0,VLOOKUP('Frese Valve Selection'!V887,'Partnumber data cartridges'!$A$4:$G$1001,5,FALSE)),
IF(ISBLANK(X887),0,VLOOKUP('Frese Valve Selection'!X887,'Partnumber data cartridges'!$A$4:$G$1001,5,FALSE)))</f>
        <v>0</v>
      </c>
      <c r="AG887" s="20" t="e">
        <f>VLOOKUP(O887,'Weight table'!$A$2:$C$10000,3,FALSE)+IF(ISNUMBER(S887),S887*VLOOKUP(T887,'Weight table'!$A$2:$C$10000,3,FALSE),0)+IF(ISNUMBER(U887),U887*VLOOKUP(V887,'Weight table'!$A$2:$C$10000,3,FALSE),0)+IF(ISNUMBER(W887),W887*VLOOKUP(X887,'Weight table'!$A$2:$C$10000,3,FALSE),0)</f>
        <v>#N/A</v>
      </c>
      <c r="AI887" s="73"/>
      <c r="AN887">
        <f t="shared" si="62"/>
        <v>0</v>
      </c>
      <c r="AO887" t="e">
        <f t="shared" si="63"/>
        <v>#N/A</v>
      </c>
    </row>
    <row r="888" spans="2:4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O888" s="71"/>
      <c r="P888" s="20" t="e">
        <f>VLOOKUP('Frese Valve Selection'!$O888,'Partnumber data valves'!$B$4:$M$1001,12,FALSE)</f>
        <v>#N/A</v>
      </c>
      <c r="Q888" s="20" t="e">
        <f>VLOOKUP('Frese Valve Selection'!$O888,'Partnumber data valves'!$B$4:$L$1001,11,FALSE)</f>
        <v>#N/A</v>
      </c>
      <c r="R888" s="94" t="e">
        <f t="shared" si="61"/>
        <v>#DIV/0!</v>
      </c>
      <c r="S888" s="71"/>
      <c r="T888" s="71"/>
      <c r="U888" s="71"/>
      <c r="V888" s="71"/>
      <c r="W888" s="71"/>
      <c r="X888" s="71"/>
      <c r="Y888" s="19" t="e">
        <f>VLOOKUP('Frese Valve Selection'!$O888,'Partnumber data valves'!$B$4:$K$1001,2,FALSE)</f>
        <v>#N/A</v>
      </c>
      <c r="Z888" s="20" t="e">
        <f>VLOOKUP('Frese Valve Selection'!$O888,'Partnumber data valves'!$B$4:$K$1001,3,FALSE)</f>
        <v>#N/A</v>
      </c>
      <c r="AA888" s="20" t="e">
        <f>VLOOKUP('Frese Valve Selection'!$O888,'Partnumber data valves'!$B$4:$K$1001,7,FALSE)</f>
        <v>#N/A</v>
      </c>
      <c r="AB888" s="20" t="e">
        <f>VLOOKUP('Frese Valve Selection'!$O888,'Partnumber data valves'!$B$4:$K$1001,8,FALSE)</f>
        <v>#N/A</v>
      </c>
      <c r="AC888" s="20" t="e">
        <f>VLOOKUP('Frese Valve Selection'!$O888,'Partnumber data valves'!$B$4:$K$1001,9,FALSE)</f>
        <v>#N/A</v>
      </c>
      <c r="AD888" s="20" t="e">
        <f>VLOOKUP('Frese Valve Selection'!$O888,'Partnumber data valves'!$B$4:$K$1001,10,FALSE)</f>
        <v>#N/A</v>
      </c>
      <c r="AE888" s="93">
        <f>IF(ISNUMBER(S888),S888*VLOOKUP('Frese Valve Selection'!$T888,'Partnumber data cartridges'!$A$4:$G$1001,7,FALSE),0)+
IF(ISNUMBER(U888),U888*VLOOKUP('Frese Valve Selection'!V888,'Partnumber data cartridges'!$A$4:$G$1001,7,FALSE),0)+
IF(ISNUMBER(W888),W888*VLOOKUP('Frese Valve Selection'!X888,'Partnumber data cartridges'!$A$4:$G$1001,7,FALSE),0)</f>
        <v>0</v>
      </c>
      <c r="AF888" s="1">
        <f>MAX(IF(ISBLANK(T888),0,VLOOKUP('Frese Valve Selection'!$T888,'Partnumber data cartridges'!$A$4:$G$1001,5,FALSE)),
IF(ISBLANK(V888),0,VLOOKUP('Frese Valve Selection'!V888,'Partnumber data cartridges'!$A$4:$G$1001,5,FALSE)),
IF(ISBLANK(X888),0,VLOOKUP('Frese Valve Selection'!X888,'Partnumber data cartridges'!$A$4:$G$1001,5,FALSE)))</f>
        <v>0</v>
      </c>
      <c r="AG888" s="20" t="e">
        <f>VLOOKUP(O888,'Weight table'!$A$2:$C$10000,3,FALSE)+IF(ISNUMBER(S888),S888*VLOOKUP(T888,'Weight table'!$A$2:$C$10000,3,FALSE),0)+IF(ISNUMBER(U888),U888*VLOOKUP(V888,'Weight table'!$A$2:$C$10000,3,FALSE),0)+IF(ISNUMBER(W888),W888*VLOOKUP(X888,'Weight table'!$A$2:$C$10000,3,FALSE),0)</f>
        <v>#N/A</v>
      </c>
      <c r="AI888" s="73"/>
      <c r="AN888">
        <f t="shared" si="62"/>
        <v>0</v>
      </c>
      <c r="AO888" t="e">
        <f t="shared" si="63"/>
        <v>#N/A</v>
      </c>
    </row>
    <row r="889" spans="2:4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O889" s="71"/>
      <c r="P889" s="20" t="e">
        <f>VLOOKUP('Frese Valve Selection'!$O889,'Partnumber data valves'!$B$4:$M$1001,12,FALSE)</f>
        <v>#N/A</v>
      </c>
      <c r="Q889" s="20" t="e">
        <f>VLOOKUP('Frese Valve Selection'!$O889,'Partnumber data valves'!$B$4:$L$1001,11,FALSE)</f>
        <v>#N/A</v>
      </c>
      <c r="R889" s="94" t="e">
        <f t="shared" si="61"/>
        <v>#DIV/0!</v>
      </c>
      <c r="S889" s="71"/>
      <c r="T889" s="71"/>
      <c r="U889" s="71"/>
      <c r="V889" s="71"/>
      <c r="W889" s="71"/>
      <c r="X889" s="71"/>
      <c r="Y889" s="19" t="e">
        <f>VLOOKUP('Frese Valve Selection'!$O889,'Partnumber data valves'!$B$4:$K$1001,2,FALSE)</f>
        <v>#N/A</v>
      </c>
      <c r="Z889" s="20" t="e">
        <f>VLOOKUP('Frese Valve Selection'!$O889,'Partnumber data valves'!$B$4:$K$1001,3,FALSE)</f>
        <v>#N/A</v>
      </c>
      <c r="AA889" s="20" t="e">
        <f>VLOOKUP('Frese Valve Selection'!$O889,'Partnumber data valves'!$B$4:$K$1001,7,FALSE)</f>
        <v>#N/A</v>
      </c>
      <c r="AB889" s="20" t="e">
        <f>VLOOKUP('Frese Valve Selection'!$O889,'Partnumber data valves'!$B$4:$K$1001,8,FALSE)</f>
        <v>#N/A</v>
      </c>
      <c r="AC889" s="20" t="e">
        <f>VLOOKUP('Frese Valve Selection'!$O889,'Partnumber data valves'!$B$4:$K$1001,9,FALSE)</f>
        <v>#N/A</v>
      </c>
      <c r="AD889" s="20" t="e">
        <f>VLOOKUP('Frese Valve Selection'!$O889,'Partnumber data valves'!$B$4:$K$1001,10,FALSE)</f>
        <v>#N/A</v>
      </c>
      <c r="AE889" s="93">
        <f>IF(ISNUMBER(S889),S889*VLOOKUP('Frese Valve Selection'!$T889,'Partnumber data cartridges'!$A$4:$G$1001,7,FALSE),0)+
IF(ISNUMBER(U889),U889*VLOOKUP('Frese Valve Selection'!V889,'Partnumber data cartridges'!$A$4:$G$1001,7,FALSE),0)+
IF(ISNUMBER(W889),W889*VLOOKUP('Frese Valve Selection'!X889,'Partnumber data cartridges'!$A$4:$G$1001,7,FALSE),0)</f>
        <v>0</v>
      </c>
      <c r="AF889" s="1">
        <f>MAX(IF(ISBLANK(T889),0,VLOOKUP('Frese Valve Selection'!$T889,'Partnumber data cartridges'!$A$4:$G$1001,5,FALSE)),
IF(ISBLANK(V889),0,VLOOKUP('Frese Valve Selection'!V889,'Partnumber data cartridges'!$A$4:$G$1001,5,FALSE)),
IF(ISBLANK(X889),0,VLOOKUP('Frese Valve Selection'!X889,'Partnumber data cartridges'!$A$4:$G$1001,5,FALSE)))</f>
        <v>0</v>
      </c>
      <c r="AG889" s="20" t="e">
        <f>VLOOKUP(O889,'Weight table'!$A$2:$C$10000,3,FALSE)+IF(ISNUMBER(S889),S889*VLOOKUP(T889,'Weight table'!$A$2:$C$10000,3,FALSE),0)+IF(ISNUMBER(U889),U889*VLOOKUP(V889,'Weight table'!$A$2:$C$10000,3,FALSE),0)+IF(ISNUMBER(W889),W889*VLOOKUP(X889,'Weight table'!$A$2:$C$10000,3,FALSE),0)</f>
        <v>#N/A</v>
      </c>
      <c r="AI889" s="73"/>
      <c r="AN889">
        <f t="shared" si="62"/>
        <v>0</v>
      </c>
      <c r="AO889" t="e">
        <f t="shared" si="63"/>
        <v>#N/A</v>
      </c>
    </row>
    <row r="890" spans="2:4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O890" s="71"/>
      <c r="P890" s="20" t="e">
        <f>VLOOKUP('Frese Valve Selection'!$O890,'Partnumber data valves'!$B$4:$M$1001,12,FALSE)</f>
        <v>#N/A</v>
      </c>
      <c r="Q890" s="20" t="e">
        <f>VLOOKUP('Frese Valve Selection'!$O890,'Partnumber data valves'!$B$4:$L$1001,11,FALSE)</f>
        <v>#N/A</v>
      </c>
      <c r="R890" s="94" t="e">
        <f t="shared" si="61"/>
        <v>#DIV/0!</v>
      </c>
      <c r="S890" s="71"/>
      <c r="T890" s="71"/>
      <c r="U890" s="71"/>
      <c r="V890" s="71"/>
      <c r="W890" s="71"/>
      <c r="X890" s="71"/>
      <c r="Y890" s="19" t="e">
        <f>VLOOKUP('Frese Valve Selection'!$O890,'Partnumber data valves'!$B$4:$K$1001,2,FALSE)</f>
        <v>#N/A</v>
      </c>
      <c r="Z890" s="20" t="e">
        <f>VLOOKUP('Frese Valve Selection'!$O890,'Partnumber data valves'!$B$4:$K$1001,3,FALSE)</f>
        <v>#N/A</v>
      </c>
      <c r="AA890" s="20" t="e">
        <f>VLOOKUP('Frese Valve Selection'!$O890,'Partnumber data valves'!$B$4:$K$1001,7,FALSE)</f>
        <v>#N/A</v>
      </c>
      <c r="AB890" s="20" t="e">
        <f>VLOOKUP('Frese Valve Selection'!$O890,'Partnumber data valves'!$B$4:$K$1001,8,FALSE)</f>
        <v>#N/A</v>
      </c>
      <c r="AC890" s="20" t="e">
        <f>VLOOKUP('Frese Valve Selection'!$O890,'Partnumber data valves'!$B$4:$K$1001,9,FALSE)</f>
        <v>#N/A</v>
      </c>
      <c r="AD890" s="20" t="e">
        <f>VLOOKUP('Frese Valve Selection'!$O890,'Partnumber data valves'!$B$4:$K$1001,10,FALSE)</f>
        <v>#N/A</v>
      </c>
      <c r="AE890" s="93">
        <f>IF(ISNUMBER(S890),S890*VLOOKUP('Frese Valve Selection'!$T890,'Partnumber data cartridges'!$A$4:$G$1001,7,FALSE),0)+
IF(ISNUMBER(U890),U890*VLOOKUP('Frese Valve Selection'!V890,'Partnumber data cartridges'!$A$4:$G$1001,7,FALSE),0)+
IF(ISNUMBER(W890),W890*VLOOKUP('Frese Valve Selection'!X890,'Partnumber data cartridges'!$A$4:$G$1001,7,FALSE),0)</f>
        <v>0</v>
      </c>
      <c r="AF890" s="1">
        <f>MAX(IF(ISBLANK(T890),0,VLOOKUP('Frese Valve Selection'!$T890,'Partnumber data cartridges'!$A$4:$G$1001,5,FALSE)),
IF(ISBLANK(V890),0,VLOOKUP('Frese Valve Selection'!V890,'Partnumber data cartridges'!$A$4:$G$1001,5,FALSE)),
IF(ISBLANK(X890),0,VLOOKUP('Frese Valve Selection'!X890,'Partnumber data cartridges'!$A$4:$G$1001,5,FALSE)))</f>
        <v>0</v>
      </c>
      <c r="AG890" s="20" t="e">
        <f>VLOOKUP(O890,'Weight table'!$A$2:$C$10000,3,FALSE)+IF(ISNUMBER(S890),S890*VLOOKUP(T890,'Weight table'!$A$2:$C$10000,3,FALSE),0)+IF(ISNUMBER(U890),U890*VLOOKUP(V890,'Weight table'!$A$2:$C$10000,3,FALSE),0)+IF(ISNUMBER(W890),W890*VLOOKUP(X890,'Weight table'!$A$2:$C$10000,3,FALSE),0)</f>
        <v>#N/A</v>
      </c>
      <c r="AI890" s="73"/>
      <c r="AN890">
        <f t="shared" si="62"/>
        <v>0</v>
      </c>
      <c r="AO890" t="e">
        <f t="shared" si="63"/>
        <v>#N/A</v>
      </c>
    </row>
    <row r="891" spans="2:4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O891" s="71"/>
      <c r="P891" s="20" t="e">
        <f>VLOOKUP('Frese Valve Selection'!$O891,'Partnumber data valves'!$B$4:$M$1001,12,FALSE)</f>
        <v>#N/A</v>
      </c>
      <c r="Q891" s="20" t="e">
        <f>VLOOKUP('Frese Valve Selection'!$O891,'Partnumber data valves'!$B$4:$L$1001,11,FALSE)</f>
        <v>#N/A</v>
      </c>
      <c r="R891" s="94" t="e">
        <f t="shared" si="61"/>
        <v>#DIV/0!</v>
      </c>
      <c r="S891" s="71"/>
      <c r="T891" s="71"/>
      <c r="U891" s="71"/>
      <c r="V891" s="71"/>
      <c r="W891" s="71"/>
      <c r="X891" s="71"/>
      <c r="Y891" s="19" t="e">
        <f>VLOOKUP('Frese Valve Selection'!$O891,'Partnumber data valves'!$B$4:$K$1001,2,FALSE)</f>
        <v>#N/A</v>
      </c>
      <c r="Z891" s="20" t="e">
        <f>VLOOKUP('Frese Valve Selection'!$O891,'Partnumber data valves'!$B$4:$K$1001,3,FALSE)</f>
        <v>#N/A</v>
      </c>
      <c r="AA891" s="20" t="e">
        <f>VLOOKUP('Frese Valve Selection'!$O891,'Partnumber data valves'!$B$4:$K$1001,7,FALSE)</f>
        <v>#N/A</v>
      </c>
      <c r="AB891" s="20" t="e">
        <f>VLOOKUP('Frese Valve Selection'!$O891,'Partnumber data valves'!$B$4:$K$1001,8,FALSE)</f>
        <v>#N/A</v>
      </c>
      <c r="AC891" s="20" t="e">
        <f>VLOOKUP('Frese Valve Selection'!$O891,'Partnumber data valves'!$B$4:$K$1001,9,FALSE)</f>
        <v>#N/A</v>
      </c>
      <c r="AD891" s="20" t="e">
        <f>VLOOKUP('Frese Valve Selection'!$O891,'Partnumber data valves'!$B$4:$K$1001,10,FALSE)</f>
        <v>#N/A</v>
      </c>
      <c r="AE891" s="93">
        <f>IF(ISNUMBER(S891),S891*VLOOKUP('Frese Valve Selection'!$T891,'Partnumber data cartridges'!$A$4:$G$1001,7,FALSE),0)+
IF(ISNUMBER(U891),U891*VLOOKUP('Frese Valve Selection'!V891,'Partnumber data cartridges'!$A$4:$G$1001,7,FALSE),0)+
IF(ISNUMBER(W891),W891*VLOOKUP('Frese Valve Selection'!X891,'Partnumber data cartridges'!$A$4:$G$1001,7,FALSE),0)</f>
        <v>0</v>
      </c>
      <c r="AF891" s="1">
        <f>MAX(IF(ISBLANK(T891),0,VLOOKUP('Frese Valve Selection'!$T891,'Partnumber data cartridges'!$A$4:$G$1001,5,FALSE)),
IF(ISBLANK(V891),0,VLOOKUP('Frese Valve Selection'!V891,'Partnumber data cartridges'!$A$4:$G$1001,5,FALSE)),
IF(ISBLANK(X891),0,VLOOKUP('Frese Valve Selection'!X891,'Partnumber data cartridges'!$A$4:$G$1001,5,FALSE)))</f>
        <v>0</v>
      </c>
      <c r="AG891" s="20" t="e">
        <f>VLOOKUP(O891,'Weight table'!$A$2:$C$10000,3,FALSE)+IF(ISNUMBER(S891),S891*VLOOKUP(T891,'Weight table'!$A$2:$C$10000,3,FALSE),0)+IF(ISNUMBER(U891),U891*VLOOKUP(V891,'Weight table'!$A$2:$C$10000,3,FALSE),0)+IF(ISNUMBER(W891),W891*VLOOKUP(X891,'Weight table'!$A$2:$C$10000,3,FALSE),0)</f>
        <v>#N/A</v>
      </c>
      <c r="AI891" s="73"/>
      <c r="AN891">
        <f t="shared" si="62"/>
        <v>0</v>
      </c>
      <c r="AO891" t="e">
        <f t="shared" si="63"/>
        <v>#N/A</v>
      </c>
    </row>
    <row r="892" spans="2:4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O892" s="71"/>
      <c r="P892" s="20" t="e">
        <f>VLOOKUP('Frese Valve Selection'!$O892,'Partnumber data valves'!$B$4:$M$1001,12,FALSE)</f>
        <v>#N/A</v>
      </c>
      <c r="Q892" s="20" t="e">
        <f>VLOOKUP('Frese Valve Selection'!$O892,'Partnumber data valves'!$B$4:$L$1001,11,FALSE)</f>
        <v>#N/A</v>
      </c>
      <c r="R892" s="94" t="e">
        <f t="shared" si="61"/>
        <v>#DIV/0!</v>
      </c>
      <c r="S892" s="71"/>
      <c r="T892" s="71"/>
      <c r="U892" s="71"/>
      <c r="V892" s="71"/>
      <c r="W892" s="71"/>
      <c r="X892" s="71"/>
      <c r="Y892" s="19" t="e">
        <f>VLOOKUP('Frese Valve Selection'!$O892,'Partnumber data valves'!$B$4:$K$1001,2,FALSE)</f>
        <v>#N/A</v>
      </c>
      <c r="Z892" s="20" t="e">
        <f>VLOOKUP('Frese Valve Selection'!$O892,'Partnumber data valves'!$B$4:$K$1001,3,FALSE)</f>
        <v>#N/A</v>
      </c>
      <c r="AA892" s="20" t="e">
        <f>VLOOKUP('Frese Valve Selection'!$O892,'Partnumber data valves'!$B$4:$K$1001,7,FALSE)</f>
        <v>#N/A</v>
      </c>
      <c r="AB892" s="20" t="e">
        <f>VLOOKUP('Frese Valve Selection'!$O892,'Partnumber data valves'!$B$4:$K$1001,8,FALSE)</f>
        <v>#N/A</v>
      </c>
      <c r="AC892" s="20" t="e">
        <f>VLOOKUP('Frese Valve Selection'!$O892,'Partnumber data valves'!$B$4:$K$1001,9,FALSE)</f>
        <v>#N/A</v>
      </c>
      <c r="AD892" s="20" t="e">
        <f>VLOOKUP('Frese Valve Selection'!$O892,'Partnumber data valves'!$B$4:$K$1001,10,FALSE)</f>
        <v>#N/A</v>
      </c>
      <c r="AE892" s="93">
        <f>IF(ISNUMBER(S892),S892*VLOOKUP('Frese Valve Selection'!$T892,'Partnumber data cartridges'!$A$4:$G$1001,7,FALSE),0)+
IF(ISNUMBER(U892),U892*VLOOKUP('Frese Valve Selection'!V892,'Partnumber data cartridges'!$A$4:$G$1001,7,FALSE),0)+
IF(ISNUMBER(W892),W892*VLOOKUP('Frese Valve Selection'!X892,'Partnumber data cartridges'!$A$4:$G$1001,7,FALSE),0)</f>
        <v>0</v>
      </c>
      <c r="AF892" s="1">
        <f>MAX(IF(ISBLANK(T892),0,VLOOKUP('Frese Valve Selection'!$T892,'Partnumber data cartridges'!$A$4:$G$1001,5,FALSE)),
IF(ISBLANK(V892),0,VLOOKUP('Frese Valve Selection'!V892,'Partnumber data cartridges'!$A$4:$G$1001,5,FALSE)),
IF(ISBLANK(X892),0,VLOOKUP('Frese Valve Selection'!X892,'Partnumber data cartridges'!$A$4:$G$1001,5,FALSE)))</f>
        <v>0</v>
      </c>
      <c r="AG892" s="20" t="e">
        <f>VLOOKUP(O892,'Weight table'!$A$2:$C$10000,3,FALSE)+IF(ISNUMBER(S892),S892*VLOOKUP(T892,'Weight table'!$A$2:$C$10000,3,FALSE),0)+IF(ISNUMBER(U892),U892*VLOOKUP(V892,'Weight table'!$A$2:$C$10000,3,FALSE),0)+IF(ISNUMBER(W892),W892*VLOOKUP(X892,'Weight table'!$A$2:$C$10000,3,FALSE),0)</f>
        <v>#N/A</v>
      </c>
      <c r="AI892" s="73"/>
      <c r="AN892">
        <f t="shared" si="62"/>
        <v>0</v>
      </c>
      <c r="AO892" t="e">
        <f t="shared" si="63"/>
        <v>#N/A</v>
      </c>
    </row>
    <row r="893" spans="2:4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O893" s="71"/>
      <c r="P893" s="20" t="e">
        <f>VLOOKUP('Frese Valve Selection'!$O893,'Partnumber data valves'!$B$4:$M$1001,12,FALSE)</f>
        <v>#N/A</v>
      </c>
      <c r="Q893" s="20" t="e">
        <f>VLOOKUP('Frese Valve Selection'!$O893,'Partnumber data valves'!$B$4:$L$1001,11,FALSE)</f>
        <v>#N/A</v>
      </c>
      <c r="R893" s="94" t="e">
        <f t="shared" si="61"/>
        <v>#DIV/0!</v>
      </c>
      <c r="S893" s="71"/>
      <c r="T893" s="71"/>
      <c r="U893" s="71"/>
      <c r="V893" s="71"/>
      <c r="W893" s="71"/>
      <c r="X893" s="71"/>
      <c r="Y893" s="19" t="e">
        <f>VLOOKUP('Frese Valve Selection'!$O893,'Partnumber data valves'!$B$4:$K$1001,2,FALSE)</f>
        <v>#N/A</v>
      </c>
      <c r="Z893" s="20" t="e">
        <f>VLOOKUP('Frese Valve Selection'!$O893,'Partnumber data valves'!$B$4:$K$1001,3,FALSE)</f>
        <v>#N/A</v>
      </c>
      <c r="AA893" s="20" t="e">
        <f>VLOOKUP('Frese Valve Selection'!$O893,'Partnumber data valves'!$B$4:$K$1001,7,FALSE)</f>
        <v>#N/A</v>
      </c>
      <c r="AB893" s="20" t="e">
        <f>VLOOKUP('Frese Valve Selection'!$O893,'Partnumber data valves'!$B$4:$K$1001,8,FALSE)</f>
        <v>#N/A</v>
      </c>
      <c r="AC893" s="20" t="e">
        <f>VLOOKUP('Frese Valve Selection'!$O893,'Partnumber data valves'!$B$4:$K$1001,9,FALSE)</f>
        <v>#N/A</v>
      </c>
      <c r="AD893" s="20" t="e">
        <f>VLOOKUP('Frese Valve Selection'!$O893,'Partnumber data valves'!$B$4:$K$1001,10,FALSE)</f>
        <v>#N/A</v>
      </c>
      <c r="AE893" s="93">
        <f>IF(ISNUMBER(S893),S893*VLOOKUP('Frese Valve Selection'!$T893,'Partnumber data cartridges'!$A$4:$G$1001,7,FALSE),0)+
IF(ISNUMBER(U893),U893*VLOOKUP('Frese Valve Selection'!V893,'Partnumber data cartridges'!$A$4:$G$1001,7,FALSE),0)+
IF(ISNUMBER(W893),W893*VLOOKUP('Frese Valve Selection'!X893,'Partnumber data cartridges'!$A$4:$G$1001,7,FALSE),0)</f>
        <v>0</v>
      </c>
      <c r="AF893" s="1">
        <f>MAX(IF(ISBLANK(T893),0,VLOOKUP('Frese Valve Selection'!$T893,'Partnumber data cartridges'!$A$4:$G$1001,5,FALSE)),
IF(ISBLANK(V893),0,VLOOKUP('Frese Valve Selection'!V893,'Partnumber data cartridges'!$A$4:$G$1001,5,FALSE)),
IF(ISBLANK(X893),0,VLOOKUP('Frese Valve Selection'!X893,'Partnumber data cartridges'!$A$4:$G$1001,5,FALSE)))</f>
        <v>0</v>
      </c>
      <c r="AG893" s="20" t="e">
        <f>VLOOKUP(O893,'Weight table'!$A$2:$C$10000,3,FALSE)+IF(ISNUMBER(S893),S893*VLOOKUP(T893,'Weight table'!$A$2:$C$10000,3,FALSE),0)+IF(ISNUMBER(U893),U893*VLOOKUP(V893,'Weight table'!$A$2:$C$10000,3,FALSE),0)+IF(ISNUMBER(W893),W893*VLOOKUP(X893,'Weight table'!$A$2:$C$10000,3,FALSE),0)</f>
        <v>#N/A</v>
      </c>
      <c r="AI893" s="73"/>
      <c r="AN893">
        <f t="shared" si="62"/>
        <v>0</v>
      </c>
      <c r="AO893" t="e">
        <f t="shared" si="63"/>
        <v>#N/A</v>
      </c>
    </row>
    <row r="894" spans="2:4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O894" s="71"/>
      <c r="P894" s="20" t="e">
        <f>VLOOKUP('Frese Valve Selection'!$O894,'Partnumber data valves'!$B$4:$M$1001,12,FALSE)</f>
        <v>#N/A</v>
      </c>
      <c r="Q894" s="20" t="e">
        <f>VLOOKUP('Frese Valve Selection'!$O894,'Partnumber data valves'!$B$4:$L$1001,11,FALSE)</f>
        <v>#N/A</v>
      </c>
      <c r="R894" s="94" t="e">
        <f t="shared" si="61"/>
        <v>#DIV/0!</v>
      </c>
      <c r="S894" s="71"/>
      <c r="T894" s="71"/>
      <c r="U894" s="71"/>
      <c r="V894" s="71"/>
      <c r="W894" s="71"/>
      <c r="X894" s="71"/>
      <c r="Y894" s="19" t="e">
        <f>VLOOKUP('Frese Valve Selection'!$O894,'Partnumber data valves'!$B$4:$K$1001,2,FALSE)</f>
        <v>#N/A</v>
      </c>
      <c r="Z894" s="20" t="e">
        <f>VLOOKUP('Frese Valve Selection'!$O894,'Partnumber data valves'!$B$4:$K$1001,3,FALSE)</f>
        <v>#N/A</v>
      </c>
      <c r="AA894" s="20" t="e">
        <f>VLOOKUP('Frese Valve Selection'!$O894,'Partnumber data valves'!$B$4:$K$1001,7,FALSE)</f>
        <v>#N/A</v>
      </c>
      <c r="AB894" s="20" t="e">
        <f>VLOOKUP('Frese Valve Selection'!$O894,'Partnumber data valves'!$B$4:$K$1001,8,FALSE)</f>
        <v>#N/A</v>
      </c>
      <c r="AC894" s="20" t="e">
        <f>VLOOKUP('Frese Valve Selection'!$O894,'Partnumber data valves'!$B$4:$K$1001,9,FALSE)</f>
        <v>#N/A</v>
      </c>
      <c r="AD894" s="20" t="e">
        <f>VLOOKUP('Frese Valve Selection'!$O894,'Partnumber data valves'!$B$4:$K$1001,10,FALSE)</f>
        <v>#N/A</v>
      </c>
      <c r="AE894" s="93">
        <f>IF(ISNUMBER(S894),S894*VLOOKUP('Frese Valve Selection'!$T894,'Partnumber data cartridges'!$A$4:$G$1001,7,FALSE),0)+
IF(ISNUMBER(U894),U894*VLOOKUP('Frese Valve Selection'!V894,'Partnumber data cartridges'!$A$4:$G$1001,7,FALSE),0)+
IF(ISNUMBER(W894),W894*VLOOKUP('Frese Valve Selection'!X894,'Partnumber data cartridges'!$A$4:$G$1001,7,FALSE),0)</f>
        <v>0</v>
      </c>
      <c r="AF894" s="1">
        <f>MAX(IF(ISBLANK(T894),0,VLOOKUP('Frese Valve Selection'!$T894,'Partnumber data cartridges'!$A$4:$G$1001,5,FALSE)),
IF(ISBLANK(V894),0,VLOOKUP('Frese Valve Selection'!V894,'Partnumber data cartridges'!$A$4:$G$1001,5,FALSE)),
IF(ISBLANK(X894),0,VLOOKUP('Frese Valve Selection'!X894,'Partnumber data cartridges'!$A$4:$G$1001,5,FALSE)))</f>
        <v>0</v>
      </c>
      <c r="AG894" s="20" t="e">
        <f>VLOOKUP(O894,'Weight table'!$A$2:$C$10000,3,FALSE)+IF(ISNUMBER(S894),S894*VLOOKUP(T894,'Weight table'!$A$2:$C$10000,3,FALSE),0)+IF(ISNUMBER(U894),U894*VLOOKUP(V894,'Weight table'!$A$2:$C$10000,3,FALSE),0)+IF(ISNUMBER(W894),W894*VLOOKUP(X894,'Weight table'!$A$2:$C$10000,3,FALSE),0)</f>
        <v>#N/A</v>
      </c>
      <c r="AI894" s="73"/>
      <c r="AN894">
        <f t="shared" si="62"/>
        <v>0</v>
      </c>
      <c r="AO894" t="e">
        <f t="shared" si="63"/>
        <v>#N/A</v>
      </c>
    </row>
    <row r="895" spans="2:4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O895" s="71"/>
      <c r="P895" s="20" t="e">
        <f>VLOOKUP('Frese Valve Selection'!$O895,'Partnumber data valves'!$B$4:$M$1001,12,FALSE)</f>
        <v>#N/A</v>
      </c>
      <c r="Q895" s="20" t="e">
        <f>VLOOKUP('Frese Valve Selection'!$O895,'Partnumber data valves'!$B$4:$L$1001,11,FALSE)</f>
        <v>#N/A</v>
      </c>
      <c r="R895" s="94" t="e">
        <f t="shared" si="61"/>
        <v>#DIV/0!</v>
      </c>
      <c r="S895" s="71"/>
      <c r="T895" s="71"/>
      <c r="U895" s="71"/>
      <c r="V895" s="71"/>
      <c r="W895" s="71"/>
      <c r="X895" s="71"/>
      <c r="Y895" s="19" t="e">
        <f>VLOOKUP('Frese Valve Selection'!$O895,'Partnumber data valves'!$B$4:$K$1001,2,FALSE)</f>
        <v>#N/A</v>
      </c>
      <c r="Z895" s="20" t="e">
        <f>VLOOKUP('Frese Valve Selection'!$O895,'Partnumber data valves'!$B$4:$K$1001,3,FALSE)</f>
        <v>#N/A</v>
      </c>
      <c r="AA895" s="20" t="e">
        <f>VLOOKUP('Frese Valve Selection'!$O895,'Partnumber data valves'!$B$4:$K$1001,7,FALSE)</f>
        <v>#N/A</v>
      </c>
      <c r="AB895" s="20" t="e">
        <f>VLOOKUP('Frese Valve Selection'!$O895,'Partnumber data valves'!$B$4:$K$1001,8,FALSE)</f>
        <v>#N/A</v>
      </c>
      <c r="AC895" s="20" t="e">
        <f>VLOOKUP('Frese Valve Selection'!$O895,'Partnumber data valves'!$B$4:$K$1001,9,FALSE)</f>
        <v>#N/A</v>
      </c>
      <c r="AD895" s="20" t="e">
        <f>VLOOKUP('Frese Valve Selection'!$O895,'Partnumber data valves'!$B$4:$K$1001,10,FALSE)</f>
        <v>#N/A</v>
      </c>
      <c r="AE895" s="93">
        <f>IF(ISNUMBER(S895),S895*VLOOKUP('Frese Valve Selection'!$T895,'Partnumber data cartridges'!$A$4:$G$1001,7,FALSE),0)+
IF(ISNUMBER(U895),U895*VLOOKUP('Frese Valve Selection'!V895,'Partnumber data cartridges'!$A$4:$G$1001,7,FALSE),0)+
IF(ISNUMBER(W895),W895*VLOOKUP('Frese Valve Selection'!X895,'Partnumber data cartridges'!$A$4:$G$1001,7,FALSE),0)</f>
        <v>0</v>
      </c>
      <c r="AF895" s="1">
        <f>MAX(IF(ISBLANK(T895),0,VLOOKUP('Frese Valve Selection'!$T895,'Partnumber data cartridges'!$A$4:$G$1001,5,FALSE)),
IF(ISBLANK(V895),0,VLOOKUP('Frese Valve Selection'!V895,'Partnumber data cartridges'!$A$4:$G$1001,5,FALSE)),
IF(ISBLANK(X895),0,VLOOKUP('Frese Valve Selection'!X895,'Partnumber data cartridges'!$A$4:$G$1001,5,FALSE)))</f>
        <v>0</v>
      </c>
      <c r="AG895" s="20" t="e">
        <f>VLOOKUP(O895,'Weight table'!$A$2:$C$10000,3,FALSE)+IF(ISNUMBER(S895),S895*VLOOKUP(T895,'Weight table'!$A$2:$C$10000,3,FALSE),0)+IF(ISNUMBER(U895),U895*VLOOKUP(V895,'Weight table'!$A$2:$C$10000,3,FALSE),0)+IF(ISNUMBER(W895),W895*VLOOKUP(X895,'Weight table'!$A$2:$C$10000,3,FALSE),0)</f>
        <v>#N/A</v>
      </c>
      <c r="AI895" s="73"/>
      <c r="AN895">
        <f t="shared" si="62"/>
        <v>0</v>
      </c>
      <c r="AO895" t="e">
        <f t="shared" si="63"/>
        <v>#N/A</v>
      </c>
    </row>
    <row r="896" spans="2:4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O896" s="71"/>
      <c r="P896" s="20" t="e">
        <f>VLOOKUP('Frese Valve Selection'!$O896,'Partnumber data valves'!$B$4:$M$1001,12,FALSE)</f>
        <v>#N/A</v>
      </c>
      <c r="Q896" s="20" t="e">
        <f>VLOOKUP('Frese Valve Selection'!$O896,'Partnumber data valves'!$B$4:$L$1001,11,FALSE)</f>
        <v>#N/A</v>
      </c>
      <c r="R896" s="94" t="e">
        <f t="shared" si="61"/>
        <v>#DIV/0!</v>
      </c>
      <c r="S896" s="71"/>
      <c r="T896" s="71"/>
      <c r="U896" s="71"/>
      <c r="V896" s="71"/>
      <c r="W896" s="71"/>
      <c r="X896" s="71"/>
      <c r="Y896" s="19" t="e">
        <f>VLOOKUP('Frese Valve Selection'!$O896,'Partnumber data valves'!$B$4:$K$1001,2,FALSE)</f>
        <v>#N/A</v>
      </c>
      <c r="Z896" s="20" t="e">
        <f>VLOOKUP('Frese Valve Selection'!$O896,'Partnumber data valves'!$B$4:$K$1001,3,FALSE)</f>
        <v>#N/A</v>
      </c>
      <c r="AA896" s="20" t="e">
        <f>VLOOKUP('Frese Valve Selection'!$O896,'Partnumber data valves'!$B$4:$K$1001,7,FALSE)</f>
        <v>#N/A</v>
      </c>
      <c r="AB896" s="20" t="e">
        <f>VLOOKUP('Frese Valve Selection'!$O896,'Partnumber data valves'!$B$4:$K$1001,8,FALSE)</f>
        <v>#N/A</v>
      </c>
      <c r="AC896" s="20" t="e">
        <f>VLOOKUP('Frese Valve Selection'!$O896,'Partnumber data valves'!$B$4:$K$1001,9,FALSE)</f>
        <v>#N/A</v>
      </c>
      <c r="AD896" s="20" t="e">
        <f>VLOOKUP('Frese Valve Selection'!$O896,'Partnumber data valves'!$B$4:$K$1001,10,FALSE)</f>
        <v>#N/A</v>
      </c>
      <c r="AE896" s="93">
        <f>IF(ISNUMBER(S896),S896*VLOOKUP('Frese Valve Selection'!$T896,'Partnumber data cartridges'!$A$4:$G$1001,7,FALSE),0)+
IF(ISNUMBER(U896),U896*VLOOKUP('Frese Valve Selection'!V896,'Partnumber data cartridges'!$A$4:$G$1001,7,FALSE),0)+
IF(ISNUMBER(W896),W896*VLOOKUP('Frese Valve Selection'!X896,'Partnumber data cartridges'!$A$4:$G$1001,7,FALSE),0)</f>
        <v>0</v>
      </c>
      <c r="AF896" s="1">
        <f>MAX(IF(ISBLANK(T896),0,VLOOKUP('Frese Valve Selection'!$T896,'Partnumber data cartridges'!$A$4:$G$1001,5,FALSE)),
IF(ISBLANK(V896),0,VLOOKUP('Frese Valve Selection'!V896,'Partnumber data cartridges'!$A$4:$G$1001,5,FALSE)),
IF(ISBLANK(X896),0,VLOOKUP('Frese Valve Selection'!X896,'Partnumber data cartridges'!$A$4:$G$1001,5,FALSE)))</f>
        <v>0</v>
      </c>
      <c r="AG896" s="20" t="e">
        <f>VLOOKUP(O896,'Weight table'!$A$2:$C$10000,3,FALSE)+IF(ISNUMBER(S896),S896*VLOOKUP(T896,'Weight table'!$A$2:$C$10000,3,FALSE),0)+IF(ISNUMBER(U896),U896*VLOOKUP(V896,'Weight table'!$A$2:$C$10000,3,FALSE),0)+IF(ISNUMBER(W896),W896*VLOOKUP(X896,'Weight table'!$A$2:$C$10000,3,FALSE),0)</f>
        <v>#N/A</v>
      </c>
      <c r="AI896" s="73"/>
      <c r="AN896">
        <f t="shared" si="62"/>
        <v>0</v>
      </c>
      <c r="AO896" t="e">
        <f t="shared" si="63"/>
        <v>#N/A</v>
      </c>
    </row>
    <row r="897" spans="2:4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O897" s="71"/>
      <c r="P897" s="20" t="e">
        <f>VLOOKUP('Frese Valve Selection'!$O897,'Partnumber data valves'!$B$4:$M$1001,12,FALSE)</f>
        <v>#N/A</v>
      </c>
      <c r="Q897" s="20" t="e">
        <f>VLOOKUP('Frese Valve Selection'!$O897,'Partnumber data valves'!$B$4:$L$1001,11,FALSE)</f>
        <v>#N/A</v>
      </c>
      <c r="R897" s="94" t="e">
        <f t="shared" si="61"/>
        <v>#DIV/0!</v>
      </c>
      <c r="S897" s="71"/>
      <c r="T897" s="71"/>
      <c r="U897" s="71"/>
      <c r="V897" s="71"/>
      <c r="W897" s="71"/>
      <c r="X897" s="71"/>
      <c r="Y897" s="19" t="e">
        <f>VLOOKUP('Frese Valve Selection'!$O897,'Partnumber data valves'!$B$4:$K$1001,2,FALSE)</f>
        <v>#N/A</v>
      </c>
      <c r="Z897" s="20" t="e">
        <f>VLOOKUP('Frese Valve Selection'!$O897,'Partnumber data valves'!$B$4:$K$1001,3,FALSE)</f>
        <v>#N/A</v>
      </c>
      <c r="AA897" s="20" t="e">
        <f>VLOOKUP('Frese Valve Selection'!$O897,'Partnumber data valves'!$B$4:$K$1001,7,FALSE)</f>
        <v>#N/A</v>
      </c>
      <c r="AB897" s="20" t="e">
        <f>VLOOKUP('Frese Valve Selection'!$O897,'Partnumber data valves'!$B$4:$K$1001,8,FALSE)</f>
        <v>#N/A</v>
      </c>
      <c r="AC897" s="20" t="e">
        <f>VLOOKUP('Frese Valve Selection'!$O897,'Partnumber data valves'!$B$4:$K$1001,9,FALSE)</f>
        <v>#N/A</v>
      </c>
      <c r="AD897" s="20" t="e">
        <f>VLOOKUP('Frese Valve Selection'!$O897,'Partnumber data valves'!$B$4:$K$1001,10,FALSE)</f>
        <v>#N/A</v>
      </c>
      <c r="AE897" s="93">
        <f>IF(ISNUMBER(S897),S897*VLOOKUP('Frese Valve Selection'!$T897,'Partnumber data cartridges'!$A$4:$G$1001,7,FALSE),0)+
IF(ISNUMBER(U897),U897*VLOOKUP('Frese Valve Selection'!V897,'Partnumber data cartridges'!$A$4:$G$1001,7,FALSE),0)+
IF(ISNUMBER(W897),W897*VLOOKUP('Frese Valve Selection'!X897,'Partnumber data cartridges'!$A$4:$G$1001,7,FALSE),0)</f>
        <v>0</v>
      </c>
      <c r="AF897" s="1">
        <f>MAX(IF(ISBLANK(T897),0,VLOOKUP('Frese Valve Selection'!$T897,'Partnumber data cartridges'!$A$4:$G$1001,5,FALSE)),
IF(ISBLANK(V897),0,VLOOKUP('Frese Valve Selection'!V897,'Partnumber data cartridges'!$A$4:$G$1001,5,FALSE)),
IF(ISBLANK(X897),0,VLOOKUP('Frese Valve Selection'!X897,'Partnumber data cartridges'!$A$4:$G$1001,5,FALSE)))</f>
        <v>0</v>
      </c>
      <c r="AG897" s="20" t="e">
        <f>VLOOKUP(O897,'Weight table'!$A$2:$C$10000,3,FALSE)+IF(ISNUMBER(S897),S897*VLOOKUP(T897,'Weight table'!$A$2:$C$10000,3,FALSE),0)+IF(ISNUMBER(U897),U897*VLOOKUP(V897,'Weight table'!$A$2:$C$10000,3,FALSE),0)+IF(ISNUMBER(W897),W897*VLOOKUP(X897,'Weight table'!$A$2:$C$10000,3,FALSE),0)</f>
        <v>#N/A</v>
      </c>
      <c r="AI897" s="73"/>
      <c r="AN897">
        <f t="shared" si="62"/>
        <v>0</v>
      </c>
      <c r="AO897" t="e">
        <f t="shared" si="63"/>
        <v>#N/A</v>
      </c>
    </row>
    <row r="898" spans="2:4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O898" s="71"/>
      <c r="P898" s="20" t="e">
        <f>VLOOKUP('Frese Valve Selection'!$O898,'Partnumber data valves'!$B$4:$M$1001,12,FALSE)</f>
        <v>#N/A</v>
      </c>
      <c r="Q898" s="20" t="e">
        <f>VLOOKUP('Frese Valve Selection'!$O898,'Partnumber data valves'!$B$4:$L$1001,11,FALSE)</f>
        <v>#N/A</v>
      </c>
      <c r="R898" s="94" t="e">
        <f t="shared" si="61"/>
        <v>#DIV/0!</v>
      </c>
      <c r="S898" s="71"/>
      <c r="T898" s="71"/>
      <c r="U898" s="71"/>
      <c r="V898" s="71"/>
      <c r="W898" s="71"/>
      <c r="X898" s="71"/>
      <c r="Y898" s="19" t="e">
        <f>VLOOKUP('Frese Valve Selection'!$O898,'Partnumber data valves'!$B$4:$K$1001,2,FALSE)</f>
        <v>#N/A</v>
      </c>
      <c r="Z898" s="20" t="e">
        <f>VLOOKUP('Frese Valve Selection'!$O898,'Partnumber data valves'!$B$4:$K$1001,3,FALSE)</f>
        <v>#N/A</v>
      </c>
      <c r="AA898" s="20" t="e">
        <f>VLOOKUP('Frese Valve Selection'!$O898,'Partnumber data valves'!$B$4:$K$1001,7,FALSE)</f>
        <v>#N/A</v>
      </c>
      <c r="AB898" s="20" t="e">
        <f>VLOOKUP('Frese Valve Selection'!$O898,'Partnumber data valves'!$B$4:$K$1001,8,FALSE)</f>
        <v>#N/A</v>
      </c>
      <c r="AC898" s="20" t="e">
        <f>VLOOKUP('Frese Valve Selection'!$O898,'Partnumber data valves'!$B$4:$K$1001,9,FALSE)</f>
        <v>#N/A</v>
      </c>
      <c r="AD898" s="20" t="e">
        <f>VLOOKUP('Frese Valve Selection'!$O898,'Partnumber data valves'!$B$4:$K$1001,10,FALSE)</f>
        <v>#N/A</v>
      </c>
      <c r="AE898" s="93">
        <f>IF(ISNUMBER(S898),S898*VLOOKUP('Frese Valve Selection'!$T898,'Partnumber data cartridges'!$A$4:$G$1001,7,FALSE),0)+
IF(ISNUMBER(U898),U898*VLOOKUP('Frese Valve Selection'!V898,'Partnumber data cartridges'!$A$4:$G$1001,7,FALSE),0)+
IF(ISNUMBER(W898),W898*VLOOKUP('Frese Valve Selection'!X898,'Partnumber data cartridges'!$A$4:$G$1001,7,FALSE),0)</f>
        <v>0</v>
      </c>
      <c r="AF898" s="1">
        <f>MAX(IF(ISBLANK(T898),0,VLOOKUP('Frese Valve Selection'!$T898,'Partnumber data cartridges'!$A$4:$G$1001,5,FALSE)),
IF(ISBLANK(V898),0,VLOOKUP('Frese Valve Selection'!V898,'Partnumber data cartridges'!$A$4:$G$1001,5,FALSE)),
IF(ISBLANK(X898),0,VLOOKUP('Frese Valve Selection'!X898,'Partnumber data cartridges'!$A$4:$G$1001,5,FALSE)))</f>
        <v>0</v>
      </c>
      <c r="AG898" s="20" t="e">
        <f>VLOOKUP(O898,'Weight table'!$A$2:$C$10000,3,FALSE)+IF(ISNUMBER(S898),S898*VLOOKUP(T898,'Weight table'!$A$2:$C$10000,3,FALSE),0)+IF(ISNUMBER(U898),U898*VLOOKUP(V898,'Weight table'!$A$2:$C$10000,3,FALSE),0)+IF(ISNUMBER(W898),W898*VLOOKUP(X898,'Weight table'!$A$2:$C$10000,3,FALSE),0)</f>
        <v>#N/A</v>
      </c>
      <c r="AI898" s="73"/>
      <c r="AN898">
        <f t="shared" si="62"/>
        <v>0</v>
      </c>
      <c r="AO898" t="e">
        <f t="shared" si="63"/>
        <v>#N/A</v>
      </c>
    </row>
    <row r="899" spans="2:4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O899" s="71"/>
      <c r="P899" s="20" t="e">
        <f>VLOOKUP('Frese Valve Selection'!$O899,'Partnumber data valves'!$B$4:$M$1001,12,FALSE)</f>
        <v>#N/A</v>
      </c>
      <c r="Q899" s="20" t="e">
        <f>VLOOKUP('Frese Valve Selection'!$O899,'Partnumber data valves'!$B$4:$L$1001,11,FALSE)</f>
        <v>#N/A</v>
      </c>
      <c r="R899" s="94" t="e">
        <f t="shared" si="61"/>
        <v>#DIV/0!</v>
      </c>
      <c r="S899" s="71"/>
      <c r="T899" s="71"/>
      <c r="U899" s="71"/>
      <c r="V899" s="71"/>
      <c r="W899" s="71"/>
      <c r="X899" s="71"/>
      <c r="Y899" s="19" t="e">
        <f>VLOOKUP('Frese Valve Selection'!$O899,'Partnumber data valves'!$B$4:$K$1001,2,FALSE)</f>
        <v>#N/A</v>
      </c>
      <c r="Z899" s="20" t="e">
        <f>VLOOKUP('Frese Valve Selection'!$O899,'Partnumber data valves'!$B$4:$K$1001,3,FALSE)</f>
        <v>#N/A</v>
      </c>
      <c r="AA899" s="20" t="e">
        <f>VLOOKUP('Frese Valve Selection'!$O899,'Partnumber data valves'!$B$4:$K$1001,7,FALSE)</f>
        <v>#N/A</v>
      </c>
      <c r="AB899" s="20" t="e">
        <f>VLOOKUP('Frese Valve Selection'!$O899,'Partnumber data valves'!$B$4:$K$1001,8,FALSE)</f>
        <v>#N/A</v>
      </c>
      <c r="AC899" s="20" t="e">
        <f>VLOOKUP('Frese Valve Selection'!$O899,'Partnumber data valves'!$B$4:$K$1001,9,FALSE)</f>
        <v>#N/A</v>
      </c>
      <c r="AD899" s="20" t="e">
        <f>VLOOKUP('Frese Valve Selection'!$O899,'Partnumber data valves'!$B$4:$K$1001,10,FALSE)</f>
        <v>#N/A</v>
      </c>
      <c r="AE899" s="93">
        <f>IF(ISNUMBER(S899),S899*VLOOKUP('Frese Valve Selection'!$T899,'Partnumber data cartridges'!$A$4:$G$1001,7,FALSE),0)+
IF(ISNUMBER(U899),U899*VLOOKUP('Frese Valve Selection'!V899,'Partnumber data cartridges'!$A$4:$G$1001,7,FALSE),0)+
IF(ISNUMBER(W899),W899*VLOOKUP('Frese Valve Selection'!X899,'Partnumber data cartridges'!$A$4:$G$1001,7,FALSE),0)</f>
        <v>0</v>
      </c>
      <c r="AF899" s="1">
        <f>MAX(IF(ISBLANK(T899),0,VLOOKUP('Frese Valve Selection'!$T899,'Partnumber data cartridges'!$A$4:$G$1001,5,FALSE)),
IF(ISBLANK(V899),0,VLOOKUP('Frese Valve Selection'!V899,'Partnumber data cartridges'!$A$4:$G$1001,5,FALSE)),
IF(ISBLANK(X899),0,VLOOKUP('Frese Valve Selection'!X899,'Partnumber data cartridges'!$A$4:$G$1001,5,FALSE)))</f>
        <v>0</v>
      </c>
      <c r="AG899" s="20" t="e">
        <f>VLOOKUP(O899,'Weight table'!$A$2:$C$10000,3,FALSE)+IF(ISNUMBER(S899),S899*VLOOKUP(T899,'Weight table'!$A$2:$C$10000,3,FALSE),0)+IF(ISNUMBER(U899),U899*VLOOKUP(V899,'Weight table'!$A$2:$C$10000,3,FALSE),0)+IF(ISNUMBER(W899),W899*VLOOKUP(X899,'Weight table'!$A$2:$C$10000,3,FALSE),0)</f>
        <v>#N/A</v>
      </c>
      <c r="AI899" s="73"/>
      <c r="AN899">
        <f t="shared" si="62"/>
        <v>0</v>
      </c>
      <c r="AO899" t="e">
        <f t="shared" si="63"/>
        <v>#N/A</v>
      </c>
    </row>
    <row r="900" spans="2:4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O900" s="71"/>
      <c r="P900" s="20" t="e">
        <f>VLOOKUP('Frese Valve Selection'!$O900,'Partnumber data valves'!$B$4:$M$1001,12,FALSE)</f>
        <v>#N/A</v>
      </c>
      <c r="Q900" s="20" t="e">
        <f>VLOOKUP('Frese Valve Selection'!$O900,'Partnumber data valves'!$B$4:$L$1001,11,FALSE)</f>
        <v>#N/A</v>
      </c>
      <c r="R900" s="94" t="e">
        <f t="shared" si="61"/>
        <v>#DIV/0!</v>
      </c>
      <c r="S900" s="71"/>
      <c r="T900" s="71"/>
      <c r="U900" s="71"/>
      <c r="V900" s="71"/>
      <c r="W900" s="71"/>
      <c r="X900" s="71"/>
      <c r="Y900" s="19" t="e">
        <f>VLOOKUP('Frese Valve Selection'!$O900,'Partnumber data valves'!$B$4:$K$1001,2,FALSE)</f>
        <v>#N/A</v>
      </c>
      <c r="Z900" s="20" t="e">
        <f>VLOOKUP('Frese Valve Selection'!$O900,'Partnumber data valves'!$B$4:$K$1001,3,FALSE)</f>
        <v>#N/A</v>
      </c>
      <c r="AA900" s="20" t="e">
        <f>VLOOKUP('Frese Valve Selection'!$O900,'Partnumber data valves'!$B$4:$K$1001,7,FALSE)</f>
        <v>#N/A</v>
      </c>
      <c r="AB900" s="20" t="e">
        <f>VLOOKUP('Frese Valve Selection'!$O900,'Partnumber data valves'!$B$4:$K$1001,8,FALSE)</f>
        <v>#N/A</v>
      </c>
      <c r="AC900" s="20" t="e">
        <f>VLOOKUP('Frese Valve Selection'!$O900,'Partnumber data valves'!$B$4:$K$1001,9,FALSE)</f>
        <v>#N/A</v>
      </c>
      <c r="AD900" s="20" t="e">
        <f>VLOOKUP('Frese Valve Selection'!$O900,'Partnumber data valves'!$B$4:$K$1001,10,FALSE)</f>
        <v>#N/A</v>
      </c>
      <c r="AE900" s="93">
        <f>IF(ISNUMBER(S900),S900*VLOOKUP('Frese Valve Selection'!$T900,'Partnumber data cartridges'!$A$4:$G$1001,7,FALSE),0)+
IF(ISNUMBER(U900),U900*VLOOKUP('Frese Valve Selection'!V900,'Partnumber data cartridges'!$A$4:$G$1001,7,FALSE),0)+
IF(ISNUMBER(W900),W900*VLOOKUP('Frese Valve Selection'!X900,'Partnumber data cartridges'!$A$4:$G$1001,7,FALSE),0)</f>
        <v>0</v>
      </c>
      <c r="AF900" s="1">
        <f>MAX(IF(ISBLANK(T900),0,VLOOKUP('Frese Valve Selection'!$T900,'Partnumber data cartridges'!$A$4:$G$1001,5,FALSE)),
IF(ISBLANK(V900),0,VLOOKUP('Frese Valve Selection'!V900,'Partnumber data cartridges'!$A$4:$G$1001,5,FALSE)),
IF(ISBLANK(X900),0,VLOOKUP('Frese Valve Selection'!X900,'Partnumber data cartridges'!$A$4:$G$1001,5,FALSE)))</f>
        <v>0</v>
      </c>
      <c r="AG900" s="20" t="e">
        <f>VLOOKUP(O900,'Weight table'!$A$2:$C$10000,3,FALSE)+IF(ISNUMBER(S900),S900*VLOOKUP(T900,'Weight table'!$A$2:$C$10000,3,FALSE),0)+IF(ISNUMBER(U900),U900*VLOOKUP(V900,'Weight table'!$A$2:$C$10000,3,FALSE),0)+IF(ISNUMBER(W900),W900*VLOOKUP(X900,'Weight table'!$A$2:$C$10000,3,FALSE),0)</f>
        <v>#N/A</v>
      </c>
      <c r="AI900" s="73"/>
      <c r="AN900">
        <f t="shared" si="62"/>
        <v>0</v>
      </c>
      <c r="AO900" t="e">
        <f t="shared" si="63"/>
        <v>#N/A</v>
      </c>
    </row>
    <row r="901" spans="2:4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O901" s="71"/>
      <c r="P901" s="20" t="e">
        <f>VLOOKUP('Frese Valve Selection'!$O901,'Partnumber data valves'!$B$4:$M$1001,12,FALSE)</f>
        <v>#N/A</v>
      </c>
      <c r="Q901" s="20" t="e">
        <f>VLOOKUP('Frese Valve Selection'!$O901,'Partnumber data valves'!$B$4:$L$1001,11,FALSE)</f>
        <v>#N/A</v>
      </c>
      <c r="R901" s="94" t="e">
        <f t="shared" si="61"/>
        <v>#DIV/0!</v>
      </c>
      <c r="S901" s="71"/>
      <c r="T901" s="71"/>
      <c r="U901" s="71"/>
      <c r="V901" s="71"/>
      <c r="W901" s="71"/>
      <c r="X901" s="71"/>
      <c r="Y901" s="19" t="e">
        <f>VLOOKUP('Frese Valve Selection'!$O901,'Partnumber data valves'!$B$4:$K$1001,2,FALSE)</f>
        <v>#N/A</v>
      </c>
      <c r="Z901" s="20" t="e">
        <f>VLOOKUP('Frese Valve Selection'!$O901,'Partnumber data valves'!$B$4:$K$1001,3,FALSE)</f>
        <v>#N/A</v>
      </c>
      <c r="AA901" s="20" t="e">
        <f>VLOOKUP('Frese Valve Selection'!$O901,'Partnumber data valves'!$B$4:$K$1001,7,FALSE)</f>
        <v>#N/A</v>
      </c>
      <c r="AB901" s="20" t="e">
        <f>VLOOKUP('Frese Valve Selection'!$O901,'Partnumber data valves'!$B$4:$K$1001,8,FALSE)</f>
        <v>#N/A</v>
      </c>
      <c r="AC901" s="20" t="e">
        <f>VLOOKUP('Frese Valve Selection'!$O901,'Partnumber data valves'!$B$4:$K$1001,9,FALSE)</f>
        <v>#N/A</v>
      </c>
      <c r="AD901" s="20" t="e">
        <f>VLOOKUP('Frese Valve Selection'!$O901,'Partnumber data valves'!$B$4:$K$1001,10,FALSE)</f>
        <v>#N/A</v>
      </c>
      <c r="AE901" s="93">
        <f>IF(ISNUMBER(S901),S901*VLOOKUP('Frese Valve Selection'!$T901,'Partnumber data cartridges'!$A$4:$G$1001,7,FALSE),0)+
IF(ISNUMBER(U901),U901*VLOOKUP('Frese Valve Selection'!V901,'Partnumber data cartridges'!$A$4:$G$1001,7,FALSE),0)+
IF(ISNUMBER(W901),W901*VLOOKUP('Frese Valve Selection'!X901,'Partnumber data cartridges'!$A$4:$G$1001,7,FALSE),0)</f>
        <v>0</v>
      </c>
      <c r="AF901" s="1">
        <f>MAX(IF(ISBLANK(T901),0,VLOOKUP('Frese Valve Selection'!$T901,'Partnumber data cartridges'!$A$4:$G$1001,5,FALSE)),
IF(ISBLANK(V901),0,VLOOKUP('Frese Valve Selection'!V901,'Partnumber data cartridges'!$A$4:$G$1001,5,FALSE)),
IF(ISBLANK(X901),0,VLOOKUP('Frese Valve Selection'!X901,'Partnumber data cartridges'!$A$4:$G$1001,5,FALSE)))</f>
        <v>0</v>
      </c>
      <c r="AG901" s="20" t="e">
        <f>VLOOKUP(O901,'Weight table'!$A$2:$C$10000,3,FALSE)+IF(ISNUMBER(S901),S901*VLOOKUP(T901,'Weight table'!$A$2:$C$10000,3,FALSE),0)+IF(ISNUMBER(U901),U901*VLOOKUP(V901,'Weight table'!$A$2:$C$10000,3,FALSE),0)+IF(ISNUMBER(W901),W901*VLOOKUP(X901,'Weight table'!$A$2:$C$10000,3,FALSE),0)</f>
        <v>#N/A</v>
      </c>
      <c r="AI901" s="73"/>
      <c r="AN901">
        <f t="shared" si="62"/>
        <v>0</v>
      </c>
      <c r="AO901" t="e">
        <f t="shared" si="63"/>
        <v>#N/A</v>
      </c>
    </row>
    <row r="902" spans="2:4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O902" s="71"/>
      <c r="P902" s="20" t="e">
        <f>VLOOKUP('Frese Valve Selection'!$O902,'Partnumber data valves'!$B$4:$M$1001,12,FALSE)</f>
        <v>#N/A</v>
      </c>
      <c r="Q902" s="20" t="e">
        <f>VLOOKUP('Frese Valve Selection'!$O902,'Partnumber data valves'!$B$4:$L$1001,11,FALSE)</f>
        <v>#N/A</v>
      </c>
      <c r="R902" s="94" t="e">
        <f t="shared" si="61"/>
        <v>#DIV/0!</v>
      </c>
      <c r="S902" s="71"/>
      <c r="T902" s="71"/>
      <c r="U902" s="71"/>
      <c r="V902" s="71"/>
      <c r="W902" s="71"/>
      <c r="X902" s="71"/>
      <c r="Y902" s="19" t="e">
        <f>VLOOKUP('Frese Valve Selection'!$O902,'Partnumber data valves'!$B$4:$K$1001,2,FALSE)</f>
        <v>#N/A</v>
      </c>
      <c r="Z902" s="20" t="e">
        <f>VLOOKUP('Frese Valve Selection'!$O902,'Partnumber data valves'!$B$4:$K$1001,3,FALSE)</f>
        <v>#N/A</v>
      </c>
      <c r="AA902" s="20" t="e">
        <f>VLOOKUP('Frese Valve Selection'!$O902,'Partnumber data valves'!$B$4:$K$1001,7,FALSE)</f>
        <v>#N/A</v>
      </c>
      <c r="AB902" s="20" t="e">
        <f>VLOOKUP('Frese Valve Selection'!$O902,'Partnumber data valves'!$B$4:$K$1001,8,FALSE)</f>
        <v>#N/A</v>
      </c>
      <c r="AC902" s="20" t="e">
        <f>VLOOKUP('Frese Valve Selection'!$O902,'Partnumber data valves'!$B$4:$K$1001,9,FALSE)</f>
        <v>#N/A</v>
      </c>
      <c r="AD902" s="20" t="e">
        <f>VLOOKUP('Frese Valve Selection'!$O902,'Partnumber data valves'!$B$4:$K$1001,10,FALSE)</f>
        <v>#N/A</v>
      </c>
      <c r="AE902" s="93">
        <f>IF(ISNUMBER(S902),S902*VLOOKUP('Frese Valve Selection'!$T902,'Partnumber data cartridges'!$A$4:$G$1001,7,FALSE),0)+
IF(ISNUMBER(U902),U902*VLOOKUP('Frese Valve Selection'!V902,'Partnumber data cartridges'!$A$4:$G$1001,7,FALSE),0)+
IF(ISNUMBER(W902),W902*VLOOKUP('Frese Valve Selection'!X902,'Partnumber data cartridges'!$A$4:$G$1001,7,FALSE),0)</f>
        <v>0</v>
      </c>
      <c r="AF902" s="1">
        <f>MAX(IF(ISBLANK(T902),0,VLOOKUP('Frese Valve Selection'!$T902,'Partnumber data cartridges'!$A$4:$G$1001,5,FALSE)),
IF(ISBLANK(V902),0,VLOOKUP('Frese Valve Selection'!V902,'Partnumber data cartridges'!$A$4:$G$1001,5,FALSE)),
IF(ISBLANK(X902),0,VLOOKUP('Frese Valve Selection'!X902,'Partnumber data cartridges'!$A$4:$G$1001,5,FALSE)))</f>
        <v>0</v>
      </c>
      <c r="AG902" s="20" t="e">
        <f>VLOOKUP(O902,'Weight table'!$A$2:$C$10000,3,FALSE)+IF(ISNUMBER(S902),S902*VLOOKUP(T902,'Weight table'!$A$2:$C$10000,3,FALSE),0)+IF(ISNUMBER(U902),U902*VLOOKUP(V902,'Weight table'!$A$2:$C$10000,3,FALSE),0)+IF(ISNUMBER(W902),W902*VLOOKUP(X902,'Weight table'!$A$2:$C$10000,3,FALSE),0)</f>
        <v>#N/A</v>
      </c>
      <c r="AI902" s="73"/>
      <c r="AN902">
        <f t="shared" si="62"/>
        <v>0</v>
      </c>
      <c r="AO902" t="e">
        <f t="shared" si="63"/>
        <v>#N/A</v>
      </c>
    </row>
    <row r="903" spans="2:4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O903" s="71"/>
      <c r="P903" s="20" t="e">
        <f>VLOOKUP('Frese Valve Selection'!$O903,'Partnumber data valves'!$B$4:$M$1001,12,FALSE)</f>
        <v>#N/A</v>
      </c>
      <c r="Q903" s="20" t="e">
        <f>VLOOKUP('Frese Valve Selection'!$O903,'Partnumber data valves'!$B$4:$L$1001,11,FALSE)</f>
        <v>#N/A</v>
      </c>
      <c r="R903" s="94" t="e">
        <f t="shared" ref="R903:R966" si="64">AE903/I903-1</f>
        <v>#DIV/0!</v>
      </c>
      <c r="S903" s="71"/>
      <c r="T903" s="71"/>
      <c r="U903" s="71"/>
      <c r="V903" s="71"/>
      <c r="W903" s="71"/>
      <c r="X903" s="71"/>
      <c r="Y903" s="19" t="e">
        <f>VLOOKUP('Frese Valve Selection'!$O903,'Partnumber data valves'!$B$4:$K$1001,2,FALSE)</f>
        <v>#N/A</v>
      </c>
      <c r="Z903" s="20" t="e">
        <f>VLOOKUP('Frese Valve Selection'!$O903,'Partnumber data valves'!$B$4:$K$1001,3,FALSE)</f>
        <v>#N/A</v>
      </c>
      <c r="AA903" s="20" t="e">
        <f>VLOOKUP('Frese Valve Selection'!$O903,'Partnumber data valves'!$B$4:$K$1001,7,FALSE)</f>
        <v>#N/A</v>
      </c>
      <c r="AB903" s="20" t="e">
        <f>VLOOKUP('Frese Valve Selection'!$O903,'Partnumber data valves'!$B$4:$K$1001,8,FALSE)</f>
        <v>#N/A</v>
      </c>
      <c r="AC903" s="20" t="e">
        <f>VLOOKUP('Frese Valve Selection'!$O903,'Partnumber data valves'!$B$4:$K$1001,9,FALSE)</f>
        <v>#N/A</v>
      </c>
      <c r="AD903" s="20" t="e">
        <f>VLOOKUP('Frese Valve Selection'!$O903,'Partnumber data valves'!$B$4:$K$1001,10,FALSE)</f>
        <v>#N/A</v>
      </c>
      <c r="AE903" s="93">
        <f>IF(ISNUMBER(S903),S903*VLOOKUP('Frese Valve Selection'!$T903,'Partnumber data cartridges'!$A$4:$G$1001,7,FALSE),0)+
IF(ISNUMBER(U903),U903*VLOOKUP('Frese Valve Selection'!V903,'Partnumber data cartridges'!$A$4:$G$1001,7,FALSE),0)+
IF(ISNUMBER(W903),W903*VLOOKUP('Frese Valve Selection'!X903,'Partnumber data cartridges'!$A$4:$G$1001,7,FALSE),0)</f>
        <v>0</v>
      </c>
      <c r="AF903" s="1">
        <f>MAX(IF(ISBLANK(T903),0,VLOOKUP('Frese Valve Selection'!$T903,'Partnumber data cartridges'!$A$4:$G$1001,5,FALSE)),
IF(ISBLANK(V903),0,VLOOKUP('Frese Valve Selection'!V903,'Partnumber data cartridges'!$A$4:$G$1001,5,FALSE)),
IF(ISBLANK(X903),0,VLOOKUP('Frese Valve Selection'!X903,'Partnumber data cartridges'!$A$4:$G$1001,5,FALSE)))</f>
        <v>0</v>
      </c>
      <c r="AG903" s="20" t="e">
        <f>VLOOKUP(O903,'Weight table'!$A$2:$C$10000,3,FALSE)+IF(ISNUMBER(S903),S903*VLOOKUP(T903,'Weight table'!$A$2:$C$10000,3,FALSE),0)+IF(ISNUMBER(U903),U903*VLOOKUP(V903,'Weight table'!$A$2:$C$10000,3,FALSE),0)+IF(ISNUMBER(W903),W903*VLOOKUP(X903,'Weight table'!$A$2:$C$10000,3,FALSE),0)</f>
        <v>#N/A</v>
      </c>
      <c r="AI903" s="73"/>
      <c r="AN903">
        <f t="shared" si="62"/>
        <v>0</v>
      </c>
      <c r="AO903" t="e">
        <f t="shared" si="63"/>
        <v>#N/A</v>
      </c>
    </row>
    <row r="904" spans="2:4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O904" s="71"/>
      <c r="P904" s="20" t="e">
        <f>VLOOKUP('Frese Valve Selection'!$O904,'Partnumber data valves'!$B$4:$M$1001,12,FALSE)</f>
        <v>#N/A</v>
      </c>
      <c r="Q904" s="20" t="e">
        <f>VLOOKUP('Frese Valve Selection'!$O904,'Partnumber data valves'!$B$4:$L$1001,11,FALSE)</f>
        <v>#N/A</v>
      </c>
      <c r="R904" s="94" t="e">
        <f t="shared" si="64"/>
        <v>#DIV/0!</v>
      </c>
      <c r="S904" s="71"/>
      <c r="T904" s="71"/>
      <c r="U904" s="71"/>
      <c r="V904" s="71"/>
      <c r="W904" s="71"/>
      <c r="X904" s="71"/>
      <c r="Y904" s="19" t="e">
        <f>VLOOKUP('Frese Valve Selection'!$O904,'Partnumber data valves'!$B$4:$K$1001,2,FALSE)</f>
        <v>#N/A</v>
      </c>
      <c r="Z904" s="20" t="e">
        <f>VLOOKUP('Frese Valve Selection'!$O904,'Partnumber data valves'!$B$4:$K$1001,3,FALSE)</f>
        <v>#N/A</v>
      </c>
      <c r="AA904" s="20" t="e">
        <f>VLOOKUP('Frese Valve Selection'!$O904,'Partnumber data valves'!$B$4:$K$1001,7,FALSE)</f>
        <v>#N/A</v>
      </c>
      <c r="AB904" s="20" t="e">
        <f>VLOOKUP('Frese Valve Selection'!$O904,'Partnumber data valves'!$B$4:$K$1001,8,FALSE)</f>
        <v>#N/A</v>
      </c>
      <c r="AC904" s="20" t="e">
        <f>VLOOKUP('Frese Valve Selection'!$O904,'Partnumber data valves'!$B$4:$K$1001,9,FALSE)</f>
        <v>#N/A</v>
      </c>
      <c r="AD904" s="20" t="e">
        <f>VLOOKUP('Frese Valve Selection'!$O904,'Partnumber data valves'!$B$4:$K$1001,10,FALSE)</f>
        <v>#N/A</v>
      </c>
      <c r="AE904" s="93">
        <f>IF(ISNUMBER(S904),S904*VLOOKUP('Frese Valve Selection'!$T904,'Partnumber data cartridges'!$A$4:$G$1001,7,FALSE),0)+
IF(ISNUMBER(U904),U904*VLOOKUP('Frese Valve Selection'!V904,'Partnumber data cartridges'!$A$4:$G$1001,7,FALSE),0)+
IF(ISNUMBER(W904),W904*VLOOKUP('Frese Valve Selection'!X904,'Partnumber data cartridges'!$A$4:$G$1001,7,FALSE),0)</f>
        <v>0</v>
      </c>
      <c r="AF904" s="1">
        <f>MAX(IF(ISBLANK(T904),0,VLOOKUP('Frese Valve Selection'!$T904,'Partnumber data cartridges'!$A$4:$G$1001,5,FALSE)),
IF(ISBLANK(V904),0,VLOOKUP('Frese Valve Selection'!V904,'Partnumber data cartridges'!$A$4:$G$1001,5,FALSE)),
IF(ISBLANK(X904),0,VLOOKUP('Frese Valve Selection'!X904,'Partnumber data cartridges'!$A$4:$G$1001,5,FALSE)))</f>
        <v>0</v>
      </c>
      <c r="AG904" s="20" t="e">
        <f>VLOOKUP(O904,'Weight table'!$A$2:$C$10000,3,FALSE)+IF(ISNUMBER(S904),S904*VLOOKUP(T904,'Weight table'!$A$2:$C$10000,3,FALSE),0)+IF(ISNUMBER(U904),U904*VLOOKUP(V904,'Weight table'!$A$2:$C$10000,3,FALSE),0)+IF(ISNUMBER(W904),W904*VLOOKUP(X904,'Weight table'!$A$2:$C$10000,3,FALSE),0)</f>
        <v>#N/A</v>
      </c>
      <c r="AI904" s="73"/>
      <c r="AN904">
        <f t="shared" si="62"/>
        <v>0</v>
      </c>
      <c r="AO904" t="e">
        <f t="shared" si="63"/>
        <v>#N/A</v>
      </c>
    </row>
    <row r="905" spans="2:4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O905" s="71"/>
      <c r="P905" s="20" t="e">
        <f>VLOOKUP('Frese Valve Selection'!$O905,'Partnumber data valves'!$B$4:$M$1001,12,FALSE)</f>
        <v>#N/A</v>
      </c>
      <c r="Q905" s="20" t="e">
        <f>VLOOKUP('Frese Valve Selection'!$O905,'Partnumber data valves'!$B$4:$L$1001,11,FALSE)</f>
        <v>#N/A</v>
      </c>
      <c r="R905" s="94" t="e">
        <f t="shared" si="64"/>
        <v>#DIV/0!</v>
      </c>
      <c r="S905" s="71"/>
      <c r="T905" s="71"/>
      <c r="U905" s="71"/>
      <c r="V905" s="71"/>
      <c r="W905" s="71"/>
      <c r="X905" s="71"/>
      <c r="Y905" s="19" t="e">
        <f>VLOOKUP('Frese Valve Selection'!$O905,'Partnumber data valves'!$B$4:$K$1001,2,FALSE)</f>
        <v>#N/A</v>
      </c>
      <c r="Z905" s="20" t="e">
        <f>VLOOKUP('Frese Valve Selection'!$O905,'Partnumber data valves'!$B$4:$K$1001,3,FALSE)</f>
        <v>#N/A</v>
      </c>
      <c r="AA905" s="20" t="e">
        <f>VLOOKUP('Frese Valve Selection'!$O905,'Partnumber data valves'!$B$4:$K$1001,7,FALSE)</f>
        <v>#N/A</v>
      </c>
      <c r="AB905" s="20" t="e">
        <f>VLOOKUP('Frese Valve Selection'!$O905,'Partnumber data valves'!$B$4:$K$1001,8,FALSE)</f>
        <v>#N/A</v>
      </c>
      <c r="AC905" s="20" t="e">
        <f>VLOOKUP('Frese Valve Selection'!$O905,'Partnumber data valves'!$B$4:$K$1001,9,FALSE)</f>
        <v>#N/A</v>
      </c>
      <c r="AD905" s="20" t="e">
        <f>VLOOKUP('Frese Valve Selection'!$O905,'Partnumber data valves'!$B$4:$K$1001,10,FALSE)</f>
        <v>#N/A</v>
      </c>
      <c r="AE905" s="93">
        <f>IF(ISNUMBER(S905),S905*VLOOKUP('Frese Valve Selection'!$T905,'Partnumber data cartridges'!$A$4:$G$1001,7,FALSE),0)+
IF(ISNUMBER(U905),U905*VLOOKUP('Frese Valve Selection'!V905,'Partnumber data cartridges'!$A$4:$G$1001,7,FALSE),0)+
IF(ISNUMBER(W905),W905*VLOOKUP('Frese Valve Selection'!X905,'Partnumber data cartridges'!$A$4:$G$1001,7,FALSE),0)</f>
        <v>0</v>
      </c>
      <c r="AF905" s="1">
        <f>MAX(IF(ISBLANK(T905),0,VLOOKUP('Frese Valve Selection'!$T905,'Partnumber data cartridges'!$A$4:$G$1001,5,FALSE)),
IF(ISBLANK(V905),0,VLOOKUP('Frese Valve Selection'!V905,'Partnumber data cartridges'!$A$4:$G$1001,5,FALSE)),
IF(ISBLANK(X905),0,VLOOKUP('Frese Valve Selection'!X905,'Partnumber data cartridges'!$A$4:$G$1001,5,FALSE)))</f>
        <v>0</v>
      </c>
      <c r="AG905" s="20" t="e">
        <f>VLOOKUP(O905,'Weight table'!$A$2:$C$10000,3,FALSE)+IF(ISNUMBER(S905),S905*VLOOKUP(T905,'Weight table'!$A$2:$C$10000,3,FALSE),0)+IF(ISNUMBER(U905),U905*VLOOKUP(V905,'Weight table'!$A$2:$C$10000,3,FALSE),0)+IF(ISNUMBER(W905),W905*VLOOKUP(X905,'Weight table'!$A$2:$C$10000,3,FALSE),0)</f>
        <v>#N/A</v>
      </c>
      <c r="AI905" s="73"/>
      <c r="AN905">
        <f t="shared" si="62"/>
        <v>0</v>
      </c>
      <c r="AO905" t="e">
        <f t="shared" si="63"/>
        <v>#N/A</v>
      </c>
    </row>
    <row r="906" spans="2:4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O906" s="71"/>
      <c r="P906" s="20" t="e">
        <f>VLOOKUP('Frese Valve Selection'!$O906,'Partnumber data valves'!$B$4:$M$1001,12,FALSE)</f>
        <v>#N/A</v>
      </c>
      <c r="Q906" s="20" t="e">
        <f>VLOOKUP('Frese Valve Selection'!$O906,'Partnumber data valves'!$B$4:$L$1001,11,FALSE)</f>
        <v>#N/A</v>
      </c>
      <c r="R906" s="94" t="e">
        <f t="shared" si="64"/>
        <v>#DIV/0!</v>
      </c>
      <c r="S906" s="71"/>
      <c r="T906" s="71"/>
      <c r="U906" s="71"/>
      <c r="V906" s="71"/>
      <c r="W906" s="71"/>
      <c r="X906" s="71"/>
      <c r="Y906" s="19" t="e">
        <f>VLOOKUP('Frese Valve Selection'!$O906,'Partnumber data valves'!$B$4:$K$1001,2,FALSE)</f>
        <v>#N/A</v>
      </c>
      <c r="Z906" s="20" t="e">
        <f>VLOOKUP('Frese Valve Selection'!$O906,'Partnumber data valves'!$B$4:$K$1001,3,FALSE)</f>
        <v>#N/A</v>
      </c>
      <c r="AA906" s="20" t="e">
        <f>VLOOKUP('Frese Valve Selection'!$O906,'Partnumber data valves'!$B$4:$K$1001,7,FALSE)</f>
        <v>#N/A</v>
      </c>
      <c r="AB906" s="20" t="e">
        <f>VLOOKUP('Frese Valve Selection'!$O906,'Partnumber data valves'!$B$4:$K$1001,8,FALSE)</f>
        <v>#N/A</v>
      </c>
      <c r="AC906" s="20" t="e">
        <f>VLOOKUP('Frese Valve Selection'!$O906,'Partnumber data valves'!$B$4:$K$1001,9,FALSE)</f>
        <v>#N/A</v>
      </c>
      <c r="AD906" s="20" t="e">
        <f>VLOOKUP('Frese Valve Selection'!$O906,'Partnumber data valves'!$B$4:$K$1001,10,FALSE)</f>
        <v>#N/A</v>
      </c>
      <c r="AE906" s="93">
        <f>IF(ISNUMBER(S906),S906*VLOOKUP('Frese Valve Selection'!$T906,'Partnumber data cartridges'!$A$4:$G$1001,7,FALSE),0)+
IF(ISNUMBER(U906),U906*VLOOKUP('Frese Valve Selection'!V906,'Partnumber data cartridges'!$A$4:$G$1001,7,FALSE),0)+
IF(ISNUMBER(W906),W906*VLOOKUP('Frese Valve Selection'!X906,'Partnumber data cartridges'!$A$4:$G$1001,7,FALSE),0)</f>
        <v>0</v>
      </c>
      <c r="AF906" s="1">
        <f>MAX(IF(ISBLANK(T906),0,VLOOKUP('Frese Valve Selection'!$T906,'Partnumber data cartridges'!$A$4:$G$1001,5,FALSE)),
IF(ISBLANK(V906),0,VLOOKUP('Frese Valve Selection'!V906,'Partnumber data cartridges'!$A$4:$G$1001,5,FALSE)),
IF(ISBLANK(X906),0,VLOOKUP('Frese Valve Selection'!X906,'Partnumber data cartridges'!$A$4:$G$1001,5,FALSE)))</f>
        <v>0</v>
      </c>
      <c r="AG906" s="20" t="e">
        <f>VLOOKUP(O906,'Weight table'!$A$2:$C$10000,3,FALSE)+IF(ISNUMBER(S906),S906*VLOOKUP(T906,'Weight table'!$A$2:$C$10000,3,FALSE),0)+IF(ISNUMBER(U906),U906*VLOOKUP(V906,'Weight table'!$A$2:$C$10000,3,FALSE),0)+IF(ISNUMBER(W906),W906*VLOOKUP(X906,'Weight table'!$A$2:$C$10000,3,FALSE),0)</f>
        <v>#N/A</v>
      </c>
      <c r="AI906" s="73"/>
      <c r="AN906">
        <f t="shared" si="62"/>
        <v>0</v>
      </c>
      <c r="AO906" t="e">
        <f t="shared" si="63"/>
        <v>#N/A</v>
      </c>
    </row>
    <row r="907" spans="2:4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O907" s="71"/>
      <c r="P907" s="20" t="e">
        <f>VLOOKUP('Frese Valve Selection'!$O907,'Partnumber data valves'!$B$4:$M$1001,12,FALSE)</f>
        <v>#N/A</v>
      </c>
      <c r="Q907" s="20" t="e">
        <f>VLOOKUP('Frese Valve Selection'!$O907,'Partnumber data valves'!$B$4:$L$1001,11,FALSE)</f>
        <v>#N/A</v>
      </c>
      <c r="R907" s="94" t="e">
        <f t="shared" si="64"/>
        <v>#DIV/0!</v>
      </c>
      <c r="S907" s="71"/>
      <c r="T907" s="71"/>
      <c r="U907" s="71"/>
      <c r="V907" s="71"/>
      <c r="W907" s="71"/>
      <c r="X907" s="71"/>
      <c r="Y907" s="19" t="e">
        <f>VLOOKUP('Frese Valve Selection'!$O907,'Partnumber data valves'!$B$4:$K$1001,2,FALSE)</f>
        <v>#N/A</v>
      </c>
      <c r="Z907" s="20" t="e">
        <f>VLOOKUP('Frese Valve Selection'!$O907,'Partnumber data valves'!$B$4:$K$1001,3,FALSE)</f>
        <v>#N/A</v>
      </c>
      <c r="AA907" s="20" t="e">
        <f>VLOOKUP('Frese Valve Selection'!$O907,'Partnumber data valves'!$B$4:$K$1001,7,FALSE)</f>
        <v>#N/A</v>
      </c>
      <c r="AB907" s="20" t="e">
        <f>VLOOKUP('Frese Valve Selection'!$O907,'Partnumber data valves'!$B$4:$K$1001,8,FALSE)</f>
        <v>#N/A</v>
      </c>
      <c r="AC907" s="20" t="e">
        <f>VLOOKUP('Frese Valve Selection'!$O907,'Partnumber data valves'!$B$4:$K$1001,9,FALSE)</f>
        <v>#N/A</v>
      </c>
      <c r="AD907" s="20" t="e">
        <f>VLOOKUP('Frese Valve Selection'!$O907,'Partnumber data valves'!$B$4:$K$1001,10,FALSE)</f>
        <v>#N/A</v>
      </c>
      <c r="AE907" s="93">
        <f>IF(ISNUMBER(S907),S907*VLOOKUP('Frese Valve Selection'!$T907,'Partnumber data cartridges'!$A$4:$G$1001,7,FALSE),0)+
IF(ISNUMBER(U907),U907*VLOOKUP('Frese Valve Selection'!V907,'Partnumber data cartridges'!$A$4:$G$1001,7,FALSE),0)+
IF(ISNUMBER(W907),W907*VLOOKUP('Frese Valve Selection'!X907,'Partnumber data cartridges'!$A$4:$G$1001,7,FALSE),0)</f>
        <v>0</v>
      </c>
      <c r="AF907" s="1">
        <f>MAX(IF(ISBLANK(T907),0,VLOOKUP('Frese Valve Selection'!$T907,'Partnumber data cartridges'!$A$4:$G$1001,5,FALSE)),
IF(ISBLANK(V907),0,VLOOKUP('Frese Valve Selection'!V907,'Partnumber data cartridges'!$A$4:$G$1001,5,FALSE)),
IF(ISBLANK(X907),0,VLOOKUP('Frese Valve Selection'!X907,'Partnumber data cartridges'!$A$4:$G$1001,5,FALSE)))</f>
        <v>0</v>
      </c>
      <c r="AG907" s="20" t="e">
        <f>VLOOKUP(O907,'Weight table'!$A$2:$C$10000,3,FALSE)+IF(ISNUMBER(S907),S907*VLOOKUP(T907,'Weight table'!$A$2:$C$10000,3,FALSE),0)+IF(ISNUMBER(U907),U907*VLOOKUP(V907,'Weight table'!$A$2:$C$10000,3,FALSE),0)+IF(ISNUMBER(W907),W907*VLOOKUP(X907,'Weight table'!$A$2:$C$10000,3,FALSE),0)</f>
        <v>#N/A</v>
      </c>
      <c r="AI907" s="73"/>
      <c r="AN907">
        <f t="shared" si="62"/>
        <v>0</v>
      </c>
      <c r="AO907" t="e">
        <f t="shared" si="63"/>
        <v>#N/A</v>
      </c>
    </row>
    <row r="908" spans="2:4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O908" s="71"/>
      <c r="P908" s="20" t="e">
        <f>VLOOKUP('Frese Valve Selection'!$O908,'Partnumber data valves'!$B$4:$M$1001,12,FALSE)</f>
        <v>#N/A</v>
      </c>
      <c r="Q908" s="20" t="e">
        <f>VLOOKUP('Frese Valve Selection'!$O908,'Partnumber data valves'!$B$4:$L$1001,11,FALSE)</f>
        <v>#N/A</v>
      </c>
      <c r="R908" s="94" t="e">
        <f t="shared" si="64"/>
        <v>#DIV/0!</v>
      </c>
      <c r="S908" s="71"/>
      <c r="T908" s="71"/>
      <c r="U908" s="71"/>
      <c r="V908" s="71"/>
      <c r="W908" s="71"/>
      <c r="X908" s="71"/>
      <c r="Y908" s="19" t="e">
        <f>VLOOKUP('Frese Valve Selection'!$O908,'Partnumber data valves'!$B$4:$K$1001,2,FALSE)</f>
        <v>#N/A</v>
      </c>
      <c r="Z908" s="20" t="e">
        <f>VLOOKUP('Frese Valve Selection'!$O908,'Partnumber data valves'!$B$4:$K$1001,3,FALSE)</f>
        <v>#N/A</v>
      </c>
      <c r="AA908" s="20" t="e">
        <f>VLOOKUP('Frese Valve Selection'!$O908,'Partnumber data valves'!$B$4:$K$1001,7,FALSE)</f>
        <v>#N/A</v>
      </c>
      <c r="AB908" s="20" t="e">
        <f>VLOOKUP('Frese Valve Selection'!$O908,'Partnumber data valves'!$B$4:$K$1001,8,FALSE)</f>
        <v>#N/A</v>
      </c>
      <c r="AC908" s="20" t="e">
        <f>VLOOKUP('Frese Valve Selection'!$O908,'Partnumber data valves'!$B$4:$K$1001,9,FALSE)</f>
        <v>#N/A</v>
      </c>
      <c r="AD908" s="20" t="e">
        <f>VLOOKUP('Frese Valve Selection'!$O908,'Partnumber data valves'!$B$4:$K$1001,10,FALSE)</f>
        <v>#N/A</v>
      </c>
      <c r="AE908" s="93">
        <f>IF(ISNUMBER(S908),S908*VLOOKUP('Frese Valve Selection'!$T908,'Partnumber data cartridges'!$A$4:$G$1001,7,FALSE),0)+
IF(ISNUMBER(U908),U908*VLOOKUP('Frese Valve Selection'!V908,'Partnumber data cartridges'!$A$4:$G$1001,7,FALSE),0)+
IF(ISNUMBER(W908),W908*VLOOKUP('Frese Valve Selection'!X908,'Partnumber data cartridges'!$A$4:$G$1001,7,FALSE),0)</f>
        <v>0</v>
      </c>
      <c r="AF908" s="1">
        <f>MAX(IF(ISBLANK(T908),0,VLOOKUP('Frese Valve Selection'!$T908,'Partnumber data cartridges'!$A$4:$G$1001,5,FALSE)),
IF(ISBLANK(V908),0,VLOOKUP('Frese Valve Selection'!V908,'Partnumber data cartridges'!$A$4:$G$1001,5,FALSE)),
IF(ISBLANK(X908),0,VLOOKUP('Frese Valve Selection'!X908,'Partnumber data cartridges'!$A$4:$G$1001,5,FALSE)))</f>
        <v>0</v>
      </c>
      <c r="AG908" s="20" t="e">
        <f>VLOOKUP(O908,'Weight table'!$A$2:$C$10000,3,FALSE)+IF(ISNUMBER(S908),S908*VLOOKUP(T908,'Weight table'!$A$2:$C$10000,3,FALSE),0)+IF(ISNUMBER(U908),U908*VLOOKUP(V908,'Weight table'!$A$2:$C$10000,3,FALSE),0)+IF(ISNUMBER(W908),W908*VLOOKUP(X908,'Weight table'!$A$2:$C$10000,3,FALSE),0)</f>
        <v>#N/A</v>
      </c>
      <c r="AI908" s="73"/>
      <c r="AN908">
        <f t="shared" ref="AN908:AN971" si="65">S908+U908+W908</f>
        <v>0</v>
      </c>
      <c r="AO908" t="e">
        <f t="shared" ref="AO908:AO971" si="66">Q908-AN908</f>
        <v>#N/A</v>
      </c>
    </row>
    <row r="909" spans="2:4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O909" s="71"/>
      <c r="P909" s="20" t="e">
        <f>VLOOKUP('Frese Valve Selection'!$O909,'Partnumber data valves'!$B$4:$M$1001,12,FALSE)</f>
        <v>#N/A</v>
      </c>
      <c r="Q909" s="20" t="e">
        <f>VLOOKUP('Frese Valve Selection'!$O909,'Partnumber data valves'!$B$4:$L$1001,11,FALSE)</f>
        <v>#N/A</v>
      </c>
      <c r="R909" s="94" t="e">
        <f t="shared" si="64"/>
        <v>#DIV/0!</v>
      </c>
      <c r="S909" s="71"/>
      <c r="T909" s="71"/>
      <c r="U909" s="71"/>
      <c r="V909" s="71"/>
      <c r="W909" s="71"/>
      <c r="X909" s="71"/>
      <c r="Y909" s="19" t="e">
        <f>VLOOKUP('Frese Valve Selection'!$O909,'Partnumber data valves'!$B$4:$K$1001,2,FALSE)</f>
        <v>#N/A</v>
      </c>
      <c r="Z909" s="20" t="e">
        <f>VLOOKUP('Frese Valve Selection'!$O909,'Partnumber data valves'!$B$4:$K$1001,3,FALSE)</f>
        <v>#N/A</v>
      </c>
      <c r="AA909" s="20" t="e">
        <f>VLOOKUP('Frese Valve Selection'!$O909,'Partnumber data valves'!$B$4:$K$1001,7,FALSE)</f>
        <v>#N/A</v>
      </c>
      <c r="AB909" s="20" t="e">
        <f>VLOOKUP('Frese Valve Selection'!$O909,'Partnumber data valves'!$B$4:$K$1001,8,FALSE)</f>
        <v>#N/A</v>
      </c>
      <c r="AC909" s="20" t="e">
        <f>VLOOKUP('Frese Valve Selection'!$O909,'Partnumber data valves'!$B$4:$K$1001,9,FALSE)</f>
        <v>#N/A</v>
      </c>
      <c r="AD909" s="20" t="e">
        <f>VLOOKUP('Frese Valve Selection'!$O909,'Partnumber data valves'!$B$4:$K$1001,10,FALSE)</f>
        <v>#N/A</v>
      </c>
      <c r="AE909" s="93">
        <f>IF(ISNUMBER(S909),S909*VLOOKUP('Frese Valve Selection'!$T909,'Partnumber data cartridges'!$A$4:$G$1001,7,FALSE),0)+
IF(ISNUMBER(U909),U909*VLOOKUP('Frese Valve Selection'!V909,'Partnumber data cartridges'!$A$4:$G$1001,7,FALSE),0)+
IF(ISNUMBER(W909),W909*VLOOKUP('Frese Valve Selection'!X909,'Partnumber data cartridges'!$A$4:$G$1001,7,FALSE),0)</f>
        <v>0</v>
      </c>
      <c r="AF909" s="1">
        <f>MAX(IF(ISBLANK(T909),0,VLOOKUP('Frese Valve Selection'!$T909,'Partnumber data cartridges'!$A$4:$G$1001,5,FALSE)),
IF(ISBLANK(V909),0,VLOOKUP('Frese Valve Selection'!V909,'Partnumber data cartridges'!$A$4:$G$1001,5,FALSE)),
IF(ISBLANK(X909),0,VLOOKUP('Frese Valve Selection'!X909,'Partnumber data cartridges'!$A$4:$G$1001,5,FALSE)))</f>
        <v>0</v>
      </c>
      <c r="AG909" s="20" t="e">
        <f>VLOOKUP(O909,'Weight table'!$A$2:$C$10000,3,FALSE)+IF(ISNUMBER(S909),S909*VLOOKUP(T909,'Weight table'!$A$2:$C$10000,3,FALSE),0)+IF(ISNUMBER(U909),U909*VLOOKUP(V909,'Weight table'!$A$2:$C$10000,3,FALSE),0)+IF(ISNUMBER(W909),W909*VLOOKUP(X909,'Weight table'!$A$2:$C$10000,3,FALSE),0)</f>
        <v>#N/A</v>
      </c>
      <c r="AI909" s="73"/>
      <c r="AN909">
        <f t="shared" si="65"/>
        <v>0</v>
      </c>
      <c r="AO909" t="e">
        <f t="shared" si="66"/>
        <v>#N/A</v>
      </c>
    </row>
    <row r="910" spans="2:4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O910" s="71"/>
      <c r="P910" s="20" t="e">
        <f>VLOOKUP('Frese Valve Selection'!$O910,'Partnumber data valves'!$B$4:$M$1001,12,FALSE)</f>
        <v>#N/A</v>
      </c>
      <c r="Q910" s="20" t="e">
        <f>VLOOKUP('Frese Valve Selection'!$O910,'Partnumber data valves'!$B$4:$L$1001,11,FALSE)</f>
        <v>#N/A</v>
      </c>
      <c r="R910" s="94" t="e">
        <f t="shared" si="64"/>
        <v>#DIV/0!</v>
      </c>
      <c r="S910" s="71"/>
      <c r="T910" s="71"/>
      <c r="U910" s="71"/>
      <c r="V910" s="71"/>
      <c r="W910" s="71"/>
      <c r="X910" s="71"/>
      <c r="Y910" s="19" t="e">
        <f>VLOOKUP('Frese Valve Selection'!$O910,'Partnumber data valves'!$B$4:$K$1001,2,FALSE)</f>
        <v>#N/A</v>
      </c>
      <c r="Z910" s="20" t="e">
        <f>VLOOKUP('Frese Valve Selection'!$O910,'Partnumber data valves'!$B$4:$K$1001,3,FALSE)</f>
        <v>#N/A</v>
      </c>
      <c r="AA910" s="20" t="e">
        <f>VLOOKUP('Frese Valve Selection'!$O910,'Partnumber data valves'!$B$4:$K$1001,7,FALSE)</f>
        <v>#N/A</v>
      </c>
      <c r="AB910" s="20" t="e">
        <f>VLOOKUP('Frese Valve Selection'!$O910,'Partnumber data valves'!$B$4:$K$1001,8,FALSE)</f>
        <v>#N/A</v>
      </c>
      <c r="AC910" s="20" t="e">
        <f>VLOOKUP('Frese Valve Selection'!$O910,'Partnumber data valves'!$B$4:$K$1001,9,FALSE)</f>
        <v>#N/A</v>
      </c>
      <c r="AD910" s="20" t="e">
        <f>VLOOKUP('Frese Valve Selection'!$O910,'Partnumber data valves'!$B$4:$K$1001,10,FALSE)</f>
        <v>#N/A</v>
      </c>
      <c r="AE910" s="93">
        <f>IF(ISNUMBER(S910),S910*VLOOKUP('Frese Valve Selection'!$T910,'Partnumber data cartridges'!$A$4:$G$1001,7,FALSE),0)+
IF(ISNUMBER(U910),U910*VLOOKUP('Frese Valve Selection'!V910,'Partnumber data cartridges'!$A$4:$G$1001,7,FALSE),0)+
IF(ISNUMBER(W910),W910*VLOOKUP('Frese Valve Selection'!X910,'Partnumber data cartridges'!$A$4:$G$1001,7,FALSE),0)</f>
        <v>0</v>
      </c>
      <c r="AF910" s="1">
        <f>MAX(IF(ISBLANK(T910),0,VLOOKUP('Frese Valve Selection'!$T910,'Partnumber data cartridges'!$A$4:$G$1001,5,FALSE)),
IF(ISBLANK(V910),0,VLOOKUP('Frese Valve Selection'!V910,'Partnumber data cartridges'!$A$4:$G$1001,5,FALSE)),
IF(ISBLANK(X910),0,VLOOKUP('Frese Valve Selection'!X910,'Partnumber data cartridges'!$A$4:$G$1001,5,FALSE)))</f>
        <v>0</v>
      </c>
      <c r="AG910" s="20" t="e">
        <f>VLOOKUP(O910,'Weight table'!$A$2:$C$10000,3,FALSE)+IF(ISNUMBER(S910),S910*VLOOKUP(T910,'Weight table'!$A$2:$C$10000,3,FALSE),0)+IF(ISNUMBER(U910),U910*VLOOKUP(V910,'Weight table'!$A$2:$C$10000,3,FALSE),0)+IF(ISNUMBER(W910),W910*VLOOKUP(X910,'Weight table'!$A$2:$C$10000,3,FALSE),0)</f>
        <v>#N/A</v>
      </c>
      <c r="AI910" s="73"/>
      <c r="AN910">
        <f t="shared" si="65"/>
        <v>0</v>
      </c>
      <c r="AO910" t="e">
        <f t="shared" si="66"/>
        <v>#N/A</v>
      </c>
    </row>
    <row r="911" spans="2:4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O911" s="71"/>
      <c r="P911" s="20" t="e">
        <f>VLOOKUP('Frese Valve Selection'!$O911,'Partnumber data valves'!$B$4:$M$1001,12,FALSE)</f>
        <v>#N/A</v>
      </c>
      <c r="Q911" s="20" t="e">
        <f>VLOOKUP('Frese Valve Selection'!$O911,'Partnumber data valves'!$B$4:$L$1001,11,FALSE)</f>
        <v>#N/A</v>
      </c>
      <c r="R911" s="94" t="e">
        <f t="shared" si="64"/>
        <v>#DIV/0!</v>
      </c>
      <c r="S911" s="71"/>
      <c r="T911" s="71"/>
      <c r="U911" s="71"/>
      <c r="V911" s="71"/>
      <c r="W911" s="71"/>
      <c r="X911" s="71"/>
      <c r="Y911" s="19" t="e">
        <f>VLOOKUP('Frese Valve Selection'!$O911,'Partnumber data valves'!$B$4:$K$1001,2,FALSE)</f>
        <v>#N/A</v>
      </c>
      <c r="Z911" s="20" t="e">
        <f>VLOOKUP('Frese Valve Selection'!$O911,'Partnumber data valves'!$B$4:$K$1001,3,FALSE)</f>
        <v>#N/A</v>
      </c>
      <c r="AA911" s="20" t="e">
        <f>VLOOKUP('Frese Valve Selection'!$O911,'Partnumber data valves'!$B$4:$K$1001,7,FALSE)</f>
        <v>#N/A</v>
      </c>
      <c r="AB911" s="20" t="e">
        <f>VLOOKUP('Frese Valve Selection'!$O911,'Partnumber data valves'!$B$4:$K$1001,8,FALSE)</f>
        <v>#N/A</v>
      </c>
      <c r="AC911" s="20" t="e">
        <f>VLOOKUP('Frese Valve Selection'!$O911,'Partnumber data valves'!$B$4:$K$1001,9,FALSE)</f>
        <v>#N/A</v>
      </c>
      <c r="AD911" s="20" t="e">
        <f>VLOOKUP('Frese Valve Selection'!$O911,'Partnumber data valves'!$B$4:$K$1001,10,FALSE)</f>
        <v>#N/A</v>
      </c>
      <c r="AE911" s="93">
        <f>IF(ISNUMBER(S911),S911*VLOOKUP('Frese Valve Selection'!$T911,'Partnumber data cartridges'!$A$4:$G$1001,7,FALSE),0)+
IF(ISNUMBER(U911),U911*VLOOKUP('Frese Valve Selection'!V911,'Partnumber data cartridges'!$A$4:$G$1001,7,FALSE),0)+
IF(ISNUMBER(W911),W911*VLOOKUP('Frese Valve Selection'!X911,'Partnumber data cartridges'!$A$4:$G$1001,7,FALSE),0)</f>
        <v>0</v>
      </c>
      <c r="AF911" s="1">
        <f>MAX(IF(ISBLANK(T911),0,VLOOKUP('Frese Valve Selection'!$T911,'Partnumber data cartridges'!$A$4:$G$1001,5,FALSE)),
IF(ISBLANK(V911),0,VLOOKUP('Frese Valve Selection'!V911,'Partnumber data cartridges'!$A$4:$G$1001,5,FALSE)),
IF(ISBLANK(X911),0,VLOOKUP('Frese Valve Selection'!X911,'Partnumber data cartridges'!$A$4:$G$1001,5,FALSE)))</f>
        <v>0</v>
      </c>
      <c r="AG911" s="20" t="e">
        <f>VLOOKUP(O911,'Weight table'!$A$2:$C$10000,3,FALSE)+IF(ISNUMBER(S911),S911*VLOOKUP(T911,'Weight table'!$A$2:$C$10000,3,FALSE),0)+IF(ISNUMBER(U911),U911*VLOOKUP(V911,'Weight table'!$A$2:$C$10000,3,FALSE),0)+IF(ISNUMBER(W911),W911*VLOOKUP(X911,'Weight table'!$A$2:$C$10000,3,FALSE),0)</f>
        <v>#N/A</v>
      </c>
      <c r="AI911" s="73"/>
      <c r="AN911">
        <f t="shared" si="65"/>
        <v>0</v>
      </c>
      <c r="AO911" t="e">
        <f t="shared" si="66"/>
        <v>#N/A</v>
      </c>
    </row>
    <row r="912" spans="2:4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O912" s="71"/>
      <c r="P912" s="20" t="e">
        <f>VLOOKUP('Frese Valve Selection'!$O912,'Partnumber data valves'!$B$4:$M$1001,12,FALSE)</f>
        <v>#N/A</v>
      </c>
      <c r="Q912" s="20" t="e">
        <f>VLOOKUP('Frese Valve Selection'!$O912,'Partnumber data valves'!$B$4:$L$1001,11,FALSE)</f>
        <v>#N/A</v>
      </c>
      <c r="R912" s="94" t="e">
        <f t="shared" si="64"/>
        <v>#DIV/0!</v>
      </c>
      <c r="S912" s="71"/>
      <c r="T912" s="71"/>
      <c r="U912" s="71"/>
      <c r="V912" s="71"/>
      <c r="W912" s="71"/>
      <c r="X912" s="71"/>
      <c r="Y912" s="19" t="e">
        <f>VLOOKUP('Frese Valve Selection'!$O912,'Partnumber data valves'!$B$4:$K$1001,2,FALSE)</f>
        <v>#N/A</v>
      </c>
      <c r="Z912" s="20" t="e">
        <f>VLOOKUP('Frese Valve Selection'!$O912,'Partnumber data valves'!$B$4:$K$1001,3,FALSE)</f>
        <v>#N/A</v>
      </c>
      <c r="AA912" s="20" t="e">
        <f>VLOOKUP('Frese Valve Selection'!$O912,'Partnumber data valves'!$B$4:$K$1001,7,FALSE)</f>
        <v>#N/A</v>
      </c>
      <c r="AB912" s="20" t="e">
        <f>VLOOKUP('Frese Valve Selection'!$O912,'Partnumber data valves'!$B$4:$K$1001,8,FALSE)</f>
        <v>#N/A</v>
      </c>
      <c r="AC912" s="20" t="e">
        <f>VLOOKUP('Frese Valve Selection'!$O912,'Partnumber data valves'!$B$4:$K$1001,9,FALSE)</f>
        <v>#N/A</v>
      </c>
      <c r="AD912" s="20" t="e">
        <f>VLOOKUP('Frese Valve Selection'!$O912,'Partnumber data valves'!$B$4:$K$1001,10,FALSE)</f>
        <v>#N/A</v>
      </c>
      <c r="AE912" s="93">
        <f>IF(ISNUMBER(S912),S912*VLOOKUP('Frese Valve Selection'!$T912,'Partnumber data cartridges'!$A$4:$G$1001,7,FALSE),0)+
IF(ISNUMBER(U912),U912*VLOOKUP('Frese Valve Selection'!V912,'Partnumber data cartridges'!$A$4:$G$1001,7,FALSE),0)+
IF(ISNUMBER(W912),W912*VLOOKUP('Frese Valve Selection'!X912,'Partnumber data cartridges'!$A$4:$G$1001,7,FALSE),0)</f>
        <v>0</v>
      </c>
      <c r="AF912" s="1">
        <f>MAX(IF(ISBLANK(T912),0,VLOOKUP('Frese Valve Selection'!$T912,'Partnumber data cartridges'!$A$4:$G$1001,5,FALSE)),
IF(ISBLANK(V912),0,VLOOKUP('Frese Valve Selection'!V912,'Partnumber data cartridges'!$A$4:$G$1001,5,FALSE)),
IF(ISBLANK(X912),0,VLOOKUP('Frese Valve Selection'!X912,'Partnumber data cartridges'!$A$4:$G$1001,5,FALSE)))</f>
        <v>0</v>
      </c>
      <c r="AG912" s="20" t="e">
        <f>VLOOKUP(O912,'Weight table'!$A$2:$C$10000,3,FALSE)+IF(ISNUMBER(S912),S912*VLOOKUP(T912,'Weight table'!$A$2:$C$10000,3,FALSE),0)+IF(ISNUMBER(U912),U912*VLOOKUP(V912,'Weight table'!$A$2:$C$10000,3,FALSE),0)+IF(ISNUMBER(W912),W912*VLOOKUP(X912,'Weight table'!$A$2:$C$10000,3,FALSE),0)</f>
        <v>#N/A</v>
      </c>
      <c r="AI912" s="73"/>
      <c r="AN912">
        <f t="shared" si="65"/>
        <v>0</v>
      </c>
      <c r="AO912" t="e">
        <f t="shared" si="66"/>
        <v>#N/A</v>
      </c>
    </row>
    <row r="913" spans="2:4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O913" s="71"/>
      <c r="P913" s="20" t="e">
        <f>VLOOKUP('Frese Valve Selection'!$O913,'Partnumber data valves'!$B$4:$M$1001,12,FALSE)</f>
        <v>#N/A</v>
      </c>
      <c r="Q913" s="20" t="e">
        <f>VLOOKUP('Frese Valve Selection'!$O913,'Partnumber data valves'!$B$4:$L$1001,11,FALSE)</f>
        <v>#N/A</v>
      </c>
      <c r="R913" s="94" t="e">
        <f t="shared" si="64"/>
        <v>#DIV/0!</v>
      </c>
      <c r="S913" s="71"/>
      <c r="T913" s="71"/>
      <c r="U913" s="71"/>
      <c r="V913" s="71"/>
      <c r="W913" s="71"/>
      <c r="X913" s="71"/>
      <c r="Y913" s="19" t="e">
        <f>VLOOKUP('Frese Valve Selection'!$O913,'Partnumber data valves'!$B$4:$K$1001,2,FALSE)</f>
        <v>#N/A</v>
      </c>
      <c r="Z913" s="20" t="e">
        <f>VLOOKUP('Frese Valve Selection'!$O913,'Partnumber data valves'!$B$4:$K$1001,3,FALSE)</f>
        <v>#N/A</v>
      </c>
      <c r="AA913" s="20" t="e">
        <f>VLOOKUP('Frese Valve Selection'!$O913,'Partnumber data valves'!$B$4:$K$1001,7,FALSE)</f>
        <v>#N/A</v>
      </c>
      <c r="AB913" s="20" t="e">
        <f>VLOOKUP('Frese Valve Selection'!$O913,'Partnumber data valves'!$B$4:$K$1001,8,FALSE)</f>
        <v>#N/A</v>
      </c>
      <c r="AC913" s="20" t="e">
        <f>VLOOKUP('Frese Valve Selection'!$O913,'Partnumber data valves'!$B$4:$K$1001,9,FALSE)</f>
        <v>#N/A</v>
      </c>
      <c r="AD913" s="20" t="e">
        <f>VLOOKUP('Frese Valve Selection'!$O913,'Partnumber data valves'!$B$4:$K$1001,10,FALSE)</f>
        <v>#N/A</v>
      </c>
      <c r="AE913" s="93">
        <f>IF(ISNUMBER(S913),S913*VLOOKUP('Frese Valve Selection'!$T913,'Partnumber data cartridges'!$A$4:$G$1001,7,FALSE),0)+
IF(ISNUMBER(U913),U913*VLOOKUP('Frese Valve Selection'!V913,'Partnumber data cartridges'!$A$4:$G$1001,7,FALSE),0)+
IF(ISNUMBER(W913),W913*VLOOKUP('Frese Valve Selection'!X913,'Partnumber data cartridges'!$A$4:$G$1001,7,FALSE),0)</f>
        <v>0</v>
      </c>
      <c r="AF913" s="1">
        <f>MAX(IF(ISBLANK(T913),0,VLOOKUP('Frese Valve Selection'!$T913,'Partnumber data cartridges'!$A$4:$G$1001,5,FALSE)),
IF(ISBLANK(V913),0,VLOOKUP('Frese Valve Selection'!V913,'Partnumber data cartridges'!$A$4:$G$1001,5,FALSE)),
IF(ISBLANK(X913),0,VLOOKUP('Frese Valve Selection'!X913,'Partnumber data cartridges'!$A$4:$G$1001,5,FALSE)))</f>
        <v>0</v>
      </c>
      <c r="AG913" s="20" t="e">
        <f>VLOOKUP(O913,'Weight table'!$A$2:$C$10000,3,FALSE)+IF(ISNUMBER(S913),S913*VLOOKUP(T913,'Weight table'!$A$2:$C$10000,3,FALSE),0)+IF(ISNUMBER(U913),U913*VLOOKUP(V913,'Weight table'!$A$2:$C$10000,3,FALSE),0)+IF(ISNUMBER(W913),W913*VLOOKUP(X913,'Weight table'!$A$2:$C$10000,3,FALSE),0)</f>
        <v>#N/A</v>
      </c>
      <c r="AI913" s="73"/>
      <c r="AN913">
        <f t="shared" si="65"/>
        <v>0</v>
      </c>
      <c r="AO913" t="e">
        <f t="shared" si="66"/>
        <v>#N/A</v>
      </c>
    </row>
    <row r="914" spans="2:4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O914" s="71"/>
      <c r="P914" s="20" t="e">
        <f>VLOOKUP('Frese Valve Selection'!$O914,'Partnumber data valves'!$B$4:$M$1001,12,FALSE)</f>
        <v>#N/A</v>
      </c>
      <c r="Q914" s="20" t="e">
        <f>VLOOKUP('Frese Valve Selection'!$O914,'Partnumber data valves'!$B$4:$L$1001,11,FALSE)</f>
        <v>#N/A</v>
      </c>
      <c r="R914" s="94" t="e">
        <f t="shared" si="64"/>
        <v>#DIV/0!</v>
      </c>
      <c r="S914" s="71"/>
      <c r="T914" s="71"/>
      <c r="U914" s="71"/>
      <c r="V914" s="71"/>
      <c r="W914" s="71"/>
      <c r="X914" s="71"/>
      <c r="Y914" s="19" t="e">
        <f>VLOOKUP('Frese Valve Selection'!$O914,'Partnumber data valves'!$B$4:$K$1001,2,FALSE)</f>
        <v>#N/A</v>
      </c>
      <c r="Z914" s="20" t="e">
        <f>VLOOKUP('Frese Valve Selection'!$O914,'Partnumber data valves'!$B$4:$K$1001,3,FALSE)</f>
        <v>#N/A</v>
      </c>
      <c r="AA914" s="20" t="e">
        <f>VLOOKUP('Frese Valve Selection'!$O914,'Partnumber data valves'!$B$4:$K$1001,7,FALSE)</f>
        <v>#N/A</v>
      </c>
      <c r="AB914" s="20" t="e">
        <f>VLOOKUP('Frese Valve Selection'!$O914,'Partnumber data valves'!$B$4:$K$1001,8,FALSE)</f>
        <v>#N/A</v>
      </c>
      <c r="AC914" s="20" t="e">
        <f>VLOOKUP('Frese Valve Selection'!$O914,'Partnumber data valves'!$B$4:$K$1001,9,FALSE)</f>
        <v>#N/A</v>
      </c>
      <c r="AD914" s="20" t="e">
        <f>VLOOKUP('Frese Valve Selection'!$O914,'Partnumber data valves'!$B$4:$K$1001,10,FALSE)</f>
        <v>#N/A</v>
      </c>
      <c r="AE914" s="93">
        <f>IF(ISNUMBER(S914),S914*VLOOKUP('Frese Valve Selection'!$T914,'Partnumber data cartridges'!$A$4:$G$1001,7,FALSE),0)+
IF(ISNUMBER(U914),U914*VLOOKUP('Frese Valve Selection'!V914,'Partnumber data cartridges'!$A$4:$G$1001,7,FALSE),0)+
IF(ISNUMBER(W914),W914*VLOOKUP('Frese Valve Selection'!X914,'Partnumber data cartridges'!$A$4:$G$1001,7,FALSE),0)</f>
        <v>0</v>
      </c>
      <c r="AF914" s="1">
        <f>MAX(IF(ISBLANK(T914),0,VLOOKUP('Frese Valve Selection'!$T914,'Partnumber data cartridges'!$A$4:$G$1001,5,FALSE)),
IF(ISBLANK(V914),0,VLOOKUP('Frese Valve Selection'!V914,'Partnumber data cartridges'!$A$4:$G$1001,5,FALSE)),
IF(ISBLANK(X914),0,VLOOKUP('Frese Valve Selection'!X914,'Partnumber data cartridges'!$A$4:$G$1001,5,FALSE)))</f>
        <v>0</v>
      </c>
      <c r="AG914" s="20" t="e">
        <f>VLOOKUP(O914,'Weight table'!$A$2:$C$10000,3,FALSE)+IF(ISNUMBER(S914),S914*VLOOKUP(T914,'Weight table'!$A$2:$C$10000,3,FALSE),0)+IF(ISNUMBER(U914),U914*VLOOKUP(V914,'Weight table'!$A$2:$C$10000,3,FALSE),0)+IF(ISNUMBER(W914),W914*VLOOKUP(X914,'Weight table'!$A$2:$C$10000,3,FALSE),0)</f>
        <v>#N/A</v>
      </c>
      <c r="AI914" s="73"/>
      <c r="AN914">
        <f t="shared" si="65"/>
        <v>0</v>
      </c>
      <c r="AO914" t="e">
        <f t="shared" si="66"/>
        <v>#N/A</v>
      </c>
    </row>
    <row r="915" spans="2:4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O915" s="71"/>
      <c r="P915" s="20" t="e">
        <f>VLOOKUP('Frese Valve Selection'!$O915,'Partnumber data valves'!$B$4:$M$1001,12,FALSE)</f>
        <v>#N/A</v>
      </c>
      <c r="Q915" s="20" t="e">
        <f>VLOOKUP('Frese Valve Selection'!$O915,'Partnumber data valves'!$B$4:$L$1001,11,FALSE)</f>
        <v>#N/A</v>
      </c>
      <c r="R915" s="94" t="e">
        <f t="shared" si="64"/>
        <v>#DIV/0!</v>
      </c>
      <c r="S915" s="71"/>
      <c r="T915" s="71"/>
      <c r="U915" s="71"/>
      <c r="V915" s="71"/>
      <c r="W915" s="71"/>
      <c r="X915" s="71"/>
      <c r="Y915" s="19" t="e">
        <f>VLOOKUP('Frese Valve Selection'!$O915,'Partnumber data valves'!$B$4:$K$1001,2,FALSE)</f>
        <v>#N/A</v>
      </c>
      <c r="Z915" s="20" t="e">
        <f>VLOOKUP('Frese Valve Selection'!$O915,'Partnumber data valves'!$B$4:$K$1001,3,FALSE)</f>
        <v>#N/A</v>
      </c>
      <c r="AA915" s="20" t="e">
        <f>VLOOKUP('Frese Valve Selection'!$O915,'Partnumber data valves'!$B$4:$K$1001,7,FALSE)</f>
        <v>#N/A</v>
      </c>
      <c r="AB915" s="20" t="e">
        <f>VLOOKUP('Frese Valve Selection'!$O915,'Partnumber data valves'!$B$4:$K$1001,8,FALSE)</f>
        <v>#N/A</v>
      </c>
      <c r="AC915" s="20" t="e">
        <f>VLOOKUP('Frese Valve Selection'!$O915,'Partnumber data valves'!$B$4:$K$1001,9,FALSE)</f>
        <v>#N/A</v>
      </c>
      <c r="AD915" s="20" t="e">
        <f>VLOOKUP('Frese Valve Selection'!$O915,'Partnumber data valves'!$B$4:$K$1001,10,FALSE)</f>
        <v>#N/A</v>
      </c>
      <c r="AE915" s="93">
        <f>IF(ISNUMBER(S915),S915*VLOOKUP('Frese Valve Selection'!$T915,'Partnumber data cartridges'!$A$4:$G$1001,7,FALSE),0)+
IF(ISNUMBER(U915),U915*VLOOKUP('Frese Valve Selection'!V915,'Partnumber data cartridges'!$A$4:$G$1001,7,FALSE),0)+
IF(ISNUMBER(W915),W915*VLOOKUP('Frese Valve Selection'!X915,'Partnumber data cartridges'!$A$4:$G$1001,7,FALSE),0)</f>
        <v>0</v>
      </c>
      <c r="AF915" s="1">
        <f>MAX(IF(ISBLANK(T915),0,VLOOKUP('Frese Valve Selection'!$T915,'Partnumber data cartridges'!$A$4:$G$1001,5,FALSE)),
IF(ISBLANK(V915),0,VLOOKUP('Frese Valve Selection'!V915,'Partnumber data cartridges'!$A$4:$G$1001,5,FALSE)),
IF(ISBLANK(X915),0,VLOOKUP('Frese Valve Selection'!X915,'Partnumber data cartridges'!$A$4:$G$1001,5,FALSE)))</f>
        <v>0</v>
      </c>
      <c r="AG915" s="20" t="e">
        <f>VLOOKUP(O915,'Weight table'!$A$2:$C$10000,3,FALSE)+IF(ISNUMBER(S915),S915*VLOOKUP(T915,'Weight table'!$A$2:$C$10000,3,FALSE),0)+IF(ISNUMBER(U915),U915*VLOOKUP(V915,'Weight table'!$A$2:$C$10000,3,FALSE),0)+IF(ISNUMBER(W915),W915*VLOOKUP(X915,'Weight table'!$A$2:$C$10000,3,FALSE),0)</f>
        <v>#N/A</v>
      </c>
      <c r="AI915" s="73"/>
      <c r="AN915">
        <f t="shared" si="65"/>
        <v>0</v>
      </c>
      <c r="AO915" t="e">
        <f t="shared" si="66"/>
        <v>#N/A</v>
      </c>
    </row>
    <row r="916" spans="2:4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O916" s="71"/>
      <c r="P916" s="20" t="e">
        <f>VLOOKUP('Frese Valve Selection'!$O916,'Partnumber data valves'!$B$4:$M$1001,12,FALSE)</f>
        <v>#N/A</v>
      </c>
      <c r="Q916" s="20" t="e">
        <f>VLOOKUP('Frese Valve Selection'!$O916,'Partnumber data valves'!$B$4:$L$1001,11,FALSE)</f>
        <v>#N/A</v>
      </c>
      <c r="R916" s="94" t="e">
        <f t="shared" si="64"/>
        <v>#DIV/0!</v>
      </c>
      <c r="S916" s="71"/>
      <c r="T916" s="71"/>
      <c r="U916" s="71"/>
      <c r="V916" s="71"/>
      <c r="W916" s="71"/>
      <c r="X916" s="71"/>
      <c r="Y916" s="19" t="e">
        <f>VLOOKUP('Frese Valve Selection'!$O916,'Partnumber data valves'!$B$4:$K$1001,2,FALSE)</f>
        <v>#N/A</v>
      </c>
      <c r="Z916" s="20" t="e">
        <f>VLOOKUP('Frese Valve Selection'!$O916,'Partnumber data valves'!$B$4:$K$1001,3,FALSE)</f>
        <v>#N/A</v>
      </c>
      <c r="AA916" s="20" t="e">
        <f>VLOOKUP('Frese Valve Selection'!$O916,'Partnumber data valves'!$B$4:$K$1001,7,FALSE)</f>
        <v>#N/A</v>
      </c>
      <c r="AB916" s="20" t="e">
        <f>VLOOKUP('Frese Valve Selection'!$O916,'Partnumber data valves'!$B$4:$K$1001,8,FALSE)</f>
        <v>#N/A</v>
      </c>
      <c r="AC916" s="20" t="e">
        <f>VLOOKUP('Frese Valve Selection'!$O916,'Partnumber data valves'!$B$4:$K$1001,9,FALSE)</f>
        <v>#N/A</v>
      </c>
      <c r="AD916" s="20" t="e">
        <f>VLOOKUP('Frese Valve Selection'!$O916,'Partnumber data valves'!$B$4:$K$1001,10,FALSE)</f>
        <v>#N/A</v>
      </c>
      <c r="AE916" s="93">
        <f>IF(ISNUMBER(S916),S916*VLOOKUP('Frese Valve Selection'!$T916,'Partnumber data cartridges'!$A$4:$G$1001,7,FALSE),0)+
IF(ISNUMBER(U916),U916*VLOOKUP('Frese Valve Selection'!V916,'Partnumber data cartridges'!$A$4:$G$1001,7,FALSE),0)+
IF(ISNUMBER(W916),W916*VLOOKUP('Frese Valve Selection'!X916,'Partnumber data cartridges'!$A$4:$G$1001,7,FALSE),0)</f>
        <v>0</v>
      </c>
      <c r="AF916" s="1">
        <f>MAX(IF(ISBLANK(T916),0,VLOOKUP('Frese Valve Selection'!$T916,'Partnumber data cartridges'!$A$4:$G$1001,5,FALSE)),
IF(ISBLANK(V916),0,VLOOKUP('Frese Valve Selection'!V916,'Partnumber data cartridges'!$A$4:$G$1001,5,FALSE)),
IF(ISBLANK(X916),0,VLOOKUP('Frese Valve Selection'!X916,'Partnumber data cartridges'!$A$4:$G$1001,5,FALSE)))</f>
        <v>0</v>
      </c>
      <c r="AG916" s="20" t="e">
        <f>VLOOKUP(O916,'Weight table'!$A$2:$C$10000,3,FALSE)+IF(ISNUMBER(S916),S916*VLOOKUP(T916,'Weight table'!$A$2:$C$10000,3,FALSE),0)+IF(ISNUMBER(U916),U916*VLOOKUP(V916,'Weight table'!$A$2:$C$10000,3,FALSE),0)+IF(ISNUMBER(W916),W916*VLOOKUP(X916,'Weight table'!$A$2:$C$10000,3,FALSE),0)</f>
        <v>#N/A</v>
      </c>
      <c r="AI916" s="73"/>
      <c r="AN916">
        <f t="shared" si="65"/>
        <v>0</v>
      </c>
      <c r="AO916" t="e">
        <f t="shared" si="66"/>
        <v>#N/A</v>
      </c>
    </row>
    <row r="917" spans="2:4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O917" s="71"/>
      <c r="P917" s="20" t="e">
        <f>VLOOKUP('Frese Valve Selection'!$O917,'Partnumber data valves'!$B$4:$M$1001,12,FALSE)</f>
        <v>#N/A</v>
      </c>
      <c r="Q917" s="20" t="e">
        <f>VLOOKUP('Frese Valve Selection'!$O917,'Partnumber data valves'!$B$4:$L$1001,11,FALSE)</f>
        <v>#N/A</v>
      </c>
      <c r="R917" s="94" t="e">
        <f t="shared" si="64"/>
        <v>#DIV/0!</v>
      </c>
      <c r="S917" s="71"/>
      <c r="T917" s="71"/>
      <c r="U917" s="71"/>
      <c r="V917" s="71"/>
      <c r="W917" s="71"/>
      <c r="X917" s="71"/>
      <c r="Y917" s="19" t="e">
        <f>VLOOKUP('Frese Valve Selection'!$O917,'Partnumber data valves'!$B$4:$K$1001,2,FALSE)</f>
        <v>#N/A</v>
      </c>
      <c r="Z917" s="20" t="e">
        <f>VLOOKUP('Frese Valve Selection'!$O917,'Partnumber data valves'!$B$4:$K$1001,3,FALSE)</f>
        <v>#N/A</v>
      </c>
      <c r="AA917" s="20" t="e">
        <f>VLOOKUP('Frese Valve Selection'!$O917,'Partnumber data valves'!$B$4:$K$1001,7,FALSE)</f>
        <v>#N/A</v>
      </c>
      <c r="AB917" s="20" t="e">
        <f>VLOOKUP('Frese Valve Selection'!$O917,'Partnumber data valves'!$B$4:$K$1001,8,FALSE)</f>
        <v>#N/A</v>
      </c>
      <c r="AC917" s="20" t="e">
        <f>VLOOKUP('Frese Valve Selection'!$O917,'Partnumber data valves'!$B$4:$K$1001,9,FALSE)</f>
        <v>#N/A</v>
      </c>
      <c r="AD917" s="20" t="e">
        <f>VLOOKUP('Frese Valve Selection'!$O917,'Partnumber data valves'!$B$4:$K$1001,10,FALSE)</f>
        <v>#N/A</v>
      </c>
      <c r="AE917" s="93">
        <f>IF(ISNUMBER(S917),S917*VLOOKUP('Frese Valve Selection'!$T917,'Partnumber data cartridges'!$A$4:$G$1001,7,FALSE),0)+
IF(ISNUMBER(U917),U917*VLOOKUP('Frese Valve Selection'!V917,'Partnumber data cartridges'!$A$4:$G$1001,7,FALSE),0)+
IF(ISNUMBER(W917),W917*VLOOKUP('Frese Valve Selection'!X917,'Partnumber data cartridges'!$A$4:$G$1001,7,FALSE),0)</f>
        <v>0</v>
      </c>
      <c r="AF917" s="1">
        <f>MAX(IF(ISBLANK(T917),0,VLOOKUP('Frese Valve Selection'!$T917,'Partnumber data cartridges'!$A$4:$G$1001,5,FALSE)),
IF(ISBLANK(V917),0,VLOOKUP('Frese Valve Selection'!V917,'Partnumber data cartridges'!$A$4:$G$1001,5,FALSE)),
IF(ISBLANK(X917),0,VLOOKUP('Frese Valve Selection'!X917,'Partnumber data cartridges'!$A$4:$G$1001,5,FALSE)))</f>
        <v>0</v>
      </c>
      <c r="AG917" s="20" t="e">
        <f>VLOOKUP(O917,'Weight table'!$A$2:$C$10000,3,FALSE)+IF(ISNUMBER(S917),S917*VLOOKUP(T917,'Weight table'!$A$2:$C$10000,3,FALSE),0)+IF(ISNUMBER(U917),U917*VLOOKUP(V917,'Weight table'!$A$2:$C$10000,3,FALSE),0)+IF(ISNUMBER(W917),W917*VLOOKUP(X917,'Weight table'!$A$2:$C$10000,3,FALSE),0)</f>
        <v>#N/A</v>
      </c>
      <c r="AI917" s="73"/>
      <c r="AN917">
        <f t="shared" si="65"/>
        <v>0</v>
      </c>
      <c r="AO917" t="e">
        <f t="shared" si="66"/>
        <v>#N/A</v>
      </c>
    </row>
    <row r="918" spans="2:4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O918" s="71"/>
      <c r="P918" s="20" t="e">
        <f>VLOOKUP('Frese Valve Selection'!$O918,'Partnumber data valves'!$B$4:$M$1001,12,FALSE)</f>
        <v>#N/A</v>
      </c>
      <c r="Q918" s="20" t="e">
        <f>VLOOKUP('Frese Valve Selection'!$O918,'Partnumber data valves'!$B$4:$L$1001,11,FALSE)</f>
        <v>#N/A</v>
      </c>
      <c r="R918" s="94" t="e">
        <f t="shared" si="64"/>
        <v>#DIV/0!</v>
      </c>
      <c r="S918" s="71"/>
      <c r="T918" s="71"/>
      <c r="U918" s="71"/>
      <c r="V918" s="71"/>
      <c r="W918" s="71"/>
      <c r="X918" s="71"/>
      <c r="Y918" s="19" t="e">
        <f>VLOOKUP('Frese Valve Selection'!$O918,'Partnumber data valves'!$B$4:$K$1001,2,FALSE)</f>
        <v>#N/A</v>
      </c>
      <c r="Z918" s="20" t="e">
        <f>VLOOKUP('Frese Valve Selection'!$O918,'Partnumber data valves'!$B$4:$K$1001,3,FALSE)</f>
        <v>#N/A</v>
      </c>
      <c r="AA918" s="20" t="e">
        <f>VLOOKUP('Frese Valve Selection'!$O918,'Partnumber data valves'!$B$4:$K$1001,7,FALSE)</f>
        <v>#N/A</v>
      </c>
      <c r="AB918" s="20" t="e">
        <f>VLOOKUP('Frese Valve Selection'!$O918,'Partnumber data valves'!$B$4:$K$1001,8,FALSE)</f>
        <v>#N/A</v>
      </c>
      <c r="AC918" s="20" t="e">
        <f>VLOOKUP('Frese Valve Selection'!$O918,'Partnumber data valves'!$B$4:$K$1001,9,FALSE)</f>
        <v>#N/A</v>
      </c>
      <c r="AD918" s="20" t="e">
        <f>VLOOKUP('Frese Valve Selection'!$O918,'Partnumber data valves'!$B$4:$K$1001,10,FALSE)</f>
        <v>#N/A</v>
      </c>
      <c r="AE918" s="93">
        <f>IF(ISNUMBER(S918),S918*VLOOKUP('Frese Valve Selection'!$T918,'Partnumber data cartridges'!$A$4:$G$1001,7,FALSE),0)+
IF(ISNUMBER(U918),U918*VLOOKUP('Frese Valve Selection'!V918,'Partnumber data cartridges'!$A$4:$G$1001,7,FALSE),0)+
IF(ISNUMBER(W918),W918*VLOOKUP('Frese Valve Selection'!X918,'Partnumber data cartridges'!$A$4:$G$1001,7,FALSE),0)</f>
        <v>0</v>
      </c>
      <c r="AF918" s="1">
        <f>MAX(IF(ISBLANK(T918),0,VLOOKUP('Frese Valve Selection'!$T918,'Partnumber data cartridges'!$A$4:$G$1001,5,FALSE)),
IF(ISBLANK(V918),0,VLOOKUP('Frese Valve Selection'!V918,'Partnumber data cartridges'!$A$4:$G$1001,5,FALSE)),
IF(ISBLANK(X918),0,VLOOKUP('Frese Valve Selection'!X918,'Partnumber data cartridges'!$A$4:$G$1001,5,FALSE)))</f>
        <v>0</v>
      </c>
      <c r="AG918" s="20" t="e">
        <f>VLOOKUP(O918,'Weight table'!$A$2:$C$10000,3,FALSE)+IF(ISNUMBER(S918),S918*VLOOKUP(T918,'Weight table'!$A$2:$C$10000,3,FALSE),0)+IF(ISNUMBER(U918),U918*VLOOKUP(V918,'Weight table'!$A$2:$C$10000,3,FALSE),0)+IF(ISNUMBER(W918),W918*VLOOKUP(X918,'Weight table'!$A$2:$C$10000,3,FALSE),0)</f>
        <v>#N/A</v>
      </c>
      <c r="AI918" s="73"/>
      <c r="AN918">
        <f t="shared" si="65"/>
        <v>0</v>
      </c>
      <c r="AO918" t="e">
        <f t="shared" si="66"/>
        <v>#N/A</v>
      </c>
    </row>
    <row r="919" spans="2:4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O919" s="71"/>
      <c r="P919" s="20" t="e">
        <f>VLOOKUP('Frese Valve Selection'!$O919,'Partnumber data valves'!$B$4:$M$1001,12,FALSE)</f>
        <v>#N/A</v>
      </c>
      <c r="Q919" s="20" t="e">
        <f>VLOOKUP('Frese Valve Selection'!$O919,'Partnumber data valves'!$B$4:$L$1001,11,FALSE)</f>
        <v>#N/A</v>
      </c>
      <c r="R919" s="94" t="e">
        <f t="shared" si="64"/>
        <v>#DIV/0!</v>
      </c>
      <c r="S919" s="71"/>
      <c r="T919" s="71"/>
      <c r="U919" s="71"/>
      <c r="V919" s="71"/>
      <c r="W919" s="71"/>
      <c r="X919" s="71"/>
      <c r="Y919" s="19" t="e">
        <f>VLOOKUP('Frese Valve Selection'!$O919,'Partnumber data valves'!$B$4:$K$1001,2,FALSE)</f>
        <v>#N/A</v>
      </c>
      <c r="Z919" s="20" t="e">
        <f>VLOOKUP('Frese Valve Selection'!$O919,'Partnumber data valves'!$B$4:$K$1001,3,FALSE)</f>
        <v>#N/A</v>
      </c>
      <c r="AA919" s="20" t="e">
        <f>VLOOKUP('Frese Valve Selection'!$O919,'Partnumber data valves'!$B$4:$K$1001,7,FALSE)</f>
        <v>#N/A</v>
      </c>
      <c r="AB919" s="20" t="e">
        <f>VLOOKUP('Frese Valve Selection'!$O919,'Partnumber data valves'!$B$4:$K$1001,8,FALSE)</f>
        <v>#N/A</v>
      </c>
      <c r="AC919" s="20" t="e">
        <f>VLOOKUP('Frese Valve Selection'!$O919,'Partnumber data valves'!$B$4:$K$1001,9,FALSE)</f>
        <v>#N/A</v>
      </c>
      <c r="AD919" s="20" t="e">
        <f>VLOOKUP('Frese Valve Selection'!$O919,'Partnumber data valves'!$B$4:$K$1001,10,FALSE)</f>
        <v>#N/A</v>
      </c>
      <c r="AE919" s="93">
        <f>IF(ISNUMBER(S919),S919*VLOOKUP('Frese Valve Selection'!$T919,'Partnumber data cartridges'!$A$4:$G$1001,7,FALSE),0)+
IF(ISNUMBER(U919),U919*VLOOKUP('Frese Valve Selection'!V919,'Partnumber data cartridges'!$A$4:$G$1001,7,FALSE),0)+
IF(ISNUMBER(W919),W919*VLOOKUP('Frese Valve Selection'!X919,'Partnumber data cartridges'!$A$4:$G$1001,7,FALSE),0)</f>
        <v>0</v>
      </c>
      <c r="AF919" s="1">
        <f>MAX(IF(ISBLANK(T919),0,VLOOKUP('Frese Valve Selection'!$T919,'Partnumber data cartridges'!$A$4:$G$1001,5,FALSE)),
IF(ISBLANK(V919),0,VLOOKUP('Frese Valve Selection'!V919,'Partnumber data cartridges'!$A$4:$G$1001,5,FALSE)),
IF(ISBLANK(X919),0,VLOOKUP('Frese Valve Selection'!X919,'Partnumber data cartridges'!$A$4:$G$1001,5,FALSE)))</f>
        <v>0</v>
      </c>
      <c r="AG919" s="20" t="e">
        <f>VLOOKUP(O919,'Weight table'!$A$2:$C$10000,3,FALSE)+IF(ISNUMBER(S919),S919*VLOOKUP(T919,'Weight table'!$A$2:$C$10000,3,FALSE),0)+IF(ISNUMBER(U919),U919*VLOOKUP(V919,'Weight table'!$A$2:$C$10000,3,FALSE),0)+IF(ISNUMBER(W919),W919*VLOOKUP(X919,'Weight table'!$A$2:$C$10000,3,FALSE),0)</f>
        <v>#N/A</v>
      </c>
      <c r="AI919" s="73"/>
      <c r="AN919">
        <f t="shared" si="65"/>
        <v>0</v>
      </c>
      <c r="AO919" t="e">
        <f t="shared" si="66"/>
        <v>#N/A</v>
      </c>
    </row>
    <row r="920" spans="2:4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O920" s="71"/>
      <c r="P920" s="20" t="e">
        <f>VLOOKUP('Frese Valve Selection'!$O920,'Partnumber data valves'!$B$4:$M$1001,12,FALSE)</f>
        <v>#N/A</v>
      </c>
      <c r="Q920" s="20" t="e">
        <f>VLOOKUP('Frese Valve Selection'!$O920,'Partnumber data valves'!$B$4:$L$1001,11,FALSE)</f>
        <v>#N/A</v>
      </c>
      <c r="R920" s="94" t="e">
        <f t="shared" si="64"/>
        <v>#DIV/0!</v>
      </c>
      <c r="S920" s="71"/>
      <c r="T920" s="71"/>
      <c r="U920" s="71"/>
      <c r="V920" s="71"/>
      <c r="W920" s="71"/>
      <c r="X920" s="71"/>
      <c r="Y920" s="19" t="e">
        <f>VLOOKUP('Frese Valve Selection'!$O920,'Partnumber data valves'!$B$4:$K$1001,2,FALSE)</f>
        <v>#N/A</v>
      </c>
      <c r="Z920" s="20" t="e">
        <f>VLOOKUP('Frese Valve Selection'!$O920,'Partnumber data valves'!$B$4:$K$1001,3,FALSE)</f>
        <v>#N/A</v>
      </c>
      <c r="AA920" s="20" t="e">
        <f>VLOOKUP('Frese Valve Selection'!$O920,'Partnumber data valves'!$B$4:$K$1001,7,FALSE)</f>
        <v>#N/A</v>
      </c>
      <c r="AB920" s="20" t="e">
        <f>VLOOKUP('Frese Valve Selection'!$O920,'Partnumber data valves'!$B$4:$K$1001,8,FALSE)</f>
        <v>#N/A</v>
      </c>
      <c r="AC920" s="20" t="e">
        <f>VLOOKUP('Frese Valve Selection'!$O920,'Partnumber data valves'!$B$4:$K$1001,9,FALSE)</f>
        <v>#N/A</v>
      </c>
      <c r="AD920" s="20" t="e">
        <f>VLOOKUP('Frese Valve Selection'!$O920,'Partnumber data valves'!$B$4:$K$1001,10,FALSE)</f>
        <v>#N/A</v>
      </c>
      <c r="AE920" s="93">
        <f>IF(ISNUMBER(S920),S920*VLOOKUP('Frese Valve Selection'!$T920,'Partnumber data cartridges'!$A$4:$G$1001,7,FALSE),0)+
IF(ISNUMBER(U920),U920*VLOOKUP('Frese Valve Selection'!V920,'Partnumber data cartridges'!$A$4:$G$1001,7,FALSE),0)+
IF(ISNUMBER(W920),W920*VLOOKUP('Frese Valve Selection'!X920,'Partnumber data cartridges'!$A$4:$G$1001,7,FALSE),0)</f>
        <v>0</v>
      </c>
      <c r="AF920" s="1">
        <f>MAX(IF(ISBLANK(T920),0,VLOOKUP('Frese Valve Selection'!$T920,'Partnumber data cartridges'!$A$4:$G$1001,5,FALSE)),
IF(ISBLANK(V920),0,VLOOKUP('Frese Valve Selection'!V920,'Partnumber data cartridges'!$A$4:$G$1001,5,FALSE)),
IF(ISBLANK(X920),0,VLOOKUP('Frese Valve Selection'!X920,'Partnumber data cartridges'!$A$4:$G$1001,5,FALSE)))</f>
        <v>0</v>
      </c>
      <c r="AG920" s="20" t="e">
        <f>VLOOKUP(O920,'Weight table'!$A$2:$C$10000,3,FALSE)+IF(ISNUMBER(S920),S920*VLOOKUP(T920,'Weight table'!$A$2:$C$10000,3,FALSE),0)+IF(ISNUMBER(U920),U920*VLOOKUP(V920,'Weight table'!$A$2:$C$10000,3,FALSE),0)+IF(ISNUMBER(W920),W920*VLOOKUP(X920,'Weight table'!$A$2:$C$10000,3,FALSE),0)</f>
        <v>#N/A</v>
      </c>
      <c r="AI920" s="73"/>
      <c r="AN920">
        <f t="shared" si="65"/>
        <v>0</v>
      </c>
      <c r="AO920" t="e">
        <f t="shared" si="66"/>
        <v>#N/A</v>
      </c>
    </row>
    <row r="921" spans="2:4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O921" s="71"/>
      <c r="P921" s="20" t="e">
        <f>VLOOKUP('Frese Valve Selection'!$O921,'Partnumber data valves'!$B$4:$M$1001,12,FALSE)</f>
        <v>#N/A</v>
      </c>
      <c r="Q921" s="20" t="e">
        <f>VLOOKUP('Frese Valve Selection'!$O921,'Partnumber data valves'!$B$4:$L$1001,11,FALSE)</f>
        <v>#N/A</v>
      </c>
      <c r="R921" s="94" t="e">
        <f t="shared" si="64"/>
        <v>#DIV/0!</v>
      </c>
      <c r="S921" s="71"/>
      <c r="T921" s="71"/>
      <c r="U921" s="71"/>
      <c r="V921" s="71"/>
      <c r="W921" s="71"/>
      <c r="X921" s="71"/>
      <c r="Y921" s="19" t="e">
        <f>VLOOKUP('Frese Valve Selection'!$O921,'Partnumber data valves'!$B$4:$K$1001,2,FALSE)</f>
        <v>#N/A</v>
      </c>
      <c r="Z921" s="20" t="e">
        <f>VLOOKUP('Frese Valve Selection'!$O921,'Partnumber data valves'!$B$4:$K$1001,3,FALSE)</f>
        <v>#N/A</v>
      </c>
      <c r="AA921" s="20" t="e">
        <f>VLOOKUP('Frese Valve Selection'!$O921,'Partnumber data valves'!$B$4:$K$1001,7,FALSE)</f>
        <v>#N/A</v>
      </c>
      <c r="AB921" s="20" t="e">
        <f>VLOOKUP('Frese Valve Selection'!$O921,'Partnumber data valves'!$B$4:$K$1001,8,FALSE)</f>
        <v>#N/A</v>
      </c>
      <c r="AC921" s="20" t="e">
        <f>VLOOKUP('Frese Valve Selection'!$O921,'Partnumber data valves'!$B$4:$K$1001,9,FALSE)</f>
        <v>#N/A</v>
      </c>
      <c r="AD921" s="20" t="e">
        <f>VLOOKUP('Frese Valve Selection'!$O921,'Partnumber data valves'!$B$4:$K$1001,10,FALSE)</f>
        <v>#N/A</v>
      </c>
      <c r="AE921" s="93">
        <f>IF(ISNUMBER(S921),S921*VLOOKUP('Frese Valve Selection'!$T921,'Partnumber data cartridges'!$A$4:$G$1001,7,FALSE),0)+
IF(ISNUMBER(U921),U921*VLOOKUP('Frese Valve Selection'!V921,'Partnumber data cartridges'!$A$4:$G$1001,7,FALSE),0)+
IF(ISNUMBER(W921),W921*VLOOKUP('Frese Valve Selection'!X921,'Partnumber data cartridges'!$A$4:$G$1001,7,FALSE),0)</f>
        <v>0</v>
      </c>
      <c r="AF921" s="1">
        <f>MAX(IF(ISBLANK(T921),0,VLOOKUP('Frese Valve Selection'!$T921,'Partnumber data cartridges'!$A$4:$G$1001,5,FALSE)),
IF(ISBLANK(V921),0,VLOOKUP('Frese Valve Selection'!V921,'Partnumber data cartridges'!$A$4:$G$1001,5,FALSE)),
IF(ISBLANK(X921),0,VLOOKUP('Frese Valve Selection'!X921,'Partnumber data cartridges'!$A$4:$G$1001,5,FALSE)))</f>
        <v>0</v>
      </c>
      <c r="AG921" s="20" t="e">
        <f>VLOOKUP(O921,'Weight table'!$A$2:$C$10000,3,FALSE)+IF(ISNUMBER(S921),S921*VLOOKUP(T921,'Weight table'!$A$2:$C$10000,3,FALSE),0)+IF(ISNUMBER(U921),U921*VLOOKUP(V921,'Weight table'!$A$2:$C$10000,3,FALSE),0)+IF(ISNUMBER(W921),W921*VLOOKUP(X921,'Weight table'!$A$2:$C$10000,3,FALSE),0)</f>
        <v>#N/A</v>
      </c>
      <c r="AI921" s="73"/>
      <c r="AN921">
        <f t="shared" si="65"/>
        <v>0</v>
      </c>
      <c r="AO921" t="e">
        <f t="shared" si="66"/>
        <v>#N/A</v>
      </c>
    </row>
    <row r="922" spans="2:4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O922" s="71"/>
      <c r="P922" s="20" t="e">
        <f>VLOOKUP('Frese Valve Selection'!$O922,'Partnumber data valves'!$B$4:$M$1001,12,FALSE)</f>
        <v>#N/A</v>
      </c>
      <c r="Q922" s="20" t="e">
        <f>VLOOKUP('Frese Valve Selection'!$O922,'Partnumber data valves'!$B$4:$L$1001,11,FALSE)</f>
        <v>#N/A</v>
      </c>
      <c r="R922" s="94" t="e">
        <f t="shared" si="64"/>
        <v>#DIV/0!</v>
      </c>
      <c r="S922" s="71"/>
      <c r="T922" s="71"/>
      <c r="U922" s="71"/>
      <c r="V922" s="71"/>
      <c r="W922" s="71"/>
      <c r="X922" s="71"/>
      <c r="Y922" s="19" t="e">
        <f>VLOOKUP('Frese Valve Selection'!$O922,'Partnumber data valves'!$B$4:$K$1001,2,FALSE)</f>
        <v>#N/A</v>
      </c>
      <c r="Z922" s="20" t="e">
        <f>VLOOKUP('Frese Valve Selection'!$O922,'Partnumber data valves'!$B$4:$K$1001,3,FALSE)</f>
        <v>#N/A</v>
      </c>
      <c r="AA922" s="20" t="e">
        <f>VLOOKUP('Frese Valve Selection'!$O922,'Partnumber data valves'!$B$4:$K$1001,7,FALSE)</f>
        <v>#N/A</v>
      </c>
      <c r="AB922" s="20" t="e">
        <f>VLOOKUP('Frese Valve Selection'!$O922,'Partnumber data valves'!$B$4:$K$1001,8,FALSE)</f>
        <v>#N/A</v>
      </c>
      <c r="AC922" s="20" t="e">
        <f>VLOOKUP('Frese Valve Selection'!$O922,'Partnumber data valves'!$B$4:$K$1001,9,FALSE)</f>
        <v>#N/A</v>
      </c>
      <c r="AD922" s="20" t="e">
        <f>VLOOKUP('Frese Valve Selection'!$O922,'Partnumber data valves'!$B$4:$K$1001,10,FALSE)</f>
        <v>#N/A</v>
      </c>
      <c r="AE922" s="93">
        <f>IF(ISNUMBER(S922),S922*VLOOKUP('Frese Valve Selection'!$T922,'Partnumber data cartridges'!$A$4:$G$1001,7,FALSE),0)+
IF(ISNUMBER(U922),U922*VLOOKUP('Frese Valve Selection'!V922,'Partnumber data cartridges'!$A$4:$G$1001,7,FALSE),0)+
IF(ISNUMBER(W922),W922*VLOOKUP('Frese Valve Selection'!X922,'Partnumber data cartridges'!$A$4:$G$1001,7,FALSE),0)</f>
        <v>0</v>
      </c>
      <c r="AF922" s="1">
        <f>MAX(IF(ISBLANK(T922),0,VLOOKUP('Frese Valve Selection'!$T922,'Partnumber data cartridges'!$A$4:$G$1001,5,FALSE)),
IF(ISBLANK(V922),0,VLOOKUP('Frese Valve Selection'!V922,'Partnumber data cartridges'!$A$4:$G$1001,5,FALSE)),
IF(ISBLANK(X922),0,VLOOKUP('Frese Valve Selection'!X922,'Partnumber data cartridges'!$A$4:$G$1001,5,FALSE)))</f>
        <v>0</v>
      </c>
      <c r="AG922" s="20" t="e">
        <f>VLOOKUP(O922,'Weight table'!$A$2:$C$10000,3,FALSE)+IF(ISNUMBER(S922),S922*VLOOKUP(T922,'Weight table'!$A$2:$C$10000,3,FALSE),0)+IF(ISNUMBER(U922),U922*VLOOKUP(V922,'Weight table'!$A$2:$C$10000,3,FALSE),0)+IF(ISNUMBER(W922),W922*VLOOKUP(X922,'Weight table'!$A$2:$C$10000,3,FALSE),0)</f>
        <v>#N/A</v>
      </c>
      <c r="AI922" s="73"/>
      <c r="AN922">
        <f t="shared" si="65"/>
        <v>0</v>
      </c>
      <c r="AO922" t="e">
        <f t="shared" si="66"/>
        <v>#N/A</v>
      </c>
    </row>
    <row r="923" spans="2:4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O923" s="71"/>
      <c r="P923" s="20" t="e">
        <f>VLOOKUP('Frese Valve Selection'!$O923,'Partnumber data valves'!$B$4:$M$1001,12,FALSE)</f>
        <v>#N/A</v>
      </c>
      <c r="Q923" s="20" t="e">
        <f>VLOOKUP('Frese Valve Selection'!$O923,'Partnumber data valves'!$B$4:$L$1001,11,FALSE)</f>
        <v>#N/A</v>
      </c>
      <c r="R923" s="94" t="e">
        <f t="shared" si="64"/>
        <v>#DIV/0!</v>
      </c>
      <c r="S923" s="71"/>
      <c r="T923" s="71"/>
      <c r="U923" s="71"/>
      <c r="V923" s="71"/>
      <c r="W923" s="71"/>
      <c r="X923" s="71"/>
      <c r="Y923" s="19" t="e">
        <f>VLOOKUP('Frese Valve Selection'!$O923,'Partnumber data valves'!$B$4:$K$1001,2,FALSE)</f>
        <v>#N/A</v>
      </c>
      <c r="Z923" s="20" t="e">
        <f>VLOOKUP('Frese Valve Selection'!$O923,'Partnumber data valves'!$B$4:$K$1001,3,FALSE)</f>
        <v>#N/A</v>
      </c>
      <c r="AA923" s="20" t="e">
        <f>VLOOKUP('Frese Valve Selection'!$O923,'Partnumber data valves'!$B$4:$K$1001,7,FALSE)</f>
        <v>#N/A</v>
      </c>
      <c r="AB923" s="20" t="e">
        <f>VLOOKUP('Frese Valve Selection'!$O923,'Partnumber data valves'!$B$4:$K$1001,8,FALSE)</f>
        <v>#N/A</v>
      </c>
      <c r="AC923" s="20" t="e">
        <f>VLOOKUP('Frese Valve Selection'!$O923,'Partnumber data valves'!$B$4:$K$1001,9,FALSE)</f>
        <v>#N/A</v>
      </c>
      <c r="AD923" s="20" t="e">
        <f>VLOOKUP('Frese Valve Selection'!$O923,'Partnumber data valves'!$B$4:$K$1001,10,FALSE)</f>
        <v>#N/A</v>
      </c>
      <c r="AE923" s="93">
        <f>IF(ISNUMBER(S923),S923*VLOOKUP('Frese Valve Selection'!$T923,'Partnumber data cartridges'!$A$4:$G$1001,7,FALSE),0)+
IF(ISNUMBER(U923),U923*VLOOKUP('Frese Valve Selection'!V923,'Partnumber data cartridges'!$A$4:$G$1001,7,FALSE),0)+
IF(ISNUMBER(W923),W923*VLOOKUP('Frese Valve Selection'!X923,'Partnumber data cartridges'!$A$4:$G$1001,7,FALSE),0)</f>
        <v>0</v>
      </c>
      <c r="AF923" s="1">
        <f>MAX(IF(ISBLANK(T923),0,VLOOKUP('Frese Valve Selection'!$T923,'Partnumber data cartridges'!$A$4:$G$1001,5,FALSE)),
IF(ISBLANK(V923),0,VLOOKUP('Frese Valve Selection'!V923,'Partnumber data cartridges'!$A$4:$G$1001,5,FALSE)),
IF(ISBLANK(X923),0,VLOOKUP('Frese Valve Selection'!X923,'Partnumber data cartridges'!$A$4:$G$1001,5,FALSE)))</f>
        <v>0</v>
      </c>
      <c r="AG923" s="20" t="e">
        <f>VLOOKUP(O923,'Weight table'!$A$2:$C$10000,3,FALSE)+IF(ISNUMBER(S923),S923*VLOOKUP(T923,'Weight table'!$A$2:$C$10000,3,FALSE),0)+IF(ISNUMBER(U923),U923*VLOOKUP(V923,'Weight table'!$A$2:$C$10000,3,FALSE),0)+IF(ISNUMBER(W923),W923*VLOOKUP(X923,'Weight table'!$A$2:$C$10000,3,FALSE),0)</f>
        <v>#N/A</v>
      </c>
      <c r="AI923" s="73"/>
      <c r="AN923">
        <f t="shared" si="65"/>
        <v>0</v>
      </c>
      <c r="AO923" t="e">
        <f t="shared" si="66"/>
        <v>#N/A</v>
      </c>
    </row>
    <row r="924" spans="2:4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O924" s="71"/>
      <c r="P924" s="20" t="e">
        <f>VLOOKUP('Frese Valve Selection'!$O924,'Partnumber data valves'!$B$4:$M$1001,12,FALSE)</f>
        <v>#N/A</v>
      </c>
      <c r="Q924" s="20" t="e">
        <f>VLOOKUP('Frese Valve Selection'!$O924,'Partnumber data valves'!$B$4:$L$1001,11,FALSE)</f>
        <v>#N/A</v>
      </c>
      <c r="R924" s="94" t="e">
        <f t="shared" si="64"/>
        <v>#DIV/0!</v>
      </c>
      <c r="S924" s="71"/>
      <c r="T924" s="71"/>
      <c r="U924" s="71"/>
      <c r="V924" s="71"/>
      <c r="W924" s="71"/>
      <c r="X924" s="71"/>
      <c r="Y924" s="19" t="e">
        <f>VLOOKUP('Frese Valve Selection'!$O924,'Partnumber data valves'!$B$4:$K$1001,2,FALSE)</f>
        <v>#N/A</v>
      </c>
      <c r="Z924" s="20" t="e">
        <f>VLOOKUP('Frese Valve Selection'!$O924,'Partnumber data valves'!$B$4:$K$1001,3,FALSE)</f>
        <v>#N/A</v>
      </c>
      <c r="AA924" s="20" t="e">
        <f>VLOOKUP('Frese Valve Selection'!$O924,'Partnumber data valves'!$B$4:$K$1001,7,FALSE)</f>
        <v>#N/A</v>
      </c>
      <c r="AB924" s="20" t="e">
        <f>VLOOKUP('Frese Valve Selection'!$O924,'Partnumber data valves'!$B$4:$K$1001,8,FALSE)</f>
        <v>#N/A</v>
      </c>
      <c r="AC924" s="20" t="e">
        <f>VLOOKUP('Frese Valve Selection'!$O924,'Partnumber data valves'!$B$4:$K$1001,9,FALSE)</f>
        <v>#N/A</v>
      </c>
      <c r="AD924" s="20" t="e">
        <f>VLOOKUP('Frese Valve Selection'!$O924,'Partnumber data valves'!$B$4:$K$1001,10,FALSE)</f>
        <v>#N/A</v>
      </c>
      <c r="AE924" s="93">
        <f>IF(ISNUMBER(S924),S924*VLOOKUP('Frese Valve Selection'!$T924,'Partnumber data cartridges'!$A$4:$G$1001,7,FALSE),0)+
IF(ISNUMBER(U924),U924*VLOOKUP('Frese Valve Selection'!V924,'Partnumber data cartridges'!$A$4:$G$1001,7,FALSE),0)+
IF(ISNUMBER(W924),W924*VLOOKUP('Frese Valve Selection'!X924,'Partnumber data cartridges'!$A$4:$G$1001,7,FALSE),0)</f>
        <v>0</v>
      </c>
      <c r="AF924" s="1">
        <f>MAX(IF(ISBLANK(T924),0,VLOOKUP('Frese Valve Selection'!$T924,'Partnumber data cartridges'!$A$4:$G$1001,5,FALSE)),
IF(ISBLANK(V924),0,VLOOKUP('Frese Valve Selection'!V924,'Partnumber data cartridges'!$A$4:$G$1001,5,FALSE)),
IF(ISBLANK(X924),0,VLOOKUP('Frese Valve Selection'!X924,'Partnumber data cartridges'!$A$4:$G$1001,5,FALSE)))</f>
        <v>0</v>
      </c>
      <c r="AG924" s="20" t="e">
        <f>VLOOKUP(O924,'Weight table'!$A$2:$C$10000,3,FALSE)+IF(ISNUMBER(S924),S924*VLOOKUP(T924,'Weight table'!$A$2:$C$10000,3,FALSE),0)+IF(ISNUMBER(U924),U924*VLOOKUP(V924,'Weight table'!$A$2:$C$10000,3,FALSE),0)+IF(ISNUMBER(W924),W924*VLOOKUP(X924,'Weight table'!$A$2:$C$10000,3,FALSE),0)</f>
        <v>#N/A</v>
      </c>
      <c r="AI924" s="73"/>
      <c r="AN924">
        <f t="shared" si="65"/>
        <v>0</v>
      </c>
      <c r="AO924" t="e">
        <f t="shared" si="66"/>
        <v>#N/A</v>
      </c>
    </row>
    <row r="925" spans="2:4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O925" s="71"/>
      <c r="P925" s="20" t="e">
        <f>VLOOKUP('Frese Valve Selection'!$O925,'Partnumber data valves'!$B$4:$M$1001,12,FALSE)</f>
        <v>#N/A</v>
      </c>
      <c r="Q925" s="20" t="e">
        <f>VLOOKUP('Frese Valve Selection'!$O925,'Partnumber data valves'!$B$4:$L$1001,11,FALSE)</f>
        <v>#N/A</v>
      </c>
      <c r="R925" s="94" t="e">
        <f t="shared" si="64"/>
        <v>#DIV/0!</v>
      </c>
      <c r="S925" s="71"/>
      <c r="T925" s="71"/>
      <c r="U925" s="71"/>
      <c r="V925" s="71"/>
      <c r="W925" s="71"/>
      <c r="X925" s="71"/>
      <c r="Y925" s="19" t="e">
        <f>VLOOKUP('Frese Valve Selection'!$O925,'Partnumber data valves'!$B$4:$K$1001,2,FALSE)</f>
        <v>#N/A</v>
      </c>
      <c r="Z925" s="20" t="e">
        <f>VLOOKUP('Frese Valve Selection'!$O925,'Partnumber data valves'!$B$4:$K$1001,3,FALSE)</f>
        <v>#N/A</v>
      </c>
      <c r="AA925" s="20" t="e">
        <f>VLOOKUP('Frese Valve Selection'!$O925,'Partnumber data valves'!$B$4:$K$1001,7,FALSE)</f>
        <v>#N/A</v>
      </c>
      <c r="AB925" s="20" t="e">
        <f>VLOOKUP('Frese Valve Selection'!$O925,'Partnumber data valves'!$B$4:$K$1001,8,FALSE)</f>
        <v>#N/A</v>
      </c>
      <c r="AC925" s="20" t="e">
        <f>VLOOKUP('Frese Valve Selection'!$O925,'Partnumber data valves'!$B$4:$K$1001,9,FALSE)</f>
        <v>#N/A</v>
      </c>
      <c r="AD925" s="20" t="e">
        <f>VLOOKUP('Frese Valve Selection'!$O925,'Partnumber data valves'!$B$4:$K$1001,10,FALSE)</f>
        <v>#N/A</v>
      </c>
      <c r="AE925" s="93">
        <f>IF(ISNUMBER(S925),S925*VLOOKUP('Frese Valve Selection'!$T925,'Partnumber data cartridges'!$A$4:$G$1001,7,FALSE),0)+
IF(ISNUMBER(U925),U925*VLOOKUP('Frese Valve Selection'!V925,'Partnumber data cartridges'!$A$4:$G$1001,7,FALSE),0)+
IF(ISNUMBER(W925),W925*VLOOKUP('Frese Valve Selection'!X925,'Partnumber data cartridges'!$A$4:$G$1001,7,FALSE),0)</f>
        <v>0</v>
      </c>
      <c r="AF925" s="1">
        <f>MAX(IF(ISBLANK(T925),0,VLOOKUP('Frese Valve Selection'!$T925,'Partnumber data cartridges'!$A$4:$G$1001,5,FALSE)),
IF(ISBLANK(V925),0,VLOOKUP('Frese Valve Selection'!V925,'Partnumber data cartridges'!$A$4:$G$1001,5,FALSE)),
IF(ISBLANK(X925),0,VLOOKUP('Frese Valve Selection'!X925,'Partnumber data cartridges'!$A$4:$G$1001,5,FALSE)))</f>
        <v>0</v>
      </c>
      <c r="AG925" s="20" t="e">
        <f>VLOOKUP(O925,'Weight table'!$A$2:$C$10000,3,FALSE)+IF(ISNUMBER(S925),S925*VLOOKUP(T925,'Weight table'!$A$2:$C$10000,3,FALSE),0)+IF(ISNUMBER(U925),U925*VLOOKUP(V925,'Weight table'!$A$2:$C$10000,3,FALSE),0)+IF(ISNUMBER(W925),W925*VLOOKUP(X925,'Weight table'!$A$2:$C$10000,3,FALSE),0)</f>
        <v>#N/A</v>
      </c>
      <c r="AI925" s="73"/>
      <c r="AN925">
        <f t="shared" si="65"/>
        <v>0</v>
      </c>
      <c r="AO925" t="e">
        <f t="shared" si="66"/>
        <v>#N/A</v>
      </c>
    </row>
    <row r="926" spans="2:4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O926" s="71"/>
      <c r="P926" s="20" t="e">
        <f>VLOOKUP('Frese Valve Selection'!$O926,'Partnumber data valves'!$B$4:$M$1001,12,FALSE)</f>
        <v>#N/A</v>
      </c>
      <c r="Q926" s="20" t="e">
        <f>VLOOKUP('Frese Valve Selection'!$O926,'Partnumber data valves'!$B$4:$L$1001,11,FALSE)</f>
        <v>#N/A</v>
      </c>
      <c r="R926" s="94" t="e">
        <f t="shared" si="64"/>
        <v>#DIV/0!</v>
      </c>
      <c r="S926" s="71"/>
      <c r="T926" s="71"/>
      <c r="U926" s="71"/>
      <c r="V926" s="71"/>
      <c r="W926" s="71"/>
      <c r="X926" s="71"/>
      <c r="Y926" s="19" t="e">
        <f>VLOOKUP('Frese Valve Selection'!$O926,'Partnumber data valves'!$B$4:$K$1001,2,FALSE)</f>
        <v>#N/A</v>
      </c>
      <c r="Z926" s="20" t="e">
        <f>VLOOKUP('Frese Valve Selection'!$O926,'Partnumber data valves'!$B$4:$K$1001,3,FALSE)</f>
        <v>#N/A</v>
      </c>
      <c r="AA926" s="20" t="e">
        <f>VLOOKUP('Frese Valve Selection'!$O926,'Partnumber data valves'!$B$4:$K$1001,7,FALSE)</f>
        <v>#N/A</v>
      </c>
      <c r="AB926" s="20" t="e">
        <f>VLOOKUP('Frese Valve Selection'!$O926,'Partnumber data valves'!$B$4:$K$1001,8,FALSE)</f>
        <v>#N/A</v>
      </c>
      <c r="AC926" s="20" t="e">
        <f>VLOOKUP('Frese Valve Selection'!$O926,'Partnumber data valves'!$B$4:$K$1001,9,FALSE)</f>
        <v>#N/A</v>
      </c>
      <c r="AD926" s="20" t="e">
        <f>VLOOKUP('Frese Valve Selection'!$O926,'Partnumber data valves'!$B$4:$K$1001,10,FALSE)</f>
        <v>#N/A</v>
      </c>
      <c r="AE926" s="93">
        <f>IF(ISNUMBER(S926),S926*VLOOKUP('Frese Valve Selection'!$T926,'Partnumber data cartridges'!$A$4:$G$1001,7,FALSE),0)+
IF(ISNUMBER(U926),U926*VLOOKUP('Frese Valve Selection'!V926,'Partnumber data cartridges'!$A$4:$G$1001,7,FALSE),0)+
IF(ISNUMBER(W926),W926*VLOOKUP('Frese Valve Selection'!X926,'Partnumber data cartridges'!$A$4:$G$1001,7,FALSE),0)</f>
        <v>0</v>
      </c>
      <c r="AF926" s="1">
        <f>MAX(IF(ISBLANK(T926),0,VLOOKUP('Frese Valve Selection'!$T926,'Partnumber data cartridges'!$A$4:$G$1001,5,FALSE)),
IF(ISBLANK(V926),0,VLOOKUP('Frese Valve Selection'!V926,'Partnumber data cartridges'!$A$4:$G$1001,5,FALSE)),
IF(ISBLANK(X926),0,VLOOKUP('Frese Valve Selection'!X926,'Partnumber data cartridges'!$A$4:$G$1001,5,FALSE)))</f>
        <v>0</v>
      </c>
      <c r="AG926" s="20" t="e">
        <f>VLOOKUP(O926,'Weight table'!$A$2:$C$10000,3,FALSE)+IF(ISNUMBER(S926),S926*VLOOKUP(T926,'Weight table'!$A$2:$C$10000,3,FALSE),0)+IF(ISNUMBER(U926),U926*VLOOKUP(V926,'Weight table'!$A$2:$C$10000,3,FALSE),0)+IF(ISNUMBER(W926),W926*VLOOKUP(X926,'Weight table'!$A$2:$C$10000,3,FALSE),0)</f>
        <v>#N/A</v>
      </c>
      <c r="AI926" s="73"/>
      <c r="AN926">
        <f t="shared" si="65"/>
        <v>0</v>
      </c>
      <c r="AO926" t="e">
        <f t="shared" si="66"/>
        <v>#N/A</v>
      </c>
    </row>
    <row r="927" spans="2:4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O927" s="71"/>
      <c r="P927" s="20" t="e">
        <f>VLOOKUP('Frese Valve Selection'!$O927,'Partnumber data valves'!$B$4:$M$1001,12,FALSE)</f>
        <v>#N/A</v>
      </c>
      <c r="Q927" s="20" t="e">
        <f>VLOOKUP('Frese Valve Selection'!$O927,'Partnumber data valves'!$B$4:$L$1001,11,FALSE)</f>
        <v>#N/A</v>
      </c>
      <c r="R927" s="94" t="e">
        <f t="shared" si="64"/>
        <v>#DIV/0!</v>
      </c>
      <c r="S927" s="71"/>
      <c r="T927" s="71"/>
      <c r="U927" s="71"/>
      <c r="V927" s="71"/>
      <c r="W927" s="71"/>
      <c r="X927" s="71"/>
      <c r="Y927" s="19" t="e">
        <f>VLOOKUP('Frese Valve Selection'!$O927,'Partnumber data valves'!$B$4:$K$1001,2,FALSE)</f>
        <v>#N/A</v>
      </c>
      <c r="Z927" s="20" t="e">
        <f>VLOOKUP('Frese Valve Selection'!$O927,'Partnumber data valves'!$B$4:$K$1001,3,FALSE)</f>
        <v>#N/A</v>
      </c>
      <c r="AA927" s="20" t="e">
        <f>VLOOKUP('Frese Valve Selection'!$O927,'Partnumber data valves'!$B$4:$K$1001,7,FALSE)</f>
        <v>#N/A</v>
      </c>
      <c r="AB927" s="20" t="e">
        <f>VLOOKUP('Frese Valve Selection'!$O927,'Partnumber data valves'!$B$4:$K$1001,8,FALSE)</f>
        <v>#N/A</v>
      </c>
      <c r="AC927" s="20" t="e">
        <f>VLOOKUP('Frese Valve Selection'!$O927,'Partnumber data valves'!$B$4:$K$1001,9,FALSE)</f>
        <v>#N/A</v>
      </c>
      <c r="AD927" s="20" t="e">
        <f>VLOOKUP('Frese Valve Selection'!$O927,'Partnumber data valves'!$B$4:$K$1001,10,FALSE)</f>
        <v>#N/A</v>
      </c>
      <c r="AE927" s="93">
        <f>IF(ISNUMBER(S927),S927*VLOOKUP('Frese Valve Selection'!$T927,'Partnumber data cartridges'!$A$4:$G$1001,7,FALSE),0)+
IF(ISNUMBER(U927),U927*VLOOKUP('Frese Valve Selection'!V927,'Partnumber data cartridges'!$A$4:$G$1001,7,FALSE),0)+
IF(ISNUMBER(W927),W927*VLOOKUP('Frese Valve Selection'!X927,'Partnumber data cartridges'!$A$4:$G$1001,7,FALSE),0)</f>
        <v>0</v>
      </c>
      <c r="AF927" s="1">
        <f>MAX(IF(ISBLANK(T927),0,VLOOKUP('Frese Valve Selection'!$T927,'Partnumber data cartridges'!$A$4:$G$1001,5,FALSE)),
IF(ISBLANK(V927),0,VLOOKUP('Frese Valve Selection'!V927,'Partnumber data cartridges'!$A$4:$G$1001,5,FALSE)),
IF(ISBLANK(X927),0,VLOOKUP('Frese Valve Selection'!X927,'Partnumber data cartridges'!$A$4:$G$1001,5,FALSE)))</f>
        <v>0</v>
      </c>
      <c r="AG927" s="20" t="e">
        <f>VLOOKUP(O927,'Weight table'!$A$2:$C$10000,3,FALSE)+IF(ISNUMBER(S927),S927*VLOOKUP(T927,'Weight table'!$A$2:$C$10000,3,FALSE),0)+IF(ISNUMBER(U927),U927*VLOOKUP(V927,'Weight table'!$A$2:$C$10000,3,FALSE),0)+IF(ISNUMBER(W927),W927*VLOOKUP(X927,'Weight table'!$A$2:$C$10000,3,FALSE),0)</f>
        <v>#N/A</v>
      </c>
      <c r="AI927" s="73"/>
      <c r="AN927">
        <f t="shared" si="65"/>
        <v>0</v>
      </c>
      <c r="AO927" t="e">
        <f t="shared" si="66"/>
        <v>#N/A</v>
      </c>
    </row>
    <row r="928" spans="2:4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O928" s="71"/>
      <c r="P928" s="20" t="e">
        <f>VLOOKUP('Frese Valve Selection'!$O928,'Partnumber data valves'!$B$4:$M$1001,12,FALSE)</f>
        <v>#N/A</v>
      </c>
      <c r="Q928" s="20" t="e">
        <f>VLOOKUP('Frese Valve Selection'!$O928,'Partnumber data valves'!$B$4:$L$1001,11,FALSE)</f>
        <v>#N/A</v>
      </c>
      <c r="R928" s="94" t="e">
        <f t="shared" si="64"/>
        <v>#DIV/0!</v>
      </c>
      <c r="S928" s="71"/>
      <c r="T928" s="71"/>
      <c r="U928" s="71"/>
      <c r="V928" s="71"/>
      <c r="W928" s="71"/>
      <c r="X928" s="71"/>
      <c r="Y928" s="19" t="e">
        <f>VLOOKUP('Frese Valve Selection'!$O928,'Partnumber data valves'!$B$4:$K$1001,2,FALSE)</f>
        <v>#N/A</v>
      </c>
      <c r="Z928" s="20" t="e">
        <f>VLOOKUP('Frese Valve Selection'!$O928,'Partnumber data valves'!$B$4:$K$1001,3,FALSE)</f>
        <v>#N/A</v>
      </c>
      <c r="AA928" s="20" t="e">
        <f>VLOOKUP('Frese Valve Selection'!$O928,'Partnumber data valves'!$B$4:$K$1001,7,FALSE)</f>
        <v>#N/A</v>
      </c>
      <c r="AB928" s="20" t="e">
        <f>VLOOKUP('Frese Valve Selection'!$O928,'Partnumber data valves'!$B$4:$K$1001,8,FALSE)</f>
        <v>#N/A</v>
      </c>
      <c r="AC928" s="20" t="e">
        <f>VLOOKUP('Frese Valve Selection'!$O928,'Partnumber data valves'!$B$4:$K$1001,9,FALSE)</f>
        <v>#N/A</v>
      </c>
      <c r="AD928" s="20" t="e">
        <f>VLOOKUP('Frese Valve Selection'!$O928,'Partnumber data valves'!$B$4:$K$1001,10,FALSE)</f>
        <v>#N/A</v>
      </c>
      <c r="AE928" s="93">
        <f>IF(ISNUMBER(S928),S928*VLOOKUP('Frese Valve Selection'!$T928,'Partnumber data cartridges'!$A$4:$G$1001,7,FALSE),0)+
IF(ISNUMBER(U928),U928*VLOOKUP('Frese Valve Selection'!V928,'Partnumber data cartridges'!$A$4:$G$1001,7,FALSE),0)+
IF(ISNUMBER(W928),W928*VLOOKUP('Frese Valve Selection'!X928,'Partnumber data cartridges'!$A$4:$G$1001,7,FALSE),0)</f>
        <v>0</v>
      </c>
      <c r="AF928" s="1">
        <f>MAX(IF(ISBLANK(T928),0,VLOOKUP('Frese Valve Selection'!$T928,'Partnumber data cartridges'!$A$4:$G$1001,5,FALSE)),
IF(ISBLANK(V928),0,VLOOKUP('Frese Valve Selection'!V928,'Partnumber data cartridges'!$A$4:$G$1001,5,FALSE)),
IF(ISBLANK(X928),0,VLOOKUP('Frese Valve Selection'!X928,'Partnumber data cartridges'!$A$4:$G$1001,5,FALSE)))</f>
        <v>0</v>
      </c>
      <c r="AG928" s="20" t="e">
        <f>VLOOKUP(O928,'Weight table'!$A$2:$C$10000,3,FALSE)+IF(ISNUMBER(S928),S928*VLOOKUP(T928,'Weight table'!$A$2:$C$10000,3,FALSE),0)+IF(ISNUMBER(U928),U928*VLOOKUP(V928,'Weight table'!$A$2:$C$10000,3,FALSE),0)+IF(ISNUMBER(W928),W928*VLOOKUP(X928,'Weight table'!$A$2:$C$10000,3,FALSE),0)</f>
        <v>#N/A</v>
      </c>
      <c r="AI928" s="73"/>
      <c r="AN928">
        <f t="shared" si="65"/>
        <v>0</v>
      </c>
      <c r="AO928" t="e">
        <f t="shared" si="66"/>
        <v>#N/A</v>
      </c>
    </row>
    <row r="929" spans="2:4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O929" s="71"/>
      <c r="P929" s="20" t="e">
        <f>VLOOKUP('Frese Valve Selection'!$O929,'Partnumber data valves'!$B$4:$M$1001,12,FALSE)</f>
        <v>#N/A</v>
      </c>
      <c r="Q929" s="20" t="e">
        <f>VLOOKUP('Frese Valve Selection'!$O929,'Partnumber data valves'!$B$4:$L$1001,11,FALSE)</f>
        <v>#N/A</v>
      </c>
      <c r="R929" s="94" t="e">
        <f t="shared" si="64"/>
        <v>#DIV/0!</v>
      </c>
      <c r="S929" s="71"/>
      <c r="T929" s="71"/>
      <c r="U929" s="71"/>
      <c r="V929" s="71"/>
      <c r="W929" s="71"/>
      <c r="X929" s="71"/>
      <c r="Y929" s="19" t="e">
        <f>VLOOKUP('Frese Valve Selection'!$O929,'Partnumber data valves'!$B$4:$K$1001,2,FALSE)</f>
        <v>#N/A</v>
      </c>
      <c r="Z929" s="20" t="e">
        <f>VLOOKUP('Frese Valve Selection'!$O929,'Partnumber data valves'!$B$4:$K$1001,3,FALSE)</f>
        <v>#N/A</v>
      </c>
      <c r="AA929" s="20" t="e">
        <f>VLOOKUP('Frese Valve Selection'!$O929,'Partnumber data valves'!$B$4:$K$1001,7,FALSE)</f>
        <v>#N/A</v>
      </c>
      <c r="AB929" s="20" t="e">
        <f>VLOOKUP('Frese Valve Selection'!$O929,'Partnumber data valves'!$B$4:$K$1001,8,FALSE)</f>
        <v>#N/A</v>
      </c>
      <c r="AC929" s="20" t="e">
        <f>VLOOKUP('Frese Valve Selection'!$O929,'Partnumber data valves'!$B$4:$K$1001,9,FALSE)</f>
        <v>#N/A</v>
      </c>
      <c r="AD929" s="20" t="e">
        <f>VLOOKUP('Frese Valve Selection'!$O929,'Partnumber data valves'!$B$4:$K$1001,10,FALSE)</f>
        <v>#N/A</v>
      </c>
      <c r="AE929" s="93">
        <f>IF(ISNUMBER(S929),S929*VLOOKUP('Frese Valve Selection'!$T929,'Partnumber data cartridges'!$A$4:$G$1001,7,FALSE),0)+
IF(ISNUMBER(U929),U929*VLOOKUP('Frese Valve Selection'!V929,'Partnumber data cartridges'!$A$4:$G$1001,7,FALSE),0)+
IF(ISNUMBER(W929),W929*VLOOKUP('Frese Valve Selection'!X929,'Partnumber data cartridges'!$A$4:$G$1001,7,FALSE),0)</f>
        <v>0</v>
      </c>
      <c r="AF929" s="1">
        <f>MAX(IF(ISBLANK(T929),0,VLOOKUP('Frese Valve Selection'!$T929,'Partnumber data cartridges'!$A$4:$G$1001,5,FALSE)),
IF(ISBLANK(V929),0,VLOOKUP('Frese Valve Selection'!V929,'Partnumber data cartridges'!$A$4:$G$1001,5,FALSE)),
IF(ISBLANK(X929),0,VLOOKUP('Frese Valve Selection'!X929,'Partnumber data cartridges'!$A$4:$G$1001,5,FALSE)))</f>
        <v>0</v>
      </c>
      <c r="AG929" s="20" t="e">
        <f>VLOOKUP(O929,'Weight table'!$A$2:$C$10000,3,FALSE)+IF(ISNUMBER(S929),S929*VLOOKUP(T929,'Weight table'!$A$2:$C$10000,3,FALSE),0)+IF(ISNUMBER(U929),U929*VLOOKUP(V929,'Weight table'!$A$2:$C$10000,3,FALSE),0)+IF(ISNUMBER(W929),W929*VLOOKUP(X929,'Weight table'!$A$2:$C$10000,3,FALSE),0)</f>
        <v>#N/A</v>
      </c>
      <c r="AI929" s="73"/>
      <c r="AN929">
        <f t="shared" si="65"/>
        <v>0</v>
      </c>
      <c r="AO929" t="e">
        <f t="shared" si="66"/>
        <v>#N/A</v>
      </c>
    </row>
    <row r="930" spans="2:4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O930" s="71"/>
      <c r="P930" s="20" t="e">
        <f>VLOOKUP('Frese Valve Selection'!$O930,'Partnumber data valves'!$B$4:$M$1001,12,FALSE)</f>
        <v>#N/A</v>
      </c>
      <c r="Q930" s="20" t="e">
        <f>VLOOKUP('Frese Valve Selection'!$O930,'Partnumber data valves'!$B$4:$L$1001,11,FALSE)</f>
        <v>#N/A</v>
      </c>
      <c r="R930" s="94" t="e">
        <f t="shared" si="64"/>
        <v>#DIV/0!</v>
      </c>
      <c r="S930" s="71"/>
      <c r="T930" s="71"/>
      <c r="U930" s="71"/>
      <c r="V930" s="71"/>
      <c r="W930" s="71"/>
      <c r="X930" s="71"/>
      <c r="Y930" s="19" t="e">
        <f>VLOOKUP('Frese Valve Selection'!$O930,'Partnumber data valves'!$B$4:$K$1001,2,FALSE)</f>
        <v>#N/A</v>
      </c>
      <c r="Z930" s="20" t="e">
        <f>VLOOKUP('Frese Valve Selection'!$O930,'Partnumber data valves'!$B$4:$K$1001,3,FALSE)</f>
        <v>#N/A</v>
      </c>
      <c r="AA930" s="20" t="e">
        <f>VLOOKUP('Frese Valve Selection'!$O930,'Partnumber data valves'!$B$4:$K$1001,7,FALSE)</f>
        <v>#N/A</v>
      </c>
      <c r="AB930" s="20" t="e">
        <f>VLOOKUP('Frese Valve Selection'!$O930,'Partnumber data valves'!$B$4:$K$1001,8,FALSE)</f>
        <v>#N/A</v>
      </c>
      <c r="AC930" s="20" t="e">
        <f>VLOOKUP('Frese Valve Selection'!$O930,'Partnumber data valves'!$B$4:$K$1001,9,FALSE)</f>
        <v>#N/A</v>
      </c>
      <c r="AD930" s="20" t="e">
        <f>VLOOKUP('Frese Valve Selection'!$O930,'Partnumber data valves'!$B$4:$K$1001,10,FALSE)</f>
        <v>#N/A</v>
      </c>
      <c r="AE930" s="93">
        <f>IF(ISNUMBER(S930),S930*VLOOKUP('Frese Valve Selection'!$T930,'Partnumber data cartridges'!$A$4:$G$1001,7,FALSE),0)+
IF(ISNUMBER(U930),U930*VLOOKUP('Frese Valve Selection'!V930,'Partnumber data cartridges'!$A$4:$G$1001,7,FALSE),0)+
IF(ISNUMBER(W930),W930*VLOOKUP('Frese Valve Selection'!X930,'Partnumber data cartridges'!$A$4:$G$1001,7,FALSE),0)</f>
        <v>0</v>
      </c>
      <c r="AF930" s="1">
        <f>MAX(IF(ISBLANK(T930),0,VLOOKUP('Frese Valve Selection'!$T930,'Partnumber data cartridges'!$A$4:$G$1001,5,FALSE)),
IF(ISBLANK(V930),0,VLOOKUP('Frese Valve Selection'!V930,'Partnumber data cartridges'!$A$4:$G$1001,5,FALSE)),
IF(ISBLANK(X930),0,VLOOKUP('Frese Valve Selection'!X930,'Partnumber data cartridges'!$A$4:$G$1001,5,FALSE)))</f>
        <v>0</v>
      </c>
      <c r="AG930" s="20" t="e">
        <f>VLOOKUP(O930,'Weight table'!$A$2:$C$10000,3,FALSE)+IF(ISNUMBER(S930),S930*VLOOKUP(T930,'Weight table'!$A$2:$C$10000,3,FALSE),0)+IF(ISNUMBER(U930),U930*VLOOKUP(V930,'Weight table'!$A$2:$C$10000,3,FALSE),0)+IF(ISNUMBER(W930),W930*VLOOKUP(X930,'Weight table'!$A$2:$C$10000,3,FALSE),0)</f>
        <v>#N/A</v>
      </c>
      <c r="AI930" s="73"/>
      <c r="AN930">
        <f t="shared" si="65"/>
        <v>0</v>
      </c>
      <c r="AO930" t="e">
        <f t="shared" si="66"/>
        <v>#N/A</v>
      </c>
    </row>
    <row r="931" spans="2:4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O931" s="71"/>
      <c r="P931" s="20" t="e">
        <f>VLOOKUP('Frese Valve Selection'!$O931,'Partnumber data valves'!$B$4:$M$1001,12,FALSE)</f>
        <v>#N/A</v>
      </c>
      <c r="Q931" s="20" t="e">
        <f>VLOOKUP('Frese Valve Selection'!$O931,'Partnumber data valves'!$B$4:$L$1001,11,FALSE)</f>
        <v>#N/A</v>
      </c>
      <c r="R931" s="94" t="e">
        <f t="shared" si="64"/>
        <v>#DIV/0!</v>
      </c>
      <c r="S931" s="71"/>
      <c r="T931" s="71"/>
      <c r="U931" s="71"/>
      <c r="V931" s="71"/>
      <c r="W931" s="71"/>
      <c r="X931" s="71"/>
      <c r="Y931" s="19" t="e">
        <f>VLOOKUP('Frese Valve Selection'!$O931,'Partnumber data valves'!$B$4:$K$1001,2,FALSE)</f>
        <v>#N/A</v>
      </c>
      <c r="Z931" s="20" t="e">
        <f>VLOOKUP('Frese Valve Selection'!$O931,'Partnumber data valves'!$B$4:$K$1001,3,FALSE)</f>
        <v>#N/A</v>
      </c>
      <c r="AA931" s="20" t="e">
        <f>VLOOKUP('Frese Valve Selection'!$O931,'Partnumber data valves'!$B$4:$K$1001,7,FALSE)</f>
        <v>#N/A</v>
      </c>
      <c r="AB931" s="20" t="e">
        <f>VLOOKUP('Frese Valve Selection'!$O931,'Partnumber data valves'!$B$4:$K$1001,8,FALSE)</f>
        <v>#N/A</v>
      </c>
      <c r="AC931" s="20" t="e">
        <f>VLOOKUP('Frese Valve Selection'!$O931,'Partnumber data valves'!$B$4:$K$1001,9,FALSE)</f>
        <v>#N/A</v>
      </c>
      <c r="AD931" s="20" t="e">
        <f>VLOOKUP('Frese Valve Selection'!$O931,'Partnumber data valves'!$B$4:$K$1001,10,FALSE)</f>
        <v>#N/A</v>
      </c>
      <c r="AE931" s="93">
        <f>IF(ISNUMBER(S931),S931*VLOOKUP('Frese Valve Selection'!$T931,'Partnumber data cartridges'!$A$4:$G$1001,7,FALSE),0)+
IF(ISNUMBER(U931),U931*VLOOKUP('Frese Valve Selection'!V931,'Partnumber data cartridges'!$A$4:$G$1001,7,FALSE),0)+
IF(ISNUMBER(W931),W931*VLOOKUP('Frese Valve Selection'!X931,'Partnumber data cartridges'!$A$4:$G$1001,7,FALSE),0)</f>
        <v>0</v>
      </c>
      <c r="AF931" s="1">
        <f>MAX(IF(ISBLANK(T931),0,VLOOKUP('Frese Valve Selection'!$T931,'Partnumber data cartridges'!$A$4:$G$1001,5,FALSE)),
IF(ISBLANK(V931),0,VLOOKUP('Frese Valve Selection'!V931,'Partnumber data cartridges'!$A$4:$G$1001,5,FALSE)),
IF(ISBLANK(X931),0,VLOOKUP('Frese Valve Selection'!X931,'Partnumber data cartridges'!$A$4:$G$1001,5,FALSE)))</f>
        <v>0</v>
      </c>
      <c r="AG931" s="20" t="e">
        <f>VLOOKUP(O931,'Weight table'!$A$2:$C$10000,3,FALSE)+IF(ISNUMBER(S931),S931*VLOOKUP(T931,'Weight table'!$A$2:$C$10000,3,FALSE),0)+IF(ISNUMBER(U931),U931*VLOOKUP(V931,'Weight table'!$A$2:$C$10000,3,FALSE),0)+IF(ISNUMBER(W931),W931*VLOOKUP(X931,'Weight table'!$A$2:$C$10000,3,FALSE),0)</f>
        <v>#N/A</v>
      </c>
      <c r="AI931" s="73"/>
      <c r="AN931">
        <f t="shared" si="65"/>
        <v>0</v>
      </c>
      <c r="AO931" t="e">
        <f t="shared" si="66"/>
        <v>#N/A</v>
      </c>
    </row>
    <row r="932" spans="2:4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O932" s="71"/>
      <c r="P932" s="20" t="e">
        <f>VLOOKUP('Frese Valve Selection'!$O932,'Partnumber data valves'!$B$4:$M$1001,12,FALSE)</f>
        <v>#N/A</v>
      </c>
      <c r="Q932" s="20" t="e">
        <f>VLOOKUP('Frese Valve Selection'!$O932,'Partnumber data valves'!$B$4:$L$1001,11,FALSE)</f>
        <v>#N/A</v>
      </c>
      <c r="R932" s="94" t="e">
        <f t="shared" si="64"/>
        <v>#DIV/0!</v>
      </c>
      <c r="S932" s="71"/>
      <c r="T932" s="71"/>
      <c r="U932" s="71"/>
      <c r="V932" s="71"/>
      <c r="W932" s="71"/>
      <c r="X932" s="71"/>
      <c r="Y932" s="19" t="e">
        <f>VLOOKUP('Frese Valve Selection'!$O932,'Partnumber data valves'!$B$4:$K$1001,2,FALSE)</f>
        <v>#N/A</v>
      </c>
      <c r="Z932" s="20" t="e">
        <f>VLOOKUP('Frese Valve Selection'!$O932,'Partnumber data valves'!$B$4:$K$1001,3,FALSE)</f>
        <v>#N/A</v>
      </c>
      <c r="AA932" s="20" t="e">
        <f>VLOOKUP('Frese Valve Selection'!$O932,'Partnumber data valves'!$B$4:$K$1001,7,FALSE)</f>
        <v>#N/A</v>
      </c>
      <c r="AB932" s="20" t="e">
        <f>VLOOKUP('Frese Valve Selection'!$O932,'Partnumber data valves'!$B$4:$K$1001,8,FALSE)</f>
        <v>#N/A</v>
      </c>
      <c r="AC932" s="20" t="e">
        <f>VLOOKUP('Frese Valve Selection'!$O932,'Partnumber data valves'!$B$4:$K$1001,9,FALSE)</f>
        <v>#N/A</v>
      </c>
      <c r="AD932" s="20" t="e">
        <f>VLOOKUP('Frese Valve Selection'!$O932,'Partnumber data valves'!$B$4:$K$1001,10,FALSE)</f>
        <v>#N/A</v>
      </c>
      <c r="AE932" s="93">
        <f>IF(ISNUMBER(S932),S932*VLOOKUP('Frese Valve Selection'!$T932,'Partnumber data cartridges'!$A$4:$G$1001,7,FALSE),0)+
IF(ISNUMBER(U932),U932*VLOOKUP('Frese Valve Selection'!V932,'Partnumber data cartridges'!$A$4:$G$1001,7,FALSE),0)+
IF(ISNUMBER(W932),W932*VLOOKUP('Frese Valve Selection'!X932,'Partnumber data cartridges'!$A$4:$G$1001,7,FALSE),0)</f>
        <v>0</v>
      </c>
      <c r="AF932" s="1">
        <f>MAX(IF(ISBLANK(T932),0,VLOOKUP('Frese Valve Selection'!$T932,'Partnumber data cartridges'!$A$4:$G$1001,5,FALSE)),
IF(ISBLANK(V932),0,VLOOKUP('Frese Valve Selection'!V932,'Partnumber data cartridges'!$A$4:$G$1001,5,FALSE)),
IF(ISBLANK(X932),0,VLOOKUP('Frese Valve Selection'!X932,'Partnumber data cartridges'!$A$4:$G$1001,5,FALSE)))</f>
        <v>0</v>
      </c>
      <c r="AG932" s="20" t="e">
        <f>VLOOKUP(O932,'Weight table'!$A$2:$C$10000,3,FALSE)+IF(ISNUMBER(S932),S932*VLOOKUP(T932,'Weight table'!$A$2:$C$10000,3,FALSE),0)+IF(ISNUMBER(U932),U932*VLOOKUP(V932,'Weight table'!$A$2:$C$10000,3,FALSE),0)+IF(ISNUMBER(W932),W932*VLOOKUP(X932,'Weight table'!$A$2:$C$10000,3,FALSE),0)</f>
        <v>#N/A</v>
      </c>
      <c r="AI932" s="73"/>
      <c r="AN932">
        <f t="shared" si="65"/>
        <v>0</v>
      </c>
      <c r="AO932" t="e">
        <f t="shared" si="66"/>
        <v>#N/A</v>
      </c>
    </row>
    <row r="933" spans="2:4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O933" s="71"/>
      <c r="P933" s="20" t="e">
        <f>VLOOKUP('Frese Valve Selection'!$O933,'Partnumber data valves'!$B$4:$M$1001,12,FALSE)</f>
        <v>#N/A</v>
      </c>
      <c r="Q933" s="20" t="e">
        <f>VLOOKUP('Frese Valve Selection'!$O933,'Partnumber data valves'!$B$4:$L$1001,11,FALSE)</f>
        <v>#N/A</v>
      </c>
      <c r="R933" s="94" t="e">
        <f t="shared" si="64"/>
        <v>#DIV/0!</v>
      </c>
      <c r="S933" s="71"/>
      <c r="T933" s="71"/>
      <c r="U933" s="71"/>
      <c r="V933" s="71"/>
      <c r="W933" s="71"/>
      <c r="X933" s="71"/>
      <c r="Y933" s="19" t="e">
        <f>VLOOKUP('Frese Valve Selection'!$O933,'Partnumber data valves'!$B$4:$K$1001,2,FALSE)</f>
        <v>#N/A</v>
      </c>
      <c r="Z933" s="20" t="e">
        <f>VLOOKUP('Frese Valve Selection'!$O933,'Partnumber data valves'!$B$4:$K$1001,3,FALSE)</f>
        <v>#N/A</v>
      </c>
      <c r="AA933" s="20" t="e">
        <f>VLOOKUP('Frese Valve Selection'!$O933,'Partnumber data valves'!$B$4:$K$1001,7,FALSE)</f>
        <v>#N/A</v>
      </c>
      <c r="AB933" s="20" t="e">
        <f>VLOOKUP('Frese Valve Selection'!$O933,'Partnumber data valves'!$B$4:$K$1001,8,FALSE)</f>
        <v>#N/A</v>
      </c>
      <c r="AC933" s="20" t="e">
        <f>VLOOKUP('Frese Valve Selection'!$O933,'Partnumber data valves'!$B$4:$K$1001,9,FALSE)</f>
        <v>#N/A</v>
      </c>
      <c r="AD933" s="20" t="e">
        <f>VLOOKUP('Frese Valve Selection'!$O933,'Partnumber data valves'!$B$4:$K$1001,10,FALSE)</f>
        <v>#N/A</v>
      </c>
      <c r="AE933" s="93">
        <f>IF(ISNUMBER(S933),S933*VLOOKUP('Frese Valve Selection'!$T933,'Partnumber data cartridges'!$A$4:$G$1001,7,FALSE),0)+
IF(ISNUMBER(U933),U933*VLOOKUP('Frese Valve Selection'!V933,'Partnumber data cartridges'!$A$4:$G$1001,7,FALSE),0)+
IF(ISNUMBER(W933),W933*VLOOKUP('Frese Valve Selection'!X933,'Partnumber data cartridges'!$A$4:$G$1001,7,FALSE),0)</f>
        <v>0</v>
      </c>
      <c r="AF933" s="1">
        <f>MAX(IF(ISBLANK(T933),0,VLOOKUP('Frese Valve Selection'!$T933,'Partnumber data cartridges'!$A$4:$G$1001,5,FALSE)),
IF(ISBLANK(V933),0,VLOOKUP('Frese Valve Selection'!V933,'Partnumber data cartridges'!$A$4:$G$1001,5,FALSE)),
IF(ISBLANK(X933),0,VLOOKUP('Frese Valve Selection'!X933,'Partnumber data cartridges'!$A$4:$G$1001,5,FALSE)))</f>
        <v>0</v>
      </c>
      <c r="AG933" s="20" t="e">
        <f>VLOOKUP(O933,'Weight table'!$A$2:$C$10000,3,FALSE)+IF(ISNUMBER(S933),S933*VLOOKUP(T933,'Weight table'!$A$2:$C$10000,3,FALSE),0)+IF(ISNUMBER(U933),U933*VLOOKUP(V933,'Weight table'!$A$2:$C$10000,3,FALSE),0)+IF(ISNUMBER(W933),W933*VLOOKUP(X933,'Weight table'!$A$2:$C$10000,3,FALSE),0)</f>
        <v>#N/A</v>
      </c>
      <c r="AI933" s="73"/>
      <c r="AN933">
        <f t="shared" si="65"/>
        <v>0</v>
      </c>
      <c r="AO933" t="e">
        <f t="shared" si="66"/>
        <v>#N/A</v>
      </c>
    </row>
    <row r="934" spans="2:4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O934" s="71"/>
      <c r="P934" s="20" t="e">
        <f>VLOOKUP('Frese Valve Selection'!$O934,'Partnumber data valves'!$B$4:$M$1001,12,FALSE)</f>
        <v>#N/A</v>
      </c>
      <c r="Q934" s="20" t="e">
        <f>VLOOKUP('Frese Valve Selection'!$O934,'Partnumber data valves'!$B$4:$L$1001,11,FALSE)</f>
        <v>#N/A</v>
      </c>
      <c r="R934" s="94" t="e">
        <f t="shared" si="64"/>
        <v>#DIV/0!</v>
      </c>
      <c r="S934" s="71"/>
      <c r="T934" s="71"/>
      <c r="U934" s="71"/>
      <c r="V934" s="71"/>
      <c r="W934" s="71"/>
      <c r="X934" s="71"/>
      <c r="Y934" s="19" t="e">
        <f>VLOOKUP('Frese Valve Selection'!$O934,'Partnumber data valves'!$B$4:$K$1001,2,FALSE)</f>
        <v>#N/A</v>
      </c>
      <c r="Z934" s="20" t="e">
        <f>VLOOKUP('Frese Valve Selection'!$O934,'Partnumber data valves'!$B$4:$K$1001,3,FALSE)</f>
        <v>#N/A</v>
      </c>
      <c r="AA934" s="20" t="e">
        <f>VLOOKUP('Frese Valve Selection'!$O934,'Partnumber data valves'!$B$4:$K$1001,7,FALSE)</f>
        <v>#N/A</v>
      </c>
      <c r="AB934" s="20" t="e">
        <f>VLOOKUP('Frese Valve Selection'!$O934,'Partnumber data valves'!$B$4:$K$1001,8,FALSE)</f>
        <v>#N/A</v>
      </c>
      <c r="AC934" s="20" t="e">
        <f>VLOOKUP('Frese Valve Selection'!$O934,'Partnumber data valves'!$B$4:$K$1001,9,FALSE)</f>
        <v>#N/A</v>
      </c>
      <c r="AD934" s="20" t="e">
        <f>VLOOKUP('Frese Valve Selection'!$O934,'Partnumber data valves'!$B$4:$K$1001,10,FALSE)</f>
        <v>#N/A</v>
      </c>
      <c r="AE934" s="93">
        <f>IF(ISNUMBER(S934),S934*VLOOKUP('Frese Valve Selection'!$T934,'Partnumber data cartridges'!$A$4:$G$1001,7,FALSE),0)+
IF(ISNUMBER(U934),U934*VLOOKUP('Frese Valve Selection'!V934,'Partnumber data cartridges'!$A$4:$G$1001,7,FALSE),0)+
IF(ISNUMBER(W934),W934*VLOOKUP('Frese Valve Selection'!X934,'Partnumber data cartridges'!$A$4:$G$1001,7,FALSE),0)</f>
        <v>0</v>
      </c>
      <c r="AF934" s="1">
        <f>MAX(IF(ISBLANK(T934),0,VLOOKUP('Frese Valve Selection'!$T934,'Partnumber data cartridges'!$A$4:$G$1001,5,FALSE)),
IF(ISBLANK(V934),0,VLOOKUP('Frese Valve Selection'!V934,'Partnumber data cartridges'!$A$4:$G$1001,5,FALSE)),
IF(ISBLANK(X934),0,VLOOKUP('Frese Valve Selection'!X934,'Partnumber data cartridges'!$A$4:$G$1001,5,FALSE)))</f>
        <v>0</v>
      </c>
      <c r="AG934" s="20" t="e">
        <f>VLOOKUP(O934,'Weight table'!$A$2:$C$10000,3,FALSE)+IF(ISNUMBER(S934),S934*VLOOKUP(T934,'Weight table'!$A$2:$C$10000,3,FALSE),0)+IF(ISNUMBER(U934),U934*VLOOKUP(V934,'Weight table'!$A$2:$C$10000,3,FALSE),0)+IF(ISNUMBER(W934),W934*VLOOKUP(X934,'Weight table'!$A$2:$C$10000,3,FALSE),0)</f>
        <v>#N/A</v>
      </c>
      <c r="AI934" s="73"/>
      <c r="AN934">
        <f t="shared" si="65"/>
        <v>0</v>
      </c>
      <c r="AO934" t="e">
        <f t="shared" si="66"/>
        <v>#N/A</v>
      </c>
    </row>
    <row r="935" spans="2:4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O935" s="71"/>
      <c r="P935" s="20" t="e">
        <f>VLOOKUP('Frese Valve Selection'!$O935,'Partnumber data valves'!$B$4:$M$1001,12,FALSE)</f>
        <v>#N/A</v>
      </c>
      <c r="Q935" s="20" t="e">
        <f>VLOOKUP('Frese Valve Selection'!$O935,'Partnumber data valves'!$B$4:$L$1001,11,FALSE)</f>
        <v>#N/A</v>
      </c>
      <c r="R935" s="94" t="e">
        <f t="shared" si="64"/>
        <v>#DIV/0!</v>
      </c>
      <c r="S935" s="71"/>
      <c r="T935" s="71"/>
      <c r="U935" s="71"/>
      <c r="V935" s="71"/>
      <c r="W935" s="71"/>
      <c r="X935" s="71"/>
      <c r="Y935" s="19" t="e">
        <f>VLOOKUP('Frese Valve Selection'!$O935,'Partnumber data valves'!$B$4:$K$1001,2,FALSE)</f>
        <v>#N/A</v>
      </c>
      <c r="Z935" s="20" t="e">
        <f>VLOOKUP('Frese Valve Selection'!$O935,'Partnumber data valves'!$B$4:$K$1001,3,FALSE)</f>
        <v>#N/A</v>
      </c>
      <c r="AA935" s="20" t="e">
        <f>VLOOKUP('Frese Valve Selection'!$O935,'Partnumber data valves'!$B$4:$K$1001,7,FALSE)</f>
        <v>#N/A</v>
      </c>
      <c r="AB935" s="20" t="e">
        <f>VLOOKUP('Frese Valve Selection'!$O935,'Partnumber data valves'!$B$4:$K$1001,8,FALSE)</f>
        <v>#N/A</v>
      </c>
      <c r="AC935" s="20" t="e">
        <f>VLOOKUP('Frese Valve Selection'!$O935,'Partnumber data valves'!$B$4:$K$1001,9,FALSE)</f>
        <v>#N/A</v>
      </c>
      <c r="AD935" s="20" t="e">
        <f>VLOOKUP('Frese Valve Selection'!$O935,'Partnumber data valves'!$B$4:$K$1001,10,FALSE)</f>
        <v>#N/A</v>
      </c>
      <c r="AE935" s="93">
        <f>IF(ISNUMBER(S935),S935*VLOOKUP('Frese Valve Selection'!$T935,'Partnumber data cartridges'!$A$4:$G$1001,7,FALSE),0)+
IF(ISNUMBER(U935),U935*VLOOKUP('Frese Valve Selection'!V935,'Partnumber data cartridges'!$A$4:$G$1001,7,FALSE),0)+
IF(ISNUMBER(W935),W935*VLOOKUP('Frese Valve Selection'!X935,'Partnumber data cartridges'!$A$4:$G$1001,7,FALSE),0)</f>
        <v>0</v>
      </c>
      <c r="AF935" s="1">
        <f>MAX(IF(ISBLANK(T935),0,VLOOKUP('Frese Valve Selection'!$T935,'Partnumber data cartridges'!$A$4:$G$1001,5,FALSE)),
IF(ISBLANK(V935),0,VLOOKUP('Frese Valve Selection'!V935,'Partnumber data cartridges'!$A$4:$G$1001,5,FALSE)),
IF(ISBLANK(X935),0,VLOOKUP('Frese Valve Selection'!X935,'Partnumber data cartridges'!$A$4:$G$1001,5,FALSE)))</f>
        <v>0</v>
      </c>
      <c r="AG935" s="20" t="e">
        <f>VLOOKUP(O935,'Weight table'!$A$2:$C$10000,3,FALSE)+IF(ISNUMBER(S935),S935*VLOOKUP(T935,'Weight table'!$A$2:$C$10000,3,FALSE),0)+IF(ISNUMBER(U935),U935*VLOOKUP(V935,'Weight table'!$A$2:$C$10000,3,FALSE),0)+IF(ISNUMBER(W935),W935*VLOOKUP(X935,'Weight table'!$A$2:$C$10000,3,FALSE),0)</f>
        <v>#N/A</v>
      </c>
      <c r="AI935" s="73"/>
      <c r="AN935">
        <f t="shared" si="65"/>
        <v>0</v>
      </c>
      <c r="AO935" t="e">
        <f t="shared" si="66"/>
        <v>#N/A</v>
      </c>
    </row>
    <row r="936" spans="2:4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O936" s="71"/>
      <c r="P936" s="20" t="e">
        <f>VLOOKUP('Frese Valve Selection'!$O936,'Partnumber data valves'!$B$4:$M$1001,12,FALSE)</f>
        <v>#N/A</v>
      </c>
      <c r="Q936" s="20" t="e">
        <f>VLOOKUP('Frese Valve Selection'!$O936,'Partnumber data valves'!$B$4:$L$1001,11,FALSE)</f>
        <v>#N/A</v>
      </c>
      <c r="R936" s="94" t="e">
        <f t="shared" si="64"/>
        <v>#DIV/0!</v>
      </c>
      <c r="S936" s="71"/>
      <c r="T936" s="71"/>
      <c r="U936" s="71"/>
      <c r="V936" s="71"/>
      <c r="W936" s="71"/>
      <c r="X936" s="71"/>
      <c r="Y936" s="19" t="e">
        <f>VLOOKUP('Frese Valve Selection'!$O936,'Partnumber data valves'!$B$4:$K$1001,2,FALSE)</f>
        <v>#N/A</v>
      </c>
      <c r="Z936" s="20" t="e">
        <f>VLOOKUP('Frese Valve Selection'!$O936,'Partnumber data valves'!$B$4:$K$1001,3,FALSE)</f>
        <v>#N/A</v>
      </c>
      <c r="AA936" s="20" t="e">
        <f>VLOOKUP('Frese Valve Selection'!$O936,'Partnumber data valves'!$B$4:$K$1001,7,FALSE)</f>
        <v>#N/A</v>
      </c>
      <c r="AB936" s="20" t="e">
        <f>VLOOKUP('Frese Valve Selection'!$O936,'Partnumber data valves'!$B$4:$K$1001,8,FALSE)</f>
        <v>#N/A</v>
      </c>
      <c r="AC936" s="20" t="e">
        <f>VLOOKUP('Frese Valve Selection'!$O936,'Partnumber data valves'!$B$4:$K$1001,9,FALSE)</f>
        <v>#N/A</v>
      </c>
      <c r="AD936" s="20" t="e">
        <f>VLOOKUP('Frese Valve Selection'!$O936,'Partnumber data valves'!$B$4:$K$1001,10,FALSE)</f>
        <v>#N/A</v>
      </c>
      <c r="AE936" s="93">
        <f>IF(ISNUMBER(S936),S936*VLOOKUP('Frese Valve Selection'!$T936,'Partnumber data cartridges'!$A$4:$G$1001,7,FALSE),0)+
IF(ISNUMBER(U936),U936*VLOOKUP('Frese Valve Selection'!V936,'Partnumber data cartridges'!$A$4:$G$1001,7,FALSE),0)+
IF(ISNUMBER(W936),W936*VLOOKUP('Frese Valve Selection'!X936,'Partnumber data cartridges'!$A$4:$G$1001,7,FALSE),0)</f>
        <v>0</v>
      </c>
      <c r="AF936" s="1">
        <f>MAX(IF(ISBLANK(T936),0,VLOOKUP('Frese Valve Selection'!$T936,'Partnumber data cartridges'!$A$4:$G$1001,5,FALSE)),
IF(ISBLANK(V936),0,VLOOKUP('Frese Valve Selection'!V936,'Partnumber data cartridges'!$A$4:$G$1001,5,FALSE)),
IF(ISBLANK(X936),0,VLOOKUP('Frese Valve Selection'!X936,'Partnumber data cartridges'!$A$4:$G$1001,5,FALSE)))</f>
        <v>0</v>
      </c>
      <c r="AG936" s="20" t="e">
        <f>VLOOKUP(O936,'Weight table'!$A$2:$C$10000,3,FALSE)+IF(ISNUMBER(S936),S936*VLOOKUP(T936,'Weight table'!$A$2:$C$10000,3,FALSE),0)+IF(ISNUMBER(U936),U936*VLOOKUP(V936,'Weight table'!$A$2:$C$10000,3,FALSE),0)+IF(ISNUMBER(W936),W936*VLOOKUP(X936,'Weight table'!$A$2:$C$10000,3,FALSE),0)</f>
        <v>#N/A</v>
      </c>
      <c r="AI936" s="73"/>
      <c r="AN936">
        <f t="shared" si="65"/>
        <v>0</v>
      </c>
      <c r="AO936" t="e">
        <f t="shared" si="66"/>
        <v>#N/A</v>
      </c>
    </row>
    <row r="937" spans="2:4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O937" s="71"/>
      <c r="P937" s="20" t="e">
        <f>VLOOKUP('Frese Valve Selection'!$O937,'Partnumber data valves'!$B$4:$M$1001,12,FALSE)</f>
        <v>#N/A</v>
      </c>
      <c r="Q937" s="20" t="e">
        <f>VLOOKUP('Frese Valve Selection'!$O937,'Partnumber data valves'!$B$4:$L$1001,11,FALSE)</f>
        <v>#N/A</v>
      </c>
      <c r="R937" s="94" t="e">
        <f t="shared" si="64"/>
        <v>#DIV/0!</v>
      </c>
      <c r="S937" s="71"/>
      <c r="T937" s="71"/>
      <c r="U937" s="71"/>
      <c r="V937" s="71"/>
      <c r="W937" s="71"/>
      <c r="X937" s="71"/>
      <c r="Y937" s="19" t="e">
        <f>VLOOKUP('Frese Valve Selection'!$O937,'Partnumber data valves'!$B$4:$K$1001,2,FALSE)</f>
        <v>#N/A</v>
      </c>
      <c r="Z937" s="20" t="e">
        <f>VLOOKUP('Frese Valve Selection'!$O937,'Partnumber data valves'!$B$4:$K$1001,3,FALSE)</f>
        <v>#N/A</v>
      </c>
      <c r="AA937" s="20" t="e">
        <f>VLOOKUP('Frese Valve Selection'!$O937,'Partnumber data valves'!$B$4:$K$1001,7,FALSE)</f>
        <v>#N/A</v>
      </c>
      <c r="AB937" s="20" t="e">
        <f>VLOOKUP('Frese Valve Selection'!$O937,'Partnumber data valves'!$B$4:$K$1001,8,FALSE)</f>
        <v>#N/A</v>
      </c>
      <c r="AC937" s="20" t="e">
        <f>VLOOKUP('Frese Valve Selection'!$O937,'Partnumber data valves'!$B$4:$K$1001,9,FALSE)</f>
        <v>#N/A</v>
      </c>
      <c r="AD937" s="20" t="e">
        <f>VLOOKUP('Frese Valve Selection'!$O937,'Partnumber data valves'!$B$4:$K$1001,10,FALSE)</f>
        <v>#N/A</v>
      </c>
      <c r="AE937" s="93">
        <f>IF(ISNUMBER(S937),S937*VLOOKUP('Frese Valve Selection'!$T937,'Partnumber data cartridges'!$A$4:$G$1001,7,FALSE),0)+
IF(ISNUMBER(U937),U937*VLOOKUP('Frese Valve Selection'!V937,'Partnumber data cartridges'!$A$4:$G$1001,7,FALSE),0)+
IF(ISNUMBER(W937),W937*VLOOKUP('Frese Valve Selection'!X937,'Partnumber data cartridges'!$A$4:$G$1001,7,FALSE),0)</f>
        <v>0</v>
      </c>
      <c r="AF937" s="1">
        <f>MAX(IF(ISBLANK(T937),0,VLOOKUP('Frese Valve Selection'!$T937,'Partnumber data cartridges'!$A$4:$G$1001,5,FALSE)),
IF(ISBLANK(V937),0,VLOOKUP('Frese Valve Selection'!V937,'Partnumber data cartridges'!$A$4:$G$1001,5,FALSE)),
IF(ISBLANK(X937),0,VLOOKUP('Frese Valve Selection'!X937,'Partnumber data cartridges'!$A$4:$G$1001,5,FALSE)))</f>
        <v>0</v>
      </c>
      <c r="AG937" s="20" t="e">
        <f>VLOOKUP(O937,'Weight table'!$A$2:$C$10000,3,FALSE)+IF(ISNUMBER(S937),S937*VLOOKUP(T937,'Weight table'!$A$2:$C$10000,3,FALSE),0)+IF(ISNUMBER(U937),U937*VLOOKUP(V937,'Weight table'!$A$2:$C$10000,3,FALSE),0)+IF(ISNUMBER(W937),W937*VLOOKUP(X937,'Weight table'!$A$2:$C$10000,3,FALSE),0)</f>
        <v>#N/A</v>
      </c>
      <c r="AI937" s="73"/>
      <c r="AN937">
        <f t="shared" si="65"/>
        <v>0</v>
      </c>
      <c r="AO937" t="e">
        <f t="shared" si="66"/>
        <v>#N/A</v>
      </c>
    </row>
    <row r="938" spans="2:4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O938" s="71"/>
      <c r="P938" s="20" t="e">
        <f>VLOOKUP('Frese Valve Selection'!$O938,'Partnumber data valves'!$B$4:$M$1001,12,FALSE)</f>
        <v>#N/A</v>
      </c>
      <c r="Q938" s="20" t="e">
        <f>VLOOKUP('Frese Valve Selection'!$O938,'Partnumber data valves'!$B$4:$L$1001,11,FALSE)</f>
        <v>#N/A</v>
      </c>
      <c r="R938" s="94" t="e">
        <f t="shared" si="64"/>
        <v>#DIV/0!</v>
      </c>
      <c r="S938" s="71"/>
      <c r="T938" s="71"/>
      <c r="U938" s="71"/>
      <c r="V938" s="71"/>
      <c r="W938" s="71"/>
      <c r="X938" s="71"/>
      <c r="Y938" s="19" t="e">
        <f>VLOOKUP('Frese Valve Selection'!$O938,'Partnumber data valves'!$B$4:$K$1001,2,FALSE)</f>
        <v>#N/A</v>
      </c>
      <c r="Z938" s="20" t="e">
        <f>VLOOKUP('Frese Valve Selection'!$O938,'Partnumber data valves'!$B$4:$K$1001,3,FALSE)</f>
        <v>#N/A</v>
      </c>
      <c r="AA938" s="20" t="e">
        <f>VLOOKUP('Frese Valve Selection'!$O938,'Partnumber data valves'!$B$4:$K$1001,7,FALSE)</f>
        <v>#N/A</v>
      </c>
      <c r="AB938" s="20" t="e">
        <f>VLOOKUP('Frese Valve Selection'!$O938,'Partnumber data valves'!$B$4:$K$1001,8,FALSE)</f>
        <v>#N/A</v>
      </c>
      <c r="AC938" s="20" t="e">
        <f>VLOOKUP('Frese Valve Selection'!$O938,'Partnumber data valves'!$B$4:$K$1001,9,FALSE)</f>
        <v>#N/A</v>
      </c>
      <c r="AD938" s="20" t="e">
        <f>VLOOKUP('Frese Valve Selection'!$O938,'Partnumber data valves'!$B$4:$K$1001,10,FALSE)</f>
        <v>#N/A</v>
      </c>
      <c r="AE938" s="93">
        <f>IF(ISNUMBER(S938),S938*VLOOKUP('Frese Valve Selection'!$T938,'Partnumber data cartridges'!$A$4:$G$1001,7,FALSE),0)+
IF(ISNUMBER(U938),U938*VLOOKUP('Frese Valve Selection'!V938,'Partnumber data cartridges'!$A$4:$G$1001,7,FALSE),0)+
IF(ISNUMBER(W938),W938*VLOOKUP('Frese Valve Selection'!X938,'Partnumber data cartridges'!$A$4:$G$1001,7,FALSE),0)</f>
        <v>0</v>
      </c>
      <c r="AF938" s="1">
        <f>MAX(IF(ISBLANK(T938),0,VLOOKUP('Frese Valve Selection'!$T938,'Partnumber data cartridges'!$A$4:$G$1001,5,FALSE)),
IF(ISBLANK(V938),0,VLOOKUP('Frese Valve Selection'!V938,'Partnumber data cartridges'!$A$4:$G$1001,5,FALSE)),
IF(ISBLANK(X938),0,VLOOKUP('Frese Valve Selection'!X938,'Partnumber data cartridges'!$A$4:$G$1001,5,FALSE)))</f>
        <v>0</v>
      </c>
      <c r="AG938" s="20" t="e">
        <f>VLOOKUP(O938,'Weight table'!$A$2:$C$10000,3,FALSE)+IF(ISNUMBER(S938),S938*VLOOKUP(T938,'Weight table'!$A$2:$C$10000,3,FALSE),0)+IF(ISNUMBER(U938),U938*VLOOKUP(V938,'Weight table'!$A$2:$C$10000,3,FALSE),0)+IF(ISNUMBER(W938),W938*VLOOKUP(X938,'Weight table'!$A$2:$C$10000,3,FALSE),0)</f>
        <v>#N/A</v>
      </c>
      <c r="AI938" s="73"/>
      <c r="AN938">
        <f t="shared" si="65"/>
        <v>0</v>
      </c>
      <c r="AO938" t="e">
        <f t="shared" si="66"/>
        <v>#N/A</v>
      </c>
    </row>
    <row r="939" spans="2:4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O939" s="71"/>
      <c r="P939" s="20" t="e">
        <f>VLOOKUP('Frese Valve Selection'!$O939,'Partnumber data valves'!$B$4:$M$1001,12,FALSE)</f>
        <v>#N/A</v>
      </c>
      <c r="Q939" s="20" t="e">
        <f>VLOOKUP('Frese Valve Selection'!$O939,'Partnumber data valves'!$B$4:$L$1001,11,FALSE)</f>
        <v>#N/A</v>
      </c>
      <c r="R939" s="94" t="e">
        <f t="shared" si="64"/>
        <v>#DIV/0!</v>
      </c>
      <c r="S939" s="71"/>
      <c r="T939" s="71"/>
      <c r="U939" s="71"/>
      <c r="V939" s="71"/>
      <c r="W939" s="71"/>
      <c r="X939" s="71"/>
      <c r="Y939" s="19" t="e">
        <f>VLOOKUP('Frese Valve Selection'!$O939,'Partnumber data valves'!$B$4:$K$1001,2,FALSE)</f>
        <v>#N/A</v>
      </c>
      <c r="Z939" s="20" t="e">
        <f>VLOOKUP('Frese Valve Selection'!$O939,'Partnumber data valves'!$B$4:$K$1001,3,FALSE)</f>
        <v>#N/A</v>
      </c>
      <c r="AA939" s="20" t="e">
        <f>VLOOKUP('Frese Valve Selection'!$O939,'Partnumber data valves'!$B$4:$K$1001,7,FALSE)</f>
        <v>#N/A</v>
      </c>
      <c r="AB939" s="20" t="e">
        <f>VLOOKUP('Frese Valve Selection'!$O939,'Partnumber data valves'!$B$4:$K$1001,8,FALSE)</f>
        <v>#N/A</v>
      </c>
      <c r="AC939" s="20" t="e">
        <f>VLOOKUP('Frese Valve Selection'!$O939,'Partnumber data valves'!$B$4:$K$1001,9,FALSE)</f>
        <v>#N/A</v>
      </c>
      <c r="AD939" s="20" t="e">
        <f>VLOOKUP('Frese Valve Selection'!$O939,'Partnumber data valves'!$B$4:$K$1001,10,FALSE)</f>
        <v>#N/A</v>
      </c>
      <c r="AE939" s="93">
        <f>IF(ISNUMBER(S939),S939*VLOOKUP('Frese Valve Selection'!$T939,'Partnumber data cartridges'!$A$4:$G$1001,7,FALSE),0)+
IF(ISNUMBER(U939),U939*VLOOKUP('Frese Valve Selection'!V939,'Partnumber data cartridges'!$A$4:$G$1001,7,FALSE),0)+
IF(ISNUMBER(W939),W939*VLOOKUP('Frese Valve Selection'!X939,'Partnumber data cartridges'!$A$4:$G$1001,7,FALSE),0)</f>
        <v>0</v>
      </c>
      <c r="AF939" s="1">
        <f>MAX(IF(ISBLANK(T939),0,VLOOKUP('Frese Valve Selection'!$T939,'Partnumber data cartridges'!$A$4:$G$1001,5,FALSE)),
IF(ISBLANK(V939),0,VLOOKUP('Frese Valve Selection'!V939,'Partnumber data cartridges'!$A$4:$G$1001,5,FALSE)),
IF(ISBLANK(X939),0,VLOOKUP('Frese Valve Selection'!X939,'Partnumber data cartridges'!$A$4:$G$1001,5,FALSE)))</f>
        <v>0</v>
      </c>
      <c r="AG939" s="20" t="e">
        <f>VLOOKUP(O939,'Weight table'!$A$2:$C$10000,3,FALSE)+IF(ISNUMBER(S939),S939*VLOOKUP(T939,'Weight table'!$A$2:$C$10000,3,FALSE),0)+IF(ISNUMBER(U939),U939*VLOOKUP(V939,'Weight table'!$A$2:$C$10000,3,FALSE),0)+IF(ISNUMBER(W939),W939*VLOOKUP(X939,'Weight table'!$A$2:$C$10000,3,FALSE),0)</f>
        <v>#N/A</v>
      </c>
      <c r="AI939" s="73"/>
      <c r="AN939">
        <f t="shared" si="65"/>
        <v>0</v>
      </c>
      <c r="AO939" t="e">
        <f t="shared" si="66"/>
        <v>#N/A</v>
      </c>
    </row>
    <row r="940" spans="2:4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O940" s="71"/>
      <c r="P940" s="20" t="e">
        <f>VLOOKUP('Frese Valve Selection'!$O940,'Partnumber data valves'!$B$4:$M$1001,12,FALSE)</f>
        <v>#N/A</v>
      </c>
      <c r="Q940" s="20" t="e">
        <f>VLOOKUP('Frese Valve Selection'!$O940,'Partnumber data valves'!$B$4:$L$1001,11,FALSE)</f>
        <v>#N/A</v>
      </c>
      <c r="R940" s="94" t="e">
        <f t="shared" si="64"/>
        <v>#DIV/0!</v>
      </c>
      <c r="S940" s="71"/>
      <c r="T940" s="71"/>
      <c r="U940" s="71"/>
      <c r="V940" s="71"/>
      <c r="W940" s="71"/>
      <c r="X940" s="71"/>
      <c r="Y940" s="19" t="e">
        <f>VLOOKUP('Frese Valve Selection'!$O940,'Partnumber data valves'!$B$4:$K$1001,2,FALSE)</f>
        <v>#N/A</v>
      </c>
      <c r="Z940" s="20" t="e">
        <f>VLOOKUP('Frese Valve Selection'!$O940,'Partnumber data valves'!$B$4:$K$1001,3,FALSE)</f>
        <v>#N/A</v>
      </c>
      <c r="AA940" s="20" t="e">
        <f>VLOOKUP('Frese Valve Selection'!$O940,'Partnumber data valves'!$B$4:$K$1001,7,FALSE)</f>
        <v>#N/A</v>
      </c>
      <c r="AB940" s="20" t="e">
        <f>VLOOKUP('Frese Valve Selection'!$O940,'Partnumber data valves'!$B$4:$K$1001,8,FALSE)</f>
        <v>#N/A</v>
      </c>
      <c r="AC940" s="20" t="e">
        <f>VLOOKUP('Frese Valve Selection'!$O940,'Partnumber data valves'!$B$4:$K$1001,9,FALSE)</f>
        <v>#N/A</v>
      </c>
      <c r="AD940" s="20" t="e">
        <f>VLOOKUP('Frese Valve Selection'!$O940,'Partnumber data valves'!$B$4:$K$1001,10,FALSE)</f>
        <v>#N/A</v>
      </c>
      <c r="AE940" s="93">
        <f>IF(ISNUMBER(S940),S940*VLOOKUP('Frese Valve Selection'!$T940,'Partnumber data cartridges'!$A$4:$G$1001,7,FALSE),0)+
IF(ISNUMBER(U940),U940*VLOOKUP('Frese Valve Selection'!V940,'Partnumber data cartridges'!$A$4:$G$1001,7,FALSE),0)+
IF(ISNUMBER(W940),W940*VLOOKUP('Frese Valve Selection'!X940,'Partnumber data cartridges'!$A$4:$G$1001,7,FALSE),0)</f>
        <v>0</v>
      </c>
      <c r="AF940" s="1">
        <f>MAX(IF(ISBLANK(T940),0,VLOOKUP('Frese Valve Selection'!$T940,'Partnumber data cartridges'!$A$4:$G$1001,5,FALSE)),
IF(ISBLANK(V940),0,VLOOKUP('Frese Valve Selection'!V940,'Partnumber data cartridges'!$A$4:$G$1001,5,FALSE)),
IF(ISBLANK(X940),0,VLOOKUP('Frese Valve Selection'!X940,'Partnumber data cartridges'!$A$4:$G$1001,5,FALSE)))</f>
        <v>0</v>
      </c>
      <c r="AG940" s="20" t="e">
        <f>VLOOKUP(O940,'Weight table'!$A$2:$C$10000,3,FALSE)+IF(ISNUMBER(S940),S940*VLOOKUP(T940,'Weight table'!$A$2:$C$10000,3,FALSE),0)+IF(ISNUMBER(U940),U940*VLOOKUP(V940,'Weight table'!$A$2:$C$10000,3,FALSE),0)+IF(ISNUMBER(W940),W940*VLOOKUP(X940,'Weight table'!$A$2:$C$10000,3,FALSE),0)</f>
        <v>#N/A</v>
      </c>
      <c r="AI940" s="73"/>
      <c r="AN940">
        <f t="shared" si="65"/>
        <v>0</v>
      </c>
      <c r="AO940" t="e">
        <f t="shared" si="66"/>
        <v>#N/A</v>
      </c>
    </row>
    <row r="941" spans="2:4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O941" s="71"/>
      <c r="P941" s="20" t="e">
        <f>VLOOKUP('Frese Valve Selection'!$O941,'Partnumber data valves'!$B$4:$M$1001,12,FALSE)</f>
        <v>#N/A</v>
      </c>
      <c r="Q941" s="20" t="e">
        <f>VLOOKUP('Frese Valve Selection'!$O941,'Partnumber data valves'!$B$4:$L$1001,11,FALSE)</f>
        <v>#N/A</v>
      </c>
      <c r="R941" s="94" t="e">
        <f t="shared" si="64"/>
        <v>#DIV/0!</v>
      </c>
      <c r="S941" s="71"/>
      <c r="T941" s="71"/>
      <c r="U941" s="71"/>
      <c r="V941" s="71"/>
      <c r="W941" s="71"/>
      <c r="X941" s="71"/>
      <c r="Y941" s="19" t="e">
        <f>VLOOKUP('Frese Valve Selection'!$O941,'Partnumber data valves'!$B$4:$K$1001,2,FALSE)</f>
        <v>#N/A</v>
      </c>
      <c r="Z941" s="20" t="e">
        <f>VLOOKUP('Frese Valve Selection'!$O941,'Partnumber data valves'!$B$4:$K$1001,3,FALSE)</f>
        <v>#N/A</v>
      </c>
      <c r="AA941" s="20" t="e">
        <f>VLOOKUP('Frese Valve Selection'!$O941,'Partnumber data valves'!$B$4:$K$1001,7,FALSE)</f>
        <v>#N/A</v>
      </c>
      <c r="AB941" s="20" t="e">
        <f>VLOOKUP('Frese Valve Selection'!$O941,'Partnumber data valves'!$B$4:$K$1001,8,FALSE)</f>
        <v>#N/A</v>
      </c>
      <c r="AC941" s="20" t="e">
        <f>VLOOKUP('Frese Valve Selection'!$O941,'Partnumber data valves'!$B$4:$K$1001,9,FALSE)</f>
        <v>#N/A</v>
      </c>
      <c r="AD941" s="20" t="e">
        <f>VLOOKUP('Frese Valve Selection'!$O941,'Partnumber data valves'!$B$4:$K$1001,10,FALSE)</f>
        <v>#N/A</v>
      </c>
      <c r="AE941" s="93">
        <f>IF(ISNUMBER(S941),S941*VLOOKUP('Frese Valve Selection'!$T941,'Partnumber data cartridges'!$A$4:$G$1001,7,FALSE),0)+
IF(ISNUMBER(U941),U941*VLOOKUP('Frese Valve Selection'!V941,'Partnumber data cartridges'!$A$4:$G$1001,7,FALSE),0)+
IF(ISNUMBER(W941),W941*VLOOKUP('Frese Valve Selection'!X941,'Partnumber data cartridges'!$A$4:$G$1001,7,FALSE),0)</f>
        <v>0</v>
      </c>
      <c r="AF941" s="1">
        <f>MAX(IF(ISBLANK(T941),0,VLOOKUP('Frese Valve Selection'!$T941,'Partnumber data cartridges'!$A$4:$G$1001,5,FALSE)),
IF(ISBLANK(V941),0,VLOOKUP('Frese Valve Selection'!V941,'Partnumber data cartridges'!$A$4:$G$1001,5,FALSE)),
IF(ISBLANK(X941),0,VLOOKUP('Frese Valve Selection'!X941,'Partnumber data cartridges'!$A$4:$G$1001,5,FALSE)))</f>
        <v>0</v>
      </c>
      <c r="AG941" s="20" t="e">
        <f>VLOOKUP(O941,'Weight table'!$A$2:$C$10000,3,FALSE)+IF(ISNUMBER(S941),S941*VLOOKUP(T941,'Weight table'!$A$2:$C$10000,3,FALSE),0)+IF(ISNUMBER(U941),U941*VLOOKUP(V941,'Weight table'!$A$2:$C$10000,3,FALSE),0)+IF(ISNUMBER(W941),W941*VLOOKUP(X941,'Weight table'!$A$2:$C$10000,3,FALSE),0)</f>
        <v>#N/A</v>
      </c>
      <c r="AI941" s="73"/>
      <c r="AN941">
        <f t="shared" si="65"/>
        <v>0</v>
      </c>
      <c r="AO941" t="e">
        <f t="shared" si="66"/>
        <v>#N/A</v>
      </c>
    </row>
    <row r="942" spans="2:4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O942" s="71"/>
      <c r="P942" s="20" t="e">
        <f>VLOOKUP('Frese Valve Selection'!$O942,'Partnumber data valves'!$B$4:$M$1001,12,FALSE)</f>
        <v>#N/A</v>
      </c>
      <c r="Q942" s="20" t="e">
        <f>VLOOKUP('Frese Valve Selection'!$O942,'Partnumber data valves'!$B$4:$L$1001,11,FALSE)</f>
        <v>#N/A</v>
      </c>
      <c r="R942" s="94" t="e">
        <f t="shared" si="64"/>
        <v>#DIV/0!</v>
      </c>
      <c r="S942" s="71"/>
      <c r="T942" s="71"/>
      <c r="U942" s="71"/>
      <c r="V942" s="71"/>
      <c r="W942" s="71"/>
      <c r="X942" s="71"/>
      <c r="Y942" s="19" t="e">
        <f>VLOOKUP('Frese Valve Selection'!$O942,'Partnumber data valves'!$B$4:$K$1001,2,FALSE)</f>
        <v>#N/A</v>
      </c>
      <c r="Z942" s="20" t="e">
        <f>VLOOKUP('Frese Valve Selection'!$O942,'Partnumber data valves'!$B$4:$K$1001,3,FALSE)</f>
        <v>#N/A</v>
      </c>
      <c r="AA942" s="20" t="e">
        <f>VLOOKUP('Frese Valve Selection'!$O942,'Partnumber data valves'!$B$4:$K$1001,7,FALSE)</f>
        <v>#N/A</v>
      </c>
      <c r="AB942" s="20" t="e">
        <f>VLOOKUP('Frese Valve Selection'!$O942,'Partnumber data valves'!$B$4:$K$1001,8,FALSE)</f>
        <v>#N/A</v>
      </c>
      <c r="AC942" s="20" t="e">
        <f>VLOOKUP('Frese Valve Selection'!$O942,'Partnumber data valves'!$B$4:$K$1001,9,FALSE)</f>
        <v>#N/A</v>
      </c>
      <c r="AD942" s="20" t="e">
        <f>VLOOKUP('Frese Valve Selection'!$O942,'Partnumber data valves'!$B$4:$K$1001,10,FALSE)</f>
        <v>#N/A</v>
      </c>
      <c r="AE942" s="93">
        <f>IF(ISNUMBER(S942),S942*VLOOKUP('Frese Valve Selection'!$T942,'Partnumber data cartridges'!$A$4:$G$1001,7,FALSE),0)+
IF(ISNUMBER(U942),U942*VLOOKUP('Frese Valve Selection'!V942,'Partnumber data cartridges'!$A$4:$G$1001,7,FALSE),0)+
IF(ISNUMBER(W942),W942*VLOOKUP('Frese Valve Selection'!X942,'Partnumber data cartridges'!$A$4:$G$1001,7,FALSE),0)</f>
        <v>0</v>
      </c>
      <c r="AF942" s="1">
        <f>MAX(IF(ISBLANK(T942),0,VLOOKUP('Frese Valve Selection'!$T942,'Partnumber data cartridges'!$A$4:$G$1001,5,FALSE)),
IF(ISBLANK(V942),0,VLOOKUP('Frese Valve Selection'!V942,'Partnumber data cartridges'!$A$4:$G$1001,5,FALSE)),
IF(ISBLANK(X942),0,VLOOKUP('Frese Valve Selection'!X942,'Partnumber data cartridges'!$A$4:$G$1001,5,FALSE)))</f>
        <v>0</v>
      </c>
      <c r="AG942" s="20" t="e">
        <f>VLOOKUP(O942,'Weight table'!$A$2:$C$10000,3,FALSE)+IF(ISNUMBER(S942),S942*VLOOKUP(T942,'Weight table'!$A$2:$C$10000,3,FALSE),0)+IF(ISNUMBER(U942),U942*VLOOKUP(V942,'Weight table'!$A$2:$C$10000,3,FALSE),0)+IF(ISNUMBER(W942),W942*VLOOKUP(X942,'Weight table'!$A$2:$C$10000,3,FALSE),0)</f>
        <v>#N/A</v>
      </c>
      <c r="AI942" s="73"/>
      <c r="AN942">
        <f t="shared" si="65"/>
        <v>0</v>
      </c>
      <c r="AO942" t="e">
        <f t="shared" si="66"/>
        <v>#N/A</v>
      </c>
    </row>
    <row r="943" spans="2:4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O943" s="71"/>
      <c r="P943" s="20" t="e">
        <f>VLOOKUP('Frese Valve Selection'!$O943,'Partnumber data valves'!$B$4:$M$1001,12,FALSE)</f>
        <v>#N/A</v>
      </c>
      <c r="Q943" s="20" t="e">
        <f>VLOOKUP('Frese Valve Selection'!$O943,'Partnumber data valves'!$B$4:$L$1001,11,FALSE)</f>
        <v>#N/A</v>
      </c>
      <c r="R943" s="94" t="e">
        <f t="shared" si="64"/>
        <v>#DIV/0!</v>
      </c>
      <c r="S943" s="71"/>
      <c r="T943" s="71"/>
      <c r="U943" s="71"/>
      <c r="V943" s="71"/>
      <c r="W943" s="71"/>
      <c r="X943" s="71"/>
      <c r="Y943" s="19" t="e">
        <f>VLOOKUP('Frese Valve Selection'!$O943,'Partnumber data valves'!$B$4:$K$1001,2,FALSE)</f>
        <v>#N/A</v>
      </c>
      <c r="Z943" s="20" t="e">
        <f>VLOOKUP('Frese Valve Selection'!$O943,'Partnumber data valves'!$B$4:$K$1001,3,FALSE)</f>
        <v>#N/A</v>
      </c>
      <c r="AA943" s="20" t="e">
        <f>VLOOKUP('Frese Valve Selection'!$O943,'Partnumber data valves'!$B$4:$K$1001,7,FALSE)</f>
        <v>#N/A</v>
      </c>
      <c r="AB943" s="20" t="e">
        <f>VLOOKUP('Frese Valve Selection'!$O943,'Partnumber data valves'!$B$4:$K$1001,8,FALSE)</f>
        <v>#N/A</v>
      </c>
      <c r="AC943" s="20" t="e">
        <f>VLOOKUP('Frese Valve Selection'!$O943,'Partnumber data valves'!$B$4:$K$1001,9,FALSE)</f>
        <v>#N/A</v>
      </c>
      <c r="AD943" s="20" t="e">
        <f>VLOOKUP('Frese Valve Selection'!$O943,'Partnumber data valves'!$B$4:$K$1001,10,FALSE)</f>
        <v>#N/A</v>
      </c>
      <c r="AE943" s="93">
        <f>IF(ISNUMBER(S943),S943*VLOOKUP('Frese Valve Selection'!$T943,'Partnumber data cartridges'!$A$4:$G$1001,7,FALSE),0)+
IF(ISNUMBER(U943),U943*VLOOKUP('Frese Valve Selection'!V943,'Partnumber data cartridges'!$A$4:$G$1001,7,FALSE),0)+
IF(ISNUMBER(W943),W943*VLOOKUP('Frese Valve Selection'!X943,'Partnumber data cartridges'!$A$4:$G$1001,7,FALSE),0)</f>
        <v>0</v>
      </c>
      <c r="AF943" s="1">
        <f>MAX(IF(ISBLANK(T943),0,VLOOKUP('Frese Valve Selection'!$T943,'Partnumber data cartridges'!$A$4:$G$1001,5,FALSE)),
IF(ISBLANK(V943),0,VLOOKUP('Frese Valve Selection'!V943,'Partnumber data cartridges'!$A$4:$G$1001,5,FALSE)),
IF(ISBLANK(X943),0,VLOOKUP('Frese Valve Selection'!X943,'Partnumber data cartridges'!$A$4:$G$1001,5,FALSE)))</f>
        <v>0</v>
      </c>
      <c r="AG943" s="20" t="e">
        <f>VLOOKUP(O943,'Weight table'!$A$2:$C$10000,3,FALSE)+IF(ISNUMBER(S943),S943*VLOOKUP(T943,'Weight table'!$A$2:$C$10000,3,FALSE),0)+IF(ISNUMBER(U943),U943*VLOOKUP(V943,'Weight table'!$A$2:$C$10000,3,FALSE),0)+IF(ISNUMBER(W943),W943*VLOOKUP(X943,'Weight table'!$A$2:$C$10000,3,FALSE),0)</f>
        <v>#N/A</v>
      </c>
      <c r="AI943" s="73"/>
      <c r="AN943">
        <f t="shared" si="65"/>
        <v>0</v>
      </c>
      <c r="AO943" t="e">
        <f t="shared" si="66"/>
        <v>#N/A</v>
      </c>
    </row>
    <row r="944" spans="2:4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O944" s="71"/>
      <c r="P944" s="20" t="e">
        <f>VLOOKUP('Frese Valve Selection'!$O944,'Partnumber data valves'!$B$4:$M$1001,12,FALSE)</f>
        <v>#N/A</v>
      </c>
      <c r="Q944" s="20" t="e">
        <f>VLOOKUP('Frese Valve Selection'!$O944,'Partnumber data valves'!$B$4:$L$1001,11,FALSE)</f>
        <v>#N/A</v>
      </c>
      <c r="R944" s="94" t="e">
        <f t="shared" si="64"/>
        <v>#DIV/0!</v>
      </c>
      <c r="S944" s="71"/>
      <c r="T944" s="71"/>
      <c r="U944" s="71"/>
      <c r="V944" s="71"/>
      <c r="W944" s="71"/>
      <c r="X944" s="71"/>
      <c r="Y944" s="19" t="e">
        <f>VLOOKUP('Frese Valve Selection'!$O944,'Partnumber data valves'!$B$4:$K$1001,2,FALSE)</f>
        <v>#N/A</v>
      </c>
      <c r="Z944" s="20" t="e">
        <f>VLOOKUP('Frese Valve Selection'!$O944,'Partnumber data valves'!$B$4:$K$1001,3,FALSE)</f>
        <v>#N/A</v>
      </c>
      <c r="AA944" s="20" t="e">
        <f>VLOOKUP('Frese Valve Selection'!$O944,'Partnumber data valves'!$B$4:$K$1001,7,FALSE)</f>
        <v>#N/A</v>
      </c>
      <c r="AB944" s="20" t="e">
        <f>VLOOKUP('Frese Valve Selection'!$O944,'Partnumber data valves'!$B$4:$K$1001,8,FALSE)</f>
        <v>#N/A</v>
      </c>
      <c r="AC944" s="20" t="e">
        <f>VLOOKUP('Frese Valve Selection'!$O944,'Partnumber data valves'!$B$4:$K$1001,9,FALSE)</f>
        <v>#N/A</v>
      </c>
      <c r="AD944" s="20" t="e">
        <f>VLOOKUP('Frese Valve Selection'!$O944,'Partnumber data valves'!$B$4:$K$1001,10,FALSE)</f>
        <v>#N/A</v>
      </c>
      <c r="AE944" s="93">
        <f>IF(ISNUMBER(S944),S944*VLOOKUP('Frese Valve Selection'!$T944,'Partnumber data cartridges'!$A$4:$G$1001,7,FALSE),0)+
IF(ISNUMBER(U944),U944*VLOOKUP('Frese Valve Selection'!V944,'Partnumber data cartridges'!$A$4:$G$1001,7,FALSE),0)+
IF(ISNUMBER(W944),W944*VLOOKUP('Frese Valve Selection'!X944,'Partnumber data cartridges'!$A$4:$G$1001,7,FALSE),0)</f>
        <v>0</v>
      </c>
      <c r="AF944" s="1">
        <f>MAX(IF(ISBLANK(T944),0,VLOOKUP('Frese Valve Selection'!$T944,'Partnumber data cartridges'!$A$4:$G$1001,5,FALSE)),
IF(ISBLANK(V944),0,VLOOKUP('Frese Valve Selection'!V944,'Partnumber data cartridges'!$A$4:$G$1001,5,FALSE)),
IF(ISBLANK(X944),0,VLOOKUP('Frese Valve Selection'!X944,'Partnumber data cartridges'!$A$4:$G$1001,5,FALSE)))</f>
        <v>0</v>
      </c>
      <c r="AG944" s="20" t="e">
        <f>VLOOKUP(O944,'Weight table'!$A$2:$C$10000,3,FALSE)+IF(ISNUMBER(S944),S944*VLOOKUP(T944,'Weight table'!$A$2:$C$10000,3,FALSE),0)+IF(ISNUMBER(U944),U944*VLOOKUP(V944,'Weight table'!$A$2:$C$10000,3,FALSE),0)+IF(ISNUMBER(W944),W944*VLOOKUP(X944,'Weight table'!$A$2:$C$10000,3,FALSE),0)</f>
        <v>#N/A</v>
      </c>
      <c r="AI944" s="73"/>
      <c r="AN944">
        <f t="shared" si="65"/>
        <v>0</v>
      </c>
      <c r="AO944" t="e">
        <f t="shared" si="66"/>
        <v>#N/A</v>
      </c>
    </row>
    <row r="945" spans="2:4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O945" s="71"/>
      <c r="P945" s="20" t="e">
        <f>VLOOKUP('Frese Valve Selection'!$O945,'Partnumber data valves'!$B$4:$M$1001,12,FALSE)</f>
        <v>#N/A</v>
      </c>
      <c r="Q945" s="20" t="e">
        <f>VLOOKUP('Frese Valve Selection'!$O945,'Partnumber data valves'!$B$4:$L$1001,11,FALSE)</f>
        <v>#N/A</v>
      </c>
      <c r="R945" s="94" t="e">
        <f t="shared" si="64"/>
        <v>#DIV/0!</v>
      </c>
      <c r="S945" s="71"/>
      <c r="T945" s="71"/>
      <c r="U945" s="71"/>
      <c r="V945" s="71"/>
      <c r="W945" s="71"/>
      <c r="X945" s="71"/>
      <c r="Y945" s="19" t="e">
        <f>VLOOKUP('Frese Valve Selection'!$O945,'Partnumber data valves'!$B$4:$K$1001,2,FALSE)</f>
        <v>#N/A</v>
      </c>
      <c r="Z945" s="20" t="e">
        <f>VLOOKUP('Frese Valve Selection'!$O945,'Partnumber data valves'!$B$4:$K$1001,3,FALSE)</f>
        <v>#N/A</v>
      </c>
      <c r="AA945" s="20" t="e">
        <f>VLOOKUP('Frese Valve Selection'!$O945,'Partnumber data valves'!$B$4:$K$1001,7,FALSE)</f>
        <v>#N/A</v>
      </c>
      <c r="AB945" s="20" t="e">
        <f>VLOOKUP('Frese Valve Selection'!$O945,'Partnumber data valves'!$B$4:$K$1001,8,FALSE)</f>
        <v>#N/A</v>
      </c>
      <c r="AC945" s="20" t="e">
        <f>VLOOKUP('Frese Valve Selection'!$O945,'Partnumber data valves'!$B$4:$K$1001,9,FALSE)</f>
        <v>#N/A</v>
      </c>
      <c r="AD945" s="20" t="e">
        <f>VLOOKUP('Frese Valve Selection'!$O945,'Partnumber data valves'!$B$4:$K$1001,10,FALSE)</f>
        <v>#N/A</v>
      </c>
      <c r="AE945" s="93">
        <f>IF(ISNUMBER(S945),S945*VLOOKUP('Frese Valve Selection'!$T945,'Partnumber data cartridges'!$A$4:$G$1001,7,FALSE),0)+
IF(ISNUMBER(U945),U945*VLOOKUP('Frese Valve Selection'!V945,'Partnumber data cartridges'!$A$4:$G$1001,7,FALSE),0)+
IF(ISNUMBER(W945),W945*VLOOKUP('Frese Valve Selection'!X945,'Partnumber data cartridges'!$A$4:$G$1001,7,FALSE),0)</f>
        <v>0</v>
      </c>
      <c r="AF945" s="1">
        <f>MAX(IF(ISBLANK(T945),0,VLOOKUP('Frese Valve Selection'!$T945,'Partnumber data cartridges'!$A$4:$G$1001,5,FALSE)),
IF(ISBLANK(V945),0,VLOOKUP('Frese Valve Selection'!V945,'Partnumber data cartridges'!$A$4:$G$1001,5,FALSE)),
IF(ISBLANK(X945),0,VLOOKUP('Frese Valve Selection'!X945,'Partnumber data cartridges'!$A$4:$G$1001,5,FALSE)))</f>
        <v>0</v>
      </c>
      <c r="AG945" s="20" t="e">
        <f>VLOOKUP(O945,'Weight table'!$A$2:$C$10000,3,FALSE)+IF(ISNUMBER(S945),S945*VLOOKUP(T945,'Weight table'!$A$2:$C$10000,3,FALSE),0)+IF(ISNUMBER(U945),U945*VLOOKUP(V945,'Weight table'!$A$2:$C$10000,3,FALSE),0)+IF(ISNUMBER(W945),W945*VLOOKUP(X945,'Weight table'!$A$2:$C$10000,3,FALSE),0)</f>
        <v>#N/A</v>
      </c>
      <c r="AI945" s="73"/>
      <c r="AN945">
        <f t="shared" si="65"/>
        <v>0</v>
      </c>
      <c r="AO945" t="e">
        <f t="shared" si="66"/>
        <v>#N/A</v>
      </c>
    </row>
    <row r="946" spans="2:4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O946" s="71"/>
      <c r="P946" s="20" t="e">
        <f>VLOOKUP('Frese Valve Selection'!$O946,'Partnumber data valves'!$B$4:$M$1001,12,FALSE)</f>
        <v>#N/A</v>
      </c>
      <c r="Q946" s="20" t="e">
        <f>VLOOKUP('Frese Valve Selection'!$O946,'Partnumber data valves'!$B$4:$L$1001,11,FALSE)</f>
        <v>#N/A</v>
      </c>
      <c r="R946" s="94" t="e">
        <f t="shared" si="64"/>
        <v>#DIV/0!</v>
      </c>
      <c r="S946" s="71"/>
      <c r="T946" s="71"/>
      <c r="U946" s="71"/>
      <c r="V946" s="71"/>
      <c r="W946" s="71"/>
      <c r="X946" s="71"/>
      <c r="Y946" s="19" t="e">
        <f>VLOOKUP('Frese Valve Selection'!$O946,'Partnumber data valves'!$B$4:$K$1001,2,FALSE)</f>
        <v>#N/A</v>
      </c>
      <c r="Z946" s="20" t="e">
        <f>VLOOKUP('Frese Valve Selection'!$O946,'Partnumber data valves'!$B$4:$K$1001,3,FALSE)</f>
        <v>#N/A</v>
      </c>
      <c r="AA946" s="20" t="e">
        <f>VLOOKUP('Frese Valve Selection'!$O946,'Partnumber data valves'!$B$4:$K$1001,7,FALSE)</f>
        <v>#N/A</v>
      </c>
      <c r="AB946" s="20" t="e">
        <f>VLOOKUP('Frese Valve Selection'!$O946,'Partnumber data valves'!$B$4:$K$1001,8,FALSE)</f>
        <v>#N/A</v>
      </c>
      <c r="AC946" s="20" t="e">
        <f>VLOOKUP('Frese Valve Selection'!$O946,'Partnumber data valves'!$B$4:$K$1001,9,FALSE)</f>
        <v>#N/A</v>
      </c>
      <c r="AD946" s="20" t="e">
        <f>VLOOKUP('Frese Valve Selection'!$O946,'Partnumber data valves'!$B$4:$K$1001,10,FALSE)</f>
        <v>#N/A</v>
      </c>
      <c r="AE946" s="93">
        <f>IF(ISNUMBER(S946),S946*VLOOKUP('Frese Valve Selection'!$T946,'Partnumber data cartridges'!$A$4:$G$1001,7,FALSE),0)+
IF(ISNUMBER(U946),U946*VLOOKUP('Frese Valve Selection'!V946,'Partnumber data cartridges'!$A$4:$G$1001,7,FALSE),0)+
IF(ISNUMBER(W946),W946*VLOOKUP('Frese Valve Selection'!X946,'Partnumber data cartridges'!$A$4:$G$1001,7,FALSE),0)</f>
        <v>0</v>
      </c>
      <c r="AF946" s="1">
        <f>MAX(IF(ISBLANK(T946),0,VLOOKUP('Frese Valve Selection'!$T946,'Partnumber data cartridges'!$A$4:$G$1001,5,FALSE)),
IF(ISBLANK(V946),0,VLOOKUP('Frese Valve Selection'!V946,'Partnumber data cartridges'!$A$4:$G$1001,5,FALSE)),
IF(ISBLANK(X946),0,VLOOKUP('Frese Valve Selection'!X946,'Partnumber data cartridges'!$A$4:$G$1001,5,FALSE)))</f>
        <v>0</v>
      </c>
      <c r="AG946" s="20" t="e">
        <f>VLOOKUP(O946,'Weight table'!$A$2:$C$10000,3,FALSE)+IF(ISNUMBER(S946),S946*VLOOKUP(T946,'Weight table'!$A$2:$C$10000,3,FALSE),0)+IF(ISNUMBER(U946),U946*VLOOKUP(V946,'Weight table'!$A$2:$C$10000,3,FALSE),0)+IF(ISNUMBER(W946),W946*VLOOKUP(X946,'Weight table'!$A$2:$C$10000,3,FALSE),0)</f>
        <v>#N/A</v>
      </c>
      <c r="AI946" s="73"/>
      <c r="AN946">
        <f t="shared" si="65"/>
        <v>0</v>
      </c>
      <c r="AO946" t="e">
        <f t="shared" si="66"/>
        <v>#N/A</v>
      </c>
    </row>
    <row r="947" spans="2:4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O947" s="71"/>
      <c r="P947" s="20" t="e">
        <f>VLOOKUP('Frese Valve Selection'!$O947,'Partnumber data valves'!$B$4:$M$1001,12,FALSE)</f>
        <v>#N/A</v>
      </c>
      <c r="Q947" s="20" t="e">
        <f>VLOOKUP('Frese Valve Selection'!$O947,'Partnumber data valves'!$B$4:$L$1001,11,FALSE)</f>
        <v>#N/A</v>
      </c>
      <c r="R947" s="94" t="e">
        <f t="shared" si="64"/>
        <v>#DIV/0!</v>
      </c>
      <c r="S947" s="71"/>
      <c r="T947" s="71"/>
      <c r="U947" s="71"/>
      <c r="V947" s="71"/>
      <c r="W947" s="71"/>
      <c r="X947" s="71"/>
      <c r="Y947" s="19" t="e">
        <f>VLOOKUP('Frese Valve Selection'!$O947,'Partnumber data valves'!$B$4:$K$1001,2,FALSE)</f>
        <v>#N/A</v>
      </c>
      <c r="Z947" s="20" t="e">
        <f>VLOOKUP('Frese Valve Selection'!$O947,'Partnumber data valves'!$B$4:$K$1001,3,FALSE)</f>
        <v>#N/A</v>
      </c>
      <c r="AA947" s="20" t="e">
        <f>VLOOKUP('Frese Valve Selection'!$O947,'Partnumber data valves'!$B$4:$K$1001,7,FALSE)</f>
        <v>#N/A</v>
      </c>
      <c r="AB947" s="20" t="e">
        <f>VLOOKUP('Frese Valve Selection'!$O947,'Partnumber data valves'!$B$4:$K$1001,8,FALSE)</f>
        <v>#N/A</v>
      </c>
      <c r="AC947" s="20" t="e">
        <f>VLOOKUP('Frese Valve Selection'!$O947,'Partnumber data valves'!$B$4:$K$1001,9,FALSE)</f>
        <v>#N/A</v>
      </c>
      <c r="AD947" s="20" t="e">
        <f>VLOOKUP('Frese Valve Selection'!$O947,'Partnumber data valves'!$B$4:$K$1001,10,FALSE)</f>
        <v>#N/A</v>
      </c>
      <c r="AE947" s="93">
        <f>IF(ISNUMBER(S947),S947*VLOOKUP('Frese Valve Selection'!$T947,'Partnumber data cartridges'!$A$4:$G$1001,7,FALSE),0)+
IF(ISNUMBER(U947),U947*VLOOKUP('Frese Valve Selection'!V947,'Partnumber data cartridges'!$A$4:$G$1001,7,FALSE),0)+
IF(ISNUMBER(W947),W947*VLOOKUP('Frese Valve Selection'!X947,'Partnumber data cartridges'!$A$4:$G$1001,7,FALSE),0)</f>
        <v>0</v>
      </c>
      <c r="AF947" s="1">
        <f>MAX(IF(ISBLANK(T947),0,VLOOKUP('Frese Valve Selection'!$T947,'Partnumber data cartridges'!$A$4:$G$1001,5,FALSE)),
IF(ISBLANK(V947),0,VLOOKUP('Frese Valve Selection'!V947,'Partnumber data cartridges'!$A$4:$G$1001,5,FALSE)),
IF(ISBLANK(X947),0,VLOOKUP('Frese Valve Selection'!X947,'Partnumber data cartridges'!$A$4:$G$1001,5,FALSE)))</f>
        <v>0</v>
      </c>
      <c r="AG947" s="20" t="e">
        <f>VLOOKUP(O947,'Weight table'!$A$2:$C$10000,3,FALSE)+IF(ISNUMBER(S947),S947*VLOOKUP(T947,'Weight table'!$A$2:$C$10000,3,FALSE),0)+IF(ISNUMBER(U947),U947*VLOOKUP(V947,'Weight table'!$A$2:$C$10000,3,FALSE),0)+IF(ISNUMBER(W947),W947*VLOOKUP(X947,'Weight table'!$A$2:$C$10000,3,FALSE),0)</f>
        <v>#N/A</v>
      </c>
      <c r="AI947" s="73"/>
      <c r="AN947">
        <f t="shared" si="65"/>
        <v>0</v>
      </c>
      <c r="AO947" t="e">
        <f t="shared" si="66"/>
        <v>#N/A</v>
      </c>
    </row>
    <row r="948" spans="2:4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O948" s="71"/>
      <c r="P948" s="20" t="e">
        <f>VLOOKUP('Frese Valve Selection'!$O948,'Partnumber data valves'!$B$4:$M$1001,12,FALSE)</f>
        <v>#N/A</v>
      </c>
      <c r="Q948" s="20" t="e">
        <f>VLOOKUP('Frese Valve Selection'!$O948,'Partnumber data valves'!$B$4:$L$1001,11,FALSE)</f>
        <v>#N/A</v>
      </c>
      <c r="R948" s="94" t="e">
        <f t="shared" si="64"/>
        <v>#DIV/0!</v>
      </c>
      <c r="S948" s="71"/>
      <c r="T948" s="71"/>
      <c r="U948" s="71"/>
      <c r="V948" s="71"/>
      <c r="W948" s="71"/>
      <c r="X948" s="71"/>
      <c r="Y948" s="19" t="e">
        <f>VLOOKUP('Frese Valve Selection'!$O948,'Partnumber data valves'!$B$4:$K$1001,2,FALSE)</f>
        <v>#N/A</v>
      </c>
      <c r="Z948" s="20" t="e">
        <f>VLOOKUP('Frese Valve Selection'!$O948,'Partnumber data valves'!$B$4:$K$1001,3,FALSE)</f>
        <v>#N/A</v>
      </c>
      <c r="AA948" s="20" t="e">
        <f>VLOOKUP('Frese Valve Selection'!$O948,'Partnumber data valves'!$B$4:$K$1001,7,FALSE)</f>
        <v>#N/A</v>
      </c>
      <c r="AB948" s="20" t="e">
        <f>VLOOKUP('Frese Valve Selection'!$O948,'Partnumber data valves'!$B$4:$K$1001,8,FALSE)</f>
        <v>#N/A</v>
      </c>
      <c r="AC948" s="20" t="e">
        <f>VLOOKUP('Frese Valve Selection'!$O948,'Partnumber data valves'!$B$4:$K$1001,9,FALSE)</f>
        <v>#N/A</v>
      </c>
      <c r="AD948" s="20" t="e">
        <f>VLOOKUP('Frese Valve Selection'!$O948,'Partnumber data valves'!$B$4:$K$1001,10,FALSE)</f>
        <v>#N/A</v>
      </c>
      <c r="AE948" s="93">
        <f>IF(ISNUMBER(S948),S948*VLOOKUP('Frese Valve Selection'!$T948,'Partnumber data cartridges'!$A$4:$G$1001,7,FALSE),0)+
IF(ISNUMBER(U948),U948*VLOOKUP('Frese Valve Selection'!V948,'Partnumber data cartridges'!$A$4:$G$1001,7,FALSE),0)+
IF(ISNUMBER(W948),W948*VLOOKUP('Frese Valve Selection'!X948,'Partnumber data cartridges'!$A$4:$G$1001,7,FALSE),0)</f>
        <v>0</v>
      </c>
      <c r="AF948" s="1">
        <f>MAX(IF(ISBLANK(T948),0,VLOOKUP('Frese Valve Selection'!$T948,'Partnumber data cartridges'!$A$4:$G$1001,5,FALSE)),
IF(ISBLANK(V948),0,VLOOKUP('Frese Valve Selection'!V948,'Partnumber data cartridges'!$A$4:$G$1001,5,FALSE)),
IF(ISBLANK(X948),0,VLOOKUP('Frese Valve Selection'!X948,'Partnumber data cartridges'!$A$4:$G$1001,5,FALSE)))</f>
        <v>0</v>
      </c>
      <c r="AG948" s="20" t="e">
        <f>VLOOKUP(O948,'Weight table'!$A$2:$C$10000,3,FALSE)+IF(ISNUMBER(S948),S948*VLOOKUP(T948,'Weight table'!$A$2:$C$10000,3,FALSE),0)+IF(ISNUMBER(U948),U948*VLOOKUP(V948,'Weight table'!$A$2:$C$10000,3,FALSE),0)+IF(ISNUMBER(W948),W948*VLOOKUP(X948,'Weight table'!$A$2:$C$10000,3,FALSE),0)</f>
        <v>#N/A</v>
      </c>
      <c r="AI948" s="73"/>
      <c r="AN948">
        <f t="shared" si="65"/>
        <v>0</v>
      </c>
      <c r="AO948" t="e">
        <f t="shared" si="66"/>
        <v>#N/A</v>
      </c>
    </row>
    <row r="949" spans="2:4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O949" s="71"/>
      <c r="P949" s="20" t="e">
        <f>VLOOKUP('Frese Valve Selection'!$O949,'Partnumber data valves'!$B$4:$M$1001,12,FALSE)</f>
        <v>#N/A</v>
      </c>
      <c r="Q949" s="20" t="e">
        <f>VLOOKUP('Frese Valve Selection'!$O949,'Partnumber data valves'!$B$4:$L$1001,11,FALSE)</f>
        <v>#N/A</v>
      </c>
      <c r="R949" s="94" t="e">
        <f t="shared" si="64"/>
        <v>#DIV/0!</v>
      </c>
      <c r="S949" s="71"/>
      <c r="T949" s="71"/>
      <c r="U949" s="71"/>
      <c r="V949" s="71"/>
      <c r="W949" s="71"/>
      <c r="X949" s="71"/>
      <c r="Y949" s="19" t="e">
        <f>VLOOKUP('Frese Valve Selection'!$O949,'Partnumber data valves'!$B$4:$K$1001,2,FALSE)</f>
        <v>#N/A</v>
      </c>
      <c r="Z949" s="20" t="e">
        <f>VLOOKUP('Frese Valve Selection'!$O949,'Partnumber data valves'!$B$4:$K$1001,3,FALSE)</f>
        <v>#N/A</v>
      </c>
      <c r="AA949" s="20" t="e">
        <f>VLOOKUP('Frese Valve Selection'!$O949,'Partnumber data valves'!$B$4:$K$1001,7,FALSE)</f>
        <v>#N/A</v>
      </c>
      <c r="AB949" s="20" t="e">
        <f>VLOOKUP('Frese Valve Selection'!$O949,'Partnumber data valves'!$B$4:$K$1001,8,FALSE)</f>
        <v>#N/A</v>
      </c>
      <c r="AC949" s="20" t="e">
        <f>VLOOKUP('Frese Valve Selection'!$O949,'Partnumber data valves'!$B$4:$K$1001,9,FALSE)</f>
        <v>#N/A</v>
      </c>
      <c r="AD949" s="20" t="e">
        <f>VLOOKUP('Frese Valve Selection'!$O949,'Partnumber data valves'!$B$4:$K$1001,10,FALSE)</f>
        <v>#N/A</v>
      </c>
      <c r="AE949" s="93">
        <f>IF(ISNUMBER(S949),S949*VLOOKUP('Frese Valve Selection'!$T949,'Partnumber data cartridges'!$A$4:$G$1001,7,FALSE),0)+
IF(ISNUMBER(U949),U949*VLOOKUP('Frese Valve Selection'!V949,'Partnumber data cartridges'!$A$4:$G$1001,7,FALSE),0)+
IF(ISNUMBER(W949),W949*VLOOKUP('Frese Valve Selection'!X949,'Partnumber data cartridges'!$A$4:$G$1001,7,FALSE),0)</f>
        <v>0</v>
      </c>
      <c r="AF949" s="1">
        <f>MAX(IF(ISBLANK(T949),0,VLOOKUP('Frese Valve Selection'!$T949,'Partnumber data cartridges'!$A$4:$G$1001,5,FALSE)),
IF(ISBLANK(V949),0,VLOOKUP('Frese Valve Selection'!V949,'Partnumber data cartridges'!$A$4:$G$1001,5,FALSE)),
IF(ISBLANK(X949),0,VLOOKUP('Frese Valve Selection'!X949,'Partnumber data cartridges'!$A$4:$G$1001,5,FALSE)))</f>
        <v>0</v>
      </c>
      <c r="AG949" s="20" t="e">
        <f>VLOOKUP(O949,'Weight table'!$A$2:$C$10000,3,FALSE)+IF(ISNUMBER(S949),S949*VLOOKUP(T949,'Weight table'!$A$2:$C$10000,3,FALSE),0)+IF(ISNUMBER(U949),U949*VLOOKUP(V949,'Weight table'!$A$2:$C$10000,3,FALSE),0)+IF(ISNUMBER(W949),W949*VLOOKUP(X949,'Weight table'!$A$2:$C$10000,3,FALSE),0)</f>
        <v>#N/A</v>
      </c>
      <c r="AI949" s="73"/>
      <c r="AN949">
        <f t="shared" si="65"/>
        <v>0</v>
      </c>
      <c r="AO949" t="e">
        <f t="shared" si="66"/>
        <v>#N/A</v>
      </c>
    </row>
    <row r="950" spans="2:4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O950" s="71"/>
      <c r="P950" s="20" t="e">
        <f>VLOOKUP('Frese Valve Selection'!$O950,'Partnumber data valves'!$B$4:$M$1001,12,FALSE)</f>
        <v>#N/A</v>
      </c>
      <c r="Q950" s="20" t="e">
        <f>VLOOKUP('Frese Valve Selection'!$O950,'Partnumber data valves'!$B$4:$L$1001,11,FALSE)</f>
        <v>#N/A</v>
      </c>
      <c r="R950" s="94" t="e">
        <f t="shared" si="64"/>
        <v>#DIV/0!</v>
      </c>
      <c r="S950" s="71"/>
      <c r="T950" s="71"/>
      <c r="U950" s="71"/>
      <c r="V950" s="71"/>
      <c r="W950" s="71"/>
      <c r="X950" s="71"/>
      <c r="Y950" s="19" t="e">
        <f>VLOOKUP('Frese Valve Selection'!$O950,'Partnumber data valves'!$B$4:$K$1001,2,FALSE)</f>
        <v>#N/A</v>
      </c>
      <c r="Z950" s="20" t="e">
        <f>VLOOKUP('Frese Valve Selection'!$O950,'Partnumber data valves'!$B$4:$K$1001,3,FALSE)</f>
        <v>#N/A</v>
      </c>
      <c r="AA950" s="20" t="e">
        <f>VLOOKUP('Frese Valve Selection'!$O950,'Partnumber data valves'!$B$4:$K$1001,7,FALSE)</f>
        <v>#N/A</v>
      </c>
      <c r="AB950" s="20" t="e">
        <f>VLOOKUP('Frese Valve Selection'!$O950,'Partnumber data valves'!$B$4:$K$1001,8,FALSE)</f>
        <v>#N/A</v>
      </c>
      <c r="AC950" s="20" t="e">
        <f>VLOOKUP('Frese Valve Selection'!$O950,'Partnumber data valves'!$B$4:$K$1001,9,FALSE)</f>
        <v>#N/A</v>
      </c>
      <c r="AD950" s="20" t="e">
        <f>VLOOKUP('Frese Valve Selection'!$O950,'Partnumber data valves'!$B$4:$K$1001,10,FALSE)</f>
        <v>#N/A</v>
      </c>
      <c r="AE950" s="93">
        <f>IF(ISNUMBER(S950),S950*VLOOKUP('Frese Valve Selection'!$T950,'Partnumber data cartridges'!$A$4:$G$1001,7,FALSE),0)+
IF(ISNUMBER(U950),U950*VLOOKUP('Frese Valve Selection'!V950,'Partnumber data cartridges'!$A$4:$G$1001,7,FALSE),0)+
IF(ISNUMBER(W950),W950*VLOOKUP('Frese Valve Selection'!X950,'Partnumber data cartridges'!$A$4:$G$1001,7,FALSE),0)</f>
        <v>0</v>
      </c>
      <c r="AF950" s="1">
        <f>MAX(IF(ISBLANK(T950),0,VLOOKUP('Frese Valve Selection'!$T950,'Partnumber data cartridges'!$A$4:$G$1001,5,FALSE)),
IF(ISBLANK(V950),0,VLOOKUP('Frese Valve Selection'!V950,'Partnumber data cartridges'!$A$4:$G$1001,5,FALSE)),
IF(ISBLANK(X950),0,VLOOKUP('Frese Valve Selection'!X950,'Partnumber data cartridges'!$A$4:$G$1001,5,FALSE)))</f>
        <v>0</v>
      </c>
      <c r="AG950" s="20" t="e">
        <f>VLOOKUP(O950,'Weight table'!$A$2:$C$10000,3,FALSE)+IF(ISNUMBER(S950),S950*VLOOKUP(T950,'Weight table'!$A$2:$C$10000,3,FALSE),0)+IF(ISNUMBER(U950),U950*VLOOKUP(V950,'Weight table'!$A$2:$C$10000,3,FALSE),0)+IF(ISNUMBER(W950),W950*VLOOKUP(X950,'Weight table'!$A$2:$C$10000,3,FALSE),0)</f>
        <v>#N/A</v>
      </c>
      <c r="AI950" s="73"/>
      <c r="AN950">
        <f t="shared" si="65"/>
        <v>0</v>
      </c>
      <c r="AO950" t="e">
        <f t="shared" si="66"/>
        <v>#N/A</v>
      </c>
    </row>
    <row r="951" spans="2:4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O951" s="71"/>
      <c r="P951" s="20" t="e">
        <f>VLOOKUP('Frese Valve Selection'!$O951,'Partnumber data valves'!$B$4:$M$1001,12,FALSE)</f>
        <v>#N/A</v>
      </c>
      <c r="Q951" s="20" t="e">
        <f>VLOOKUP('Frese Valve Selection'!$O951,'Partnumber data valves'!$B$4:$L$1001,11,FALSE)</f>
        <v>#N/A</v>
      </c>
      <c r="R951" s="94" t="e">
        <f t="shared" si="64"/>
        <v>#DIV/0!</v>
      </c>
      <c r="S951" s="71"/>
      <c r="T951" s="71"/>
      <c r="U951" s="71"/>
      <c r="V951" s="71"/>
      <c r="W951" s="71"/>
      <c r="X951" s="71"/>
      <c r="Y951" s="19" t="e">
        <f>VLOOKUP('Frese Valve Selection'!$O951,'Partnumber data valves'!$B$4:$K$1001,2,FALSE)</f>
        <v>#N/A</v>
      </c>
      <c r="Z951" s="20" t="e">
        <f>VLOOKUP('Frese Valve Selection'!$O951,'Partnumber data valves'!$B$4:$K$1001,3,FALSE)</f>
        <v>#N/A</v>
      </c>
      <c r="AA951" s="20" t="e">
        <f>VLOOKUP('Frese Valve Selection'!$O951,'Partnumber data valves'!$B$4:$K$1001,7,FALSE)</f>
        <v>#N/A</v>
      </c>
      <c r="AB951" s="20" t="e">
        <f>VLOOKUP('Frese Valve Selection'!$O951,'Partnumber data valves'!$B$4:$K$1001,8,FALSE)</f>
        <v>#N/A</v>
      </c>
      <c r="AC951" s="20" t="e">
        <f>VLOOKUP('Frese Valve Selection'!$O951,'Partnumber data valves'!$B$4:$K$1001,9,FALSE)</f>
        <v>#N/A</v>
      </c>
      <c r="AD951" s="20" t="e">
        <f>VLOOKUP('Frese Valve Selection'!$O951,'Partnumber data valves'!$B$4:$K$1001,10,FALSE)</f>
        <v>#N/A</v>
      </c>
      <c r="AE951" s="93">
        <f>IF(ISNUMBER(S951),S951*VLOOKUP('Frese Valve Selection'!$T951,'Partnumber data cartridges'!$A$4:$G$1001,7,FALSE),0)+
IF(ISNUMBER(U951),U951*VLOOKUP('Frese Valve Selection'!V951,'Partnumber data cartridges'!$A$4:$G$1001,7,FALSE),0)+
IF(ISNUMBER(W951),W951*VLOOKUP('Frese Valve Selection'!X951,'Partnumber data cartridges'!$A$4:$G$1001,7,FALSE),0)</f>
        <v>0</v>
      </c>
      <c r="AF951" s="1">
        <f>MAX(IF(ISBLANK(T951),0,VLOOKUP('Frese Valve Selection'!$T951,'Partnumber data cartridges'!$A$4:$G$1001,5,FALSE)),
IF(ISBLANK(V951),0,VLOOKUP('Frese Valve Selection'!V951,'Partnumber data cartridges'!$A$4:$G$1001,5,FALSE)),
IF(ISBLANK(X951),0,VLOOKUP('Frese Valve Selection'!X951,'Partnumber data cartridges'!$A$4:$G$1001,5,FALSE)))</f>
        <v>0</v>
      </c>
      <c r="AG951" s="20" t="e">
        <f>VLOOKUP(O951,'Weight table'!$A$2:$C$10000,3,FALSE)+IF(ISNUMBER(S951),S951*VLOOKUP(T951,'Weight table'!$A$2:$C$10000,3,FALSE),0)+IF(ISNUMBER(U951),U951*VLOOKUP(V951,'Weight table'!$A$2:$C$10000,3,FALSE),0)+IF(ISNUMBER(W951),W951*VLOOKUP(X951,'Weight table'!$A$2:$C$10000,3,FALSE),0)</f>
        <v>#N/A</v>
      </c>
      <c r="AI951" s="73"/>
      <c r="AN951">
        <f t="shared" si="65"/>
        <v>0</v>
      </c>
      <c r="AO951" t="e">
        <f t="shared" si="66"/>
        <v>#N/A</v>
      </c>
    </row>
    <row r="952" spans="2:4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O952" s="71"/>
      <c r="P952" s="20" t="e">
        <f>VLOOKUP('Frese Valve Selection'!$O952,'Partnumber data valves'!$B$4:$M$1001,12,FALSE)</f>
        <v>#N/A</v>
      </c>
      <c r="Q952" s="20" t="e">
        <f>VLOOKUP('Frese Valve Selection'!$O952,'Partnumber data valves'!$B$4:$L$1001,11,FALSE)</f>
        <v>#N/A</v>
      </c>
      <c r="R952" s="94" t="e">
        <f t="shared" si="64"/>
        <v>#DIV/0!</v>
      </c>
      <c r="S952" s="71"/>
      <c r="T952" s="71"/>
      <c r="U952" s="71"/>
      <c r="V952" s="71"/>
      <c r="W952" s="71"/>
      <c r="X952" s="71"/>
      <c r="Y952" s="19" t="e">
        <f>VLOOKUP('Frese Valve Selection'!$O952,'Partnumber data valves'!$B$4:$K$1001,2,FALSE)</f>
        <v>#N/A</v>
      </c>
      <c r="Z952" s="20" t="e">
        <f>VLOOKUP('Frese Valve Selection'!$O952,'Partnumber data valves'!$B$4:$K$1001,3,FALSE)</f>
        <v>#N/A</v>
      </c>
      <c r="AA952" s="20" t="e">
        <f>VLOOKUP('Frese Valve Selection'!$O952,'Partnumber data valves'!$B$4:$K$1001,7,FALSE)</f>
        <v>#N/A</v>
      </c>
      <c r="AB952" s="20" t="e">
        <f>VLOOKUP('Frese Valve Selection'!$O952,'Partnumber data valves'!$B$4:$K$1001,8,FALSE)</f>
        <v>#N/A</v>
      </c>
      <c r="AC952" s="20" t="e">
        <f>VLOOKUP('Frese Valve Selection'!$O952,'Partnumber data valves'!$B$4:$K$1001,9,FALSE)</f>
        <v>#N/A</v>
      </c>
      <c r="AD952" s="20" t="e">
        <f>VLOOKUP('Frese Valve Selection'!$O952,'Partnumber data valves'!$B$4:$K$1001,10,FALSE)</f>
        <v>#N/A</v>
      </c>
      <c r="AE952" s="93">
        <f>IF(ISNUMBER(S952),S952*VLOOKUP('Frese Valve Selection'!$T952,'Partnumber data cartridges'!$A$4:$G$1001,7,FALSE),0)+
IF(ISNUMBER(U952),U952*VLOOKUP('Frese Valve Selection'!V952,'Partnumber data cartridges'!$A$4:$G$1001,7,FALSE),0)+
IF(ISNUMBER(W952),W952*VLOOKUP('Frese Valve Selection'!X952,'Partnumber data cartridges'!$A$4:$G$1001,7,FALSE),0)</f>
        <v>0</v>
      </c>
      <c r="AF952" s="1">
        <f>MAX(IF(ISBLANK(T952),0,VLOOKUP('Frese Valve Selection'!$T952,'Partnumber data cartridges'!$A$4:$G$1001,5,FALSE)),
IF(ISBLANK(V952),0,VLOOKUP('Frese Valve Selection'!V952,'Partnumber data cartridges'!$A$4:$G$1001,5,FALSE)),
IF(ISBLANK(X952),0,VLOOKUP('Frese Valve Selection'!X952,'Partnumber data cartridges'!$A$4:$G$1001,5,FALSE)))</f>
        <v>0</v>
      </c>
      <c r="AG952" s="20" t="e">
        <f>VLOOKUP(O952,'Weight table'!$A$2:$C$10000,3,FALSE)+IF(ISNUMBER(S952),S952*VLOOKUP(T952,'Weight table'!$A$2:$C$10000,3,FALSE),0)+IF(ISNUMBER(U952),U952*VLOOKUP(V952,'Weight table'!$A$2:$C$10000,3,FALSE),0)+IF(ISNUMBER(W952),W952*VLOOKUP(X952,'Weight table'!$A$2:$C$10000,3,FALSE),0)</f>
        <v>#N/A</v>
      </c>
      <c r="AI952" s="73"/>
      <c r="AN952">
        <f t="shared" si="65"/>
        <v>0</v>
      </c>
      <c r="AO952" t="e">
        <f t="shared" si="66"/>
        <v>#N/A</v>
      </c>
    </row>
    <row r="953" spans="2:4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O953" s="71"/>
      <c r="P953" s="20" t="e">
        <f>VLOOKUP('Frese Valve Selection'!$O953,'Partnumber data valves'!$B$4:$M$1001,12,FALSE)</f>
        <v>#N/A</v>
      </c>
      <c r="Q953" s="20" t="e">
        <f>VLOOKUP('Frese Valve Selection'!$O953,'Partnumber data valves'!$B$4:$L$1001,11,FALSE)</f>
        <v>#N/A</v>
      </c>
      <c r="R953" s="94" t="e">
        <f t="shared" si="64"/>
        <v>#DIV/0!</v>
      </c>
      <c r="S953" s="71"/>
      <c r="T953" s="71"/>
      <c r="U953" s="71"/>
      <c r="V953" s="71"/>
      <c r="W953" s="71"/>
      <c r="X953" s="71"/>
      <c r="Y953" s="19" t="e">
        <f>VLOOKUP('Frese Valve Selection'!$O953,'Partnumber data valves'!$B$4:$K$1001,2,FALSE)</f>
        <v>#N/A</v>
      </c>
      <c r="Z953" s="20" t="e">
        <f>VLOOKUP('Frese Valve Selection'!$O953,'Partnumber data valves'!$B$4:$K$1001,3,FALSE)</f>
        <v>#N/A</v>
      </c>
      <c r="AA953" s="20" t="e">
        <f>VLOOKUP('Frese Valve Selection'!$O953,'Partnumber data valves'!$B$4:$K$1001,7,FALSE)</f>
        <v>#N/A</v>
      </c>
      <c r="AB953" s="20" t="e">
        <f>VLOOKUP('Frese Valve Selection'!$O953,'Partnumber data valves'!$B$4:$K$1001,8,FALSE)</f>
        <v>#N/A</v>
      </c>
      <c r="AC953" s="20" t="e">
        <f>VLOOKUP('Frese Valve Selection'!$O953,'Partnumber data valves'!$B$4:$K$1001,9,FALSE)</f>
        <v>#N/A</v>
      </c>
      <c r="AD953" s="20" t="e">
        <f>VLOOKUP('Frese Valve Selection'!$O953,'Partnumber data valves'!$B$4:$K$1001,10,FALSE)</f>
        <v>#N/A</v>
      </c>
      <c r="AE953" s="93">
        <f>IF(ISNUMBER(S953),S953*VLOOKUP('Frese Valve Selection'!$T953,'Partnumber data cartridges'!$A$4:$G$1001,7,FALSE),0)+
IF(ISNUMBER(U953),U953*VLOOKUP('Frese Valve Selection'!V953,'Partnumber data cartridges'!$A$4:$G$1001,7,FALSE),0)+
IF(ISNUMBER(W953),W953*VLOOKUP('Frese Valve Selection'!X953,'Partnumber data cartridges'!$A$4:$G$1001,7,FALSE),0)</f>
        <v>0</v>
      </c>
      <c r="AF953" s="1">
        <f>MAX(IF(ISBLANK(T953),0,VLOOKUP('Frese Valve Selection'!$T953,'Partnumber data cartridges'!$A$4:$G$1001,5,FALSE)),
IF(ISBLANK(V953),0,VLOOKUP('Frese Valve Selection'!V953,'Partnumber data cartridges'!$A$4:$G$1001,5,FALSE)),
IF(ISBLANK(X953),0,VLOOKUP('Frese Valve Selection'!X953,'Partnumber data cartridges'!$A$4:$G$1001,5,FALSE)))</f>
        <v>0</v>
      </c>
      <c r="AG953" s="20" t="e">
        <f>VLOOKUP(O953,'Weight table'!$A$2:$C$10000,3,FALSE)+IF(ISNUMBER(S953),S953*VLOOKUP(T953,'Weight table'!$A$2:$C$10000,3,FALSE),0)+IF(ISNUMBER(U953),U953*VLOOKUP(V953,'Weight table'!$A$2:$C$10000,3,FALSE),0)+IF(ISNUMBER(W953),W953*VLOOKUP(X953,'Weight table'!$A$2:$C$10000,3,FALSE),0)</f>
        <v>#N/A</v>
      </c>
      <c r="AI953" s="73"/>
      <c r="AN953">
        <f t="shared" si="65"/>
        <v>0</v>
      </c>
      <c r="AO953" t="e">
        <f t="shared" si="66"/>
        <v>#N/A</v>
      </c>
    </row>
    <row r="954" spans="2:4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O954" s="71"/>
      <c r="P954" s="20" t="e">
        <f>VLOOKUP('Frese Valve Selection'!$O954,'Partnumber data valves'!$B$4:$M$1001,12,FALSE)</f>
        <v>#N/A</v>
      </c>
      <c r="Q954" s="20" t="e">
        <f>VLOOKUP('Frese Valve Selection'!$O954,'Partnumber data valves'!$B$4:$L$1001,11,FALSE)</f>
        <v>#N/A</v>
      </c>
      <c r="R954" s="94" t="e">
        <f t="shared" si="64"/>
        <v>#DIV/0!</v>
      </c>
      <c r="S954" s="71"/>
      <c r="T954" s="71"/>
      <c r="U954" s="71"/>
      <c r="V954" s="71"/>
      <c r="W954" s="71"/>
      <c r="X954" s="71"/>
      <c r="Y954" s="19" t="e">
        <f>VLOOKUP('Frese Valve Selection'!$O954,'Partnumber data valves'!$B$4:$K$1001,2,FALSE)</f>
        <v>#N/A</v>
      </c>
      <c r="Z954" s="20" t="e">
        <f>VLOOKUP('Frese Valve Selection'!$O954,'Partnumber data valves'!$B$4:$K$1001,3,FALSE)</f>
        <v>#N/A</v>
      </c>
      <c r="AA954" s="20" t="e">
        <f>VLOOKUP('Frese Valve Selection'!$O954,'Partnumber data valves'!$B$4:$K$1001,7,FALSE)</f>
        <v>#N/A</v>
      </c>
      <c r="AB954" s="20" t="e">
        <f>VLOOKUP('Frese Valve Selection'!$O954,'Partnumber data valves'!$B$4:$K$1001,8,FALSE)</f>
        <v>#N/A</v>
      </c>
      <c r="AC954" s="20" t="e">
        <f>VLOOKUP('Frese Valve Selection'!$O954,'Partnumber data valves'!$B$4:$K$1001,9,FALSE)</f>
        <v>#N/A</v>
      </c>
      <c r="AD954" s="20" t="e">
        <f>VLOOKUP('Frese Valve Selection'!$O954,'Partnumber data valves'!$B$4:$K$1001,10,FALSE)</f>
        <v>#N/A</v>
      </c>
      <c r="AE954" s="93">
        <f>IF(ISNUMBER(S954),S954*VLOOKUP('Frese Valve Selection'!$T954,'Partnumber data cartridges'!$A$4:$G$1001,7,FALSE),0)+
IF(ISNUMBER(U954),U954*VLOOKUP('Frese Valve Selection'!V954,'Partnumber data cartridges'!$A$4:$G$1001,7,FALSE),0)+
IF(ISNUMBER(W954),W954*VLOOKUP('Frese Valve Selection'!X954,'Partnumber data cartridges'!$A$4:$G$1001,7,FALSE),0)</f>
        <v>0</v>
      </c>
      <c r="AF954" s="1">
        <f>MAX(IF(ISBLANK(T954),0,VLOOKUP('Frese Valve Selection'!$T954,'Partnumber data cartridges'!$A$4:$G$1001,5,FALSE)),
IF(ISBLANK(V954),0,VLOOKUP('Frese Valve Selection'!V954,'Partnumber data cartridges'!$A$4:$G$1001,5,FALSE)),
IF(ISBLANK(X954),0,VLOOKUP('Frese Valve Selection'!X954,'Partnumber data cartridges'!$A$4:$G$1001,5,FALSE)))</f>
        <v>0</v>
      </c>
      <c r="AG954" s="20" t="e">
        <f>VLOOKUP(O954,'Weight table'!$A$2:$C$10000,3,FALSE)+IF(ISNUMBER(S954),S954*VLOOKUP(T954,'Weight table'!$A$2:$C$10000,3,FALSE),0)+IF(ISNUMBER(U954),U954*VLOOKUP(V954,'Weight table'!$A$2:$C$10000,3,FALSE),0)+IF(ISNUMBER(W954),W954*VLOOKUP(X954,'Weight table'!$A$2:$C$10000,3,FALSE),0)</f>
        <v>#N/A</v>
      </c>
      <c r="AI954" s="73"/>
      <c r="AN954">
        <f t="shared" si="65"/>
        <v>0</v>
      </c>
      <c r="AO954" t="e">
        <f t="shared" si="66"/>
        <v>#N/A</v>
      </c>
    </row>
    <row r="955" spans="2:4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O955" s="71"/>
      <c r="P955" s="20" t="e">
        <f>VLOOKUP('Frese Valve Selection'!$O955,'Partnumber data valves'!$B$4:$M$1001,12,FALSE)</f>
        <v>#N/A</v>
      </c>
      <c r="Q955" s="20" t="e">
        <f>VLOOKUP('Frese Valve Selection'!$O955,'Partnumber data valves'!$B$4:$L$1001,11,FALSE)</f>
        <v>#N/A</v>
      </c>
      <c r="R955" s="94" t="e">
        <f t="shared" si="64"/>
        <v>#DIV/0!</v>
      </c>
      <c r="S955" s="71"/>
      <c r="T955" s="71"/>
      <c r="U955" s="71"/>
      <c r="V955" s="71"/>
      <c r="W955" s="71"/>
      <c r="X955" s="71"/>
      <c r="Y955" s="19" t="e">
        <f>VLOOKUP('Frese Valve Selection'!$O955,'Partnumber data valves'!$B$4:$K$1001,2,FALSE)</f>
        <v>#N/A</v>
      </c>
      <c r="Z955" s="20" t="e">
        <f>VLOOKUP('Frese Valve Selection'!$O955,'Partnumber data valves'!$B$4:$K$1001,3,FALSE)</f>
        <v>#N/A</v>
      </c>
      <c r="AA955" s="20" t="e">
        <f>VLOOKUP('Frese Valve Selection'!$O955,'Partnumber data valves'!$B$4:$K$1001,7,FALSE)</f>
        <v>#N/A</v>
      </c>
      <c r="AB955" s="20" t="e">
        <f>VLOOKUP('Frese Valve Selection'!$O955,'Partnumber data valves'!$B$4:$K$1001,8,FALSE)</f>
        <v>#N/A</v>
      </c>
      <c r="AC955" s="20" t="e">
        <f>VLOOKUP('Frese Valve Selection'!$O955,'Partnumber data valves'!$B$4:$K$1001,9,FALSE)</f>
        <v>#N/A</v>
      </c>
      <c r="AD955" s="20" t="e">
        <f>VLOOKUP('Frese Valve Selection'!$O955,'Partnumber data valves'!$B$4:$K$1001,10,FALSE)</f>
        <v>#N/A</v>
      </c>
      <c r="AE955" s="93">
        <f>IF(ISNUMBER(S955),S955*VLOOKUP('Frese Valve Selection'!$T955,'Partnumber data cartridges'!$A$4:$G$1001,7,FALSE),0)+
IF(ISNUMBER(U955),U955*VLOOKUP('Frese Valve Selection'!V955,'Partnumber data cartridges'!$A$4:$G$1001,7,FALSE),0)+
IF(ISNUMBER(W955),W955*VLOOKUP('Frese Valve Selection'!X955,'Partnumber data cartridges'!$A$4:$G$1001,7,FALSE),0)</f>
        <v>0</v>
      </c>
      <c r="AF955" s="1">
        <f>MAX(IF(ISBLANK(T955),0,VLOOKUP('Frese Valve Selection'!$T955,'Partnumber data cartridges'!$A$4:$G$1001,5,FALSE)),
IF(ISBLANK(V955),0,VLOOKUP('Frese Valve Selection'!V955,'Partnumber data cartridges'!$A$4:$G$1001,5,FALSE)),
IF(ISBLANK(X955),0,VLOOKUP('Frese Valve Selection'!X955,'Partnumber data cartridges'!$A$4:$G$1001,5,FALSE)))</f>
        <v>0</v>
      </c>
      <c r="AG955" s="20" t="e">
        <f>VLOOKUP(O955,'Weight table'!$A$2:$C$10000,3,FALSE)+IF(ISNUMBER(S955),S955*VLOOKUP(T955,'Weight table'!$A$2:$C$10000,3,FALSE),0)+IF(ISNUMBER(U955),U955*VLOOKUP(V955,'Weight table'!$A$2:$C$10000,3,FALSE),0)+IF(ISNUMBER(W955),W955*VLOOKUP(X955,'Weight table'!$A$2:$C$10000,3,FALSE),0)</f>
        <v>#N/A</v>
      </c>
      <c r="AI955" s="73"/>
      <c r="AN955">
        <f t="shared" si="65"/>
        <v>0</v>
      </c>
      <c r="AO955" t="e">
        <f t="shared" si="66"/>
        <v>#N/A</v>
      </c>
    </row>
    <row r="956" spans="2:4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O956" s="71"/>
      <c r="P956" s="20" t="e">
        <f>VLOOKUP('Frese Valve Selection'!$O956,'Partnumber data valves'!$B$4:$M$1001,12,FALSE)</f>
        <v>#N/A</v>
      </c>
      <c r="Q956" s="20" t="e">
        <f>VLOOKUP('Frese Valve Selection'!$O956,'Partnumber data valves'!$B$4:$L$1001,11,FALSE)</f>
        <v>#N/A</v>
      </c>
      <c r="R956" s="94" t="e">
        <f t="shared" si="64"/>
        <v>#DIV/0!</v>
      </c>
      <c r="S956" s="71"/>
      <c r="T956" s="71"/>
      <c r="U956" s="71"/>
      <c r="V956" s="71"/>
      <c r="W956" s="71"/>
      <c r="X956" s="71"/>
      <c r="Y956" s="19" t="e">
        <f>VLOOKUP('Frese Valve Selection'!$O956,'Partnumber data valves'!$B$4:$K$1001,2,FALSE)</f>
        <v>#N/A</v>
      </c>
      <c r="Z956" s="20" t="e">
        <f>VLOOKUP('Frese Valve Selection'!$O956,'Partnumber data valves'!$B$4:$K$1001,3,FALSE)</f>
        <v>#N/A</v>
      </c>
      <c r="AA956" s="20" t="e">
        <f>VLOOKUP('Frese Valve Selection'!$O956,'Partnumber data valves'!$B$4:$K$1001,7,FALSE)</f>
        <v>#N/A</v>
      </c>
      <c r="AB956" s="20" t="e">
        <f>VLOOKUP('Frese Valve Selection'!$O956,'Partnumber data valves'!$B$4:$K$1001,8,FALSE)</f>
        <v>#N/A</v>
      </c>
      <c r="AC956" s="20" t="e">
        <f>VLOOKUP('Frese Valve Selection'!$O956,'Partnumber data valves'!$B$4:$K$1001,9,FALSE)</f>
        <v>#N/A</v>
      </c>
      <c r="AD956" s="20" t="e">
        <f>VLOOKUP('Frese Valve Selection'!$O956,'Partnumber data valves'!$B$4:$K$1001,10,FALSE)</f>
        <v>#N/A</v>
      </c>
      <c r="AE956" s="93">
        <f>IF(ISNUMBER(S956),S956*VLOOKUP('Frese Valve Selection'!$T956,'Partnumber data cartridges'!$A$4:$G$1001,7,FALSE),0)+
IF(ISNUMBER(U956),U956*VLOOKUP('Frese Valve Selection'!V956,'Partnumber data cartridges'!$A$4:$G$1001,7,FALSE),0)+
IF(ISNUMBER(W956),W956*VLOOKUP('Frese Valve Selection'!X956,'Partnumber data cartridges'!$A$4:$G$1001,7,FALSE),0)</f>
        <v>0</v>
      </c>
      <c r="AF956" s="1">
        <f>MAX(IF(ISBLANK(T956),0,VLOOKUP('Frese Valve Selection'!$T956,'Partnumber data cartridges'!$A$4:$G$1001,5,FALSE)),
IF(ISBLANK(V956),0,VLOOKUP('Frese Valve Selection'!V956,'Partnumber data cartridges'!$A$4:$G$1001,5,FALSE)),
IF(ISBLANK(X956),0,VLOOKUP('Frese Valve Selection'!X956,'Partnumber data cartridges'!$A$4:$G$1001,5,FALSE)))</f>
        <v>0</v>
      </c>
      <c r="AG956" s="20" t="e">
        <f>VLOOKUP(O956,'Weight table'!$A$2:$C$10000,3,FALSE)+IF(ISNUMBER(S956),S956*VLOOKUP(T956,'Weight table'!$A$2:$C$10000,3,FALSE),0)+IF(ISNUMBER(U956),U956*VLOOKUP(V956,'Weight table'!$A$2:$C$10000,3,FALSE),0)+IF(ISNUMBER(W956),W956*VLOOKUP(X956,'Weight table'!$A$2:$C$10000,3,FALSE),0)</f>
        <v>#N/A</v>
      </c>
      <c r="AI956" s="73"/>
      <c r="AN956">
        <f t="shared" si="65"/>
        <v>0</v>
      </c>
      <c r="AO956" t="e">
        <f t="shared" si="66"/>
        <v>#N/A</v>
      </c>
    </row>
    <row r="957" spans="2:4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O957" s="71"/>
      <c r="P957" s="20" t="e">
        <f>VLOOKUP('Frese Valve Selection'!$O957,'Partnumber data valves'!$B$4:$M$1001,12,FALSE)</f>
        <v>#N/A</v>
      </c>
      <c r="Q957" s="20" t="e">
        <f>VLOOKUP('Frese Valve Selection'!$O957,'Partnumber data valves'!$B$4:$L$1001,11,FALSE)</f>
        <v>#N/A</v>
      </c>
      <c r="R957" s="94" t="e">
        <f t="shared" si="64"/>
        <v>#DIV/0!</v>
      </c>
      <c r="S957" s="71"/>
      <c r="T957" s="71"/>
      <c r="U957" s="71"/>
      <c r="V957" s="71"/>
      <c r="W957" s="71"/>
      <c r="X957" s="71"/>
      <c r="Y957" s="19" t="e">
        <f>VLOOKUP('Frese Valve Selection'!$O957,'Partnumber data valves'!$B$4:$K$1001,2,FALSE)</f>
        <v>#N/A</v>
      </c>
      <c r="Z957" s="20" t="e">
        <f>VLOOKUP('Frese Valve Selection'!$O957,'Partnumber data valves'!$B$4:$K$1001,3,FALSE)</f>
        <v>#N/A</v>
      </c>
      <c r="AA957" s="20" t="e">
        <f>VLOOKUP('Frese Valve Selection'!$O957,'Partnumber data valves'!$B$4:$K$1001,7,FALSE)</f>
        <v>#N/A</v>
      </c>
      <c r="AB957" s="20" t="e">
        <f>VLOOKUP('Frese Valve Selection'!$O957,'Partnumber data valves'!$B$4:$K$1001,8,FALSE)</f>
        <v>#N/A</v>
      </c>
      <c r="AC957" s="20" t="e">
        <f>VLOOKUP('Frese Valve Selection'!$O957,'Partnumber data valves'!$B$4:$K$1001,9,FALSE)</f>
        <v>#N/A</v>
      </c>
      <c r="AD957" s="20" t="e">
        <f>VLOOKUP('Frese Valve Selection'!$O957,'Partnumber data valves'!$B$4:$K$1001,10,FALSE)</f>
        <v>#N/A</v>
      </c>
      <c r="AE957" s="93">
        <f>IF(ISNUMBER(S957),S957*VLOOKUP('Frese Valve Selection'!$T957,'Partnumber data cartridges'!$A$4:$G$1001,7,FALSE),0)+
IF(ISNUMBER(U957),U957*VLOOKUP('Frese Valve Selection'!V957,'Partnumber data cartridges'!$A$4:$G$1001,7,FALSE),0)+
IF(ISNUMBER(W957),W957*VLOOKUP('Frese Valve Selection'!X957,'Partnumber data cartridges'!$A$4:$G$1001,7,FALSE),0)</f>
        <v>0</v>
      </c>
      <c r="AF957" s="1">
        <f>MAX(IF(ISBLANK(T957),0,VLOOKUP('Frese Valve Selection'!$T957,'Partnumber data cartridges'!$A$4:$G$1001,5,FALSE)),
IF(ISBLANK(V957),0,VLOOKUP('Frese Valve Selection'!V957,'Partnumber data cartridges'!$A$4:$G$1001,5,FALSE)),
IF(ISBLANK(X957),0,VLOOKUP('Frese Valve Selection'!X957,'Partnumber data cartridges'!$A$4:$G$1001,5,FALSE)))</f>
        <v>0</v>
      </c>
      <c r="AG957" s="20" t="e">
        <f>VLOOKUP(O957,'Weight table'!$A$2:$C$10000,3,FALSE)+IF(ISNUMBER(S957),S957*VLOOKUP(T957,'Weight table'!$A$2:$C$10000,3,FALSE),0)+IF(ISNUMBER(U957),U957*VLOOKUP(V957,'Weight table'!$A$2:$C$10000,3,FALSE),0)+IF(ISNUMBER(W957),W957*VLOOKUP(X957,'Weight table'!$A$2:$C$10000,3,FALSE),0)</f>
        <v>#N/A</v>
      </c>
      <c r="AI957" s="73"/>
      <c r="AN957">
        <f t="shared" si="65"/>
        <v>0</v>
      </c>
      <c r="AO957" t="e">
        <f t="shared" si="66"/>
        <v>#N/A</v>
      </c>
    </row>
    <row r="958" spans="2:4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O958" s="71"/>
      <c r="P958" s="20" t="e">
        <f>VLOOKUP('Frese Valve Selection'!$O958,'Partnumber data valves'!$B$4:$M$1001,12,FALSE)</f>
        <v>#N/A</v>
      </c>
      <c r="Q958" s="20" t="e">
        <f>VLOOKUP('Frese Valve Selection'!$O958,'Partnumber data valves'!$B$4:$L$1001,11,FALSE)</f>
        <v>#N/A</v>
      </c>
      <c r="R958" s="94" t="e">
        <f t="shared" si="64"/>
        <v>#DIV/0!</v>
      </c>
      <c r="S958" s="71"/>
      <c r="T958" s="71"/>
      <c r="U958" s="71"/>
      <c r="V958" s="71"/>
      <c r="W958" s="71"/>
      <c r="X958" s="71"/>
      <c r="Y958" s="19" t="e">
        <f>VLOOKUP('Frese Valve Selection'!$O958,'Partnumber data valves'!$B$4:$K$1001,2,FALSE)</f>
        <v>#N/A</v>
      </c>
      <c r="Z958" s="20" t="e">
        <f>VLOOKUP('Frese Valve Selection'!$O958,'Partnumber data valves'!$B$4:$K$1001,3,FALSE)</f>
        <v>#N/A</v>
      </c>
      <c r="AA958" s="20" t="e">
        <f>VLOOKUP('Frese Valve Selection'!$O958,'Partnumber data valves'!$B$4:$K$1001,7,FALSE)</f>
        <v>#N/A</v>
      </c>
      <c r="AB958" s="20" t="e">
        <f>VLOOKUP('Frese Valve Selection'!$O958,'Partnumber data valves'!$B$4:$K$1001,8,FALSE)</f>
        <v>#N/A</v>
      </c>
      <c r="AC958" s="20" t="e">
        <f>VLOOKUP('Frese Valve Selection'!$O958,'Partnumber data valves'!$B$4:$K$1001,9,FALSE)</f>
        <v>#N/A</v>
      </c>
      <c r="AD958" s="20" t="e">
        <f>VLOOKUP('Frese Valve Selection'!$O958,'Partnumber data valves'!$B$4:$K$1001,10,FALSE)</f>
        <v>#N/A</v>
      </c>
      <c r="AE958" s="93">
        <f>IF(ISNUMBER(S958),S958*VLOOKUP('Frese Valve Selection'!$T958,'Partnumber data cartridges'!$A$4:$G$1001,7,FALSE),0)+
IF(ISNUMBER(U958),U958*VLOOKUP('Frese Valve Selection'!V958,'Partnumber data cartridges'!$A$4:$G$1001,7,FALSE),0)+
IF(ISNUMBER(W958),W958*VLOOKUP('Frese Valve Selection'!X958,'Partnumber data cartridges'!$A$4:$G$1001,7,FALSE),0)</f>
        <v>0</v>
      </c>
      <c r="AF958" s="1">
        <f>MAX(IF(ISBLANK(T958),0,VLOOKUP('Frese Valve Selection'!$T958,'Partnumber data cartridges'!$A$4:$G$1001,5,FALSE)),
IF(ISBLANK(V958),0,VLOOKUP('Frese Valve Selection'!V958,'Partnumber data cartridges'!$A$4:$G$1001,5,FALSE)),
IF(ISBLANK(X958),0,VLOOKUP('Frese Valve Selection'!X958,'Partnumber data cartridges'!$A$4:$G$1001,5,FALSE)))</f>
        <v>0</v>
      </c>
      <c r="AG958" s="20" t="e">
        <f>VLOOKUP(O958,'Weight table'!$A$2:$C$10000,3,FALSE)+IF(ISNUMBER(S958),S958*VLOOKUP(T958,'Weight table'!$A$2:$C$10000,3,FALSE),0)+IF(ISNUMBER(U958),U958*VLOOKUP(V958,'Weight table'!$A$2:$C$10000,3,FALSE),0)+IF(ISNUMBER(W958),W958*VLOOKUP(X958,'Weight table'!$A$2:$C$10000,3,FALSE),0)</f>
        <v>#N/A</v>
      </c>
      <c r="AI958" s="73"/>
      <c r="AN958">
        <f t="shared" si="65"/>
        <v>0</v>
      </c>
      <c r="AO958" t="e">
        <f t="shared" si="66"/>
        <v>#N/A</v>
      </c>
    </row>
    <row r="959" spans="2:4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O959" s="71"/>
      <c r="P959" s="20" t="e">
        <f>VLOOKUP('Frese Valve Selection'!$O959,'Partnumber data valves'!$B$4:$M$1001,12,FALSE)</f>
        <v>#N/A</v>
      </c>
      <c r="Q959" s="20" t="e">
        <f>VLOOKUP('Frese Valve Selection'!$O959,'Partnumber data valves'!$B$4:$L$1001,11,FALSE)</f>
        <v>#N/A</v>
      </c>
      <c r="R959" s="94" t="e">
        <f t="shared" si="64"/>
        <v>#DIV/0!</v>
      </c>
      <c r="S959" s="71"/>
      <c r="T959" s="71"/>
      <c r="U959" s="71"/>
      <c r="V959" s="71"/>
      <c r="W959" s="71"/>
      <c r="X959" s="71"/>
      <c r="Y959" s="19" t="e">
        <f>VLOOKUP('Frese Valve Selection'!$O959,'Partnumber data valves'!$B$4:$K$1001,2,FALSE)</f>
        <v>#N/A</v>
      </c>
      <c r="Z959" s="20" t="e">
        <f>VLOOKUP('Frese Valve Selection'!$O959,'Partnumber data valves'!$B$4:$K$1001,3,FALSE)</f>
        <v>#N/A</v>
      </c>
      <c r="AA959" s="20" t="e">
        <f>VLOOKUP('Frese Valve Selection'!$O959,'Partnumber data valves'!$B$4:$K$1001,7,FALSE)</f>
        <v>#N/A</v>
      </c>
      <c r="AB959" s="20" t="e">
        <f>VLOOKUP('Frese Valve Selection'!$O959,'Partnumber data valves'!$B$4:$K$1001,8,FALSE)</f>
        <v>#N/A</v>
      </c>
      <c r="AC959" s="20" t="e">
        <f>VLOOKUP('Frese Valve Selection'!$O959,'Partnumber data valves'!$B$4:$K$1001,9,FALSE)</f>
        <v>#N/A</v>
      </c>
      <c r="AD959" s="20" t="e">
        <f>VLOOKUP('Frese Valve Selection'!$O959,'Partnumber data valves'!$B$4:$K$1001,10,FALSE)</f>
        <v>#N/A</v>
      </c>
      <c r="AE959" s="93">
        <f>IF(ISNUMBER(S959),S959*VLOOKUP('Frese Valve Selection'!$T959,'Partnumber data cartridges'!$A$4:$G$1001,7,FALSE),0)+
IF(ISNUMBER(U959),U959*VLOOKUP('Frese Valve Selection'!V959,'Partnumber data cartridges'!$A$4:$G$1001,7,FALSE),0)+
IF(ISNUMBER(W959),W959*VLOOKUP('Frese Valve Selection'!X959,'Partnumber data cartridges'!$A$4:$G$1001,7,FALSE),0)</f>
        <v>0</v>
      </c>
      <c r="AF959" s="1">
        <f>MAX(IF(ISBLANK(T959),0,VLOOKUP('Frese Valve Selection'!$T959,'Partnumber data cartridges'!$A$4:$G$1001,5,FALSE)),
IF(ISBLANK(V959),0,VLOOKUP('Frese Valve Selection'!V959,'Partnumber data cartridges'!$A$4:$G$1001,5,FALSE)),
IF(ISBLANK(X959),0,VLOOKUP('Frese Valve Selection'!X959,'Partnumber data cartridges'!$A$4:$G$1001,5,FALSE)))</f>
        <v>0</v>
      </c>
      <c r="AG959" s="20" t="e">
        <f>VLOOKUP(O959,'Weight table'!$A$2:$C$10000,3,FALSE)+IF(ISNUMBER(S959),S959*VLOOKUP(T959,'Weight table'!$A$2:$C$10000,3,FALSE),0)+IF(ISNUMBER(U959),U959*VLOOKUP(V959,'Weight table'!$A$2:$C$10000,3,FALSE),0)+IF(ISNUMBER(W959),W959*VLOOKUP(X959,'Weight table'!$A$2:$C$10000,3,FALSE),0)</f>
        <v>#N/A</v>
      </c>
      <c r="AI959" s="73"/>
      <c r="AN959">
        <f t="shared" si="65"/>
        <v>0</v>
      </c>
      <c r="AO959" t="e">
        <f t="shared" si="66"/>
        <v>#N/A</v>
      </c>
    </row>
    <row r="960" spans="2:4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O960" s="71"/>
      <c r="P960" s="20" t="e">
        <f>VLOOKUP('Frese Valve Selection'!$O960,'Partnumber data valves'!$B$4:$M$1001,12,FALSE)</f>
        <v>#N/A</v>
      </c>
      <c r="Q960" s="20" t="e">
        <f>VLOOKUP('Frese Valve Selection'!$O960,'Partnumber data valves'!$B$4:$L$1001,11,FALSE)</f>
        <v>#N/A</v>
      </c>
      <c r="R960" s="94" t="e">
        <f t="shared" si="64"/>
        <v>#DIV/0!</v>
      </c>
      <c r="S960" s="71"/>
      <c r="T960" s="71"/>
      <c r="U960" s="71"/>
      <c r="V960" s="71"/>
      <c r="W960" s="71"/>
      <c r="X960" s="71"/>
      <c r="Y960" s="19" t="e">
        <f>VLOOKUP('Frese Valve Selection'!$O960,'Partnumber data valves'!$B$4:$K$1001,2,FALSE)</f>
        <v>#N/A</v>
      </c>
      <c r="Z960" s="20" t="e">
        <f>VLOOKUP('Frese Valve Selection'!$O960,'Partnumber data valves'!$B$4:$K$1001,3,FALSE)</f>
        <v>#N/A</v>
      </c>
      <c r="AA960" s="20" t="e">
        <f>VLOOKUP('Frese Valve Selection'!$O960,'Partnumber data valves'!$B$4:$K$1001,7,FALSE)</f>
        <v>#N/A</v>
      </c>
      <c r="AB960" s="20" t="e">
        <f>VLOOKUP('Frese Valve Selection'!$O960,'Partnumber data valves'!$B$4:$K$1001,8,FALSE)</f>
        <v>#N/A</v>
      </c>
      <c r="AC960" s="20" t="e">
        <f>VLOOKUP('Frese Valve Selection'!$O960,'Partnumber data valves'!$B$4:$K$1001,9,FALSE)</f>
        <v>#N/A</v>
      </c>
      <c r="AD960" s="20" t="e">
        <f>VLOOKUP('Frese Valve Selection'!$O960,'Partnumber data valves'!$B$4:$K$1001,10,FALSE)</f>
        <v>#N/A</v>
      </c>
      <c r="AE960" s="93">
        <f>IF(ISNUMBER(S960),S960*VLOOKUP('Frese Valve Selection'!$T960,'Partnumber data cartridges'!$A$4:$G$1001,7,FALSE),0)+
IF(ISNUMBER(U960),U960*VLOOKUP('Frese Valve Selection'!V960,'Partnumber data cartridges'!$A$4:$G$1001,7,FALSE),0)+
IF(ISNUMBER(W960),W960*VLOOKUP('Frese Valve Selection'!X960,'Partnumber data cartridges'!$A$4:$G$1001,7,FALSE),0)</f>
        <v>0</v>
      </c>
      <c r="AF960" s="1">
        <f>MAX(IF(ISBLANK(T960),0,VLOOKUP('Frese Valve Selection'!$T960,'Partnumber data cartridges'!$A$4:$G$1001,5,FALSE)),
IF(ISBLANK(V960),0,VLOOKUP('Frese Valve Selection'!V960,'Partnumber data cartridges'!$A$4:$G$1001,5,FALSE)),
IF(ISBLANK(X960),0,VLOOKUP('Frese Valve Selection'!X960,'Partnumber data cartridges'!$A$4:$G$1001,5,FALSE)))</f>
        <v>0</v>
      </c>
      <c r="AG960" s="20" t="e">
        <f>VLOOKUP(O960,'Weight table'!$A$2:$C$10000,3,FALSE)+IF(ISNUMBER(S960),S960*VLOOKUP(T960,'Weight table'!$A$2:$C$10000,3,FALSE),0)+IF(ISNUMBER(U960),U960*VLOOKUP(V960,'Weight table'!$A$2:$C$10000,3,FALSE),0)+IF(ISNUMBER(W960),W960*VLOOKUP(X960,'Weight table'!$A$2:$C$10000,3,FALSE),0)</f>
        <v>#N/A</v>
      </c>
      <c r="AI960" s="73"/>
      <c r="AN960">
        <f t="shared" si="65"/>
        <v>0</v>
      </c>
      <c r="AO960" t="e">
        <f t="shared" si="66"/>
        <v>#N/A</v>
      </c>
    </row>
    <row r="961" spans="2:4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O961" s="71"/>
      <c r="P961" s="20" t="e">
        <f>VLOOKUP('Frese Valve Selection'!$O961,'Partnumber data valves'!$B$4:$M$1001,12,FALSE)</f>
        <v>#N/A</v>
      </c>
      <c r="Q961" s="20" t="e">
        <f>VLOOKUP('Frese Valve Selection'!$O961,'Partnumber data valves'!$B$4:$L$1001,11,FALSE)</f>
        <v>#N/A</v>
      </c>
      <c r="R961" s="94" t="e">
        <f t="shared" si="64"/>
        <v>#DIV/0!</v>
      </c>
      <c r="S961" s="71"/>
      <c r="T961" s="71"/>
      <c r="U961" s="71"/>
      <c r="V961" s="71"/>
      <c r="W961" s="71"/>
      <c r="X961" s="71"/>
      <c r="Y961" s="19" t="e">
        <f>VLOOKUP('Frese Valve Selection'!$O961,'Partnumber data valves'!$B$4:$K$1001,2,FALSE)</f>
        <v>#N/A</v>
      </c>
      <c r="Z961" s="20" t="e">
        <f>VLOOKUP('Frese Valve Selection'!$O961,'Partnumber data valves'!$B$4:$K$1001,3,FALSE)</f>
        <v>#N/A</v>
      </c>
      <c r="AA961" s="20" t="e">
        <f>VLOOKUP('Frese Valve Selection'!$O961,'Partnumber data valves'!$B$4:$K$1001,7,FALSE)</f>
        <v>#N/A</v>
      </c>
      <c r="AB961" s="20" t="e">
        <f>VLOOKUP('Frese Valve Selection'!$O961,'Partnumber data valves'!$B$4:$K$1001,8,FALSE)</f>
        <v>#N/A</v>
      </c>
      <c r="AC961" s="20" t="e">
        <f>VLOOKUP('Frese Valve Selection'!$O961,'Partnumber data valves'!$B$4:$K$1001,9,FALSE)</f>
        <v>#N/A</v>
      </c>
      <c r="AD961" s="20" t="e">
        <f>VLOOKUP('Frese Valve Selection'!$O961,'Partnumber data valves'!$B$4:$K$1001,10,FALSE)</f>
        <v>#N/A</v>
      </c>
      <c r="AE961" s="93">
        <f>IF(ISNUMBER(S961),S961*VLOOKUP('Frese Valve Selection'!$T961,'Partnumber data cartridges'!$A$4:$G$1001,7,FALSE),0)+
IF(ISNUMBER(U961),U961*VLOOKUP('Frese Valve Selection'!V961,'Partnumber data cartridges'!$A$4:$G$1001,7,FALSE),0)+
IF(ISNUMBER(W961),W961*VLOOKUP('Frese Valve Selection'!X961,'Partnumber data cartridges'!$A$4:$G$1001,7,FALSE),0)</f>
        <v>0</v>
      </c>
      <c r="AF961" s="1">
        <f>MAX(IF(ISBLANK(T961),0,VLOOKUP('Frese Valve Selection'!$T961,'Partnumber data cartridges'!$A$4:$G$1001,5,FALSE)),
IF(ISBLANK(V961),0,VLOOKUP('Frese Valve Selection'!V961,'Partnumber data cartridges'!$A$4:$G$1001,5,FALSE)),
IF(ISBLANK(X961),0,VLOOKUP('Frese Valve Selection'!X961,'Partnumber data cartridges'!$A$4:$G$1001,5,FALSE)))</f>
        <v>0</v>
      </c>
      <c r="AG961" s="20" t="e">
        <f>VLOOKUP(O961,'Weight table'!$A$2:$C$10000,3,FALSE)+IF(ISNUMBER(S961),S961*VLOOKUP(T961,'Weight table'!$A$2:$C$10000,3,FALSE),0)+IF(ISNUMBER(U961),U961*VLOOKUP(V961,'Weight table'!$A$2:$C$10000,3,FALSE),0)+IF(ISNUMBER(W961),W961*VLOOKUP(X961,'Weight table'!$A$2:$C$10000,3,FALSE),0)</f>
        <v>#N/A</v>
      </c>
      <c r="AI961" s="73"/>
      <c r="AN961">
        <f t="shared" si="65"/>
        <v>0</v>
      </c>
      <c r="AO961" t="e">
        <f t="shared" si="66"/>
        <v>#N/A</v>
      </c>
    </row>
    <row r="962" spans="2:4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O962" s="71"/>
      <c r="P962" s="20" t="e">
        <f>VLOOKUP('Frese Valve Selection'!$O962,'Partnumber data valves'!$B$4:$M$1001,12,FALSE)</f>
        <v>#N/A</v>
      </c>
      <c r="Q962" s="20" t="e">
        <f>VLOOKUP('Frese Valve Selection'!$O962,'Partnumber data valves'!$B$4:$L$1001,11,FALSE)</f>
        <v>#N/A</v>
      </c>
      <c r="R962" s="94" t="e">
        <f t="shared" si="64"/>
        <v>#DIV/0!</v>
      </c>
      <c r="S962" s="71"/>
      <c r="T962" s="71"/>
      <c r="U962" s="71"/>
      <c r="V962" s="71"/>
      <c r="W962" s="71"/>
      <c r="X962" s="71"/>
      <c r="Y962" s="19" t="e">
        <f>VLOOKUP('Frese Valve Selection'!$O962,'Partnumber data valves'!$B$4:$K$1001,2,FALSE)</f>
        <v>#N/A</v>
      </c>
      <c r="Z962" s="20" t="e">
        <f>VLOOKUP('Frese Valve Selection'!$O962,'Partnumber data valves'!$B$4:$K$1001,3,FALSE)</f>
        <v>#N/A</v>
      </c>
      <c r="AA962" s="20" t="e">
        <f>VLOOKUP('Frese Valve Selection'!$O962,'Partnumber data valves'!$B$4:$K$1001,7,FALSE)</f>
        <v>#N/A</v>
      </c>
      <c r="AB962" s="20" t="e">
        <f>VLOOKUP('Frese Valve Selection'!$O962,'Partnumber data valves'!$B$4:$K$1001,8,FALSE)</f>
        <v>#N/A</v>
      </c>
      <c r="AC962" s="20" t="e">
        <f>VLOOKUP('Frese Valve Selection'!$O962,'Partnumber data valves'!$B$4:$K$1001,9,FALSE)</f>
        <v>#N/A</v>
      </c>
      <c r="AD962" s="20" t="e">
        <f>VLOOKUP('Frese Valve Selection'!$O962,'Partnumber data valves'!$B$4:$K$1001,10,FALSE)</f>
        <v>#N/A</v>
      </c>
      <c r="AE962" s="93">
        <f>IF(ISNUMBER(S962),S962*VLOOKUP('Frese Valve Selection'!$T962,'Partnumber data cartridges'!$A$4:$G$1001,7,FALSE),0)+
IF(ISNUMBER(U962),U962*VLOOKUP('Frese Valve Selection'!V962,'Partnumber data cartridges'!$A$4:$G$1001,7,FALSE),0)+
IF(ISNUMBER(W962),W962*VLOOKUP('Frese Valve Selection'!X962,'Partnumber data cartridges'!$A$4:$G$1001,7,FALSE),0)</f>
        <v>0</v>
      </c>
      <c r="AF962" s="1">
        <f>MAX(IF(ISBLANK(T962),0,VLOOKUP('Frese Valve Selection'!$T962,'Partnumber data cartridges'!$A$4:$G$1001,5,FALSE)),
IF(ISBLANK(V962),0,VLOOKUP('Frese Valve Selection'!V962,'Partnumber data cartridges'!$A$4:$G$1001,5,FALSE)),
IF(ISBLANK(X962),0,VLOOKUP('Frese Valve Selection'!X962,'Partnumber data cartridges'!$A$4:$G$1001,5,FALSE)))</f>
        <v>0</v>
      </c>
      <c r="AG962" s="20" t="e">
        <f>VLOOKUP(O962,'Weight table'!$A$2:$C$10000,3,FALSE)+IF(ISNUMBER(S962),S962*VLOOKUP(T962,'Weight table'!$A$2:$C$10000,3,FALSE),0)+IF(ISNUMBER(U962),U962*VLOOKUP(V962,'Weight table'!$A$2:$C$10000,3,FALSE),0)+IF(ISNUMBER(W962),W962*VLOOKUP(X962,'Weight table'!$A$2:$C$10000,3,FALSE),0)</f>
        <v>#N/A</v>
      </c>
      <c r="AI962" s="73"/>
      <c r="AN962">
        <f t="shared" si="65"/>
        <v>0</v>
      </c>
      <c r="AO962" t="e">
        <f t="shared" si="66"/>
        <v>#N/A</v>
      </c>
    </row>
    <row r="963" spans="2:4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O963" s="71"/>
      <c r="P963" s="20" t="e">
        <f>VLOOKUP('Frese Valve Selection'!$O963,'Partnumber data valves'!$B$4:$M$1001,12,FALSE)</f>
        <v>#N/A</v>
      </c>
      <c r="Q963" s="20" t="e">
        <f>VLOOKUP('Frese Valve Selection'!$O963,'Partnumber data valves'!$B$4:$L$1001,11,FALSE)</f>
        <v>#N/A</v>
      </c>
      <c r="R963" s="94" t="e">
        <f t="shared" si="64"/>
        <v>#DIV/0!</v>
      </c>
      <c r="S963" s="71"/>
      <c r="T963" s="71"/>
      <c r="U963" s="71"/>
      <c r="V963" s="71"/>
      <c r="W963" s="71"/>
      <c r="X963" s="71"/>
      <c r="Y963" s="19" t="e">
        <f>VLOOKUP('Frese Valve Selection'!$O963,'Partnumber data valves'!$B$4:$K$1001,2,FALSE)</f>
        <v>#N/A</v>
      </c>
      <c r="Z963" s="20" t="e">
        <f>VLOOKUP('Frese Valve Selection'!$O963,'Partnumber data valves'!$B$4:$K$1001,3,FALSE)</f>
        <v>#N/A</v>
      </c>
      <c r="AA963" s="20" t="e">
        <f>VLOOKUP('Frese Valve Selection'!$O963,'Partnumber data valves'!$B$4:$K$1001,7,FALSE)</f>
        <v>#N/A</v>
      </c>
      <c r="AB963" s="20" t="e">
        <f>VLOOKUP('Frese Valve Selection'!$O963,'Partnumber data valves'!$B$4:$K$1001,8,FALSE)</f>
        <v>#N/A</v>
      </c>
      <c r="AC963" s="20" t="e">
        <f>VLOOKUP('Frese Valve Selection'!$O963,'Partnumber data valves'!$B$4:$K$1001,9,FALSE)</f>
        <v>#N/A</v>
      </c>
      <c r="AD963" s="20" t="e">
        <f>VLOOKUP('Frese Valve Selection'!$O963,'Partnumber data valves'!$B$4:$K$1001,10,FALSE)</f>
        <v>#N/A</v>
      </c>
      <c r="AE963" s="93">
        <f>IF(ISNUMBER(S963),S963*VLOOKUP('Frese Valve Selection'!$T963,'Partnumber data cartridges'!$A$4:$G$1001,7,FALSE),0)+
IF(ISNUMBER(U963),U963*VLOOKUP('Frese Valve Selection'!V963,'Partnumber data cartridges'!$A$4:$G$1001,7,FALSE),0)+
IF(ISNUMBER(W963),W963*VLOOKUP('Frese Valve Selection'!X963,'Partnumber data cartridges'!$A$4:$G$1001,7,FALSE),0)</f>
        <v>0</v>
      </c>
      <c r="AF963" s="1">
        <f>MAX(IF(ISBLANK(T963),0,VLOOKUP('Frese Valve Selection'!$T963,'Partnumber data cartridges'!$A$4:$G$1001,5,FALSE)),
IF(ISBLANK(V963),0,VLOOKUP('Frese Valve Selection'!V963,'Partnumber data cartridges'!$A$4:$G$1001,5,FALSE)),
IF(ISBLANK(X963),0,VLOOKUP('Frese Valve Selection'!X963,'Partnumber data cartridges'!$A$4:$G$1001,5,FALSE)))</f>
        <v>0</v>
      </c>
      <c r="AG963" s="20" t="e">
        <f>VLOOKUP(O963,'Weight table'!$A$2:$C$10000,3,FALSE)+IF(ISNUMBER(S963),S963*VLOOKUP(T963,'Weight table'!$A$2:$C$10000,3,FALSE),0)+IF(ISNUMBER(U963),U963*VLOOKUP(V963,'Weight table'!$A$2:$C$10000,3,FALSE),0)+IF(ISNUMBER(W963),W963*VLOOKUP(X963,'Weight table'!$A$2:$C$10000,3,FALSE),0)</f>
        <v>#N/A</v>
      </c>
      <c r="AI963" s="73"/>
      <c r="AN963">
        <f t="shared" si="65"/>
        <v>0</v>
      </c>
      <c r="AO963" t="e">
        <f t="shared" si="66"/>
        <v>#N/A</v>
      </c>
    </row>
    <row r="964" spans="2:4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O964" s="71"/>
      <c r="P964" s="20" t="e">
        <f>VLOOKUP('Frese Valve Selection'!$O964,'Partnumber data valves'!$B$4:$M$1001,12,FALSE)</f>
        <v>#N/A</v>
      </c>
      <c r="Q964" s="20" t="e">
        <f>VLOOKUP('Frese Valve Selection'!$O964,'Partnumber data valves'!$B$4:$L$1001,11,FALSE)</f>
        <v>#N/A</v>
      </c>
      <c r="R964" s="94" t="e">
        <f t="shared" si="64"/>
        <v>#DIV/0!</v>
      </c>
      <c r="S964" s="71"/>
      <c r="T964" s="71"/>
      <c r="U964" s="71"/>
      <c r="V964" s="71"/>
      <c r="W964" s="71"/>
      <c r="X964" s="71"/>
      <c r="Y964" s="19" t="e">
        <f>VLOOKUP('Frese Valve Selection'!$O964,'Partnumber data valves'!$B$4:$K$1001,2,FALSE)</f>
        <v>#N/A</v>
      </c>
      <c r="Z964" s="20" t="e">
        <f>VLOOKUP('Frese Valve Selection'!$O964,'Partnumber data valves'!$B$4:$K$1001,3,FALSE)</f>
        <v>#N/A</v>
      </c>
      <c r="AA964" s="20" t="e">
        <f>VLOOKUP('Frese Valve Selection'!$O964,'Partnumber data valves'!$B$4:$K$1001,7,FALSE)</f>
        <v>#N/A</v>
      </c>
      <c r="AB964" s="20" t="e">
        <f>VLOOKUP('Frese Valve Selection'!$O964,'Partnumber data valves'!$B$4:$K$1001,8,FALSE)</f>
        <v>#N/A</v>
      </c>
      <c r="AC964" s="20" t="e">
        <f>VLOOKUP('Frese Valve Selection'!$O964,'Partnumber data valves'!$B$4:$K$1001,9,FALSE)</f>
        <v>#N/A</v>
      </c>
      <c r="AD964" s="20" t="e">
        <f>VLOOKUP('Frese Valve Selection'!$O964,'Partnumber data valves'!$B$4:$K$1001,10,FALSE)</f>
        <v>#N/A</v>
      </c>
      <c r="AE964" s="93">
        <f>IF(ISNUMBER(S964),S964*VLOOKUP('Frese Valve Selection'!$T964,'Partnumber data cartridges'!$A$4:$G$1001,7,FALSE),0)+
IF(ISNUMBER(U964),U964*VLOOKUP('Frese Valve Selection'!V964,'Partnumber data cartridges'!$A$4:$G$1001,7,FALSE),0)+
IF(ISNUMBER(W964),W964*VLOOKUP('Frese Valve Selection'!X964,'Partnumber data cartridges'!$A$4:$G$1001,7,FALSE),0)</f>
        <v>0</v>
      </c>
      <c r="AF964" s="1">
        <f>MAX(IF(ISBLANK(T964),0,VLOOKUP('Frese Valve Selection'!$T964,'Partnumber data cartridges'!$A$4:$G$1001,5,FALSE)),
IF(ISBLANK(V964),0,VLOOKUP('Frese Valve Selection'!V964,'Partnumber data cartridges'!$A$4:$G$1001,5,FALSE)),
IF(ISBLANK(X964),0,VLOOKUP('Frese Valve Selection'!X964,'Partnumber data cartridges'!$A$4:$G$1001,5,FALSE)))</f>
        <v>0</v>
      </c>
      <c r="AG964" s="20" t="e">
        <f>VLOOKUP(O964,'Weight table'!$A$2:$C$10000,3,FALSE)+IF(ISNUMBER(S964),S964*VLOOKUP(T964,'Weight table'!$A$2:$C$10000,3,FALSE),0)+IF(ISNUMBER(U964),U964*VLOOKUP(V964,'Weight table'!$A$2:$C$10000,3,FALSE),0)+IF(ISNUMBER(W964),W964*VLOOKUP(X964,'Weight table'!$A$2:$C$10000,3,FALSE),0)</f>
        <v>#N/A</v>
      </c>
      <c r="AI964" s="73"/>
      <c r="AN964">
        <f t="shared" si="65"/>
        <v>0</v>
      </c>
      <c r="AO964" t="e">
        <f t="shared" si="66"/>
        <v>#N/A</v>
      </c>
    </row>
    <row r="965" spans="2:4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O965" s="71"/>
      <c r="P965" s="20" t="e">
        <f>VLOOKUP('Frese Valve Selection'!$O965,'Partnumber data valves'!$B$4:$M$1001,12,FALSE)</f>
        <v>#N/A</v>
      </c>
      <c r="Q965" s="20" t="e">
        <f>VLOOKUP('Frese Valve Selection'!$O965,'Partnumber data valves'!$B$4:$L$1001,11,FALSE)</f>
        <v>#N/A</v>
      </c>
      <c r="R965" s="94" t="e">
        <f t="shared" si="64"/>
        <v>#DIV/0!</v>
      </c>
      <c r="S965" s="71"/>
      <c r="T965" s="71"/>
      <c r="U965" s="71"/>
      <c r="V965" s="71"/>
      <c r="W965" s="71"/>
      <c r="X965" s="71"/>
      <c r="Y965" s="19" t="e">
        <f>VLOOKUP('Frese Valve Selection'!$O965,'Partnumber data valves'!$B$4:$K$1001,2,FALSE)</f>
        <v>#N/A</v>
      </c>
      <c r="Z965" s="20" t="e">
        <f>VLOOKUP('Frese Valve Selection'!$O965,'Partnumber data valves'!$B$4:$K$1001,3,FALSE)</f>
        <v>#N/A</v>
      </c>
      <c r="AA965" s="20" t="e">
        <f>VLOOKUP('Frese Valve Selection'!$O965,'Partnumber data valves'!$B$4:$K$1001,7,FALSE)</f>
        <v>#N/A</v>
      </c>
      <c r="AB965" s="20" t="e">
        <f>VLOOKUP('Frese Valve Selection'!$O965,'Partnumber data valves'!$B$4:$K$1001,8,FALSE)</f>
        <v>#N/A</v>
      </c>
      <c r="AC965" s="20" t="e">
        <f>VLOOKUP('Frese Valve Selection'!$O965,'Partnumber data valves'!$B$4:$K$1001,9,FALSE)</f>
        <v>#N/A</v>
      </c>
      <c r="AD965" s="20" t="e">
        <f>VLOOKUP('Frese Valve Selection'!$O965,'Partnumber data valves'!$B$4:$K$1001,10,FALSE)</f>
        <v>#N/A</v>
      </c>
      <c r="AE965" s="93">
        <f>IF(ISNUMBER(S965),S965*VLOOKUP('Frese Valve Selection'!$T965,'Partnumber data cartridges'!$A$4:$G$1001,7,FALSE),0)+
IF(ISNUMBER(U965),U965*VLOOKUP('Frese Valve Selection'!V965,'Partnumber data cartridges'!$A$4:$G$1001,7,FALSE),0)+
IF(ISNUMBER(W965),W965*VLOOKUP('Frese Valve Selection'!X965,'Partnumber data cartridges'!$A$4:$G$1001,7,FALSE),0)</f>
        <v>0</v>
      </c>
      <c r="AF965" s="1">
        <f>MAX(IF(ISBLANK(T965),0,VLOOKUP('Frese Valve Selection'!$T965,'Partnumber data cartridges'!$A$4:$G$1001,5,FALSE)),
IF(ISBLANK(V965),0,VLOOKUP('Frese Valve Selection'!V965,'Partnumber data cartridges'!$A$4:$G$1001,5,FALSE)),
IF(ISBLANK(X965),0,VLOOKUP('Frese Valve Selection'!X965,'Partnumber data cartridges'!$A$4:$G$1001,5,FALSE)))</f>
        <v>0</v>
      </c>
      <c r="AG965" s="20" t="e">
        <f>VLOOKUP(O965,'Weight table'!$A$2:$C$10000,3,FALSE)+IF(ISNUMBER(S965),S965*VLOOKUP(T965,'Weight table'!$A$2:$C$10000,3,FALSE),0)+IF(ISNUMBER(U965),U965*VLOOKUP(V965,'Weight table'!$A$2:$C$10000,3,FALSE),0)+IF(ISNUMBER(W965),W965*VLOOKUP(X965,'Weight table'!$A$2:$C$10000,3,FALSE),0)</f>
        <v>#N/A</v>
      </c>
      <c r="AI965" s="73"/>
      <c r="AN965">
        <f t="shared" si="65"/>
        <v>0</v>
      </c>
      <c r="AO965" t="e">
        <f t="shared" si="66"/>
        <v>#N/A</v>
      </c>
    </row>
    <row r="966" spans="2:4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O966" s="71"/>
      <c r="P966" s="20" t="e">
        <f>VLOOKUP('Frese Valve Selection'!$O966,'Partnumber data valves'!$B$4:$M$1001,12,FALSE)</f>
        <v>#N/A</v>
      </c>
      <c r="Q966" s="20" t="e">
        <f>VLOOKUP('Frese Valve Selection'!$O966,'Partnumber data valves'!$B$4:$L$1001,11,FALSE)</f>
        <v>#N/A</v>
      </c>
      <c r="R966" s="94" t="e">
        <f t="shared" si="64"/>
        <v>#DIV/0!</v>
      </c>
      <c r="S966" s="71"/>
      <c r="T966" s="71"/>
      <c r="U966" s="71"/>
      <c r="V966" s="71"/>
      <c r="W966" s="71"/>
      <c r="X966" s="71"/>
      <c r="Y966" s="19" t="e">
        <f>VLOOKUP('Frese Valve Selection'!$O966,'Partnumber data valves'!$B$4:$K$1001,2,FALSE)</f>
        <v>#N/A</v>
      </c>
      <c r="Z966" s="20" t="e">
        <f>VLOOKUP('Frese Valve Selection'!$O966,'Partnumber data valves'!$B$4:$K$1001,3,FALSE)</f>
        <v>#N/A</v>
      </c>
      <c r="AA966" s="20" t="e">
        <f>VLOOKUP('Frese Valve Selection'!$O966,'Partnumber data valves'!$B$4:$K$1001,7,FALSE)</f>
        <v>#N/A</v>
      </c>
      <c r="AB966" s="20" t="e">
        <f>VLOOKUP('Frese Valve Selection'!$O966,'Partnumber data valves'!$B$4:$K$1001,8,FALSE)</f>
        <v>#N/A</v>
      </c>
      <c r="AC966" s="20" t="e">
        <f>VLOOKUP('Frese Valve Selection'!$O966,'Partnumber data valves'!$B$4:$K$1001,9,FALSE)</f>
        <v>#N/A</v>
      </c>
      <c r="AD966" s="20" t="e">
        <f>VLOOKUP('Frese Valve Selection'!$O966,'Partnumber data valves'!$B$4:$K$1001,10,FALSE)</f>
        <v>#N/A</v>
      </c>
      <c r="AE966" s="93">
        <f>IF(ISNUMBER(S966),S966*VLOOKUP('Frese Valve Selection'!$T966,'Partnumber data cartridges'!$A$4:$G$1001,7,FALSE),0)+
IF(ISNUMBER(U966),U966*VLOOKUP('Frese Valve Selection'!V966,'Partnumber data cartridges'!$A$4:$G$1001,7,FALSE),0)+
IF(ISNUMBER(W966),W966*VLOOKUP('Frese Valve Selection'!X966,'Partnumber data cartridges'!$A$4:$G$1001,7,FALSE),0)</f>
        <v>0</v>
      </c>
      <c r="AF966" s="1">
        <f>MAX(IF(ISBLANK(T966),0,VLOOKUP('Frese Valve Selection'!$T966,'Partnumber data cartridges'!$A$4:$G$1001,5,FALSE)),
IF(ISBLANK(V966),0,VLOOKUP('Frese Valve Selection'!V966,'Partnumber data cartridges'!$A$4:$G$1001,5,FALSE)),
IF(ISBLANK(X966),0,VLOOKUP('Frese Valve Selection'!X966,'Partnumber data cartridges'!$A$4:$G$1001,5,FALSE)))</f>
        <v>0</v>
      </c>
      <c r="AG966" s="20" t="e">
        <f>VLOOKUP(O966,'Weight table'!$A$2:$C$10000,3,FALSE)+IF(ISNUMBER(S966),S966*VLOOKUP(T966,'Weight table'!$A$2:$C$10000,3,FALSE),0)+IF(ISNUMBER(U966),U966*VLOOKUP(V966,'Weight table'!$A$2:$C$10000,3,FALSE),0)+IF(ISNUMBER(W966),W966*VLOOKUP(X966,'Weight table'!$A$2:$C$10000,3,FALSE),0)</f>
        <v>#N/A</v>
      </c>
      <c r="AI966" s="73"/>
      <c r="AN966">
        <f t="shared" si="65"/>
        <v>0</v>
      </c>
      <c r="AO966" t="e">
        <f t="shared" si="66"/>
        <v>#N/A</v>
      </c>
    </row>
    <row r="967" spans="2:4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O967" s="71"/>
      <c r="P967" s="20" t="e">
        <f>VLOOKUP('Frese Valve Selection'!$O967,'Partnumber data valves'!$B$4:$M$1001,12,FALSE)</f>
        <v>#N/A</v>
      </c>
      <c r="Q967" s="20" t="e">
        <f>VLOOKUP('Frese Valve Selection'!$O967,'Partnumber data valves'!$B$4:$L$1001,11,FALSE)</f>
        <v>#N/A</v>
      </c>
      <c r="R967" s="94" t="e">
        <f t="shared" ref="R967:R1000" si="67">AE967/I967-1</f>
        <v>#DIV/0!</v>
      </c>
      <c r="S967" s="71"/>
      <c r="T967" s="71"/>
      <c r="U967" s="71"/>
      <c r="V967" s="71"/>
      <c r="W967" s="71"/>
      <c r="X967" s="71"/>
      <c r="Y967" s="19" t="e">
        <f>VLOOKUP('Frese Valve Selection'!$O967,'Partnumber data valves'!$B$4:$K$1001,2,FALSE)</f>
        <v>#N/A</v>
      </c>
      <c r="Z967" s="20" t="e">
        <f>VLOOKUP('Frese Valve Selection'!$O967,'Partnumber data valves'!$B$4:$K$1001,3,FALSE)</f>
        <v>#N/A</v>
      </c>
      <c r="AA967" s="20" t="e">
        <f>VLOOKUP('Frese Valve Selection'!$O967,'Partnumber data valves'!$B$4:$K$1001,7,FALSE)</f>
        <v>#N/A</v>
      </c>
      <c r="AB967" s="20" t="e">
        <f>VLOOKUP('Frese Valve Selection'!$O967,'Partnumber data valves'!$B$4:$K$1001,8,FALSE)</f>
        <v>#N/A</v>
      </c>
      <c r="AC967" s="20" t="e">
        <f>VLOOKUP('Frese Valve Selection'!$O967,'Partnumber data valves'!$B$4:$K$1001,9,FALSE)</f>
        <v>#N/A</v>
      </c>
      <c r="AD967" s="20" t="e">
        <f>VLOOKUP('Frese Valve Selection'!$O967,'Partnumber data valves'!$B$4:$K$1001,10,FALSE)</f>
        <v>#N/A</v>
      </c>
      <c r="AE967" s="93">
        <f>IF(ISNUMBER(S967),S967*VLOOKUP('Frese Valve Selection'!$T967,'Partnumber data cartridges'!$A$4:$G$1001,7,FALSE),0)+
IF(ISNUMBER(U967),U967*VLOOKUP('Frese Valve Selection'!V967,'Partnumber data cartridges'!$A$4:$G$1001,7,FALSE),0)+
IF(ISNUMBER(W967),W967*VLOOKUP('Frese Valve Selection'!X967,'Partnumber data cartridges'!$A$4:$G$1001,7,FALSE),0)</f>
        <v>0</v>
      </c>
      <c r="AF967" s="1">
        <f>MAX(IF(ISBLANK(T967),0,VLOOKUP('Frese Valve Selection'!$T967,'Partnumber data cartridges'!$A$4:$G$1001,5,FALSE)),
IF(ISBLANK(V967),0,VLOOKUP('Frese Valve Selection'!V967,'Partnumber data cartridges'!$A$4:$G$1001,5,FALSE)),
IF(ISBLANK(X967),0,VLOOKUP('Frese Valve Selection'!X967,'Partnumber data cartridges'!$A$4:$G$1001,5,FALSE)))</f>
        <v>0</v>
      </c>
      <c r="AG967" s="20" t="e">
        <f>VLOOKUP(O967,'Weight table'!$A$2:$C$10000,3,FALSE)+IF(ISNUMBER(S967),S967*VLOOKUP(T967,'Weight table'!$A$2:$C$10000,3,FALSE),0)+IF(ISNUMBER(U967),U967*VLOOKUP(V967,'Weight table'!$A$2:$C$10000,3,FALSE),0)+IF(ISNUMBER(W967),W967*VLOOKUP(X967,'Weight table'!$A$2:$C$10000,3,FALSE),0)</f>
        <v>#N/A</v>
      </c>
      <c r="AI967" s="73"/>
      <c r="AN967">
        <f t="shared" si="65"/>
        <v>0</v>
      </c>
      <c r="AO967" t="e">
        <f t="shared" si="66"/>
        <v>#N/A</v>
      </c>
    </row>
    <row r="968" spans="2:4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O968" s="71"/>
      <c r="P968" s="20" t="e">
        <f>VLOOKUP('Frese Valve Selection'!$O968,'Partnumber data valves'!$B$4:$M$1001,12,FALSE)</f>
        <v>#N/A</v>
      </c>
      <c r="Q968" s="20" t="e">
        <f>VLOOKUP('Frese Valve Selection'!$O968,'Partnumber data valves'!$B$4:$L$1001,11,FALSE)</f>
        <v>#N/A</v>
      </c>
      <c r="R968" s="94" t="e">
        <f t="shared" si="67"/>
        <v>#DIV/0!</v>
      </c>
      <c r="S968" s="71"/>
      <c r="T968" s="71"/>
      <c r="U968" s="71"/>
      <c r="V968" s="71"/>
      <c r="W968" s="71"/>
      <c r="X968" s="71"/>
      <c r="Y968" s="19" t="e">
        <f>VLOOKUP('Frese Valve Selection'!$O968,'Partnumber data valves'!$B$4:$K$1001,2,FALSE)</f>
        <v>#N/A</v>
      </c>
      <c r="Z968" s="20" t="e">
        <f>VLOOKUP('Frese Valve Selection'!$O968,'Partnumber data valves'!$B$4:$K$1001,3,FALSE)</f>
        <v>#N/A</v>
      </c>
      <c r="AA968" s="20" t="e">
        <f>VLOOKUP('Frese Valve Selection'!$O968,'Partnumber data valves'!$B$4:$K$1001,7,FALSE)</f>
        <v>#N/A</v>
      </c>
      <c r="AB968" s="20" t="e">
        <f>VLOOKUP('Frese Valve Selection'!$O968,'Partnumber data valves'!$B$4:$K$1001,8,FALSE)</f>
        <v>#N/A</v>
      </c>
      <c r="AC968" s="20" t="e">
        <f>VLOOKUP('Frese Valve Selection'!$O968,'Partnumber data valves'!$B$4:$K$1001,9,FALSE)</f>
        <v>#N/A</v>
      </c>
      <c r="AD968" s="20" t="e">
        <f>VLOOKUP('Frese Valve Selection'!$O968,'Partnumber data valves'!$B$4:$K$1001,10,FALSE)</f>
        <v>#N/A</v>
      </c>
      <c r="AE968" s="93">
        <f>IF(ISNUMBER(S968),S968*VLOOKUP('Frese Valve Selection'!$T968,'Partnumber data cartridges'!$A$4:$G$1001,7,FALSE),0)+
IF(ISNUMBER(U968),U968*VLOOKUP('Frese Valve Selection'!V968,'Partnumber data cartridges'!$A$4:$G$1001,7,FALSE),0)+
IF(ISNUMBER(W968),W968*VLOOKUP('Frese Valve Selection'!X968,'Partnumber data cartridges'!$A$4:$G$1001,7,FALSE),0)</f>
        <v>0</v>
      </c>
      <c r="AF968" s="1">
        <f>MAX(IF(ISBLANK(T968),0,VLOOKUP('Frese Valve Selection'!$T968,'Partnumber data cartridges'!$A$4:$G$1001,5,FALSE)),
IF(ISBLANK(V968),0,VLOOKUP('Frese Valve Selection'!V968,'Partnumber data cartridges'!$A$4:$G$1001,5,FALSE)),
IF(ISBLANK(X968),0,VLOOKUP('Frese Valve Selection'!X968,'Partnumber data cartridges'!$A$4:$G$1001,5,FALSE)))</f>
        <v>0</v>
      </c>
      <c r="AG968" s="20" t="e">
        <f>VLOOKUP(O968,'Weight table'!$A$2:$C$10000,3,FALSE)+IF(ISNUMBER(S968),S968*VLOOKUP(T968,'Weight table'!$A$2:$C$10000,3,FALSE),0)+IF(ISNUMBER(U968),U968*VLOOKUP(V968,'Weight table'!$A$2:$C$10000,3,FALSE),0)+IF(ISNUMBER(W968),W968*VLOOKUP(X968,'Weight table'!$A$2:$C$10000,3,FALSE),0)</f>
        <v>#N/A</v>
      </c>
      <c r="AI968" s="73"/>
      <c r="AN968">
        <f t="shared" si="65"/>
        <v>0</v>
      </c>
      <c r="AO968" t="e">
        <f t="shared" si="66"/>
        <v>#N/A</v>
      </c>
    </row>
    <row r="969" spans="2:4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O969" s="71"/>
      <c r="P969" s="20" t="e">
        <f>VLOOKUP('Frese Valve Selection'!$O969,'Partnumber data valves'!$B$4:$M$1001,12,FALSE)</f>
        <v>#N/A</v>
      </c>
      <c r="Q969" s="20" t="e">
        <f>VLOOKUP('Frese Valve Selection'!$O969,'Partnumber data valves'!$B$4:$L$1001,11,FALSE)</f>
        <v>#N/A</v>
      </c>
      <c r="R969" s="94" t="e">
        <f t="shared" si="67"/>
        <v>#DIV/0!</v>
      </c>
      <c r="S969" s="71"/>
      <c r="T969" s="71"/>
      <c r="U969" s="71"/>
      <c r="V969" s="71"/>
      <c r="W969" s="71"/>
      <c r="X969" s="71"/>
      <c r="Y969" s="19" t="e">
        <f>VLOOKUP('Frese Valve Selection'!$O969,'Partnumber data valves'!$B$4:$K$1001,2,FALSE)</f>
        <v>#N/A</v>
      </c>
      <c r="Z969" s="20" t="e">
        <f>VLOOKUP('Frese Valve Selection'!$O969,'Partnumber data valves'!$B$4:$K$1001,3,FALSE)</f>
        <v>#N/A</v>
      </c>
      <c r="AA969" s="20" t="e">
        <f>VLOOKUP('Frese Valve Selection'!$O969,'Partnumber data valves'!$B$4:$K$1001,7,FALSE)</f>
        <v>#N/A</v>
      </c>
      <c r="AB969" s="20" t="e">
        <f>VLOOKUP('Frese Valve Selection'!$O969,'Partnumber data valves'!$B$4:$K$1001,8,FALSE)</f>
        <v>#N/A</v>
      </c>
      <c r="AC969" s="20" t="e">
        <f>VLOOKUP('Frese Valve Selection'!$O969,'Partnumber data valves'!$B$4:$K$1001,9,FALSE)</f>
        <v>#N/A</v>
      </c>
      <c r="AD969" s="20" t="e">
        <f>VLOOKUP('Frese Valve Selection'!$O969,'Partnumber data valves'!$B$4:$K$1001,10,FALSE)</f>
        <v>#N/A</v>
      </c>
      <c r="AE969" s="93">
        <f>IF(ISNUMBER(S969),S969*VLOOKUP('Frese Valve Selection'!$T969,'Partnumber data cartridges'!$A$4:$G$1001,7,FALSE),0)+
IF(ISNUMBER(U969),U969*VLOOKUP('Frese Valve Selection'!V969,'Partnumber data cartridges'!$A$4:$G$1001,7,FALSE),0)+
IF(ISNUMBER(W969),W969*VLOOKUP('Frese Valve Selection'!X969,'Partnumber data cartridges'!$A$4:$G$1001,7,FALSE),0)</f>
        <v>0</v>
      </c>
      <c r="AF969" s="1">
        <f>MAX(IF(ISBLANK(T969),0,VLOOKUP('Frese Valve Selection'!$T969,'Partnumber data cartridges'!$A$4:$G$1001,5,FALSE)),
IF(ISBLANK(V969),0,VLOOKUP('Frese Valve Selection'!V969,'Partnumber data cartridges'!$A$4:$G$1001,5,FALSE)),
IF(ISBLANK(X969),0,VLOOKUP('Frese Valve Selection'!X969,'Partnumber data cartridges'!$A$4:$G$1001,5,FALSE)))</f>
        <v>0</v>
      </c>
      <c r="AG969" s="20" t="e">
        <f>VLOOKUP(O969,'Weight table'!$A$2:$C$10000,3,FALSE)+IF(ISNUMBER(S969),S969*VLOOKUP(T969,'Weight table'!$A$2:$C$10000,3,FALSE),0)+IF(ISNUMBER(U969),U969*VLOOKUP(V969,'Weight table'!$A$2:$C$10000,3,FALSE),0)+IF(ISNUMBER(W969),W969*VLOOKUP(X969,'Weight table'!$A$2:$C$10000,3,FALSE),0)</f>
        <v>#N/A</v>
      </c>
      <c r="AI969" s="73"/>
      <c r="AN969">
        <f t="shared" si="65"/>
        <v>0</v>
      </c>
      <c r="AO969" t="e">
        <f t="shared" si="66"/>
        <v>#N/A</v>
      </c>
    </row>
    <row r="970" spans="2:4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O970" s="71"/>
      <c r="P970" s="20" t="e">
        <f>VLOOKUP('Frese Valve Selection'!$O970,'Partnumber data valves'!$B$4:$M$1001,12,FALSE)</f>
        <v>#N/A</v>
      </c>
      <c r="Q970" s="20" t="e">
        <f>VLOOKUP('Frese Valve Selection'!$O970,'Partnumber data valves'!$B$4:$L$1001,11,FALSE)</f>
        <v>#N/A</v>
      </c>
      <c r="R970" s="94" t="e">
        <f t="shared" si="67"/>
        <v>#DIV/0!</v>
      </c>
      <c r="S970" s="71"/>
      <c r="T970" s="71"/>
      <c r="U970" s="71"/>
      <c r="V970" s="71"/>
      <c r="W970" s="71"/>
      <c r="X970" s="71"/>
      <c r="Y970" s="19" t="e">
        <f>VLOOKUP('Frese Valve Selection'!$O970,'Partnumber data valves'!$B$4:$K$1001,2,FALSE)</f>
        <v>#N/A</v>
      </c>
      <c r="Z970" s="20" t="e">
        <f>VLOOKUP('Frese Valve Selection'!$O970,'Partnumber data valves'!$B$4:$K$1001,3,FALSE)</f>
        <v>#N/A</v>
      </c>
      <c r="AA970" s="20" t="e">
        <f>VLOOKUP('Frese Valve Selection'!$O970,'Partnumber data valves'!$B$4:$K$1001,7,FALSE)</f>
        <v>#N/A</v>
      </c>
      <c r="AB970" s="20" t="e">
        <f>VLOOKUP('Frese Valve Selection'!$O970,'Partnumber data valves'!$B$4:$K$1001,8,FALSE)</f>
        <v>#N/A</v>
      </c>
      <c r="AC970" s="20" t="e">
        <f>VLOOKUP('Frese Valve Selection'!$O970,'Partnumber data valves'!$B$4:$K$1001,9,FALSE)</f>
        <v>#N/A</v>
      </c>
      <c r="AD970" s="20" t="e">
        <f>VLOOKUP('Frese Valve Selection'!$O970,'Partnumber data valves'!$B$4:$K$1001,10,FALSE)</f>
        <v>#N/A</v>
      </c>
      <c r="AE970" s="93">
        <f>IF(ISNUMBER(S970),S970*VLOOKUP('Frese Valve Selection'!$T970,'Partnumber data cartridges'!$A$4:$G$1001,7,FALSE),0)+
IF(ISNUMBER(U970),U970*VLOOKUP('Frese Valve Selection'!V970,'Partnumber data cartridges'!$A$4:$G$1001,7,FALSE),0)+
IF(ISNUMBER(W970),W970*VLOOKUP('Frese Valve Selection'!X970,'Partnumber data cartridges'!$A$4:$G$1001,7,FALSE),0)</f>
        <v>0</v>
      </c>
      <c r="AF970" s="1">
        <f>MAX(IF(ISBLANK(T970),0,VLOOKUP('Frese Valve Selection'!$T970,'Partnumber data cartridges'!$A$4:$G$1001,5,FALSE)),
IF(ISBLANK(V970),0,VLOOKUP('Frese Valve Selection'!V970,'Partnumber data cartridges'!$A$4:$G$1001,5,FALSE)),
IF(ISBLANK(X970),0,VLOOKUP('Frese Valve Selection'!X970,'Partnumber data cartridges'!$A$4:$G$1001,5,FALSE)))</f>
        <v>0</v>
      </c>
      <c r="AG970" s="20" t="e">
        <f>VLOOKUP(O970,'Weight table'!$A$2:$C$10000,3,FALSE)+IF(ISNUMBER(S970),S970*VLOOKUP(T970,'Weight table'!$A$2:$C$10000,3,FALSE),0)+IF(ISNUMBER(U970),U970*VLOOKUP(V970,'Weight table'!$A$2:$C$10000,3,FALSE),0)+IF(ISNUMBER(W970),W970*VLOOKUP(X970,'Weight table'!$A$2:$C$10000,3,FALSE),0)</f>
        <v>#N/A</v>
      </c>
      <c r="AI970" s="73"/>
      <c r="AN970">
        <f t="shared" si="65"/>
        <v>0</v>
      </c>
      <c r="AO970" t="e">
        <f t="shared" si="66"/>
        <v>#N/A</v>
      </c>
    </row>
    <row r="971" spans="2:4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O971" s="71"/>
      <c r="P971" s="20" t="e">
        <f>VLOOKUP('Frese Valve Selection'!$O971,'Partnumber data valves'!$B$4:$M$1001,12,FALSE)</f>
        <v>#N/A</v>
      </c>
      <c r="Q971" s="20" t="e">
        <f>VLOOKUP('Frese Valve Selection'!$O971,'Partnumber data valves'!$B$4:$L$1001,11,FALSE)</f>
        <v>#N/A</v>
      </c>
      <c r="R971" s="94" t="e">
        <f t="shared" si="67"/>
        <v>#DIV/0!</v>
      </c>
      <c r="S971" s="71"/>
      <c r="T971" s="71"/>
      <c r="U971" s="71"/>
      <c r="V971" s="71"/>
      <c r="W971" s="71"/>
      <c r="X971" s="71"/>
      <c r="Y971" s="19" t="e">
        <f>VLOOKUP('Frese Valve Selection'!$O971,'Partnumber data valves'!$B$4:$K$1001,2,FALSE)</f>
        <v>#N/A</v>
      </c>
      <c r="Z971" s="20" t="e">
        <f>VLOOKUP('Frese Valve Selection'!$O971,'Partnumber data valves'!$B$4:$K$1001,3,FALSE)</f>
        <v>#N/A</v>
      </c>
      <c r="AA971" s="20" t="e">
        <f>VLOOKUP('Frese Valve Selection'!$O971,'Partnumber data valves'!$B$4:$K$1001,7,FALSE)</f>
        <v>#N/A</v>
      </c>
      <c r="AB971" s="20" t="e">
        <f>VLOOKUP('Frese Valve Selection'!$O971,'Partnumber data valves'!$B$4:$K$1001,8,FALSE)</f>
        <v>#N/A</v>
      </c>
      <c r="AC971" s="20" t="e">
        <f>VLOOKUP('Frese Valve Selection'!$O971,'Partnumber data valves'!$B$4:$K$1001,9,FALSE)</f>
        <v>#N/A</v>
      </c>
      <c r="AD971" s="20" t="e">
        <f>VLOOKUP('Frese Valve Selection'!$O971,'Partnumber data valves'!$B$4:$K$1001,10,FALSE)</f>
        <v>#N/A</v>
      </c>
      <c r="AE971" s="93">
        <f>IF(ISNUMBER(S971),S971*VLOOKUP('Frese Valve Selection'!$T971,'Partnumber data cartridges'!$A$4:$G$1001,7,FALSE),0)+
IF(ISNUMBER(U971),U971*VLOOKUP('Frese Valve Selection'!V971,'Partnumber data cartridges'!$A$4:$G$1001,7,FALSE),0)+
IF(ISNUMBER(W971),W971*VLOOKUP('Frese Valve Selection'!X971,'Partnumber data cartridges'!$A$4:$G$1001,7,FALSE),0)</f>
        <v>0</v>
      </c>
      <c r="AF971" s="1">
        <f>MAX(IF(ISBLANK(T971),0,VLOOKUP('Frese Valve Selection'!$T971,'Partnumber data cartridges'!$A$4:$G$1001,5,FALSE)),
IF(ISBLANK(V971),0,VLOOKUP('Frese Valve Selection'!V971,'Partnumber data cartridges'!$A$4:$G$1001,5,FALSE)),
IF(ISBLANK(X971),0,VLOOKUP('Frese Valve Selection'!X971,'Partnumber data cartridges'!$A$4:$G$1001,5,FALSE)))</f>
        <v>0</v>
      </c>
      <c r="AG971" s="20" t="e">
        <f>VLOOKUP(O971,'Weight table'!$A$2:$C$10000,3,FALSE)+IF(ISNUMBER(S971),S971*VLOOKUP(T971,'Weight table'!$A$2:$C$10000,3,FALSE),0)+IF(ISNUMBER(U971),U971*VLOOKUP(V971,'Weight table'!$A$2:$C$10000,3,FALSE),0)+IF(ISNUMBER(W971),W971*VLOOKUP(X971,'Weight table'!$A$2:$C$10000,3,FALSE),0)</f>
        <v>#N/A</v>
      </c>
      <c r="AI971" s="73"/>
      <c r="AN971">
        <f t="shared" si="65"/>
        <v>0</v>
      </c>
      <c r="AO971" t="e">
        <f t="shared" si="66"/>
        <v>#N/A</v>
      </c>
    </row>
    <row r="972" spans="2:4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O972" s="71"/>
      <c r="P972" s="20" t="e">
        <f>VLOOKUP('Frese Valve Selection'!$O972,'Partnumber data valves'!$B$4:$M$1001,12,FALSE)</f>
        <v>#N/A</v>
      </c>
      <c r="Q972" s="20" t="e">
        <f>VLOOKUP('Frese Valve Selection'!$O972,'Partnumber data valves'!$B$4:$L$1001,11,FALSE)</f>
        <v>#N/A</v>
      </c>
      <c r="R972" s="94" t="e">
        <f t="shared" si="67"/>
        <v>#DIV/0!</v>
      </c>
      <c r="S972" s="71"/>
      <c r="T972" s="71"/>
      <c r="U972" s="71"/>
      <c r="V972" s="71"/>
      <c r="W972" s="71"/>
      <c r="X972" s="71"/>
      <c r="Y972" s="19" t="e">
        <f>VLOOKUP('Frese Valve Selection'!$O972,'Partnumber data valves'!$B$4:$K$1001,2,FALSE)</f>
        <v>#N/A</v>
      </c>
      <c r="Z972" s="20" t="e">
        <f>VLOOKUP('Frese Valve Selection'!$O972,'Partnumber data valves'!$B$4:$K$1001,3,FALSE)</f>
        <v>#N/A</v>
      </c>
      <c r="AA972" s="20" t="e">
        <f>VLOOKUP('Frese Valve Selection'!$O972,'Partnumber data valves'!$B$4:$K$1001,7,FALSE)</f>
        <v>#N/A</v>
      </c>
      <c r="AB972" s="20" t="e">
        <f>VLOOKUP('Frese Valve Selection'!$O972,'Partnumber data valves'!$B$4:$K$1001,8,FALSE)</f>
        <v>#N/A</v>
      </c>
      <c r="AC972" s="20" t="e">
        <f>VLOOKUP('Frese Valve Selection'!$O972,'Partnumber data valves'!$B$4:$K$1001,9,FALSE)</f>
        <v>#N/A</v>
      </c>
      <c r="AD972" s="20" t="e">
        <f>VLOOKUP('Frese Valve Selection'!$O972,'Partnumber data valves'!$B$4:$K$1001,10,FALSE)</f>
        <v>#N/A</v>
      </c>
      <c r="AE972" s="93">
        <f>IF(ISNUMBER(S972),S972*VLOOKUP('Frese Valve Selection'!$T972,'Partnumber data cartridges'!$A$4:$G$1001,7,FALSE),0)+
IF(ISNUMBER(U972),U972*VLOOKUP('Frese Valve Selection'!V972,'Partnumber data cartridges'!$A$4:$G$1001,7,FALSE),0)+
IF(ISNUMBER(W972),W972*VLOOKUP('Frese Valve Selection'!X972,'Partnumber data cartridges'!$A$4:$G$1001,7,FALSE),0)</f>
        <v>0</v>
      </c>
      <c r="AF972" s="1">
        <f>MAX(IF(ISBLANK(T972),0,VLOOKUP('Frese Valve Selection'!$T972,'Partnumber data cartridges'!$A$4:$G$1001,5,FALSE)),
IF(ISBLANK(V972),0,VLOOKUP('Frese Valve Selection'!V972,'Partnumber data cartridges'!$A$4:$G$1001,5,FALSE)),
IF(ISBLANK(X972),0,VLOOKUP('Frese Valve Selection'!X972,'Partnumber data cartridges'!$A$4:$G$1001,5,FALSE)))</f>
        <v>0</v>
      </c>
      <c r="AG972" s="20" t="e">
        <f>VLOOKUP(O972,'Weight table'!$A$2:$C$10000,3,FALSE)+IF(ISNUMBER(S972),S972*VLOOKUP(T972,'Weight table'!$A$2:$C$10000,3,FALSE),0)+IF(ISNUMBER(U972),U972*VLOOKUP(V972,'Weight table'!$A$2:$C$10000,3,FALSE),0)+IF(ISNUMBER(W972),W972*VLOOKUP(X972,'Weight table'!$A$2:$C$10000,3,FALSE),0)</f>
        <v>#N/A</v>
      </c>
      <c r="AI972" s="73"/>
      <c r="AN972">
        <f t="shared" ref="AN972:AN1000" si="68">S972+U972+W972</f>
        <v>0</v>
      </c>
      <c r="AO972" t="e">
        <f t="shared" ref="AO972:AO1000" si="69">Q972-AN972</f>
        <v>#N/A</v>
      </c>
    </row>
    <row r="973" spans="2:4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O973" s="71"/>
      <c r="P973" s="20" t="e">
        <f>VLOOKUP('Frese Valve Selection'!$O973,'Partnumber data valves'!$B$4:$M$1001,12,FALSE)</f>
        <v>#N/A</v>
      </c>
      <c r="Q973" s="20" t="e">
        <f>VLOOKUP('Frese Valve Selection'!$O973,'Partnumber data valves'!$B$4:$L$1001,11,FALSE)</f>
        <v>#N/A</v>
      </c>
      <c r="R973" s="94" t="e">
        <f t="shared" si="67"/>
        <v>#DIV/0!</v>
      </c>
      <c r="S973" s="71"/>
      <c r="T973" s="71"/>
      <c r="U973" s="71"/>
      <c r="V973" s="71"/>
      <c r="W973" s="71"/>
      <c r="X973" s="71"/>
      <c r="Y973" s="19" t="e">
        <f>VLOOKUP('Frese Valve Selection'!$O973,'Partnumber data valves'!$B$4:$K$1001,2,FALSE)</f>
        <v>#N/A</v>
      </c>
      <c r="Z973" s="20" t="e">
        <f>VLOOKUP('Frese Valve Selection'!$O973,'Partnumber data valves'!$B$4:$K$1001,3,FALSE)</f>
        <v>#N/A</v>
      </c>
      <c r="AA973" s="20" t="e">
        <f>VLOOKUP('Frese Valve Selection'!$O973,'Partnumber data valves'!$B$4:$K$1001,7,FALSE)</f>
        <v>#N/A</v>
      </c>
      <c r="AB973" s="20" t="e">
        <f>VLOOKUP('Frese Valve Selection'!$O973,'Partnumber data valves'!$B$4:$K$1001,8,FALSE)</f>
        <v>#N/A</v>
      </c>
      <c r="AC973" s="20" t="e">
        <f>VLOOKUP('Frese Valve Selection'!$O973,'Partnumber data valves'!$B$4:$K$1001,9,FALSE)</f>
        <v>#N/A</v>
      </c>
      <c r="AD973" s="20" t="e">
        <f>VLOOKUP('Frese Valve Selection'!$O973,'Partnumber data valves'!$B$4:$K$1001,10,FALSE)</f>
        <v>#N/A</v>
      </c>
      <c r="AE973" s="93">
        <f>IF(ISNUMBER(S973),S973*VLOOKUP('Frese Valve Selection'!$T973,'Partnumber data cartridges'!$A$4:$G$1001,7,FALSE),0)+
IF(ISNUMBER(U973),U973*VLOOKUP('Frese Valve Selection'!V973,'Partnumber data cartridges'!$A$4:$G$1001,7,FALSE),0)+
IF(ISNUMBER(W973),W973*VLOOKUP('Frese Valve Selection'!X973,'Partnumber data cartridges'!$A$4:$G$1001,7,FALSE),0)</f>
        <v>0</v>
      </c>
      <c r="AF973" s="1">
        <f>MAX(IF(ISBLANK(T973),0,VLOOKUP('Frese Valve Selection'!$T973,'Partnumber data cartridges'!$A$4:$G$1001,5,FALSE)),
IF(ISBLANK(V973),0,VLOOKUP('Frese Valve Selection'!V973,'Partnumber data cartridges'!$A$4:$G$1001,5,FALSE)),
IF(ISBLANK(X973),0,VLOOKUP('Frese Valve Selection'!X973,'Partnumber data cartridges'!$A$4:$G$1001,5,FALSE)))</f>
        <v>0</v>
      </c>
      <c r="AG973" s="20" t="e">
        <f>VLOOKUP(O973,'Weight table'!$A$2:$C$10000,3,FALSE)+IF(ISNUMBER(S973),S973*VLOOKUP(T973,'Weight table'!$A$2:$C$10000,3,FALSE),0)+IF(ISNUMBER(U973),U973*VLOOKUP(V973,'Weight table'!$A$2:$C$10000,3,FALSE),0)+IF(ISNUMBER(W973),W973*VLOOKUP(X973,'Weight table'!$A$2:$C$10000,3,FALSE),0)</f>
        <v>#N/A</v>
      </c>
      <c r="AI973" s="73"/>
      <c r="AN973">
        <f t="shared" si="68"/>
        <v>0</v>
      </c>
      <c r="AO973" t="e">
        <f t="shared" si="69"/>
        <v>#N/A</v>
      </c>
    </row>
    <row r="974" spans="2:4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O974" s="71"/>
      <c r="P974" s="20" t="e">
        <f>VLOOKUP('Frese Valve Selection'!$O974,'Partnumber data valves'!$B$4:$M$1001,12,FALSE)</f>
        <v>#N/A</v>
      </c>
      <c r="Q974" s="20" t="e">
        <f>VLOOKUP('Frese Valve Selection'!$O974,'Partnumber data valves'!$B$4:$L$1001,11,FALSE)</f>
        <v>#N/A</v>
      </c>
      <c r="R974" s="94" t="e">
        <f t="shared" si="67"/>
        <v>#DIV/0!</v>
      </c>
      <c r="S974" s="71"/>
      <c r="T974" s="71"/>
      <c r="U974" s="71"/>
      <c r="V974" s="71"/>
      <c r="W974" s="71"/>
      <c r="X974" s="71"/>
      <c r="Y974" s="19" t="e">
        <f>VLOOKUP('Frese Valve Selection'!$O974,'Partnumber data valves'!$B$4:$K$1001,2,FALSE)</f>
        <v>#N/A</v>
      </c>
      <c r="Z974" s="20" t="e">
        <f>VLOOKUP('Frese Valve Selection'!$O974,'Partnumber data valves'!$B$4:$K$1001,3,FALSE)</f>
        <v>#N/A</v>
      </c>
      <c r="AA974" s="20" t="e">
        <f>VLOOKUP('Frese Valve Selection'!$O974,'Partnumber data valves'!$B$4:$K$1001,7,FALSE)</f>
        <v>#N/A</v>
      </c>
      <c r="AB974" s="20" t="e">
        <f>VLOOKUP('Frese Valve Selection'!$O974,'Partnumber data valves'!$B$4:$K$1001,8,FALSE)</f>
        <v>#N/A</v>
      </c>
      <c r="AC974" s="20" t="e">
        <f>VLOOKUP('Frese Valve Selection'!$O974,'Partnumber data valves'!$B$4:$K$1001,9,FALSE)</f>
        <v>#N/A</v>
      </c>
      <c r="AD974" s="20" t="e">
        <f>VLOOKUP('Frese Valve Selection'!$O974,'Partnumber data valves'!$B$4:$K$1001,10,FALSE)</f>
        <v>#N/A</v>
      </c>
      <c r="AE974" s="93">
        <f>IF(ISNUMBER(S974),S974*VLOOKUP('Frese Valve Selection'!$T974,'Partnumber data cartridges'!$A$4:$G$1001,7,FALSE),0)+
IF(ISNUMBER(U974),U974*VLOOKUP('Frese Valve Selection'!V974,'Partnumber data cartridges'!$A$4:$G$1001,7,FALSE),0)+
IF(ISNUMBER(W974),W974*VLOOKUP('Frese Valve Selection'!X974,'Partnumber data cartridges'!$A$4:$G$1001,7,FALSE),0)</f>
        <v>0</v>
      </c>
      <c r="AF974" s="1">
        <f>MAX(IF(ISBLANK(T974),0,VLOOKUP('Frese Valve Selection'!$T974,'Partnumber data cartridges'!$A$4:$G$1001,5,FALSE)),
IF(ISBLANK(V974),0,VLOOKUP('Frese Valve Selection'!V974,'Partnumber data cartridges'!$A$4:$G$1001,5,FALSE)),
IF(ISBLANK(X974),0,VLOOKUP('Frese Valve Selection'!X974,'Partnumber data cartridges'!$A$4:$G$1001,5,FALSE)))</f>
        <v>0</v>
      </c>
      <c r="AG974" s="20" t="e">
        <f>VLOOKUP(O974,'Weight table'!$A$2:$C$10000,3,FALSE)+IF(ISNUMBER(S974),S974*VLOOKUP(T974,'Weight table'!$A$2:$C$10000,3,FALSE),0)+IF(ISNUMBER(U974),U974*VLOOKUP(V974,'Weight table'!$A$2:$C$10000,3,FALSE),0)+IF(ISNUMBER(W974),W974*VLOOKUP(X974,'Weight table'!$A$2:$C$10000,3,FALSE),0)</f>
        <v>#N/A</v>
      </c>
      <c r="AI974" s="73"/>
      <c r="AN974">
        <f t="shared" si="68"/>
        <v>0</v>
      </c>
      <c r="AO974" t="e">
        <f t="shared" si="69"/>
        <v>#N/A</v>
      </c>
    </row>
    <row r="975" spans="2:4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O975" s="71"/>
      <c r="P975" s="20" t="e">
        <f>VLOOKUP('Frese Valve Selection'!$O975,'Partnumber data valves'!$B$4:$M$1001,12,FALSE)</f>
        <v>#N/A</v>
      </c>
      <c r="Q975" s="20" t="e">
        <f>VLOOKUP('Frese Valve Selection'!$O975,'Partnumber data valves'!$B$4:$L$1001,11,FALSE)</f>
        <v>#N/A</v>
      </c>
      <c r="R975" s="94" t="e">
        <f t="shared" si="67"/>
        <v>#DIV/0!</v>
      </c>
      <c r="S975" s="71"/>
      <c r="T975" s="71"/>
      <c r="U975" s="71"/>
      <c r="V975" s="71"/>
      <c r="W975" s="71"/>
      <c r="X975" s="71"/>
      <c r="Y975" s="19" t="e">
        <f>VLOOKUP('Frese Valve Selection'!$O975,'Partnumber data valves'!$B$4:$K$1001,2,FALSE)</f>
        <v>#N/A</v>
      </c>
      <c r="Z975" s="20" t="e">
        <f>VLOOKUP('Frese Valve Selection'!$O975,'Partnumber data valves'!$B$4:$K$1001,3,FALSE)</f>
        <v>#N/A</v>
      </c>
      <c r="AA975" s="20" t="e">
        <f>VLOOKUP('Frese Valve Selection'!$O975,'Partnumber data valves'!$B$4:$K$1001,7,FALSE)</f>
        <v>#N/A</v>
      </c>
      <c r="AB975" s="20" t="e">
        <f>VLOOKUP('Frese Valve Selection'!$O975,'Partnumber data valves'!$B$4:$K$1001,8,FALSE)</f>
        <v>#N/A</v>
      </c>
      <c r="AC975" s="20" t="e">
        <f>VLOOKUP('Frese Valve Selection'!$O975,'Partnumber data valves'!$B$4:$K$1001,9,FALSE)</f>
        <v>#N/A</v>
      </c>
      <c r="AD975" s="20" t="e">
        <f>VLOOKUP('Frese Valve Selection'!$O975,'Partnumber data valves'!$B$4:$K$1001,10,FALSE)</f>
        <v>#N/A</v>
      </c>
      <c r="AE975" s="93">
        <f>IF(ISNUMBER(S975),S975*VLOOKUP('Frese Valve Selection'!$T975,'Partnumber data cartridges'!$A$4:$G$1001,7,FALSE),0)+
IF(ISNUMBER(U975),U975*VLOOKUP('Frese Valve Selection'!V975,'Partnumber data cartridges'!$A$4:$G$1001,7,FALSE),0)+
IF(ISNUMBER(W975),W975*VLOOKUP('Frese Valve Selection'!X975,'Partnumber data cartridges'!$A$4:$G$1001,7,FALSE),0)</f>
        <v>0</v>
      </c>
      <c r="AF975" s="1">
        <f>MAX(IF(ISBLANK(T975),0,VLOOKUP('Frese Valve Selection'!$T975,'Partnumber data cartridges'!$A$4:$G$1001,5,FALSE)),
IF(ISBLANK(V975),0,VLOOKUP('Frese Valve Selection'!V975,'Partnumber data cartridges'!$A$4:$G$1001,5,FALSE)),
IF(ISBLANK(X975),0,VLOOKUP('Frese Valve Selection'!X975,'Partnumber data cartridges'!$A$4:$G$1001,5,FALSE)))</f>
        <v>0</v>
      </c>
      <c r="AG975" s="20" t="e">
        <f>VLOOKUP(O975,'Weight table'!$A$2:$C$10000,3,FALSE)+IF(ISNUMBER(S975),S975*VLOOKUP(T975,'Weight table'!$A$2:$C$10000,3,FALSE),0)+IF(ISNUMBER(U975),U975*VLOOKUP(V975,'Weight table'!$A$2:$C$10000,3,FALSE),0)+IF(ISNUMBER(W975),W975*VLOOKUP(X975,'Weight table'!$A$2:$C$10000,3,FALSE),0)</f>
        <v>#N/A</v>
      </c>
      <c r="AI975" s="73"/>
      <c r="AN975">
        <f t="shared" si="68"/>
        <v>0</v>
      </c>
      <c r="AO975" t="e">
        <f t="shared" si="69"/>
        <v>#N/A</v>
      </c>
    </row>
    <row r="976" spans="2:4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O976" s="71"/>
      <c r="P976" s="20" t="e">
        <f>VLOOKUP('Frese Valve Selection'!$O976,'Partnumber data valves'!$B$4:$M$1001,12,FALSE)</f>
        <v>#N/A</v>
      </c>
      <c r="Q976" s="20" t="e">
        <f>VLOOKUP('Frese Valve Selection'!$O976,'Partnumber data valves'!$B$4:$L$1001,11,FALSE)</f>
        <v>#N/A</v>
      </c>
      <c r="R976" s="94" t="e">
        <f t="shared" si="67"/>
        <v>#DIV/0!</v>
      </c>
      <c r="S976" s="71"/>
      <c r="T976" s="71"/>
      <c r="U976" s="71"/>
      <c r="V976" s="71"/>
      <c r="W976" s="71"/>
      <c r="X976" s="71"/>
      <c r="Y976" s="19" t="e">
        <f>VLOOKUP('Frese Valve Selection'!$O976,'Partnumber data valves'!$B$4:$K$1001,2,FALSE)</f>
        <v>#N/A</v>
      </c>
      <c r="Z976" s="20" t="e">
        <f>VLOOKUP('Frese Valve Selection'!$O976,'Partnumber data valves'!$B$4:$K$1001,3,FALSE)</f>
        <v>#N/A</v>
      </c>
      <c r="AA976" s="20" t="e">
        <f>VLOOKUP('Frese Valve Selection'!$O976,'Partnumber data valves'!$B$4:$K$1001,7,FALSE)</f>
        <v>#N/A</v>
      </c>
      <c r="AB976" s="20" t="e">
        <f>VLOOKUP('Frese Valve Selection'!$O976,'Partnumber data valves'!$B$4:$K$1001,8,FALSE)</f>
        <v>#N/A</v>
      </c>
      <c r="AC976" s="20" t="e">
        <f>VLOOKUP('Frese Valve Selection'!$O976,'Partnumber data valves'!$B$4:$K$1001,9,FALSE)</f>
        <v>#N/A</v>
      </c>
      <c r="AD976" s="20" t="e">
        <f>VLOOKUP('Frese Valve Selection'!$O976,'Partnumber data valves'!$B$4:$K$1001,10,FALSE)</f>
        <v>#N/A</v>
      </c>
      <c r="AE976" s="93">
        <f>IF(ISNUMBER(S976),S976*VLOOKUP('Frese Valve Selection'!$T976,'Partnumber data cartridges'!$A$4:$G$1001,7,FALSE),0)+
IF(ISNUMBER(U976),U976*VLOOKUP('Frese Valve Selection'!V976,'Partnumber data cartridges'!$A$4:$G$1001,7,FALSE),0)+
IF(ISNUMBER(W976),W976*VLOOKUP('Frese Valve Selection'!X976,'Partnumber data cartridges'!$A$4:$G$1001,7,FALSE),0)</f>
        <v>0</v>
      </c>
      <c r="AF976" s="1">
        <f>MAX(IF(ISBLANK(T976),0,VLOOKUP('Frese Valve Selection'!$T976,'Partnumber data cartridges'!$A$4:$G$1001,5,FALSE)),
IF(ISBLANK(V976),0,VLOOKUP('Frese Valve Selection'!V976,'Partnumber data cartridges'!$A$4:$G$1001,5,FALSE)),
IF(ISBLANK(X976),0,VLOOKUP('Frese Valve Selection'!X976,'Partnumber data cartridges'!$A$4:$G$1001,5,FALSE)))</f>
        <v>0</v>
      </c>
      <c r="AG976" s="20" t="e">
        <f>VLOOKUP(O976,'Weight table'!$A$2:$C$10000,3,FALSE)+IF(ISNUMBER(S976),S976*VLOOKUP(T976,'Weight table'!$A$2:$C$10000,3,FALSE),0)+IF(ISNUMBER(U976),U976*VLOOKUP(V976,'Weight table'!$A$2:$C$10000,3,FALSE),0)+IF(ISNUMBER(W976),W976*VLOOKUP(X976,'Weight table'!$A$2:$C$10000,3,FALSE),0)</f>
        <v>#N/A</v>
      </c>
      <c r="AI976" s="73"/>
      <c r="AN976">
        <f t="shared" si="68"/>
        <v>0</v>
      </c>
      <c r="AO976" t="e">
        <f t="shared" si="69"/>
        <v>#N/A</v>
      </c>
    </row>
    <row r="977" spans="2:4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O977" s="71"/>
      <c r="P977" s="20" t="e">
        <f>VLOOKUP('Frese Valve Selection'!$O977,'Partnumber data valves'!$B$4:$M$1001,12,FALSE)</f>
        <v>#N/A</v>
      </c>
      <c r="Q977" s="20" t="e">
        <f>VLOOKUP('Frese Valve Selection'!$O977,'Partnumber data valves'!$B$4:$L$1001,11,FALSE)</f>
        <v>#N/A</v>
      </c>
      <c r="R977" s="94" t="e">
        <f t="shared" si="67"/>
        <v>#DIV/0!</v>
      </c>
      <c r="S977" s="71"/>
      <c r="T977" s="71"/>
      <c r="U977" s="71"/>
      <c r="V977" s="71"/>
      <c r="W977" s="71"/>
      <c r="X977" s="71"/>
      <c r="Y977" s="19" t="e">
        <f>VLOOKUP('Frese Valve Selection'!$O977,'Partnumber data valves'!$B$4:$K$1001,2,FALSE)</f>
        <v>#N/A</v>
      </c>
      <c r="Z977" s="20" t="e">
        <f>VLOOKUP('Frese Valve Selection'!$O977,'Partnumber data valves'!$B$4:$K$1001,3,FALSE)</f>
        <v>#N/A</v>
      </c>
      <c r="AA977" s="20" t="e">
        <f>VLOOKUP('Frese Valve Selection'!$O977,'Partnumber data valves'!$B$4:$K$1001,7,FALSE)</f>
        <v>#N/A</v>
      </c>
      <c r="AB977" s="20" t="e">
        <f>VLOOKUP('Frese Valve Selection'!$O977,'Partnumber data valves'!$B$4:$K$1001,8,FALSE)</f>
        <v>#N/A</v>
      </c>
      <c r="AC977" s="20" t="e">
        <f>VLOOKUP('Frese Valve Selection'!$O977,'Partnumber data valves'!$B$4:$K$1001,9,FALSE)</f>
        <v>#N/A</v>
      </c>
      <c r="AD977" s="20" t="e">
        <f>VLOOKUP('Frese Valve Selection'!$O977,'Partnumber data valves'!$B$4:$K$1001,10,FALSE)</f>
        <v>#N/A</v>
      </c>
      <c r="AE977" s="93">
        <f>IF(ISNUMBER(S977),S977*VLOOKUP('Frese Valve Selection'!$T977,'Partnumber data cartridges'!$A$4:$G$1001,7,FALSE),0)+
IF(ISNUMBER(U977),U977*VLOOKUP('Frese Valve Selection'!V977,'Partnumber data cartridges'!$A$4:$G$1001,7,FALSE),0)+
IF(ISNUMBER(W977),W977*VLOOKUP('Frese Valve Selection'!X977,'Partnumber data cartridges'!$A$4:$G$1001,7,FALSE),0)</f>
        <v>0</v>
      </c>
      <c r="AF977" s="1">
        <f>MAX(IF(ISBLANK(T977),0,VLOOKUP('Frese Valve Selection'!$T977,'Partnumber data cartridges'!$A$4:$G$1001,5,FALSE)),
IF(ISBLANK(V977),0,VLOOKUP('Frese Valve Selection'!V977,'Partnumber data cartridges'!$A$4:$G$1001,5,FALSE)),
IF(ISBLANK(X977),0,VLOOKUP('Frese Valve Selection'!X977,'Partnumber data cartridges'!$A$4:$G$1001,5,FALSE)))</f>
        <v>0</v>
      </c>
      <c r="AG977" s="20" t="e">
        <f>VLOOKUP(O977,'Weight table'!$A$2:$C$10000,3,FALSE)+IF(ISNUMBER(S977),S977*VLOOKUP(T977,'Weight table'!$A$2:$C$10000,3,FALSE),0)+IF(ISNUMBER(U977),U977*VLOOKUP(V977,'Weight table'!$A$2:$C$10000,3,FALSE),0)+IF(ISNUMBER(W977),W977*VLOOKUP(X977,'Weight table'!$A$2:$C$10000,3,FALSE),0)</f>
        <v>#N/A</v>
      </c>
      <c r="AI977" s="73"/>
      <c r="AN977">
        <f t="shared" si="68"/>
        <v>0</v>
      </c>
      <c r="AO977" t="e">
        <f t="shared" si="69"/>
        <v>#N/A</v>
      </c>
    </row>
    <row r="978" spans="2:4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O978" s="71"/>
      <c r="P978" s="20" t="e">
        <f>VLOOKUP('Frese Valve Selection'!$O978,'Partnumber data valves'!$B$4:$M$1001,12,FALSE)</f>
        <v>#N/A</v>
      </c>
      <c r="Q978" s="20" t="e">
        <f>VLOOKUP('Frese Valve Selection'!$O978,'Partnumber data valves'!$B$4:$L$1001,11,FALSE)</f>
        <v>#N/A</v>
      </c>
      <c r="R978" s="94" t="e">
        <f t="shared" si="67"/>
        <v>#DIV/0!</v>
      </c>
      <c r="S978" s="71"/>
      <c r="T978" s="71"/>
      <c r="U978" s="71"/>
      <c r="V978" s="71"/>
      <c r="W978" s="71"/>
      <c r="X978" s="71"/>
      <c r="Y978" s="19" t="e">
        <f>VLOOKUP('Frese Valve Selection'!$O978,'Partnumber data valves'!$B$4:$K$1001,2,FALSE)</f>
        <v>#N/A</v>
      </c>
      <c r="Z978" s="20" t="e">
        <f>VLOOKUP('Frese Valve Selection'!$O978,'Partnumber data valves'!$B$4:$K$1001,3,FALSE)</f>
        <v>#N/A</v>
      </c>
      <c r="AA978" s="20" t="e">
        <f>VLOOKUP('Frese Valve Selection'!$O978,'Partnumber data valves'!$B$4:$K$1001,7,FALSE)</f>
        <v>#N/A</v>
      </c>
      <c r="AB978" s="20" t="e">
        <f>VLOOKUP('Frese Valve Selection'!$O978,'Partnumber data valves'!$B$4:$K$1001,8,FALSE)</f>
        <v>#N/A</v>
      </c>
      <c r="AC978" s="20" t="e">
        <f>VLOOKUP('Frese Valve Selection'!$O978,'Partnumber data valves'!$B$4:$K$1001,9,FALSE)</f>
        <v>#N/A</v>
      </c>
      <c r="AD978" s="20" t="e">
        <f>VLOOKUP('Frese Valve Selection'!$O978,'Partnumber data valves'!$B$4:$K$1001,10,FALSE)</f>
        <v>#N/A</v>
      </c>
      <c r="AE978" s="93">
        <f>IF(ISNUMBER(S978),S978*VLOOKUP('Frese Valve Selection'!$T978,'Partnumber data cartridges'!$A$4:$G$1001,7,FALSE),0)+
IF(ISNUMBER(U978),U978*VLOOKUP('Frese Valve Selection'!V978,'Partnumber data cartridges'!$A$4:$G$1001,7,FALSE),0)+
IF(ISNUMBER(W978),W978*VLOOKUP('Frese Valve Selection'!X978,'Partnumber data cartridges'!$A$4:$G$1001,7,FALSE),0)</f>
        <v>0</v>
      </c>
      <c r="AF978" s="1">
        <f>MAX(IF(ISBLANK(T978),0,VLOOKUP('Frese Valve Selection'!$T978,'Partnumber data cartridges'!$A$4:$G$1001,5,FALSE)),
IF(ISBLANK(V978),0,VLOOKUP('Frese Valve Selection'!V978,'Partnumber data cartridges'!$A$4:$G$1001,5,FALSE)),
IF(ISBLANK(X978),0,VLOOKUP('Frese Valve Selection'!X978,'Partnumber data cartridges'!$A$4:$G$1001,5,FALSE)))</f>
        <v>0</v>
      </c>
      <c r="AG978" s="20" t="e">
        <f>VLOOKUP(O978,'Weight table'!$A$2:$C$10000,3,FALSE)+IF(ISNUMBER(S978),S978*VLOOKUP(T978,'Weight table'!$A$2:$C$10000,3,FALSE),0)+IF(ISNUMBER(U978),U978*VLOOKUP(V978,'Weight table'!$A$2:$C$10000,3,FALSE),0)+IF(ISNUMBER(W978),W978*VLOOKUP(X978,'Weight table'!$A$2:$C$10000,3,FALSE),0)</f>
        <v>#N/A</v>
      </c>
      <c r="AI978" s="73"/>
      <c r="AN978">
        <f t="shared" si="68"/>
        <v>0</v>
      </c>
      <c r="AO978" t="e">
        <f t="shared" si="69"/>
        <v>#N/A</v>
      </c>
    </row>
    <row r="979" spans="2:4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O979" s="71"/>
      <c r="P979" s="20" t="e">
        <f>VLOOKUP('Frese Valve Selection'!$O979,'Partnumber data valves'!$B$4:$M$1001,12,FALSE)</f>
        <v>#N/A</v>
      </c>
      <c r="Q979" s="20" t="e">
        <f>VLOOKUP('Frese Valve Selection'!$O979,'Partnumber data valves'!$B$4:$L$1001,11,FALSE)</f>
        <v>#N/A</v>
      </c>
      <c r="R979" s="94" t="e">
        <f t="shared" si="67"/>
        <v>#DIV/0!</v>
      </c>
      <c r="S979" s="71"/>
      <c r="T979" s="71"/>
      <c r="U979" s="71"/>
      <c r="V979" s="71"/>
      <c r="W979" s="71"/>
      <c r="X979" s="71"/>
      <c r="Y979" s="19" t="e">
        <f>VLOOKUP('Frese Valve Selection'!$O979,'Partnumber data valves'!$B$4:$K$1001,2,FALSE)</f>
        <v>#N/A</v>
      </c>
      <c r="Z979" s="20" t="e">
        <f>VLOOKUP('Frese Valve Selection'!$O979,'Partnumber data valves'!$B$4:$K$1001,3,FALSE)</f>
        <v>#N/A</v>
      </c>
      <c r="AA979" s="20" t="e">
        <f>VLOOKUP('Frese Valve Selection'!$O979,'Partnumber data valves'!$B$4:$K$1001,7,FALSE)</f>
        <v>#N/A</v>
      </c>
      <c r="AB979" s="20" t="e">
        <f>VLOOKUP('Frese Valve Selection'!$O979,'Partnumber data valves'!$B$4:$K$1001,8,FALSE)</f>
        <v>#N/A</v>
      </c>
      <c r="AC979" s="20" t="e">
        <f>VLOOKUP('Frese Valve Selection'!$O979,'Partnumber data valves'!$B$4:$K$1001,9,FALSE)</f>
        <v>#N/A</v>
      </c>
      <c r="AD979" s="20" t="e">
        <f>VLOOKUP('Frese Valve Selection'!$O979,'Partnumber data valves'!$B$4:$K$1001,10,FALSE)</f>
        <v>#N/A</v>
      </c>
      <c r="AE979" s="93">
        <f>IF(ISNUMBER(S979),S979*VLOOKUP('Frese Valve Selection'!$T979,'Partnumber data cartridges'!$A$4:$G$1001,7,FALSE),0)+
IF(ISNUMBER(U979),U979*VLOOKUP('Frese Valve Selection'!V979,'Partnumber data cartridges'!$A$4:$G$1001,7,FALSE),0)+
IF(ISNUMBER(W979),W979*VLOOKUP('Frese Valve Selection'!X979,'Partnumber data cartridges'!$A$4:$G$1001,7,FALSE),0)</f>
        <v>0</v>
      </c>
      <c r="AF979" s="1">
        <f>MAX(IF(ISBLANK(T979),0,VLOOKUP('Frese Valve Selection'!$T979,'Partnumber data cartridges'!$A$4:$G$1001,5,FALSE)),
IF(ISBLANK(V979),0,VLOOKUP('Frese Valve Selection'!V979,'Partnumber data cartridges'!$A$4:$G$1001,5,FALSE)),
IF(ISBLANK(X979),0,VLOOKUP('Frese Valve Selection'!X979,'Partnumber data cartridges'!$A$4:$G$1001,5,FALSE)))</f>
        <v>0</v>
      </c>
      <c r="AG979" s="20" t="e">
        <f>VLOOKUP(O979,'Weight table'!$A$2:$C$10000,3,FALSE)+IF(ISNUMBER(S979),S979*VLOOKUP(T979,'Weight table'!$A$2:$C$10000,3,FALSE),0)+IF(ISNUMBER(U979),U979*VLOOKUP(V979,'Weight table'!$A$2:$C$10000,3,FALSE),0)+IF(ISNUMBER(W979),W979*VLOOKUP(X979,'Weight table'!$A$2:$C$10000,3,FALSE),0)</f>
        <v>#N/A</v>
      </c>
      <c r="AI979" s="73"/>
      <c r="AN979">
        <f t="shared" si="68"/>
        <v>0</v>
      </c>
      <c r="AO979" t="e">
        <f t="shared" si="69"/>
        <v>#N/A</v>
      </c>
    </row>
    <row r="980" spans="2:4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O980" s="71"/>
      <c r="P980" s="20" t="e">
        <f>VLOOKUP('Frese Valve Selection'!$O980,'Partnumber data valves'!$B$4:$M$1001,12,FALSE)</f>
        <v>#N/A</v>
      </c>
      <c r="Q980" s="20" t="e">
        <f>VLOOKUP('Frese Valve Selection'!$O980,'Partnumber data valves'!$B$4:$L$1001,11,FALSE)</f>
        <v>#N/A</v>
      </c>
      <c r="R980" s="94" t="e">
        <f t="shared" si="67"/>
        <v>#DIV/0!</v>
      </c>
      <c r="S980" s="71"/>
      <c r="T980" s="71"/>
      <c r="U980" s="71"/>
      <c r="V980" s="71"/>
      <c r="W980" s="71"/>
      <c r="X980" s="71"/>
      <c r="Y980" s="19" t="e">
        <f>VLOOKUP('Frese Valve Selection'!$O980,'Partnumber data valves'!$B$4:$K$1001,2,FALSE)</f>
        <v>#N/A</v>
      </c>
      <c r="Z980" s="20" t="e">
        <f>VLOOKUP('Frese Valve Selection'!$O980,'Partnumber data valves'!$B$4:$K$1001,3,FALSE)</f>
        <v>#N/A</v>
      </c>
      <c r="AA980" s="20" t="e">
        <f>VLOOKUP('Frese Valve Selection'!$O980,'Partnumber data valves'!$B$4:$K$1001,7,FALSE)</f>
        <v>#N/A</v>
      </c>
      <c r="AB980" s="20" t="e">
        <f>VLOOKUP('Frese Valve Selection'!$O980,'Partnumber data valves'!$B$4:$K$1001,8,FALSE)</f>
        <v>#N/A</v>
      </c>
      <c r="AC980" s="20" t="e">
        <f>VLOOKUP('Frese Valve Selection'!$O980,'Partnumber data valves'!$B$4:$K$1001,9,FALSE)</f>
        <v>#N/A</v>
      </c>
      <c r="AD980" s="20" t="e">
        <f>VLOOKUP('Frese Valve Selection'!$O980,'Partnumber data valves'!$B$4:$K$1001,10,FALSE)</f>
        <v>#N/A</v>
      </c>
      <c r="AE980" s="93">
        <f>IF(ISNUMBER(S980),S980*VLOOKUP('Frese Valve Selection'!$T980,'Partnumber data cartridges'!$A$4:$G$1001,7,FALSE),0)+
IF(ISNUMBER(U980),U980*VLOOKUP('Frese Valve Selection'!V980,'Partnumber data cartridges'!$A$4:$G$1001,7,FALSE),0)+
IF(ISNUMBER(W980),W980*VLOOKUP('Frese Valve Selection'!X980,'Partnumber data cartridges'!$A$4:$G$1001,7,FALSE),0)</f>
        <v>0</v>
      </c>
      <c r="AF980" s="1">
        <f>MAX(IF(ISBLANK(T980),0,VLOOKUP('Frese Valve Selection'!$T980,'Partnumber data cartridges'!$A$4:$G$1001,5,FALSE)),
IF(ISBLANK(V980),0,VLOOKUP('Frese Valve Selection'!V980,'Partnumber data cartridges'!$A$4:$G$1001,5,FALSE)),
IF(ISBLANK(X980),0,VLOOKUP('Frese Valve Selection'!X980,'Partnumber data cartridges'!$A$4:$G$1001,5,FALSE)))</f>
        <v>0</v>
      </c>
      <c r="AG980" s="20" t="e">
        <f>VLOOKUP(O980,'Weight table'!$A$2:$C$10000,3,FALSE)+IF(ISNUMBER(S980),S980*VLOOKUP(T980,'Weight table'!$A$2:$C$10000,3,FALSE),0)+IF(ISNUMBER(U980),U980*VLOOKUP(V980,'Weight table'!$A$2:$C$10000,3,FALSE),0)+IF(ISNUMBER(W980),W980*VLOOKUP(X980,'Weight table'!$A$2:$C$10000,3,FALSE),0)</f>
        <v>#N/A</v>
      </c>
      <c r="AI980" s="73"/>
      <c r="AN980">
        <f t="shared" si="68"/>
        <v>0</v>
      </c>
      <c r="AO980" t="e">
        <f t="shared" si="69"/>
        <v>#N/A</v>
      </c>
    </row>
    <row r="981" spans="2:4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O981" s="71"/>
      <c r="P981" s="20" t="e">
        <f>VLOOKUP('Frese Valve Selection'!$O981,'Partnumber data valves'!$B$4:$M$1001,12,FALSE)</f>
        <v>#N/A</v>
      </c>
      <c r="Q981" s="20" t="e">
        <f>VLOOKUP('Frese Valve Selection'!$O981,'Partnumber data valves'!$B$4:$L$1001,11,FALSE)</f>
        <v>#N/A</v>
      </c>
      <c r="R981" s="94" t="e">
        <f t="shared" si="67"/>
        <v>#DIV/0!</v>
      </c>
      <c r="S981" s="71"/>
      <c r="T981" s="71"/>
      <c r="U981" s="71"/>
      <c r="V981" s="71"/>
      <c r="W981" s="71"/>
      <c r="X981" s="71"/>
      <c r="Y981" s="19" t="e">
        <f>VLOOKUP('Frese Valve Selection'!$O981,'Partnumber data valves'!$B$4:$K$1001,2,FALSE)</f>
        <v>#N/A</v>
      </c>
      <c r="Z981" s="20" t="e">
        <f>VLOOKUP('Frese Valve Selection'!$O981,'Partnumber data valves'!$B$4:$K$1001,3,FALSE)</f>
        <v>#N/A</v>
      </c>
      <c r="AA981" s="20" t="e">
        <f>VLOOKUP('Frese Valve Selection'!$O981,'Partnumber data valves'!$B$4:$K$1001,7,FALSE)</f>
        <v>#N/A</v>
      </c>
      <c r="AB981" s="20" t="e">
        <f>VLOOKUP('Frese Valve Selection'!$O981,'Partnumber data valves'!$B$4:$K$1001,8,FALSE)</f>
        <v>#N/A</v>
      </c>
      <c r="AC981" s="20" t="e">
        <f>VLOOKUP('Frese Valve Selection'!$O981,'Partnumber data valves'!$B$4:$K$1001,9,FALSE)</f>
        <v>#N/A</v>
      </c>
      <c r="AD981" s="20" t="e">
        <f>VLOOKUP('Frese Valve Selection'!$O981,'Partnumber data valves'!$B$4:$K$1001,10,FALSE)</f>
        <v>#N/A</v>
      </c>
      <c r="AE981" s="93">
        <f>IF(ISNUMBER(S981),S981*VLOOKUP('Frese Valve Selection'!$T981,'Partnumber data cartridges'!$A$4:$G$1001,7,FALSE),0)+
IF(ISNUMBER(U981),U981*VLOOKUP('Frese Valve Selection'!V981,'Partnumber data cartridges'!$A$4:$G$1001,7,FALSE),0)+
IF(ISNUMBER(W981),W981*VLOOKUP('Frese Valve Selection'!X981,'Partnumber data cartridges'!$A$4:$G$1001,7,FALSE),0)</f>
        <v>0</v>
      </c>
      <c r="AF981" s="1">
        <f>MAX(IF(ISBLANK(T981),0,VLOOKUP('Frese Valve Selection'!$T981,'Partnumber data cartridges'!$A$4:$G$1001,5,FALSE)),
IF(ISBLANK(V981),0,VLOOKUP('Frese Valve Selection'!V981,'Partnumber data cartridges'!$A$4:$G$1001,5,FALSE)),
IF(ISBLANK(X981),0,VLOOKUP('Frese Valve Selection'!X981,'Partnumber data cartridges'!$A$4:$G$1001,5,FALSE)))</f>
        <v>0</v>
      </c>
      <c r="AG981" s="20" t="e">
        <f>VLOOKUP(O981,'Weight table'!$A$2:$C$10000,3,FALSE)+IF(ISNUMBER(S981),S981*VLOOKUP(T981,'Weight table'!$A$2:$C$10000,3,FALSE),0)+IF(ISNUMBER(U981),U981*VLOOKUP(V981,'Weight table'!$A$2:$C$10000,3,FALSE),0)+IF(ISNUMBER(W981),W981*VLOOKUP(X981,'Weight table'!$A$2:$C$10000,3,FALSE),0)</f>
        <v>#N/A</v>
      </c>
      <c r="AI981" s="73"/>
      <c r="AN981">
        <f t="shared" si="68"/>
        <v>0</v>
      </c>
      <c r="AO981" t="e">
        <f t="shared" si="69"/>
        <v>#N/A</v>
      </c>
    </row>
    <row r="982" spans="2:4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O982" s="71"/>
      <c r="P982" s="20" t="e">
        <f>VLOOKUP('Frese Valve Selection'!$O982,'Partnumber data valves'!$B$4:$M$1001,12,FALSE)</f>
        <v>#N/A</v>
      </c>
      <c r="Q982" s="20" t="e">
        <f>VLOOKUP('Frese Valve Selection'!$O982,'Partnumber data valves'!$B$4:$L$1001,11,FALSE)</f>
        <v>#N/A</v>
      </c>
      <c r="R982" s="94" t="e">
        <f t="shared" si="67"/>
        <v>#DIV/0!</v>
      </c>
      <c r="S982" s="71"/>
      <c r="T982" s="71"/>
      <c r="U982" s="71"/>
      <c r="V982" s="71"/>
      <c r="W982" s="71"/>
      <c r="X982" s="71"/>
      <c r="Y982" s="19" t="e">
        <f>VLOOKUP('Frese Valve Selection'!$O982,'Partnumber data valves'!$B$4:$K$1001,2,FALSE)</f>
        <v>#N/A</v>
      </c>
      <c r="Z982" s="20" t="e">
        <f>VLOOKUP('Frese Valve Selection'!$O982,'Partnumber data valves'!$B$4:$K$1001,3,FALSE)</f>
        <v>#N/A</v>
      </c>
      <c r="AA982" s="20" t="e">
        <f>VLOOKUP('Frese Valve Selection'!$O982,'Partnumber data valves'!$B$4:$K$1001,7,FALSE)</f>
        <v>#N/A</v>
      </c>
      <c r="AB982" s="20" t="e">
        <f>VLOOKUP('Frese Valve Selection'!$O982,'Partnumber data valves'!$B$4:$K$1001,8,FALSE)</f>
        <v>#N/A</v>
      </c>
      <c r="AC982" s="20" t="e">
        <f>VLOOKUP('Frese Valve Selection'!$O982,'Partnumber data valves'!$B$4:$K$1001,9,FALSE)</f>
        <v>#N/A</v>
      </c>
      <c r="AD982" s="20" t="e">
        <f>VLOOKUP('Frese Valve Selection'!$O982,'Partnumber data valves'!$B$4:$K$1001,10,FALSE)</f>
        <v>#N/A</v>
      </c>
      <c r="AE982" s="93">
        <f>IF(ISNUMBER(S982),S982*VLOOKUP('Frese Valve Selection'!$T982,'Partnumber data cartridges'!$A$4:$G$1001,7,FALSE),0)+
IF(ISNUMBER(U982),U982*VLOOKUP('Frese Valve Selection'!V982,'Partnumber data cartridges'!$A$4:$G$1001,7,FALSE),0)+
IF(ISNUMBER(W982),W982*VLOOKUP('Frese Valve Selection'!X982,'Partnumber data cartridges'!$A$4:$G$1001,7,FALSE),0)</f>
        <v>0</v>
      </c>
      <c r="AF982" s="1">
        <f>MAX(IF(ISBLANK(T982),0,VLOOKUP('Frese Valve Selection'!$T982,'Partnumber data cartridges'!$A$4:$G$1001,5,FALSE)),
IF(ISBLANK(V982),0,VLOOKUP('Frese Valve Selection'!V982,'Partnumber data cartridges'!$A$4:$G$1001,5,FALSE)),
IF(ISBLANK(X982),0,VLOOKUP('Frese Valve Selection'!X982,'Partnumber data cartridges'!$A$4:$G$1001,5,FALSE)))</f>
        <v>0</v>
      </c>
      <c r="AG982" s="20" t="e">
        <f>VLOOKUP(O982,'Weight table'!$A$2:$C$10000,3,FALSE)+IF(ISNUMBER(S982),S982*VLOOKUP(T982,'Weight table'!$A$2:$C$10000,3,FALSE),0)+IF(ISNUMBER(U982),U982*VLOOKUP(V982,'Weight table'!$A$2:$C$10000,3,FALSE),0)+IF(ISNUMBER(W982),W982*VLOOKUP(X982,'Weight table'!$A$2:$C$10000,3,FALSE),0)</f>
        <v>#N/A</v>
      </c>
      <c r="AI982" s="73"/>
      <c r="AN982">
        <f t="shared" si="68"/>
        <v>0</v>
      </c>
      <c r="AO982" t="e">
        <f t="shared" si="69"/>
        <v>#N/A</v>
      </c>
    </row>
    <row r="983" spans="2:4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O983" s="71"/>
      <c r="P983" s="20" t="e">
        <f>VLOOKUP('Frese Valve Selection'!$O983,'Partnumber data valves'!$B$4:$M$1001,12,FALSE)</f>
        <v>#N/A</v>
      </c>
      <c r="Q983" s="20" t="e">
        <f>VLOOKUP('Frese Valve Selection'!$O983,'Partnumber data valves'!$B$4:$L$1001,11,FALSE)</f>
        <v>#N/A</v>
      </c>
      <c r="R983" s="94" t="e">
        <f t="shared" si="67"/>
        <v>#DIV/0!</v>
      </c>
      <c r="S983" s="71"/>
      <c r="T983" s="71"/>
      <c r="U983" s="71"/>
      <c r="V983" s="71"/>
      <c r="W983" s="71"/>
      <c r="X983" s="71"/>
      <c r="Y983" s="19" t="e">
        <f>VLOOKUP('Frese Valve Selection'!$O983,'Partnumber data valves'!$B$4:$K$1001,2,FALSE)</f>
        <v>#N/A</v>
      </c>
      <c r="Z983" s="20" t="e">
        <f>VLOOKUP('Frese Valve Selection'!$O983,'Partnumber data valves'!$B$4:$K$1001,3,FALSE)</f>
        <v>#N/A</v>
      </c>
      <c r="AA983" s="20" t="e">
        <f>VLOOKUP('Frese Valve Selection'!$O983,'Partnumber data valves'!$B$4:$K$1001,7,FALSE)</f>
        <v>#N/A</v>
      </c>
      <c r="AB983" s="20" t="e">
        <f>VLOOKUP('Frese Valve Selection'!$O983,'Partnumber data valves'!$B$4:$K$1001,8,FALSE)</f>
        <v>#N/A</v>
      </c>
      <c r="AC983" s="20" t="e">
        <f>VLOOKUP('Frese Valve Selection'!$O983,'Partnumber data valves'!$B$4:$K$1001,9,FALSE)</f>
        <v>#N/A</v>
      </c>
      <c r="AD983" s="20" t="e">
        <f>VLOOKUP('Frese Valve Selection'!$O983,'Partnumber data valves'!$B$4:$K$1001,10,FALSE)</f>
        <v>#N/A</v>
      </c>
      <c r="AE983" s="93">
        <f>IF(ISNUMBER(S983),S983*VLOOKUP('Frese Valve Selection'!$T983,'Partnumber data cartridges'!$A$4:$G$1001,7,FALSE),0)+
IF(ISNUMBER(U983),U983*VLOOKUP('Frese Valve Selection'!V983,'Partnumber data cartridges'!$A$4:$G$1001,7,FALSE),0)+
IF(ISNUMBER(W983),W983*VLOOKUP('Frese Valve Selection'!X983,'Partnumber data cartridges'!$A$4:$G$1001,7,FALSE),0)</f>
        <v>0</v>
      </c>
      <c r="AF983" s="1">
        <f>MAX(IF(ISBLANK(T983),0,VLOOKUP('Frese Valve Selection'!$T983,'Partnumber data cartridges'!$A$4:$G$1001,5,FALSE)),
IF(ISBLANK(V983),0,VLOOKUP('Frese Valve Selection'!V983,'Partnumber data cartridges'!$A$4:$G$1001,5,FALSE)),
IF(ISBLANK(X983),0,VLOOKUP('Frese Valve Selection'!X983,'Partnumber data cartridges'!$A$4:$G$1001,5,FALSE)))</f>
        <v>0</v>
      </c>
      <c r="AG983" s="20" t="e">
        <f>VLOOKUP(O983,'Weight table'!$A$2:$C$10000,3,FALSE)+IF(ISNUMBER(S983),S983*VLOOKUP(T983,'Weight table'!$A$2:$C$10000,3,FALSE),0)+IF(ISNUMBER(U983),U983*VLOOKUP(V983,'Weight table'!$A$2:$C$10000,3,FALSE),0)+IF(ISNUMBER(W983),W983*VLOOKUP(X983,'Weight table'!$A$2:$C$10000,3,FALSE),0)</f>
        <v>#N/A</v>
      </c>
      <c r="AI983" s="73"/>
      <c r="AN983">
        <f t="shared" si="68"/>
        <v>0</v>
      </c>
      <c r="AO983" t="e">
        <f t="shared" si="69"/>
        <v>#N/A</v>
      </c>
    </row>
    <row r="984" spans="2:4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O984" s="71"/>
      <c r="P984" s="20" t="e">
        <f>VLOOKUP('Frese Valve Selection'!$O984,'Partnumber data valves'!$B$4:$M$1001,12,FALSE)</f>
        <v>#N/A</v>
      </c>
      <c r="Q984" s="20" t="e">
        <f>VLOOKUP('Frese Valve Selection'!$O984,'Partnumber data valves'!$B$4:$L$1001,11,FALSE)</f>
        <v>#N/A</v>
      </c>
      <c r="R984" s="94" t="e">
        <f t="shared" si="67"/>
        <v>#DIV/0!</v>
      </c>
      <c r="S984" s="71"/>
      <c r="T984" s="71"/>
      <c r="U984" s="71"/>
      <c r="V984" s="71"/>
      <c r="W984" s="71"/>
      <c r="X984" s="71"/>
      <c r="Y984" s="19" t="e">
        <f>VLOOKUP('Frese Valve Selection'!$O984,'Partnumber data valves'!$B$4:$K$1001,2,FALSE)</f>
        <v>#N/A</v>
      </c>
      <c r="Z984" s="20" t="e">
        <f>VLOOKUP('Frese Valve Selection'!$O984,'Partnumber data valves'!$B$4:$K$1001,3,FALSE)</f>
        <v>#N/A</v>
      </c>
      <c r="AA984" s="20" t="e">
        <f>VLOOKUP('Frese Valve Selection'!$O984,'Partnumber data valves'!$B$4:$K$1001,7,FALSE)</f>
        <v>#N/A</v>
      </c>
      <c r="AB984" s="20" t="e">
        <f>VLOOKUP('Frese Valve Selection'!$O984,'Partnumber data valves'!$B$4:$K$1001,8,FALSE)</f>
        <v>#N/A</v>
      </c>
      <c r="AC984" s="20" t="e">
        <f>VLOOKUP('Frese Valve Selection'!$O984,'Partnumber data valves'!$B$4:$K$1001,9,FALSE)</f>
        <v>#N/A</v>
      </c>
      <c r="AD984" s="20" t="e">
        <f>VLOOKUP('Frese Valve Selection'!$O984,'Partnumber data valves'!$B$4:$K$1001,10,FALSE)</f>
        <v>#N/A</v>
      </c>
      <c r="AE984" s="93">
        <f>IF(ISNUMBER(S984),S984*VLOOKUP('Frese Valve Selection'!$T984,'Partnumber data cartridges'!$A$4:$G$1001,7,FALSE),0)+
IF(ISNUMBER(U984),U984*VLOOKUP('Frese Valve Selection'!V984,'Partnumber data cartridges'!$A$4:$G$1001,7,FALSE),0)+
IF(ISNUMBER(W984),W984*VLOOKUP('Frese Valve Selection'!X984,'Partnumber data cartridges'!$A$4:$G$1001,7,FALSE),0)</f>
        <v>0</v>
      </c>
      <c r="AF984" s="1">
        <f>MAX(IF(ISBLANK(T984),0,VLOOKUP('Frese Valve Selection'!$T984,'Partnumber data cartridges'!$A$4:$G$1001,5,FALSE)),
IF(ISBLANK(V984),0,VLOOKUP('Frese Valve Selection'!V984,'Partnumber data cartridges'!$A$4:$G$1001,5,FALSE)),
IF(ISBLANK(X984),0,VLOOKUP('Frese Valve Selection'!X984,'Partnumber data cartridges'!$A$4:$G$1001,5,FALSE)))</f>
        <v>0</v>
      </c>
      <c r="AG984" s="20" t="e">
        <f>VLOOKUP(O984,'Weight table'!$A$2:$C$10000,3,FALSE)+IF(ISNUMBER(S984),S984*VLOOKUP(T984,'Weight table'!$A$2:$C$10000,3,FALSE),0)+IF(ISNUMBER(U984),U984*VLOOKUP(V984,'Weight table'!$A$2:$C$10000,3,FALSE),0)+IF(ISNUMBER(W984),W984*VLOOKUP(X984,'Weight table'!$A$2:$C$10000,3,FALSE),0)</f>
        <v>#N/A</v>
      </c>
      <c r="AI984" s="73"/>
      <c r="AN984">
        <f t="shared" si="68"/>
        <v>0</v>
      </c>
      <c r="AO984" t="e">
        <f t="shared" si="69"/>
        <v>#N/A</v>
      </c>
    </row>
    <row r="985" spans="2:4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O985" s="71"/>
      <c r="P985" s="20" t="e">
        <f>VLOOKUP('Frese Valve Selection'!$O985,'Partnumber data valves'!$B$4:$M$1001,12,FALSE)</f>
        <v>#N/A</v>
      </c>
      <c r="Q985" s="20" t="e">
        <f>VLOOKUP('Frese Valve Selection'!$O985,'Partnumber data valves'!$B$4:$L$1001,11,FALSE)</f>
        <v>#N/A</v>
      </c>
      <c r="R985" s="94" t="e">
        <f t="shared" si="67"/>
        <v>#DIV/0!</v>
      </c>
      <c r="S985" s="71"/>
      <c r="T985" s="71"/>
      <c r="U985" s="71"/>
      <c r="V985" s="71"/>
      <c r="W985" s="71"/>
      <c r="X985" s="71"/>
      <c r="Y985" s="19" t="e">
        <f>VLOOKUP('Frese Valve Selection'!$O985,'Partnumber data valves'!$B$4:$K$1001,2,FALSE)</f>
        <v>#N/A</v>
      </c>
      <c r="Z985" s="20" t="e">
        <f>VLOOKUP('Frese Valve Selection'!$O985,'Partnumber data valves'!$B$4:$K$1001,3,FALSE)</f>
        <v>#N/A</v>
      </c>
      <c r="AA985" s="20" t="e">
        <f>VLOOKUP('Frese Valve Selection'!$O985,'Partnumber data valves'!$B$4:$K$1001,7,FALSE)</f>
        <v>#N/A</v>
      </c>
      <c r="AB985" s="20" t="e">
        <f>VLOOKUP('Frese Valve Selection'!$O985,'Partnumber data valves'!$B$4:$K$1001,8,FALSE)</f>
        <v>#N/A</v>
      </c>
      <c r="AC985" s="20" t="e">
        <f>VLOOKUP('Frese Valve Selection'!$O985,'Partnumber data valves'!$B$4:$K$1001,9,FALSE)</f>
        <v>#N/A</v>
      </c>
      <c r="AD985" s="20" t="e">
        <f>VLOOKUP('Frese Valve Selection'!$O985,'Partnumber data valves'!$B$4:$K$1001,10,FALSE)</f>
        <v>#N/A</v>
      </c>
      <c r="AE985" s="93">
        <f>IF(ISNUMBER(S985),S985*VLOOKUP('Frese Valve Selection'!$T985,'Partnumber data cartridges'!$A$4:$G$1001,7,FALSE),0)+
IF(ISNUMBER(U985),U985*VLOOKUP('Frese Valve Selection'!V985,'Partnumber data cartridges'!$A$4:$G$1001,7,FALSE),0)+
IF(ISNUMBER(W985),W985*VLOOKUP('Frese Valve Selection'!X985,'Partnumber data cartridges'!$A$4:$G$1001,7,FALSE),0)</f>
        <v>0</v>
      </c>
      <c r="AF985" s="1">
        <f>MAX(IF(ISBLANK(T985),0,VLOOKUP('Frese Valve Selection'!$T985,'Partnumber data cartridges'!$A$4:$G$1001,5,FALSE)),
IF(ISBLANK(V985),0,VLOOKUP('Frese Valve Selection'!V985,'Partnumber data cartridges'!$A$4:$G$1001,5,FALSE)),
IF(ISBLANK(X985),0,VLOOKUP('Frese Valve Selection'!X985,'Partnumber data cartridges'!$A$4:$G$1001,5,FALSE)))</f>
        <v>0</v>
      </c>
      <c r="AG985" s="20" t="e">
        <f>VLOOKUP(O985,'Weight table'!$A$2:$C$10000,3,FALSE)+IF(ISNUMBER(S985),S985*VLOOKUP(T985,'Weight table'!$A$2:$C$10000,3,FALSE),0)+IF(ISNUMBER(U985),U985*VLOOKUP(V985,'Weight table'!$A$2:$C$10000,3,FALSE),0)+IF(ISNUMBER(W985),W985*VLOOKUP(X985,'Weight table'!$A$2:$C$10000,3,FALSE),0)</f>
        <v>#N/A</v>
      </c>
      <c r="AI985" s="73"/>
      <c r="AN985">
        <f t="shared" si="68"/>
        <v>0</v>
      </c>
      <c r="AO985" t="e">
        <f t="shared" si="69"/>
        <v>#N/A</v>
      </c>
    </row>
    <row r="986" spans="2:4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O986" s="71"/>
      <c r="P986" s="20" t="e">
        <f>VLOOKUP('Frese Valve Selection'!$O986,'Partnumber data valves'!$B$4:$M$1001,12,FALSE)</f>
        <v>#N/A</v>
      </c>
      <c r="Q986" s="20" t="e">
        <f>VLOOKUP('Frese Valve Selection'!$O986,'Partnumber data valves'!$B$4:$L$1001,11,FALSE)</f>
        <v>#N/A</v>
      </c>
      <c r="R986" s="94" t="e">
        <f t="shared" si="67"/>
        <v>#DIV/0!</v>
      </c>
      <c r="S986" s="71"/>
      <c r="T986" s="71"/>
      <c r="U986" s="71"/>
      <c r="V986" s="71"/>
      <c r="W986" s="71"/>
      <c r="X986" s="71"/>
      <c r="Y986" s="19" t="e">
        <f>VLOOKUP('Frese Valve Selection'!$O986,'Partnumber data valves'!$B$4:$K$1001,2,FALSE)</f>
        <v>#N/A</v>
      </c>
      <c r="Z986" s="20" t="e">
        <f>VLOOKUP('Frese Valve Selection'!$O986,'Partnumber data valves'!$B$4:$K$1001,3,FALSE)</f>
        <v>#N/A</v>
      </c>
      <c r="AA986" s="20" t="e">
        <f>VLOOKUP('Frese Valve Selection'!$O986,'Partnumber data valves'!$B$4:$K$1001,7,FALSE)</f>
        <v>#N/A</v>
      </c>
      <c r="AB986" s="20" t="e">
        <f>VLOOKUP('Frese Valve Selection'!$O986,'Partnumber data valves'!$B$4:$K$1001,8,FALSE)</f>
        <v>#N/A</v>
      </c>
      <c r="AC986" s="20" t="e">
        <f>VLOOKUP('Frese Valve Selection'!$O986,'Partnumber data valves'!$B$4:$K$1001,9,FALSE)</f>
        <v>#N/A</v>
      </c>
      <c r="AD986" s="20" t="e">
        <f>VLOOKUP('Frese Valve Selection'!$O986,'Partnumber data valves'!$B$4:$K$1001,10,FALSE)</f>
        <v>#N/A</v>
      </c>
      <c r="AE986" s="93">
        <f>IF(ISNUMBER(S986),S986*VLOOKUP('Frese Valve Selection'!$T986,'Partnumber data cartridges'!$A$4:$G$1001,7,FALSE),0)+
IF(ISNUMBER(U986),U986*VLOOKUP('Frese Valve Selection'!V986,'Partnumber data cartridges'!$A$4:$G$1001,7,FALSE),0)+
IF(ISNUMBER(W986),W986*VLOOKUP('Frese Valve Selection'!X986,'Partnumber data cartridges'!$A$4:$G$1001,7,FALSE),0)</f>
        <v>0</v>
      </c>
      <c r="AF986" s="1">
        <f>MAX(IF(ISBLANK(T986),0,VLOOKUP('Frese Valve Selection'!$T986,'Partnumber data cartridges'!$A$4:$G$1001,5,FALSE)),
IF(ISBLANK(V986),0,VLOOKUP('Frese Valve Selection'!V986,'Partnumber data cartridges'!$A$4:$G$1001,5,FALSE)),
IF(ISBLANK(X986),0,VLOOKUP('Frese Valve Selection'!X986,'Partnumber data cartridges'!$A$4:$G$1001,5,FALSE)))</f>
        <v>0</v>
      </c>
      <c r="AG986" s="20" t="e">
        <f>VLOOKUP(O986,'Weight table'!$A$2:$C$10000,3,FALSE)+IF(ISNUMBER(S986),S986*VLOOKUP(T986,'Weight table'!$A$2:$C$10000,3,FALSE),0)+IF(ISNUMBER(U986),U986*VLOOKUP(V986,'Weight table'!$A$2:$C$10000,3,FALSE),0)+IF(ISNUMBER(W986),W986*VLOOKUP(X986,'Weight table'!$A$2:$C$10000,3,FALSE),0)</f>
        <v>#N/A</v>
      </c>
      <c r="AI986" s="73"/>
      <c r="AN986">
        <f t="shared" si="68"/>
        <v>0</v>
      </c>
      <c r="AO986" t="e">
        <f t="shared" si="69"/>
        <v>#N/A</v>
      </c>
    </row>
    <row r="987" spans="2:4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O987" s="71"/>
      <c r="P987" s="20" t="e">
        <f>VLOOKUP('Frese Valve Selection'!$O987,'Partnumber data valves'!$B$4:$M$1001,12,FALSE)</f>
        <v>#N/A</v>
      </c>
      <c r="Q987" s="20" t="e">
        <f>VLOOKUP('Frese Valve Selection'!$O987,'Partnumber data valves'!$B$4:$L$1001,11,FALSE)</f>
        <v>#N/A</v>
      </c>
      <c r="R987" s="94" t="e">
        <f t="shared" si="67"/>
        <v>#DIV/0!</v>
      </c>
      <c r="S987" s="71"/>
      <c r="T987" s="71"/>
      <c r="U987" s="71"/>
      <c r="V987" s="71"/>
      <c r="W987" s="71"/>
      <c r="X987" s="71"/>
      <c r="Y987" s="19" t="e">
        <f>VLOOKUP('Frese Valve Selection'!$O987,'Partnumber data valves'!$B$4:$K$1001,2,FALSE)</f>
        <v>#N/A</v>
      </c>
      <c r="Z987" s="20" t="e">
        <f>VLOOKUP('Frese Valve Selection'!$O987,'Partnumber data valves'!$B$4:$K$1001,3,FALSE)</f>
        <v>#N/A</v>
      </c>
      <c r="AA987" s="20" t="e">
        <f>VLOOKUP('Frese Valve Selection'!$O987,'Partnumber data valves'!$B$4:$K$1001,7,FALSE)</f>
        <v>#N/A</v>
      </c>
      <c r="AB987" s="20" t="e">
        <f>VLOOKUP('Frese Valve Selection'!$O987,'Partnumber data valves'!$B$4:$K$1001,8,FALSE)</f>
        <v>#N/A</v>
      </c>
      <c r="AC987" s="20" t="e">
        <f>VLOOKUP('Frese Valve Selection'!$O987,'Partnumber data valves'!$B$4:$K$1001,9,FALSE)</f>
        <v>#N/A</v>
      </c>
      <c r="AD987" s="20" t="e">
        <f>VLOOKUP('Frese Valve Selection'!$O987,'Partnumber data valves'!$B$4:$K$1001,10,FALSE)</f>
        <v>#N/A</v>
      </c>
      <c r="AE987" s="93">
        <f>IF(ISNUMBER(S987),S987*VLOOKUP('Frese Valve Selection'!$T987,'Partnumber data cartridges'!$A$4:$G$1001,7,FALSE),0)+
IF(ISNUMBER(U987),U987*VLOOKUP('Frese Valve Selection'!V987,'Partnumber data cartridges'!$A$4:$G$1001,7,FALSE),0)+
IF(ISNUMBER(W987),W987*VLOOKUP('Frese Valve Selection'!X987,'Partnumber data cartridges'!$A$4:$G$1001,7,FALSE),0)</f>
        <v>0</v>
      </c>
      <c r="AF987" s="1">
        <f>MAX(IF(ISBLANK(T987),0,VLOOKUP('Frese Valve Selection'!$T987,'Partnumber data cartridges'!$A$4:$G$1001,5,FALSE)),
IF(ISBLANK(V987),0,VLOOKUP('Frese Valve Selection'!V987,'Partnumber data cartridges'!$A$4:$G$1001,5,FALSE)),
IF(ISBLANK(X987),0,VLOOKUP('Frese Valve Selection'!X987,'Partnumber data cartridges'!$A$4:$G$1001,5,FALSE)))</f>
        <v>0</v>
      </c>
      <c r="AG987" s="20" t="e">
        <f>VLOOKUP(O987,'Weight table'!$A$2:$C$10000,3,FALSE)+IF(ISNUMBER(S987),S987*VLOOKUP(T987,'Weight table'!$A$2:$C$10000,3,FALSE),0)+IF(ISNUMBER(U987),U987*VLOOKUP(V987,'Weight table'!$A$2:$C$10000,3,FALSE),0)+IF(ISNUMBER(W987),W987*VLOOKUP(X987,'Weight table'!$A$2:$C$10000,3,FALSE),0)</f>
        <v>#N/A</v>
      </c>
      <c r="AI987" s="73"/>
      <c r="AN987">
        <f t="shared" si="68"/>
        <v>0</v>
      </c>
      <c r="AO987" t="e">
        <f t="shared" si="69"/>
        <v>#N/A</v>
      </c>
    </row>
    <row r="988" spans="2:4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O988" s="71"/>
      <c r="P988" s="20" t="e">
        <f>VLOOKUP('Frese Valve Selection'!$O988,'Partnumber data valves'!$B$4:$M$1001,12,FALSE)</f>
        <v>#N/A</v>
      </c>
      <c r="Q988" s="20" t="e">
        <f>VLOOKUP('Frese Valve Selection'!$O988,'Partnumber data valves'!$B$4:$L$1001,11,FALSE)</f>
        <v>#N/A</v>
      </c>
      <c r="R988" s="94" t="e">
        <f t="shared" si="67"/>
        <v>#DIV/0!</v>
      </c>
      <c r="S988" s="71"/>
      <c r="T988" s="71"/>
      <c r="U988" s="71"/>
      <c r="V988" s="71"/>
      <c r="W988" s="71"/>
      <c r="X988" s="71"/>
      <c r="Y988" s="19" t="e">
        <f>VLOOKUP('Frese Valve Selection'!$O988,'Partnumber data valves'!$B$4:$K$1001,2,FALSE)</f>
        <v>#N/A</v>
      </c>
      <c r="Z988" s="20" t="e">
        <f>VLOOKUP('Frese Valve Selection'!$O988,'Partnumber data valves'!$B$4:$K$1001,3,FALSE)</f>
        <v>#N/A</v>
      </c>
      <c r="AA988" s="20" t="e">
        <f>VLOOKUP('Frese Valve Selection'!$O988,'Partnumber data valves'!$B$4:$K$1001,7,FALSE)</f>
        <v>#N/A</v>
      </c>
      <c r="AB988" s="20" t="e">
        <f>VLOOKUP('Frese Valve Selection'!$O988,'Partnumber data valves'!$B$4:$K$1001,8,FALSE)</f>
        <v>#N/A</v>
      </c>
      <c r="AC988" s="20" t="e">
        <f>VLOOKUP('Frese Valve Selection'!$O988,'Partnumber data valves'!$B$4:$K$1001,9,FALSE)</f>
        <v>#N/A</v>
      </c>
      <c r="AD988" s="20" t="e">
        <f>VLOOKUP('Frese Valve Selection'!$O988,'Partnumber data valves'!$B$4:$K$1001,10,FALSE)</f>
        <v>#N/A</v>
      </c>
      <c r="AE988" s="93">
        <f>IF(ISNUMBER(S988),S988*VLOOKUP('Frese Valve Selection'!$T988,'Partnumber data cartridges'!$A$4:$G$1001,7,FALSE),0)+
IF(ISNUMBER(U988),U988*VLOOKUP('Frese Valve Selection'!V988,'Partnumber data cartridges'!$A$4:$G$1001,7,FALSE),0)+
IF(ISNUMBER(W988),W988*VLOOKUP('Frese Valve Selection'!X988,'Partnumber data cartridges'!$A$4:$G$1001,7,FALSE),0)</f>
        <v>0</v>
      </c>
      <c r="AF988" s="1">
        <f>MAX(IF(ISBLANK(T988),0,VLOOKUP('Frese Valve Selection'!$T988,'Partnumber data cartridges'!$A$4:$G$1001,5,FALSE)),
IF(ISBLANK(V988),0,VLOOKUP('Frese Valve Selection'!V988,'Partnumber data cartridges'!$A$4:$G$1001,5,FALSE)),
IF(ISBLANK(X988),0,VLOOKUP('Frese Valve Selection'!X988,'Partnumber data cartridges'!$A$4:$G$1001,5,FALSE)))</f>
        <v>0</v>
      </c>
      <c r="AG988" s="20" t="e">
        <f>VLOOKUP(O988,'Weight table'!$A$2:$C$10000,3,FALSE)+IF(ISNUMBER(S988),S988*VLOOKUP(T988,'Weight table'!$A$2:$C$10000,3,FALSE),0)+IF(ISNUMBER(U988),U988*VLOOKUP(V988,'Weight table'!$A$2:$C$10000,3,FALSE),0)+IF(ISNUMBER(W988),W988*VLOOKUP(X988,'Weight table'!$A$2:$C$10000,3,FALSE),0)</f>
        <v>#N/A</v>
      </c>
      <c r="AI988" s="73"/>
      <c r="AN988">
        <f t="shared" si="68"/>
        <v>0</v>
      </c>
      <c r="AO988" t="e">
        <f t="shared" si="69"/>
        <v>#N/A</v>
      </c>
    </row>
    <row r="989" spans="2:4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O989" s="71"/>
      <c r="P989" s="20" t="e">
        <f>VLOOKUP('Frese Valve Selection'!$O989,'Partnumber data valves'!$B$4:$M$1001,12,FALSE)</f>
        <v>#N/A</v>
      </c>
      <c r="Q989" s="20" t="e">
        <f>VLOOKUP('Frese Valve Selection'!$O989,'Partnumber data valves'!$B$4:$L$1001,11,FALSE)</f>
        <v>#N/A</v>
      </c>
      <c r="R989" s="94" t="e">
        <f t="shared" si="67"/>
        <v>#DIV/0!</v>
      </c>
      <c r="S989" s="71"/>
      <c r="T989" s="71"/>
      <c r="U989" s="71"/>
      <c r="V989" s="71"/>
      <c r="W989" s="71"/>
      <c r="X989" s="71"/>
      <c r="Y989" s="19" t="e">
        <f>VLOOKUP('Frese Valve Selection'!$O989,'Partnumber data valves'!$B$4:$K$1001,2,FALSE)</f>
        <v>#N/A</v>
      </c>
      <c r="Z989" s="20" t="e">
        <f>VLOOKUP('Frese Valve Selection'!$O989,'Partnumber data valves'!$B$4:$K$1001,3,FALSE)</f>
        <v>#N/A</v>
      </c>
      <c r="AA989" s="20" t="e">
        <f>VLOOKUP('Frese Valve Selection'!$O989,'Partnumber data valves'!$B$4:$K$1001,7,FALSE)</f>
        <v>#N/A</v>
      </c>
      <c r="AB989" s="20" t="e">
        <f>VLOOKUP('Frese Valve Selection'!$O989,'Partnumber data valves'!$B$4:$K$1001,8,FALSE)</f>
        <v>#N/A</v>
      </c>
      <c r="AC989" s="20" t="e">
        <f>VLOOKUP('Frese Valve Selection'!$O989,'Partnumber data valves'!$B$4:$K$1001,9,FALSE)</f>
        <v>#N/A</v>
      </c>
      <c r="AD989" s="20" t="e">
        <f>VLOOKUP('Frese Valve Selection'!$O989,'Partnumber data valves'!$B$4:$K$1001,10,FALSE)</f>
        <v>#N/A</v>
      </c>
      <c r="AE989" s="93">
        <f>IF(ISNUMBER(S989),S989*VLOOKUP('Frese Valve Selection'!$T989,'Partnumber data cartridges'!$A$4:$G$1001,7,FALSE),0)+
IF(ISNUMBER(U989),U989*VLOOKUP('Frese Valve Selection'!V989,'Partnumber data cartridges'!$A$4:$G$1001,7,FALSE),0)+
IF(ISNUMBER(W989),W989*VLOOKUP('Frese Valve Selection'!X989,'Partnumber data cartridges'!$A$4:$G$1001,7,FALSE),0)</f>
        <v>0</v>
      </c>
      <c r="AF989" s="1">
        <f>MAX(IF(ISBLANK(T989),0,VLOOKUP('Frese Valve Selection'!$T989,'Partnumber data cartridges'!$A$4:$G$1001,5,FALSE)),
IF(ISBLANK(V989),0,VLOOKUP('Frese Valve Selection'!V989,'Partnumber data cartridges'!$A$4:$G$1001,5,FALSE)),
IF(ISBLANK(X989),0,VLOOKUP('Frese Valve Selection'!X989,'Partnumber data cartridges'!$A$4:$G$1001,5,FALSE)))</f>
        <v>0</v>
      </c>
      <c r="AG989" s="20" t="e">
        <f>VLOOKUP(O989,'Weight table'!$A$2:$C$10000,3,FALSE)+IF(ISNUMBER(S989),S989*VLOOKUP(T989,'Weight table'!$A$2:$C$10000,3,FALSE),0)+IF(ISNUMBER(U989),U989*VLOOKUP(V989,'Weight table'!$A$2:$C$10000,3,FALSE),0)+IF(ISNUMBER(W989),W989*VLOOKUP(X989,'Weight table'!$A$2:$C$10000,3,FALSE),0)</f>
        <v>#N/A</v>
      </c>
      <c r="AI989" s="73"/>
      <c r="AN989">
        <f t="shared" si="68"/>
        <v>0</v>
      </c>
      <c r="AO989" t="e">
        <f t="shared" si="69"/>
        <v>#N/A</v>
      </c>
    </row>
    <row r="990" spans="2:4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O990" s="71"/>
      <c r="P990" s="20" t="e">
        <f>VLOOKUP('Frese Valve Selection'!$O990,'Partnumber data valves'!$B$4:$M$1001,12,FALSE)</f>
        <v>#N/A</v>
      </c>
      <c r="Q990" s="20" t="e">
        <f>VLOOKUP('Frese Valve Selection'!$O990,'Partnumber data valves'!$B$4:$L$1001,11,FALSE)</f>
        <v>#N/A</v>
      </c>
      <c r="R990" s="94" t="e">
        <f t="shared" si="67"/>
        <v>#DIV/0!</v>
      </c>
      <c r="S990" s="71"/>
      <c r="T990" s="71"/>
      <c r="U990" s="71"/>
      <c r="V990" s="71"/>
      <c r="W990" s="71"/>
      <c r="X990" s="71"/>
      <c r="Y990" s="19" t="e">
        <f>VLOOKUP('Frese Valve Selection'!$O990,'Partnumber data valves'!$B$4:$K$1001,2,FALSE)</f>
        <v>#N/A</v>
      </c>
      <c r="Z990" s="20" t="e">
        <f>VLOOKUP('Frese Valve Selection'!$O990,'Partnumber data valves'!$B$4:$K$1001,3,FALSE)</f>
        <v>#N/A</v>
      </c>
      <c r="AA990" s="20" t="e">
        <f>VLOOKUP('Frese Valve Selection'!$O990,'Partnumber data valves'!$B$4:$K$1001,7,FALSE)</f>
        <v>#N/A</v>
      </c>
      <c r="AB990" s="20" t="e">
        <f>VLOOKUP('Frese Valve Selection'!$O990,'Partnumber data valves'!$B$4:$K$1001,8,FALSE)</f>
        <v>#N/A</v>
      </c>
      <c r="AC990" s="20" t="e">
        <f>VLOOKUP('Frese Valve Selection'!$O990,'Partnumber data valves'!$B$4:$K$1001,9,FALSE)</f>
        <v>#N/A</v>
      </c>
      <c r="AD990" s="20" t="e">
        <f>VLOOKUP('Frese Valve Selection'!$O990,'Partnumber data valves'!$B$4:$K$1001,10,FALSE)</f>
        <v>#N/A</v>
      </c>
      <c r="AE990" s="93">
        <f>IF(ISNUMBER(S990),S990*VLOOKUP('Frese Valve Selection'!$T990,'Partnumber data cartridges'!$A$4:$G$1001,7,FALSE),0)+
IF(ISNUMBER(U990),U990*VLOOKUP('Frese Valve Selection'!V990,'Partnumber data cartridges'!$A$4:$G$1001,7,FALSE),0)+
IF(ISNUMBER(W990),W990*VLOOKUP('Frese Valve Selection'!X990,'Partnumber data cartridges'!$A$4:$G$1001,7,FALSE),0)</f>
        <v>0</v>
      </c>
      <c r="AF990" s="1">
        <f>MAX(IF(ISBLANK(T990),0,VLOOKUP('Frese Valve Selection'!$T990,'Partnumber data cartridges'!$A$4:$G$1001,5,FALSE)),
IF(ISBLANK(V990),0,VLOOKUP('Frese Valve Selection'!V990,'Partnumber data cartridges'!$A$4:$G$1001,5,FALSE)),
IF(ISBLANK(X990),0,VLOOKUP('Frese Valve Selection'!X990,'Partnumber data cartridges'!$A$4:$G$1001,5,FALSE)))</f>
        <v>0</v>
      </c>
      <c r="AG990" s="20" t="e">
        <f>VLOOKUP(O990,'Weight table'!$A$2:$C$10000,3,FALSE)+IF(ISNUMBER(S990),S990*VLOOKUP(T990,'Weight table'!$A$2:$C$10000,3,FALSE),0)+IF(ISNUMBER(U990),U990*VLOOKUP(V990,'Weight table'!$A$2:$C$10000,3,FALSE),0)+IF(ISNUMBER(W990),W990*VLOOKUP(X990,'Weight table'!$A$2:$C$10000,3,FALSE),0)</f>
        <v>#N/A</v>
      </c>
      <c r="AI990" s="73"/>
      <c r="AN990">
        <f t="shared" si="68"/>
        <v>0</v>
      </c>
      <c r="AO990" t="e">
        <f t="shared" si="69"/>
        <v>#N/A</v>
      </c>
    </row>
    <row r="991" spans="2:4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O991" s="71"/>
      <c r="P991" s="20" t="e">
        <f>VLOOKUP('Frese Valve Selection'!$O991,'Partnumber data valves'!$B$4:$M$1001,12,FALSE)</f>
        <v>#N/A</v>
      </c>
      <c r="Q991" s="20" t="e">
        <f>VLOOKUP('Frese Valve Selection'!$O991,'Partnumber data valves'!$B$4:$L$1001,11,FALSE)</f>
        <v>#N/A</v>
      </c>
      <c r="R991" s="94" t="e">
        <f t="shared" si="67"/>
        <v>#DIV/0!</v>
      </c>
      <c r="S991" s="71"/>
      <c r="T991" s="71"/>
      <c r="U991" s="71"/>
      <c r="V991" s="71"/>
      <c r="W991" s="71"/>
      <c r="X991" s="71"/>
      <c r="Y991" s="19" t="e">
        <f>VLOOKUP('Frese Valve Selection'!$O991,'Partnumber data valves'!$B$4:$K$1001,2,FALSE)</f>
        <v>#N/A</v>
      </c>
      <c r="Z991" s="20" t="e">
        <f>VLOOKUP('Frese Valve Selection'!$O991,'Partnumber data valves'!$B$4:$K$1001,3,FALSE)</f>
        <v>#N/A</v>
      </c>
      <c r="AA991" s="20" t="e">
        <f>VLOOKUP('Frese Valve Selection'!$O991,'Partnumber data valves'!$B$4:$K$1001,7,FALSE)</f>
        <v>#N/A</v>
      </c>
      <c r="AB991" s="20" t="e">
        <f>VLOOKUP('Frese Valve Selection'!$O991,'Partnumber data valves'!$B$4:$K$1001,8,FALSE)</f>
        <v>#N/A</v>
      </c>
      <c r="AC991" s="20" t="e">
        <f>VLOOKUP('Frese Valve Selection'!$O991,'Partnumber data valves'!$B$4:$K$1001,9,FALSE)</f>
        <v>#N/A</v>
      </c>
      <c r="AD991" s="20" t="e">
        <f>VLOOKUP('Frese Valve Selection'!$O991,'Partnumber data valves'!$B$4:$K$1001,10,FALSE)</f>
        <v>#N/A</v>
      </c>
      <c r="AE991" s="93">
        <f>IF(ISNUMBER(S991),S991*VLOOKUP('Frese Valve Selection'!$T991,'Partnumber data cartridges'!$A$4:$G$1001,7,FALSE),0)+
IF(ISNUMBER(U991),U991*VLOOKUP('Frese Valve Selection'!V991,'Partnumber data cartridges'!$A$4:$G$1001,7,FALSE),0)+
IF(ISNUMBER(W991),W991*VLOOKUP('Frese Valve Selection'!X991,'Partnumber data cartridges'!$A$4:$G$1001,7,FALSE),0)</f>
        <v>0</v>
      </c>
      <c r="AF991" s="1">
        <f>MAX(IF(ISBLANK(T991),0,VLOOKUP('Frese Valve Selection'!$T991,'Partnumber data cartridges'!$A$4:$G$1001,5,FALSE)),
IF(ISBLANK(V991),0,VLOOKUP('Frese Valve Selection'!V991,'Partnumber data cartridges'!$A$4:$G$1001,5,FALSE)),
IF(ISBLANK(X991),0,VLOOKUP('Frese Valve Selection'!X991,'Partnumber data cartridges'!$A$4:$G$1001,5,FALSE)))</f>
        <v>0</v>
      </c>
      <c r="AG991" s="20" t="e">
        <f>VLOOKUP(O991,'Weight table'!$A$2:$C$10000,3,FALSE)+IF(ISNUMBER(S991),S991*VLOOKUP(T991,'Weight table'!$A$2:$C$10000,3,FALSE),0)+IF(ISNUMBER(U991),U991*VLOOKUP(V991,'Weight table'!$A$2:$C$10000,3,FALSE),0)+IF(ISNUMBER(W991),W991*VLOOKUP(X991,'Weight table'!$A$2:$C$10000,3,FALSE),0)</f>
        <v>#N/A</v>
      </c>
      <c r="AI991" s="73"/>
      <c r="AN991">
        <f t="shared" si="68"/>
        <v>0</v>
      </c>
      <c r="AO991" t="e">
        <f t="shared" si="69"/>
        <v>#N/A</v>
      </c>
    </row>
    <row r="992" spans="2:4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O992" s="71"/>
      <c r="P992" s="20" t="e">
        <f>VLOOKUP('Frese Valve Selection'!$O992,'Partnumber data valves'!$B$4:$M$1001,12,FALSE)</f>
        <v>#N/A</v>
      </c>
      <c r="Q992" s="20" t="e">
        <f>VLOOKUP('Frese Valve Selection'!$O992,'Partnumber data valves'!$B$4:$L$1001,11,FALSE)</f>
        <v>#N/A</v>
      </c>
      <c r="R992" s="94" t="e">
        <f t="shared" si="67"/>
        <v>#DIV/0!</v>
      </c>
      <c r="S992" s="71"/>
      <c r="T992" s="71"/>
      <c r="U992" s="71"/>
      <c r="V992" s="71"/>
      <c r="W992" s="71"/>
      <c r="X992" s="71"/>
      <c r="Y992" s="19" t="e">
        <f>VLOOKUP('Frese Valve Selection'!$O992,'Partnumber data valves'!$B$4:$K$1001,2,FALSE)</f>
        <v>#N/A</v>
      </c>
      <c r="Z992" s="20" t="e">
        <f>VLOOKUP('Frese Valve Selection'!$O992,'Partnumber data valves'!$B$4:$K$1001,3,FALSE)</f>
        <v>#N/A</v>
      </c>
      <c r="AA992" s="20" t="e">
        <f>VLOOKUP('Frese Valve Selection'!$O992,'Partnumber data valves'!$B$4:$K$1001,7,FALSE)</f>
        <v>#N/A</v>
      </c>
      <c r="AB992" s="20" t="e">
        <f>VLOOKUP('Frese Valve Selection'!$O992,'Partnumber data valves'!$B$4:$K$1001,8,FALSE)</f>
        <v>#N/A</v>
      </c>
      <c r="AC992" s="20" t="e">
        <f>VLOOKUP('Frese Valve Selection'!$O992,'Partnumber data valves'!$B$4:$K$1001,9,FALSE)</f>
        <v>#N/A</v>
      </c>
      <c r="AD992" s="20" t="e">
        <f>VLOOKUP('Frese Valve Selection'!$O992,'Partnumber data valves'!$B$4:$K$1001,10,FALSE)</f>
        <v>#N/A</v>
      </c>
      <c r="AE992" s="93">
        <f>IF(ISNUMBER(S992),S992*VLOOKUP('Frese Valve Selection'!$T992,'Partnumber data cartridges'!$A$4:$G$1001,7,FALSE),0)+
IF(ISNUMBER(U992),U992*VLOOKUP('Frese Valve Selection'!V992,'Partnumber data cartridges'!$A$4:$G$1001,7,FALSE),0)+
IF(ISNUMBER(W992),W992*VLOOKUP('Frese Valve Selection'!X992,'Partnumber data cartridges'!$A$4:$G$1001,7,FALSE),0)</f>
        <v>0</v>
      </c>
      <c r="AF992" s="1">
        <f>MAX(IF(ISBLANK(T992),0,VLOOKUP('Frese Valve Selection'!$T992,'Partnumber data cartridges'!$A$4:$G$1001,5,FALSE)),
IF(ISBLANK(V992),0,VLOOKUP('Frese Valve Selection'!V992,'Partnumber data cartridges'!$A$4:$G$1001,5,FALSE)),
IF(ISBLANK(X992),0,VLOOKUP('Frese Valve Selection'!X992,'Partnumber data cartridges'!$A$4:$G$1001,5,FALSE)))</f>
        <v>0</v>
      </c>
      <c r="AG992" s="20" t="e">
        <f>VLOOKUP(O992,'Weight table'!$A$2:$C$10000,3,FALSE)+IF(ISNUMBER(S992),S992*VLOOKUP(T992,'Weight table'!$A$2:$C$10000,3,FALSE),0)+IF(ISNUMBER(U992),U992*VLOOKUP(V992,'Weight table'!$A$2:$C$10000,3,FALSE),0)+IF(ISNUMBER(W992),W992*VLOOKUP(X992,'Weight table'!$A$2:$C$10000,3,FALSE),0)</f>
        <v>#N/A</v>
      </c>
      <c r="AI992" s="73"/>
      <c r="AN992">
        <f t="shared" si="68"/>
        <v>0</v>
      </c>
      <c r="AO992" t="e">
        <f t="shared" si="69"/>
        <v>#N/A</v>
      </c>
    </row>
    <row r="993" spans="2:4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O993" s="71"/>
      <c r="P993" s="20" t="e">
        <f>VLOOKUP('Frese Valve Selection'!$O993,'Partnumber data valves'!$B$4:$M$1001,12,FALSE)</f>
        <v>#N/A</v>
      </c>
      <c r="Q993" s="20" t="e">
        <f>VLOOKUP('Frese Valve Selection'!$O993,'Partnumber data valves'!$B$4:$L$1001,11,FALSE)</f>
        <v>#N/A</v>
      </c>
      <c r="R993" s="94" t="e">
        <f t="shared" si="67"/>
        <v>#DIV/0!</v>
      </c>
      <c r="S993" s="71"/>
      <c r="T993" s="71"/>
      <c r="U993" s="71"/>
      <c r="V993" s="71"/>
      <c r="W993" s="71"/>
      <c r="X993" s="71"/>
      <c r="Y993" s="19" t="e">
        <f>VLOOKUP('Frese Valve Selection'!$O993,'Partnumber data valves'!$B$4:$K$1001,2,FALSE)</f>
        <v>#N/A</v>
      </c>
      <c r="Z993" s="20" t="e">
        <f>VLOOKUP('Frese Valve Selection'!$O993,'Partnumber data valves'!$B$4:$K$1001,3,FALSE)</f>
        <v>#N/A</v>
      </c>
      <c r="AA993" s="20" t="e">
        <f>VLOOKUP('Frese Valve Selection'!$O993,'Partnumber data valves'!$B$4:$K$1001,7,FALSE)</f>
        <v>#N/A</v>
      </c>
      <c r="AB993" s="20" t="e">
        <f>VLOOKUP('Frese Valve Selection'!$O993,'Partnumber data valves'!$B$4:$K$1001,8,FALSE)</f>
        <v>#N/A</v>
      </c>
      <c r="AC993" s="20" t="e">
        <f>VLOOKUP('Frese Valve Selection'!$O993,'Partnumber data valves'!$B$4:$K$1001,9,FALSE)</f>
        <v>#N/A</v>
      </c>
      <c r="AD993" s="20" t="e">
        <f>VLOOKUP('Frese Valve Selection'!$O993,'Partnumber data valves'!$B$4:$K$1001,10,FALSE)</f>
        <v>#N/A</v>
      </c>
      <c r="AE993" s="93">
        <f>IF(ISNUMBER(S993),S993*VLOOKUP('Frese Valve Selection'!$T993,'Partnumber data cartridges'!$A$4:$G$1001,7,FALSE),0)+
IF(ISNUMBER(U993),U993*VLOOKUP('Frese Valve Selection'!V993,'Partnumber data cartridges'!$A$4:$G$1001,7,FALSE),0)+
IF(ISNUMBER(W993),W993*VLOOKUP('Frese Valve Selection'!X993,'Partnumber data cartridges'!$A$4:$G$1001,7,FALSE),0)</f>
        <v>0</v>
      </c>
      <c r="AF993" s="1">
        <f>MAX(IF(ISBLANK(T993),0,VLOOKUP('Frese Valve Selection'!$T993,'Partnumber data cartridges'!$A$4:$G$1001,5,FALSE)),
IF(ISBLANK(V993),0,VLOOKUP('Frese Valve Selection'!V993,'Partnumber data cartridges'!$A$4:$G$1001,5,FALSE)),
IF(ISBLANK(X993),0,VLOOKUP('Frese Valve Selection'!X993,'Partnumber data cartridges'!$A$4:$G$1001,5,FALSE)))</f>
        <v>0</v>
      </c>
      <c r="AG993" s="20" t="e">
        <f>VLOOKUP(O993,'Weight table'!$A$2:$C$10000,3,FALSE)+IF(ISNUMBER(S993),S993*VLOOKUP(T993,'Weight table'!$A$2:$C$10000,3,FALSE),0)+IF(ISNUMBER(U993),U993*VLOOKUP(V993,'Weight table'!$A$2:$C$10000,3,FALSE),0)+IF(ISNUMBER(W993),W993*VLOOKUP(X993,'Weight table'!$A$2:$C$10000,3,FALSE),0)</f>
        <v>#N/A</v>
      </c>
      <c r="AI993" s="73"/>
      <c r="AN993">
        <f t="shared" si="68"/>
        <v>0</v>
      </c>
      <c r="AO993" t="e">
        <f t="shared" si="69"/>
        <v>#N/A</v>
      </c>
    </row>
    <row r="994" spans="2:4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O994" s="71"/>
      <c r="P994" s="20" t="e">
        <f>VLOOKUP('Frese Valve Selection'!$O994,'Partnumber data valves'!$B$4:$M$1001,12,FALSE)</f>
        <v>#N/A</v>
      </c>
      <c r="Q994" s="20" t="e">
        <f>VLOOKUP('Frese Valve Selection'!$O994,'Partnumber data valves'!$B$4:$L$1001,11,FALSE)</f>
        <v>#N/A</v>
      </c>
      <c r="R994" s="94" t="e">
        <f t="shared" si="67"/>
        <v>#DIV/0!</v>
      </c>
      <c r="S994" s="71"/>
      <c r="T994" s="71"/>
      <c r="U994" s="71"/>
      <c r="V994" s="71"/>
      <c r="W994" s="71"/>
      <c r="X994" s="71"/>
      <c r="Y994" s="19" t="e">
        <f>VLOOKUP('Frese Valve Selection'!$O994,'Partnumber data valves'!$B$4:$K$1001,2,FALSE)</f>
        <v>#N/A</v>
      </c>
      <c r="Z994" s="20" t="e">
        <f>VLOOKUP('Frese Valve Selection'!$O994,'Partnumber data valves'!$B$4:$K$1001,3,FALSE)</f>
        <v>#N/A</v>
      </c>
      <c r="AA994" s="20" t="e">
        <f>VLOOKUP('Frese Valve Selection'!$O994,'Partnumber data valves'!$B$4:$K$1001,7,FALSE)</f>
        <v>#N/A</v>
      </c>
      <c r="AB994" s="20" t="e">
        <f>VLOOKUP('Frese Valve Selection'!$O994,'Partnumber data valves'!$B$4:$K$1001,8,FALSE)</f>
        <v>#N/A</v>
      </c>
      <c r="AC994" s="20" t="e">
        <f>VLOOKUP('Frese Valve Selection'!$O994,'Partnumber data valves'!$B$4:$K$1001,9,FALSE)</f>
        <v>#N/A</v>
      </c>
      <c r="AD994" s="20" t="e">
        <f>VLOOKUP('Frese Valve Selection'!$O994,'Partnumber data valves'!$B$4:$K$1001,10,FALSE)</f>
        <v>#N/A</v>
      </c>
      <c r="AE994" s="93">
        <f>IF(ISNUMBER(S994),S994*VLOOKUP('Frese Valve Selection'!$T994,'Partnumber data cartridges'!$A$4:$G$1001,7,FALSE),0)+
IF(ISNUMBER(U994),U994*VLOOKUP('Frese Valve Selection'!V994,'Partnumber data cartridges'!$A$4:$G$1001,7,FALSE),0)+
IF(ISNUMBER(W994),W994*VLOOKUP('Frese Valve Selection'!X994,'Partnumber data cartridges'!$A$4:$G$1001,7,FALSE),0)</f>
        <v>0</v>
      </c>
      <c r="AF994" s="1">
        <f>MAX(IF(ISBLANK(T994),0,VLOOKUP('Frese Valve Selection'!$T994,'Partnumber data cartridges'!$A$4:$G$1001,5,FALSE)),
IF(ISBLANK(V994),0,VLOOKUP('Frese Valve Selection'!V994,'Partnumber data cartridges'!$A$4:$G$1001,5,FALSE)),
IF(ISBLANK(X994),0,VLOOKUP('Frese Valve Selection'!X994,'Partnumber data cartridges'!$A$4:$G$1001,5,FALSE)))</f>
        <v>0</v>
      </c>
      <c r="AG994" s="20" t="e">
        <f>VLOOKUP(O994,'Weight table'!$A$2:$C$10000,3,FALSE)+IF(ISNUMBER(S994),S994*VLOOKUP(T994,'Weight table'!$A$2:$C$10000,3,FALSE),0)+IF(ISNUMBER(U994),U994*VLOOKUP(V994,'Weight table'!$A$2:$C$10000,3,FALSE),0)+IF(ISNUMBER(W994),W994*VLOOKUP(X994,'Weight table'!$A$2:$C$10000,3,FALSE),0)</f>
        <v>#N/A</v>
      </c>
      <c r="AI994" s="73"/>
      <c r="AN994">
        <f t="shared" si="68"/>
        <v>0</v>
      </c>
      <c r="AO994" t="e">
        <f t="shared" si="69"/>
        <v>#N/A</v>
      </c>
    </row>
    <row r="995" spans="2:4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O995" s="71"/>
      <c r="P995" s="20" t="e">
        <f>VLOOKUP('Frese Valve Selection'!$O995,'Partnumber data valves'!$B$4:$M$1001,12,FALSE)</f>
        <v>#N/A</v>
      </c>
      <c r="Q995" s="20" t="e">
        <f>VLOOKUP('Frese Valve Selection'!$O995,'Partnumber data valves'!$B$4:$L$1001,11,FALSE)</f>
        <v>#N/A</v>
      </c>
      <c r="R995" s="94" t="e">
        <f t="shared" si="67"/>
        <v>#DIV/0!</v>
      </c>
      <c r="S995" s="71"/>
      <c r="T995" s="71"/>
      <c r="U995" s="71"/>
      <c r="V995" s="71"/>
      <c r="W995" s="71"/>
      <c r="X995" s="71"/>
      <c r="Y995" s="19" t="e">
        <f>VLOOKUP('Frese Valve Selection'!$O995,'Partnumber data valves'!$B$4:$K$1001,2,FALSE)</f>
        <v>#N/A</v>
      </c>
      <c r="Z995" s="20" t="e">
        <f>VLOOKUP('Frese Valve Selection'!$O995,'Partnumber data valves'!$B$4:$K$1001,3,FALSE)</f>
        <v>#N/A</v>
      </c>
      <c r="AA995" s="20" t="e">
        <f>VLOOKUP('Frese Valve Selection'!$O995,'Partnumber data valves'!$B$4:$K$1001,7,FALSE)</f>
        <v>#N/A</v>
      </c>
      <c r="AB995" s="20" t="e">
        <f>VLOOKUP('Frese Valve Selection'!$O995,'Partnumber data valves'!$B$4:$K$1001,8,FALSE)</f>
        <v>#N/A</v>
      </c>
      <c r="AC995" s="20" t="e">
        <f>VLOOKUP('Frese Valve Selection'!$O995,'Partnumber data valves'!$B$4:$K$1001,9,FALSE)</f>
        <v>#N/A</v>
      </c>
      <c r="AD995" s="20" t="e">
        <f>VLOOKUP('Frese Valve Selection'!$O995,'Partnumber data valves'!$B$4:$K$1001,10,FALSE)</f>
        <v>#N/A</v>
      </c>
      <c r="AE995" s="93">
        <f>IF(ISNUMBER(S995),S995*VLOOKUP('Frese Valve Selection'!$T995,'Partnumber data cartridges'!$A$4:$G$1001,7,FALSE),0)+
IF(ISNUMBER(U995),U995*VLOOKUP('Frese Valve Selection'!V995,'Partnumber data cartridges'!$A$4:$G$1001,7,FALSE),0)+
IF(ISNUMBER(W995),W995*VLOOKUP('Frese Valve Selection'!X995,'Partnumber data cartridges'!$A$4:$G$1001,7,FALSE),0)</f>
        <v>0</v>
      </c>
      <c r="AF995" s="1">
        <f>MAX(IF(ISBLANK(T995),0,VLOOKUP('Frese Valve Selection'!$T995,'Partnumber data cartridges'!$A$4:$G$1001,5,FALSE)),
IF(ISBLANK(V995),0,VLOOKUP('Frese Valve Selection'!V995,'Partnumber data cartridges'!$A$4:$G$1001,5,FALSE)),
IF(ISBLANK(X995),0,VLOOKUP('Frese Valve Selection'!X995,'Partnumber data cartridges'!$A$4:$G$1001,5,FALSE)))</f>
        <v>0</v>
      </c>
      <c r="AG995" s="20" t="e">
        <f>VLOOKUP(O995,'Weight table'!$A$2:$C$10000,3,FALSE)+IF(ISNUMBER(S995),S995*VLOOKUP(T995,'Weight table'!$A$2:$C$10000,3,FALSE),0)+IF(ISNUMBER(U995),U995*VLOOKUP(V995,'Weight table'!$A$2:$C$10000,3,FALSE),0)+IF(ISNUMBER(W995),W995*VLOOKUP(X995,'Weight table'!$A$2:$C$10000,3,FALSE),0)</f>
        <v>#N/A</v>
      </c>
      <c r="AI995" s="73"/>
      <c r="AN995">
        <f t="shared" si="68"/>
        <v>0</v>
      </c>
      <c r="AO995" t="e">
        <f t="shared" si="69"/>
        <v>#N/A</v>
      </c>
    </row>
    <row r="996" spans="2:4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O996" s="71"/>
      <c r="P996" s="20" t="e">
        <f>VLOOKUP('Frese Valve Selection'!$O996,'Partnumber data valves'!$B$4:$M$1001,12,FALSE)</f>
        <v>#N/A</v>
      </c>
      <c r="Q996" s="20" t="e">
        <f>VLOOKUP('Frese Valve Selection'!$O996,'Partnumber data valves'!$B$4:$L$1001,11,FALSE)</f>
        <v>#N/A</v>
      </c>
      <c r="R996" s="94" t="e">
        <f t="shared" si="67"/>
        <v>#DIV/0!</v>
      </c>
      <c r="S996" s="71"/>
      <c r="T996" s="71"/>
      <c r="U996" s="71"/>
      <c r="V996" s="71"/>
      <c r="W996" s="71"/>
      <c r="X996" s="71"/>
      <c r="Y996" s="19" t="e">
        <f>VLOOKUP('Frese Valve Selection'!$O996,'Partnumber data valves'!$B$4:$K$1001,2,FALSE)</f>
        <v>#N/A</v>
      </c>
      <c r="Z996" s="20" t="e">
        <f>VLOOKUP('Frese Valve Selection'!$O996,'Partnumber data valves'!$B$4:$K$1001,3,FALSE)</f>
        <v>#N/A</v>
      </c>
      <c r="AA996" s="20" t="e">
        <f>VLOOKUP('Frese Valve Selection'!$O996,'Partnumber data valves'!$B$4:$K$1001,7,FALSE)</f>
        <v>#N/A</v>
      </c>
      <c r="AB996" s="20" t="e">
        <f>VLOOKUP('Frese Valve Selection'!$O996,'Partnumber data valves'!$B$4:$K$1001,8,FALSE)</f>
        <v>#N/A</v>
      </c>
      <c r="AC996" s="20" t="e">
        <f>VLOOKUP('Frese Valve Selection'!$O996,'Partnumber data valves'!$B$4:$K$1001,9,FALSE)</f>
        <v>#N/A</v>
      </c>
      <c r="AD996" s="20" t="e">
        <f>VLOOKUP('Frese Valve Selection'!$O996,'Partnumber data valves'!$B$4:$K$1001,10,FALSE)</f>
        <v>#N/A</v>
      </c>
      <c r="AE996" s="93">
        <f>IF(ISNUMBER(S996),S996*VLOOKUP('Frese Valve Selection'!$T996,'Partnumber data cartridges'!$A$4:$G$1001,7,FALSE),0)+
IF(ISNUMBER(U996),U996*VLOOKUP('Frese Valve Selection'!V996,'Partnumber data cartridges'!$A$4:$G$1001,7,FALSE),0)+
IF(ISNUMBER(W996),W996*VLOOKUP('Frese Valve Selection'!X996,'Partnumber data cartridges'!$A$4:$G$1001,7,FALSE),0)</f>
        <v>0</v>
      </c>
      <c r="AF996" s="1">
        <f>MAX(IF(ISBLANK(T996),0,VLOOKUP('Frese Valve Selection'!$T996,'Partnumber data cartridges'!$A$4:$G$1001,5,FALSE)),
IF(ISBLANK(V996),0,VLOOKUP('Frese Valve Selection'!V996,'Partnumber data cartridges'!$A$4:$G$1001,5,FALSE)),
IF(ISBLANK(X996),0,VLOOKUP('Frese Valve Selection'!X996,'Partnumber data cartridges'!$A$4:$G$1001,5,FALSE)))</f>
        <v>0</v>
      </c>
      <c r="AG996" s="20" t="e">
        <f>VLOOKUP(O996,'Weight table'!$A$2:$C$10000,3,FALSE)+IF(ISNUMBER(S996),S996*VLOOKUP(T996,'Weight table'!$A$2:$C$10000,3,FALSE),0)+IF(ISNUMBER(U996),U996*VLOOKUP(V996,'Weight table'!$A$2:$C$10000,3,FALSE),0)+IF(ISNUMBER(W996),W996*VLOOKUP(X996,'Weight table'!$A$2:$C$10000,3,FALSE),0)</f>
        <v>#N/A</v>
      </c>
      <c r="AI996" s="73"/>
      <c r="AN996">
        <f t="shared" si="68"/>
        <v>0</v>
      </c>
      <c r="AO996" t="e">
        <f t="shared" si="69"/>
        <v>#N/A</v>
      </c>
    </row>
    <row r="997" spans="2:4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O997" s="71"/>
      <c r="P997" s="20" t="e">
        <f>VLOOKUP('Frese Valve Selection'!$O997,'Partnumber data valves'!$B$4:$M$1001,12,FALSE)</f>
        <v>#N/A</v>
      </c>
      <c r="Q997" s="20" t="e">
        <f>VLOOKUP('Frese Valve Selection'!$O997,'Partnumber data valves'!$B$4:$L$1001,11,FALSE)</f>
        <v>#N/A</v>
      </c>
      <c r="R997" s="94" t="e">
        <f t="shared" si="67"/>
        <v>#DIV/0!</v>
      </c>
      <c r="S997" s="71"/>
      <c r="T997" s="71"/>
      <c r="U997" s="71"/>
      <c r="V997" s="71"/>
      <c r="W997" s="71"/>
      <c r="X997" s="71"/>
      <c r="Y997" s="19" t="e">
        <f>VLOOKUP('Frese Valve Selection'!$O997,'Partnumber data valves'!$B$4:$K$1001,2,FALSE)</f>
        <v>#N/A</v>
      </c>
      <c r="Z997" s="20" t="e">
        <f>VLOOKUP('Frese Valve Selection'!$O997,'Partnumber data valves'!$B$4:$K$1001,3,FALSE)</f>
        <v>#N/A</v>
      </c>
      <c r="AA997" s="20" t="e">
        <f>VLOOKUP('Frese Valve Selection'!$O997,'Partnumber data valves'!$B$4:$K$1001,7,FALSE)</f>
        <v>#N/A</v>
      </c>
      <c r="AB997" s="20" t="e">
        <f>VLOOKUP('Frese Valve Selection'!$O997,'Partnumber data valves'!$B$4:$K$1001,8,FALSE)</f>
        <v>#N/A</v>
      </c>
      <c r="AC997" s="20" t="e">
        <f>VLOOKUP('Frese Valve Selection'!$O997,'Partnumber data valves'!$B$4:$K$1001,9,FALSE)</f>
        <v>#N/A</v>
      </c>
      <c r="AD997" s="20" t="e">
        <f>VLOOKUP('Frese Valve Selection'!$O997,'Partnumber data valves'!$B$4:$K$1001,10,FALSE)</f>
        <v>#N/A</v>
      </c>
      <c r="AE997" s="93">
        <f>IF(ISNUMBER(S997),S997*VLOOKUP('Frese Valve Selection'!$T997,'Partnumber data cartridges'!$A$4:$G$1001,7,FALSE),0)+
IF(ISNUMBER(U997),U997*VLOOKUP('Frese Valve Selection'!V997,'Partnumber data cartridges'!$A$4:$G$1001,7,FALSE),0)+
IF(ISNUMBER(W997),W997*VLOOKUP('Frese Valve Selection'!X997,'Partnumber data cartridges'!$A$4:$G$1001,7,FALSE),0)</f>
        <v>0</v>
      </c>
      <c r="AF997" s="1">
        <f>MAX(IF(ISBLANK(T997),0,VLOOKUP('Frese Valve Selection'!$T997,'Partnumber data cartridges'!$A$4:$G$1001,5,FALSE)),
IF(ISBLANK(V997),0,VLOOKUP('Frese Valve Selection'!V997,'Partnumber data cartridges'!$A$4:$G$1001,5,FALSE)),
IF(ISBLANK(X997),0,VLOOKUP('Frese Valve Selection'!X997,'Partnumber data cartridges'!$A$4:$G$1001,5,FALSE)))</f>
        <v>0</v>
      </c>
      <c r="AG997" s="20" t="e">
        <f>VLOOKUP(O997,'Weight table'!$A$2:$C$10000,3,FALSE)+IF(ISNUMBER(S997),S997*VLOOKUP(T997,'Weight table'!$A$2:$C$10000,3,FALSE),0)+IF(ISNUMBER(U997),U997*VLOOKUP(V997,'Weight table'!$A$2:$C$10000,3,FALSE),0)+IF(ISNUMBER(W997),W997*VLOOKUP(X997,'Weight table'!$A$2:$C$10000,3,FALSE),0)</f>
        <v>#N/A</v>
      </c>
      <c r="AI997" s="73"/>
      <c r="AN997">
        <f t="shared" si="68"/>
        <v>0</v>
      </c>
      <c r="AO997" t="e">
        <f t="shared" si="69"/>
        <v>#N/A</v>
      </c>
    </row>
    <row r="998" spans="2:4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O998" s="71"/>
      <c r="P998" s="20" t="e">
        <f>VLOOKUP('Frese Valve Selection'!$O998,'Partnumber data valves'!$B$4:$M$1001,12,FALSE)</f>
        <v>#N/A</v>
      </c>
      <c r="Q998" s="20" t="e">
        <f>VLOOKUP('Frese Valve Selection'!$O998,'Partnumber data valves'!$B$4:$L$1001,11,FALSE)</f>
        <v>#N/A</v>
      </c>
      <c r="R998" s="94" t="e">
        <f t="shared" si="67"/>
        <v>#DIV/0!</v>
      </c>
      <c r="S998" s="71"/>
      <c r="T998" s="71"/>
      <c r="U998" s="71"/>
      <c r="V998" s="71"/>
      <c r="W998" s="71"/>
      <c r="X998" s="71"/>
      <c r="Y998" s="19" t="e">
        <f>VLOOKUP('Frese Valve Selection'!$O998,'Partnumber data valves'!$B$4:$K$1001,2,FALSE)</f>
        <v>#N/A</v>
      </c>
      <c r="Z998" s="20" t="e">
        <f>VLOOKUP('Frese Valve Selection'!$O998,'Partnumber data valves'!$B$4:$K$1001,3,FALSE)</f>
        <v>#N/A</v>
      </c>
      <c r="AA998" s="20" t="e">
        <f>VLOOKUP('Frese Valve Selection'!$O998,'Partnumber data valves'!$B$4:$K$1001,7,FALSE)</f>
        <v>#N/A</v>
      </c>
      <c r="AB998" s="20" t="e">
        <f>VLOOKUP('Frese Valve Selection'!$O998,'Partnumber data valves'!$B$4:$K$1001,8,FALSE)</f>
        <v>#N/A</v>
      </c>
      <c r="AC998" s="20" t="e">
        <f>VLOOKUP('Frese Valve Selection'!$O998,'Partnumber data valves'!$B$4:$K$1001,9,FALSE)</f>
        <v>#N/A</v>
      </c>
      <c r="AD998" s="20" t="e">
        <f>VLOOKUP('Frese Valve Selection'!$O998,'Partnumber data valves'!$B$4:$K$1001,10,FALSE)</f>
        <v>#N/A</v>
      </c>
      <c r="AE998" s="93">
        <f>IF(ISNUMBER(S998),S998*VLOOKUP('Frese Valve Selection'!$T998,'Partnumber data cartridges'!$A$4:$G$1001,7,FALSE),0)+
IF(ISNUMBER(U998),U998*VLOOKUP('Frese Valve Selection'!V998,'Partnumber data cartridges'!$A$4:$G$1001,7,FALSE),0)+
IF(ISNUMBER(W998),W998*VLOOKUP('Frese Valve Selection'!X998,'Partnumber data cartridges'!$A$4:$G$1001,7,FALSE),0)</f>
        <v>0</v>
      </c>
      <c r="AF998" s="1">
        <f>MAX(IF(ISBLANK(T998),0,VLOOKUP('Frese Valve Selection'!$T998,'Partnumber data cartridges'!$A$4:$G$1001,5,FALSE)),
IF(ISBLANK(V998),0,VLOOKUP('Frese Valve Selection'!V998,'Partnumber data cartridges'!$A$4:$G$1001,5,FALSE)),
IF(ISBLANK(X998),0,VLOOKUP('Frese Valve Selection'!X998,'Partnumber data cartridges'!$A$4:$G$1001,5,FALSE)))</f>
        <v>0</v>
      </c>
      <c r="AG998" s="20" t="e">
        <f>VLOOKUP(O998,'Weight table'!$A$2:$C$10000,3,FALSE)+IF(ISNUMBER(S998),S998*VLOOKUP(T998,'Weight table'!$A$2:$C$10000,3,FALSE),0)+IF(ISNUMBER(U998),U998*VLOOKUP(V998,'Weight table'!$A$2:$C$10000,3,FALSE),0)+IF(ISNUMBER(W998),W998*VLOOKUP(X998,'Weight table'!$A$2:$C$10000,3,FALSE),0)</f>
        <v>#N/A</v>
      </c>
      <c r="AI998" s="73"/>
      <c r="AN998">
        <f t="shared" si="68"/>
        <v>0</v>
      </c>
      <c r="AO998" t="e">
        <f t="shared" si="69"/>
        <v>#N/A</v>
      </c>
    </row>
    <row r="999" spans="2:4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O999" s="71"/>
      <c r="P999" s="20" t="e">
        <f>VLOOKUP('Frese Valve Selection'!$O999,'Partnumber data valves'!$B$4:$M$1001,12,FALSE)</f>
        <v>#N/A</v>
      </c>
      <c r="Q999" s="20" t="e">
        <f>VLOOKUP('Frese Valve Selection'!$O999,'Partnumber data valves'!$B$4:$L$1001,11,FALSE)</f>
        <v>#N/A</v>
      </c>
      <c r="R999" s="94" t="e">
        <f t="shared" si="67"/>
        <v>#DIV/0!</v>
      </c>
      <c r="S999" s="71"/>
      <c r="T999" s="71"/>
      <c r="U999" s="71"/>
      <c r="V999" s="71"/>
      <c r="W999" s="71"/>
      <c r="X999" s="71"/>
      <c r="Y999" s="19" t="e">
        <f>VLOOKUP('Frese Valve Selection'!$O999,'Partnumber data valves'!$B$4:$K$1001,2,FALSE)</f>
        <v>#N/A</v>
      </c>
      <c r="Z999" s="20" t="e">
        <f>VLOOKUP('Frese Valve Selection'!$O999,'Partnumber data valves'!$B$4:$K$1001,3,FALSE)</f>
        <v>#N/A</v>
      </c>
      <c r="AA999" s="20" t="e">
        <f>VLOOKUP('Frese Valve Selection'!$O999,'Partnumber data valves'!$B$4:$K$1001,7,FALSE)</f>
        <v>#N/A</v>
      </c>
      <c r="AB999" s="20" t="e">
        <f>VLOOKUP('Frese Valve Selection'!$O999,'Partnumber data valves'!$B$4:$K$1001,8,FALSE)</f>
        <v>#N/A</v>
      </c>
      <c r="AC999" s="20" t="e">
        <f>VLOOKUP('Frese Valve Selection'!$O999,'Partnumber data valves'!$B$4:$K$1001,9,FALSE)</f>
        <v>#N/A</v>
      </c>
      <c r="AD999" s="20" t="e">
        <f>VLOOKUP('Frese Valve Selection'!$O999,'Partnumber data valves'!$B$4:$K$1001,10,FALSE)</f>
        <v>#N/A</v>
      </c>
      <c r="AE999" s="93">
        <f>IF(ISNUMBER(S999),S999*VLOOKUP('Frese Valve Selection'!$T999,'Partnumber data cartridges'!$A$4:$G$1001,7,FALSE),0)+
IF(ISNUMBER(U999),U999*VLOOKUP('Frese Valve Selection'!V999,'Partnumber data cartridges'!$A$4:$G$1001,7,FALSE),0)+
IF(ISNUMBER(W999),W999*VLOOKUP('Frese Valve Selection'!X999,'Partnumber data cartridges'!$A$4:$G$1001,7,FALSE),0)</f>
        <v>0</v>
      </c>
      <c r="AF999" s="1">
        <f>MAX(IF(ISBLANK(T999),0,VLOOKUP('Frese Valve Selection'!$T999,'Partnumber data cartridges'!$A$4:$G$1001,5,FALSE)),
IF(ISBLANK(V999),0,VLOOKUP('Frese Valve Selection'!V999,'Partnumber data cartridges'!$A$4:$G$1001,5,FALSE)),
IF(ISBLANK(X999),0,VLOOKUP('Frese Valve Selection'!X999,'Partnumber data cartridges'!$A$4:$G$1001,5,FALSE)))</f>
        <v>0</v>
      </c>
      <c r="AG999" s="20" t="e">
        <f>VLOOKUP(O999,'Weight table'!$A$2:$C$10000,3,FALSE)+IF(ISNUMBER(S999),S999*VLOOKUP(T999,'Weight table'!$A$2:$C$10000,3,FALSE),0)+IF(ISNUMBER(U999),U999*VLOOKUP(V999,'Weight table'!$A$2:$C$10000,3,FALSE),0)+IF(ISNUMBER(W999),W999*VLOOKUP(X999,'Weight table'!$A$2:$C$10000,3,FALSE),0)</f>
        <v>#N/A</v>
      </c>
      <c r="AI999" s="73"/>
      <c r="AN999">
        <f t="shared" si="68"/>
        <v>0</v>
      </c>
      <c r="AO999" t="e">
        <f t="shared" si="69"/>
        <v>#N/A</v>
      </c>
    </row>
    <row r="1000" spans="2:4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O1000" s="71"/>
      <c r="P1000" s="20" t="e">
        <f>VLOOKUP('Frese Valve Selection'!$O1000,'Partnumber data valves'!$B$4:$M$1001,12,FALSE)</f>
        <v>#N/A</v>
      </c>
      <c r="Q1000" s="20" t="e">
        <f>VLOOKUP('Frese Valve Selection'!$O1000,'Partnumber data valves'!$B$4:$L$1001,11,FALSE)</f>
        <v>#N/A</v>
      </c>
      <c r="R1000" s="94" t="e">
        <f t="shared" si="67"/>
        <v>#DIV/0!</v>
      </c>
      <c r="S1000" s="71"/>
      <c r="T1000" s="71"/>
      <c r="U1000" s="71"/>
      <c r="V1000" s="71"/>
      <c r="W1000" s="71"/>
      <c r="X1000" s="71"/>
      <c r="Y1000" s="19" t="e">
        <f>VLOOKUP('Frese Valve Selection'!$O1000,'Partnumber data valves'!$B$4:$K$1001,2,FALSE)</f>
        <v>#N/A</v>
      </c>
      <c r="Z1000" s="20" t="e">
        <f>VLOOKUP('Frese Valve Selection'!$O1000,'Partnumber data valves'!$B$4:$K$1001,3,FALSE)</f>
        <v>#N/A</v>
      </c>
      <c r="AA1000" s="20" t="e">
        <f>VLOOKUP('Frese Valve Selection'!$O1000,'Partnumber data valves'!$B$4:$K$1001,7,FALSE)</f>
        <v>#N/A</v>
      </c>
      <c r="AB1000" s="20" t="e">
        <f>VLOOKUP('Frese Valve Selection'!$O1000,'Partnumber data valves'!$B$4:$K$1001,8,FALSE)</f>
        <v>#N/A</v>
      </c>
      <c r="AC1000" s="20" t="e">
        <f>VLOOKUP('Frese Valve Selection'!$O1000,'Partnumber data valves'!$B$4:$K$1001,9,FALSE)</f>
        <v>#N/A</v>
      </c>
      <c r="AD1000" s="20" t="e">
        <f>VLOOKUP('Frese Valve Selection'!$O1000,'Partnumber data valves'!$B$4:$K$1001,10,FALSE)</f>
        <v>#N/A</v>
      </c>
      <c r="AE1000" s="93">
        <f>IF(ISNUMBER(S1000),S1000*VLOOKUP('Frese Valve Selection'!$T1000,'Partnumber data cartridges'!$A$4:$G$1001,7,FALSE),0)+
IF(ISNUMBER(U1000),U1000*VLOOKUP('Frese Valve Selection'!V1000,'Partnumber data cartridges'!$A$4:$G$1001,7,FALSE),0)+
IF(ISNUMBER(W1000),W1000*VLOOKUP('Frese Valve Selection'!X1000,'Partnumber data cartridges'!$A$4:$G$1001,7,FALSE),0)</f>
        <v>0</v>
      </c>
      <c r="AF1000" s="1">
        <f>MAX(IF(ISBLANK(T1000),0,VLOOKUP('Frese Valve Selection'!$T1000,'Partnumber data cartridges'!$A$4:$G$1001,5,FALSE)),
IF(ISBLANK(V1000),0,VLOOKUP('Frese Valve Selection'!V1000,'Partnumber data cartridges'!$A$4:$G$1001,5,FALSE)),
IF(ISBLANK(X1000),0,VLOOKUP('Frese Valve Selection'!X1000,'Partnumber data cartridges'!$A$4:$G$1001,5,FALSE)))</f>
        <v>0</v>
      </c>
      <c r="AG1000" s="20" t="e">
        <f>VLOOKUP(O1000,'Weight table'!$A$2:$C$10000,3,FALSE)+IF(ISNUMBER(S1000),S1000*VLOOKUP(T1000,'Weight table'!$A$2:$C$10000,3,FALSE),0)+IF(ISNUMBER(U1000),U1000*VLOOKUP(V1000,'Weight table'!$A$2:$C$10000,3,FALSE),0)+IF(ISNUMBER(W1000),W1000*VLOOKUP(X1000,'Weight table'!$A$2:$C$10000,3,FALSE),0)</f>
        <v>#N/A</v>
      </c>
      <c r="AI1000" s="73"/>
      <c r="AN1000">
        <f t="shared" si="68"/>
        <v>0</v>
      </c>
      <c r="AO1000" t="e">
        <f t="shared" si="69"/>
        <v>#N/A</v>
      </c>
    </row>
  </sheetData>
  <sheetProtection algorithmName="SHA-512" hashValue="yrbkaCyt1OMRgMiiABH21+nNKnxJFEB4fVoFJTYO+iyed41Gmr2raNj7cRj6R3rnhOvaQl3jUek9BfRJ/IEvgw==" saltValue="UpLTyO0VdK04QZwxP71vNg==" spinCount="100000" sheet="1" formatCells="0" formatColumns="0" formatRows="0" sort="0" autoFilter="0"/>
  <protectedRanges>
    <protectedRange algorithmName="SHA-512" hashValue="ddMNXGaZhfqkItXVxf31BIBB2ZYIZvkuWW2CfMyFy8Z47jp3dRHVm7xom8tFmsyuftDHqwRYq08kEXyQ9olTcA==" saltValue="P7S7SnY+SZ2HUFXBa+pk8Q==" spinCount="100000" sqref="T12:T32 S5:T11 S33:T1000 U5:AI1000 B5:R1000" name="AllowSortFilter"/>
  </protectedRanges>
  <autoFilter ref="B5:AI1000" xr:uid="{AF883C48-A638-47CD-B47B-1FEC268E0B17}"/>
  <mergeCells count="6">
    <mergeCell ref="B2:L2"/>
    <mergeCell ref="B3:C3"/>
    <mergeCell ref="D3:I3"/>
    <mergeCell ref="K3:L3"/>
    <mergeCell ref="O2:AI2"/>
    <mergeCell ref="O3:AG3"/>
  </mergeCells>
  <phoneticPr fontId="22" type="noConversion"/>
  <conditionalFormatting sqref="Q38:Q55 Q6:Q36">
    <cfRule type="expression" dxfId="5" priority="3">
      <formula>AO6&lt;&gt;0</formula>
    </cfRule>
    <cfRule type="expression" dxfId="4" priority="4">
      <formula>AO6=0</formula>
    </cfRule>
  </conditionalFormatting>
  <conditionalFormatting sqref="Q37">
    <cfRule type="expression" dxfId="3" priority="1">
      <formula>AO37&lt;&gt;0</formula>
    </cfRule>
    <cfRule type="expression" dxfId="2" priority="2">
      <formula>AO37=0</formula>
    </cfRule>
  </conditionalFormatting>
  <conditionalFormatting sqref="Q6:Q1000">
    <cfRule type="expression" dxfId="1" priority="6">
      <formula>AO6=0</formula>
    </cfRule>
    <cfRule type="expression" dxfId="0" priority="5">
      <formula>AO6&lt;&gt;0</formula>
    </cfRule>
  </conditionalFormatting>
  <dataValidations count="2">
    <dataValidation type="list" errorStyle="warning" allowBlank="1" showInputMessage="1" showErrorMessage="1" errorTitle="Select Valve Type" error="Please select a valve type form the drop down list._x000a_" sqref="G6:G1048576" xr:uid="{39F26937-21A6-4C61-AD09-EFEF68F325D5}">
      <formula1>List_ValveTypes</formula1>
    </dataValidation>
    <dataValidation type="decimal" errorStyle="information" allowBlank="1" showInputMessage="1" showErrorMessage="1" errorTitle="Input flow value" error="Please input flow value in l/hr. _x000a_Value needs to be between 0 and 5,000,000 l/hr" sqref="I6:I1048576" xr:uid="{70615848-E2AC-4CA8-8835-E3EE3176E5C3}">
      <formula1>0</formula1>
      <formula2>5000000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491D2-F045-481B-B9C7-8A377BFB47C5}">
  <dimension ref="A5:K1000"/>
  <sheetViews>
    <sheetView view="pageBreakPreview" zoomScale="85" zoomScaleNormal="100" zoomScaleSheetLayoutView="85" workbookViewId="0">
      <selection activeCell="G32" sqref="G32"/>
    </sheetView>
  </sheetViews>
  <sheetFormatPr defaultColWidth="8.85546875" defaultRowHeight="15"/>
  <cols>
    <col min="1" max="1" width="12" bestFit="1" customWidth="1"/>
    <col min="2" max="2" width="19.85546875" bestFit="1" customWidth="1"/>
    <col min="6" max="6" width="22" customWidth="1"/>
    <col min="7" max="7" width="34.42578125" bestFit="1" customWidth="1"/>
    <col min="9" max="9" width="15.42578125" bestFit="1" customWidth="1"/>
    <col min="11" max="11" width="10.140625" bestFit="1" customWidth="1"/>
  </cols>
  <sheetData>
    <row r="5" spans="1:11">
      <c r="A5" s="12" t="s">
        <v>107</v>
      </c>
      <c r="B5" s="12" t="s">
        <v>12</v>
      </c>
      <c r="C5" s="16" t="s">
        <v>108</v>
      </c>
      <c r="D5" s="12"/>
      <c r="E5" s="17"/>
      <c r="F5" s="12" t="s">
        <v>109</v>
      </c>
      <c r="G5" s="12" t="s">
        <v>110</v>
      </c>
      <c r="H5" s="12" t="s">
        <v>111</v>
      </c>
      <c r="I5" s="12" t="s">
        <v>112</v>
      </c>
      <c r="J5" s="12" t="s">
        <v>7</v>
      </c>
      <c r="K5" s="12" t="s">
        <v>113</v>
      </c>
    </row>
    <row r="6" spans="1:11">
      <c r="A6" s="40" t="str">
        <f>IF(ISBLANK('Frese Valve Selection'!O6),"",'Frese Valve Selection'!O6)</f>
        <v/>
      </c>
      <c r="B6" s="41">
        <f>'Frese Valve Selection'!C6</f>
        <v>0</v>
      </c>
      <c r="C6" s="41">
        <f>IF(ISBLANK(A6),"",'Frese Valve Selection'!AE6)</f>
        <v>0</v>
      </c>
      <c r="D6" s="41"/>
      <c r="E6" s="41"/>
      <c r="F6" s="41">
        <f>IF(ISBLANK(A6),"",'Frese Valve Selection'!D6)</f>
        <v>0</v>
      </c>
      <c r="G6" s="41">
        <v>1</v>
      </c>
      <c r="H6" s="41" t="s">
        <v>78</v>
      </c>
      <c r="I6" s="41" t="str">
        <f>IF(ISBLANK(A6),"",'Frese Valve Selection'!AF6&amp;" kPa")</f>
        <v>0 kPa</v>
      </c>
      <c r="J6" s="41">
        <f>IF(ISBLANK(A6),"",'Frese Valve Selection'!B6)</f>
        <v>0</v>
      </c>
      <c r="K6" s="42" t="str">
        <f>IF(ISBLANK('Frese Valve Selection'!E6),"",'Frese Valve Selection'!E6)</f>
        <v/>
      </c>
    </row>
    <row r="7" spans="1:11">
      <c r="A7" s="40" t="str">
        <f>IF(ISBLANK('Frese Valve Selection'!O7),"",'Frese Valve Selection'!O7)</f>
        <v/>
      </c>
      <c r="B7" s="41">
        <f>'Frese Valve Selection'!C7</f>
        <v>0</v>
      </c>
      <c r="C7" s="41">
        <f>IF(ISBLANK(A7),"",'Frese Valve Selection'!AE7)</f>
        <v>0</v>
      </c>
      <c r="D7" s="41"/>
      <c r="E7" s="41"/>
      <c r="F7" s="41">
        <f>IF(ISBLANK(A7),"",'Frese Valve Selection'!D7)</f>
        <v>0</v>
      </c>
      <c r="G7" s="41">
        <v>1</v>
      </c>
      <c r="H7" s="41" t="s">
        <v>78</v>
      </c>
      <c r="I7" s="41" t="str">
        <f>IF(ISBLANK(A7),"",'Frese Valve Selection'!AF7&amp;" kPa")</f>
        <v>0 kPa</v>
      </c>
      <c r="J7" s="41">
        <f>IF(ISBLANK(A7),"",'Frese Valve Selection'!B7)</f>
        <v>0</v>
      </c>
      <c r="K7" s="42" t="str">
        <f>IF(ISBLANK('Frese Valve Selection'!E7),"",'Frese Valve Selection'!E7)</f>
        <v/>
      </c>
    </row>
    <row r="8" spans="1:11">
      <c r="A8" s="40" t="str">
        <f>IF(ISBLANK('Frese Valve Selection'!O8),"",'Frese Valve Selection'!O8)</f>
        <v/>
      </c>
      <c r="B8" s="41">
        <f>'Frese Valve Selection'!C8</f>
        <v>0</v>
      </c>
      <c r="C8" s="41">
        <f>IF(ISBLANK(A8),"",'Frese Valve Selection'!AE8)</f>
        <v>0</v>
      </c>
      <c r="D8" s="41"/>
      <c r="E8" s="41"/>
      <c r="F8" s="41">
        <f>IF(ISBLANK(A8),"",'Frese Valve Selection'!D8)</f>
        <v>0</v>
      </c>
      <c r="G8" s="41">
        <v>1</v>
      </c>
      <c r="H8" s="41" t="s">
        <v>78</v>
      </c>
      <c r="I8" s="41" t="str">
        <f>IF(ISBLANK(A8),"",'Frese Valve Selection'!AF8&amp;" kPa")</f>
        <v>0 kPa</v>
      </c>
      <c r="J8" s="41">
        <f>IF(ISBLANK(A8),"",'Frese Valve Selection'!B8)</f>
        <v>0</v>
      </c>
      <c r="K8" s="42" t="str">
        <f>IF(ISBLANK('Frese Valve Selection'!E8),"",'Frese Valve Selection'!E8)</f>
        <v/>
      </c>
    </row>
    <row r="9" spans="1:11">
      <c r="A9" s="40" t="str">
        <f>IF(ISBLANK('Frese Valve Selection'!O9),"",'Frese Valve Selection'!O9)</f>
        <v/>
      </c>
      <c r="B9" s="41">
        <f>'Frese Valve Selection'!C9</f>
        <v>0</v>
      </c>
      <c r="C9" s="41">
        <f>IF(ISBLANK(A9),"",'Frese Valve Selection'!AE9)</f>
        <v>0</v>
      </c>
      <c r="D9" s="41"/>
      <c r="E9" s="41"/>
      <c r="F9" s="41">
        <f>IF(ISBLANK(A9),"",'Frese Valve Selection'!D9)</f>
        <v>0</v>
      </c>
      <c r="G9" s="41">
        <v>1</v>
      </c>
      <c r="H9" s="41" t="s">
        <v>78</v>
      </c>
      <c r="I9" s="41" t="str">
        <f>IF(ISBLANK(A9),"",'Frese Valve Selection'!AF9&amp;" kPa")</f>
        <v>0 kPa</v>
      </c>
      <c r="J9" s="41">
        <f>IF(ISBLANK(A9),"",'Frese Valve Selection'!B9)</f>
        <v>0</v>
      </c>
      <c r="K9" s="42" t="str">
        <f>IF(ISBLANK('Frese Valve Selection'!E9),"",'Frese Valve Selection'!E9)</f>
        <v/>
      </c>
    </row>
    <row r="10" spans="1:11">
      <c r="A10" s="40" t="str">
        <f>IF(ISBLANK('Frese Valve Selection'!O10),"",'Frese Valve Selection'!O10)</f>
        <v/>
      </c>
      <c r="B10" s="41">
        <f>'Frese Valve Selection'!C10</f>
        <v>0</v>
      </c>
      <c r="C10" s="41">
        <f>IF(ISBLANK(A10),"",'Frese Valve Selection'!AE10)</f>
        <v>0</v>
      </c>
      <c r="D10" s="41"/>
      <c r="E10" s="41"/>
      <c r="F10" s="41">
        <f>IF(ISBLANK(A10),"",'Frese Valve Selection'!D10)</f>
        <v>0</v>
      </c>
      <c r="G10" s="41">
        <v>1</v>
      </c>
      <c r="H10" s="41" t="s">
        <v>78</v>
      </c>
      <c r="I10" s="41" t="str">
        <f>IF(ISBLANK(A10),"",'Frese Valve Selection'!AF10&amp;" kPa")</f>
        <v>0 kPa</v>
      </c>
      <c r="J10" s="41">
        <f>IF(ISBLANK(A10),"",'Frese Valve Selection'!B10)</f>
        <v>0</v>
      </c>
      <c r="K10" s="42" t="str">
        <f>IF(ISBLANK('Frese Valve Selection'!E10),"",'Frese Valve Selection'!E10)</f>
        <v/>
      </c>
    </row>
    <row r="11" spans="1:11">
      <c r="A11" s="40" t="str">
        <f>IF(ISBLANK('Frese Valve Selection'!O11),"",'Frese Valve Selection'!O11)</f>
        <v/>
      </c>
      <c r="B11" s="41">
        <f>'Frese Valve Selection'!C11</f>
        <v>0</v>
      </c>
      <c r="C11" s="41">
        <f>IF(ISBLANK(A11),"",'Frese Valve Selection'!AE11)</f>
        <v>0</v>
      </c>
      <c r="D11" s="41"/>
      <c r="E11" s="41"/>
      <c r="F11" s="41">
        <f>IF(ISBLANK(A11),"",'Frese Valve Selection'!D11)</f>
        <v>0</v>
      </c>
      <c r="G11" s="41">
        <v>1</v>
      </c>
      <c r="H11" s="41" t="s">
        <v>78</v>
      </c>
      <c r="I11" s="41" t="str">
        <f>IF(ISBLANK(A11),"",'Frese Valve Selection'!AF11&amp;" kPa")</f>
        <v>0 kPa</v>
      </c>
      <c r="J11" s="41">
        <f>IF(ISBLANK(A11),"",'Frese Valve Selection'!B11)</f>
        <v>0</v>
      </c>
      <c r="K11" s="42" t="str">
        <f>IF(ISBLANK('Frese Valve Selection'!E11),"",'Frese Valve Selection'!E11)</f>
        <v/>
      </c>
    </row>
    <row r="12" spans="1:11">
      <c r="A12" s="40" t="str">
        <f>IF(ISBLANK('Frese Valve Selection'!O12),"",'Frese Valve Selection'!O12)</f>
        <v/>
      </c>
      <c r="B12" s="41">
        <f>'Frese Valve Selection'!C12</f>
        <v>0</v>
      </c>
      <c r="C12" s="41">
        <f>IF(ISBLANK(A12),"",'Frese Valve Selection'!AE12)</f>
        <v>0</v>
      </c>
      <c r="D12" s="41"/>
      <c r="E12" s="41"/>
      <c r="F12" s="41">
        <f>IF(ISBLANK(A12),"",'Frese Valve Selection'!D12)</f>
        <v>0</v>
      </c>
      <c r="G12" s="41">
        <v>1</v>
      </c>
      <c r="H12" s="41" t="s">
        <v>78</v>
      </c>
      <c r="I12" s="41" t="str">
        <f>IF(ISBLANK(A12),"",'Frese Valve Selection'!AF12&amp;" kPa")</f>
        <v>0 kPa</v>
      </c>
      <c r="J12" s="41">
        <f>IF(ISBLANK(A12),"",'Frese Valve Selection'!B12)</f>
        <v>0</v>
      </c>
      <c r="K12" s="42" t="str">
        <f>IF(ISBLANK('Frese Valve Selection'!E12),"",'Frese Valve Selection'!E12)</f>
        <v/>
      </c>
    </row>
    <row r="13" spans="1:11">
      <c r="A13" s="40" t="str">
        <f>IF(ISBLANK('Frese Valve Selection'!O13),"",'Frese Valve Selection'!O13)</f>
        <v/>
      </c>
      <c r="B13" s="41">
        <f>'Frese Valve Selection'!C13</f>
        <v>0</v>
      </c>
      <c r="C13" s="41">
        <f>IF(ISBLANK(A13),"",'Frese Valve Selection'!AE13)</f>
        <v>0</v>
      </c>
      <c r="D13" s="41"/>
      <c r="E13" s="41"/>
      <c r="F13" s="41">
        <f>IF(ISBLANK(A13),"",'Frese Valve Selection'!D13)</f>
        <v>0</v>
      </c>
      <c r="G13" s="41">
        <v>1</v>
      </c>
      <c r="H13" s="41" t="s">
        <v>78</v>
      </c>
      <c r="I13" s="41" t="str">
        <f>IF(ISBLANK(A13),"",'Frese Valve Selection'!AF13&amp;" kPa")</f>
        <v>0 kPa</v>
      </c>
      <c r="J13" s="41">
        <f>IF(ISBLANK(A13),"",'Frese Valve Selection'!B13)</f>
        <v>0</v>
      </c>
      <c r="K13" s="42" t="str">
        <f>IF(ISBLANK('Frese Valve Selection'!E13),"",'Frese Valve Selection'!E13)</f>
        <v/>
      </c>
    </row>
    <row r="14" spans="1:11">
      <c r="A14" s="40" t="str">
        <f>IF(ISBLANK('Frese Valve Selection'!O14),"",'Frese Valve Selection'!O14)</f>
        <v/>
      </c>
      <c r="B14" s="41">
        <f>'Frese Valve Selection'!C14</f>
        <v>0</v>
      </c>
      <c r="C14" s="41">
        <f>IF(ISBLANK(A14),"",'Frese Valve Selection'!AE14)</f>
        <v>0</v>
      </c>
      <c r="D14" s="41"/>
      <c r="E14" s="41"/>
      <c r="F14" s="41">
        <f>IF(ISBLANK(A14),"",'Frese Valve Selection'!D14)</f>
        <v>0</v>
      </c>
      <c r="G14" s="41">
        <v>1</v>
      </c>
      <c r="H14" s="41" t="s">
        <v>78</v>
      </c>
      <c r="I14" s="41" t="str">
        <f>IF(ISBLANK(A14),"",'Frese Valve Selection'!AF14&amp;" kPa")</f>
        <v>0 kPa</v>
      </c>
      <c r="J14" s="41">
        <f>IF(ISBLANK(A14),"",'Frese Valve Selection'!B14)</f>
        <v>0</v>
      </c>
      <c r="K14" s="42" t="str">
        <f>IF(ISBLANK('Frese Valve Selection'!E14),"",'Frese Valve Selection'!E14)</f>
        <v/>
      </c>
    </row>
    <row r="15" spans="1:11">
      <c r="A15" s="40" t="str">
        <f>IF(ISBLANK('Frese Valve Selection'!O15),"",'Frese Valve Selection'!O15)</f>
        <v/>
      </c>
      <c r="B15" s="41">
        <f>'Frese Valve Selection'!C15</f>
        <v>0</v>
      </c>
      <c r="C15" s="41">
        <f>IF(ISBLANK(A15),"",'Frese Valve Selection'!AE15)</f>
        <v>0</v>
      </c>
      <c r="D15" s="41"/>
      <c r="E15" s="41"/>
      <c r="F15" s="41">
        <f>IF(ISBLANK(A15),"",'Frese Valve Selection'!D15)</f>
        <v>0</v>
      </c>
      <c r="G15" s="41">
        <v>1</v>
      </c>
      <c r="H15" s="41" t="s">
        <v>78</v>
      </c>
      <c r="I15" s="41" t="str">
        <f>IF(ISBLANK(A15),"",'Frese Valve Selection'!AF15&amp;" kPa")</f>
        <v>0 kPa</v>
      </c>
      <c r="J15" s="41">
        <f>IF(ISBLANK(A15),"",'Frese Valve Selection'!B15)</f>
        <v>0</v>
      </c>
      <c r="K15" s="42" t="str">
        <f>IF(ISBLANK('Frese Valve Selection'!E15),"",'Frese Valve Selection'!E15)</f>
        <v/>
      </c>
    </row>
    <row r="16" spans="1:11">
      <c r="A16" s="40" t="str">
        <f>IF(ISBLANK('Frese Valve Selection'!O16),"",'Frese Valve Selection'!O16)</f>
        <v/>
      </c>
      <c r="B16" s="41">
        <f>'Frese Valve Selection'!C16</f>
        <v>0</v>
      </c>
      <c r="C16" s="41">
        <f>IF(ISBLANK(A16),"",'Frese Valve Selection'!AE16)</f>
        <v>0</v>
      </c>
      <c r="D16" s="41"/>
      <c r="E16" s="41"/>
      <c r="F16" s="41">
        <f>IF(ISBLANK(A16),"",'Frese Valve Selection'!D16)</f>
        <v>0</v>
      </c>
      <c r="G16" s="41">
        <v>1</v>
      </c>
      <c r="H16" s="41" t="s">
        <v>78</v>
      </c>
      <c r="I16" s="41" t="str">
        <f>IF(ISBLANK(A16),"",'Frese Valve Selection'!AF16&amp;" kPa")</f>
        <v>0 kPa</v>
      </c>
      <c r="J16" s="41">
        <f>IF(ISBLANK(A16),"",'Frese Valve Selection'!B16)</f>
        <v>0</v>
      </c>
      <c r="K16" s="42" t="str">
        <f>IF(ISBLANK('Frese Valve Selection'!E16),"",'Frese Valve Selection'!E16)</f>
        <v/>
      </c>
    </row>
    <row r="17" spans="1:11">
      <c r="A17" s="40" t="str">
        <f>IF(ISBLANK('Frese Valve Selection'!O17),"",'Frese Valve Selection'!O17)</f>
        <v/>
      </c>
      <c r="B17" s="41">
        <f>'Frese Valve Selection'!C17</f>
        <v>0</v>
      </c>
      <c r="C17" s="41">
        <f>IF(ISBLANK(A17),"",'Frese Valve Selection'!AE17)</f>
        <v>0</v>
      </c>
      <c r="D17" s="41"/>
      <c r="E17" s="41"/>
      <c r="F17" s="41">
        <f>IF(ISBLANK(A17),"",'Frese Valve Selection'!D17)</f>
        <v>0</v>
      </c>
      <c r="G17" s="41">
        <v>1</v>
      </c>
      <c r="H17" s="41" t="s">
        <v>78</v>
      </c>
      <c r="I17" s="41" t="str">
        <f>IF(ISBLANK(A17),"",'Frese Valve Selection'!AF17&amp;" kPa")</f>
        <v>0 kPa</v>
      </c>
      <c r="J17" s="41">
        <f>IF(ISBLANK(A17),"",'Frese Valve Selection'!B17)</f>
        <v>0</v>
      </c>
      <c r="K17" s="42" t="str">
        <f>IF(ISBLANK('Frese Valve Selection'!E17),"",'Frese Valve Selection'!E17)</f>
        <v/>
      </c>
    </row>
    <row r="18" spans="1:11">
      <c r="A18" s="40" t="str">
        <f>IF(ISBLANK('Frese Valve Selection'!O18),"",'Frese Valve Selection'!O18)</f>
        <v/>
      </c>
      <c r="B18" s="41">
        <f>'Frese Valve Selection'!C18</f>
        <v>0</v>
      </c>
      <c r="C18" s="41">
        <f>IF(ISBLANK(A18),"",'Frese Valve Selection'!AE18)</f>
        <v>0</v>
      </c>
      <c r="D18" s="41"/>
      <c r="E18" s="41"/>
      <c r="F18" s="41">
        <f>IF(ISBLANK(A18),"",'Frese Valve Selection'!D18)</f>
        <v>0</v>
      </c>
      <c r="G18" s="41">
        <v>1</v>
      </c>
      <c r="H18" s="41" t="s">
        <v>78</v>
      </c>
      <c r="I18" s="41" t="str">
        <f>IF(ISBLANK(A18),"",'Frese Valve Selection'!AF18&amp;" kPa")</f>
        <v>0 kPa</v>
      </c>
      <c r="J18" s="41">
        <f>IF(ISBLANK(A18),"",'Frese Valve Selection'!B18)</f>
        <v>0</v>
      </c>
      <c r="K18" s="42" t="str">
        <f>IF(ISBLANK('Frese Valve Selection'!E18),"",'Frese Valve Selection'!E18)</f>
        <v/>
      </c>
    </row>
    <row r="19" spans="1:11">
      <c r="A19" s="40" t="str">
        <f>IF(ISBLANK('Frese Valve Selection'!O19),"",'Frese Valve Selection'!O19)</f>
        <v/>
      </c>
      <c r="B19" s="41">
        <f>'Frese Valve Selection'!C19</f>
        <v>0</v>
      </c>
      <c r="C19" s="41">
        <f>IF(ISBLANK(A19),"",'Frese Valve Selection'!AE19)</f>
        <v>0</v>
      </c>
      <c r="D19" s="41"/>
      <c r="E19" s="41"/>
      <c r="F19" s="41">
        <f>IF(ISBLANK(A19),"",'Frese Valve Selection'!D19)</f>
        <v>0</v>
      </c>
      <c r="G19" s="41">
        <v>1</v>
      </c>
      <c r="H19" s="41" t="s">
        <v>78</v>
      </c>
      <c r="I19" s="41" t="str">
        <f>IF(ISBLANK(A19),"",'Frese Valve Selection'!AF19&amp;" kPa")</f>
        <v>0 kPa</v>
      </c>
      <c r="J19" s="41">
        <f>IF(ISBLANK(A19),"",'Frese Valve Selection'!B19)</f>
        <v>0</v>
      </c>
      <c r="K19" s="42" t="str">
        <f>IF(ISBLANK('Frese Valve Selection'!E19),"",'Frese Valve Selection'!E19)</f>
        <v/>
      </c>
    </row>
    <row r="20" spans="1:11">
      <c r="A20" s="40" t="str">
        <f>IF(ISBLANK('Frese Valve Selection'!O20),"",'Frese Valve Selection'!O20)</f>
        <v/>
      </c>
      <c r="B20" s="41">
        <f>'Frese Valve Selection'!C20</f>
        <v>0</v>
      </c>
      <c r="C20" s="41">
        <f>IF(ISBLANK(A20),"",'Frese Valve Selection'!AE20)</f>
        <v>0</v>
      </c>
      <c r="D20" s="41"/>
      <c r="E20" s="41"/>
      <c r="F20" s="41">
        <f>IF(ISBLANK(A20),"",'Frese Valve Selection'!D20)</f>
        <v>0</v>
      </c>
      <c r="G20" s="41">
        <v>1</v>
      </c>
      <c r="H20" s="41" t="s">
        <v>78</v>
      </c>
      <c r="I20" s="41" t="str">
        <f>IF(ISBLANK(A20),"",'Frese Valve Selection'!AF20&amp;" kPa")</f>
        <v>0 kPa</v>
      </c>
      <c r="J20" s="41">
        <f>IF(ISBLANK(A20),"",'Frese Valve Selection'!B20)</f>
        <v>0</v>
      </c>
      <c r="K20" s="42" t="str">
        <f>IF(ISBLANK('Frese Valve Selection'!E20),"",'Frese Valve Selection'!E20)</f>
        <v/>
      </c>
    </row>
    <row r="21" spans="1:11">
      <c r="A21" s="40" t="str">
        <f>IF(ISBLANK('Frese Valve Selection'!O21),"",'Frese Valve Selection'!O21)</f>
        <v/>
      </c>
      <c r="B21" s="41">
        <f>'Frese Valve Selection'!C21</f>
        <v>0</v>
      </c>
      <c r="C21" s="41">
        <f>IF(ISBLANK(A21),"",'Frese Valve Selection'!AE21)</f>
        <v>0</v>
      </c>
      <c r="D21" s="41"/>
      <c r="E21" s="41"/>
      <c r="F21" s="41">
        <f>IF(ISBLANK(A21),"",'Frese Valve Selection'!D21)</f>
        <v>0</v>
      </c>
      <c r="G21" s="41">
        <v>1</v>
      </c>
      <c r="H21" s="41" t="s">
        <v>78</v>
      </c>
      <c r="I21" s="41" t="str">
        <f>IF(ISBLANK(A21),"",'Frese Valve Selection'!AF21&amp;" kPa")</f>
        <v>0 kPa</v>
      </c>
      <c r="J21" s="41">
        <f>IF(ISBLANK(A21),"",'Frese Valve Selection'!B21)</f>
        <v>0</v>
      </c>
      <c r="K21" s="42" t="str">
        <f>IF(ISBLANK('Frese Valve Selection'!E21),"",'Frese Valve Selection'!E21)</f>
        <v/>
      </c>
    </row>
    <row r="22" spans="1:11">
      <c r="A22" s="40" t="str">
        <f>IF(ISBLANK('Frese Valve Selection'!O22),"",'Frese Valve Selection'!O22)</f>
        <v/>
      </c>
      <c r="B22" s="41">
        <f>'Frese Valve Selection'!C22</f>
        <v>0</v>
      </c>
      <c r="C22" s="41">
        <f>IF(ISBLANK(A22),"",'Frese Valve Selection'!AE22)</f>
        <v>0</v>
      </c>
      <c r="D22" s="41"/>
      <c r="E22" s="41"/>
      <c r="F22" s="41">
        <f>IF(ISBLANK(A22),"",'Frese Valve Selection'!D22)</f>
        <v>0</v>
      </c>
      <c r="G22" s="41">
        <v>1</v>
      </c>
      <c r="H22" s="41" t="s">
        <v>78</v>
      </c>
      <c r="I22" s="41" t="str">
        <f>IF(ISBLANK(A22),"",'Frese Valve Selection'!AF22&amp;" kPa")</f>
        <v>0 kPa</v>
      </c>
      <c r="J22" s="41">
        <f>IF(ISBLANK(A22),"",'Frese Valve Selection'!B22)</f>
        <v>0</v>
      </c>
      <c r="K22" s="42" t="str">
        <f>IF(ISBLANK('Frese Valve Selection'!E22),"",'Frese Valve Selection'!E22)</f>
        <v/>
      </c>
    </row>
    <row r="23" spans="1:11">
      <c r="A23" s="40" t="str">
        <f>IF(ISBLANK('Frese Valve Selection'!O23),"",'Frese Valve Selection'!O23)</f>
        <v/>
      </c>
      <c r="B23" s="41">
        <f>'Frese Valve Selection'!C23</f>
        <v>0</v>
      </c>
      <c r="C23" s="41">
        <f>IF(ISBLANK(A23),"",'Frese Valve Selection'!AE23)</f>
        <v>0</v>
      </c>
      <c r="D23" s="41"/>
      <c r="E23" s="41"/>
      <c r="F23" s="41">
        <f>IF(ISBLANK(A23),"",'Frese Valve Selection'!D23)</f>
        <v>0</v>
      </c>
      <c r="G23" s="41">
        <v>1</v>
      </c>
      <c r="H23" s="41" t="s">
        <v>78</v>
      </c>
      <c r="I23" s="41" t="str">
        <f>IF(ISBLANK(A23),"",'Frese Valve Selection'!AF23&amp;" kPa")</f>
        <v>0 kPa</v>
      </c>
      <c r="J23" s="41">
        <f>IF(ISBLANK(A23),"",'Frese Valve Selection'!B23)</f>
        <v>0</v>
      </c>
      <c r="K23" s="42" t="str">
        <f>IF(ISBLANK('Frese Valve Selection'!E23),"",'Frese Valve Selection'!E23)</f>
        <v/>
      </c>
    </row>
    <row r="24" spans="1:11">
      <c r="A24" s="40" t="str">
        <f>IF(ISBLANK('Frese Valve Selection'!O24),"",'Frese Valve Selection'!O24)</f>
        <v/>
      </c>
      <c r="B24" s="41">
        <f>'Frese Valve Selection'!C24</f>
        <v>0</v>
      </c>
      <c r="C24" s="41">
        <f>IF(ISBLANK(A24),"",'Frese Valve Selection'!AE24)</f>
        <v>0</v>
      </c>
      <c r="D24" s="41"/>
      <c r="E24" s="41"/>
      <c r="F24" s="41">
        <f>IF(ISBLANK(A24),"",'Frese Valve Selection'!D24)</f>
        <v>0</v>
      </c>
      <c r="G24" s="41">
        <v>1</v>
      </c>
      <c r="H24" s="41" t="s">
        <v>78</v>
      </c>
      <c r="I24" s="41" t="str">
        <f>IF(ISBLANK(A24),"",'Frese Valve Selection'!AF24&amp;" kPa")</f>
        <v>0 kPa</v>
      </c>
      <c r="J24" s="41">
        <f>IF(ISBLANK(A24),"",'Frese Valve Selection'!B24)</f>
        <v>0</v>
      </c>
      <c r="K24" s="42" t="str">
        <f>IF(ISBLANK('Frese Valve Selection'!E24),"",'Frese Valve Selection'!E24)</f>
        <v/>
      </c>
    </row>
    <row r="25" spans="1:11">
      <c r="A25" s="40" t="str">
        <f>IF(ISBLANK('Frese Valve Selection'!O25),"",'Frese Valve Selection'!O25)</f>
        <v/>
      </c>
      <c r="B25" s="41">
        <f>'Frese Valve Selection'!C25</f>
        <v>0</v>
      </c>
      <c r="C25" s="41">
        <f>IF(ISBLANK(A25),"",'Frese Valve Selection'!AE25)</f>
        <v>0</v>
      </c>
      <c r="D25" s="41"/>
      <c r="E25" s="41"/>
      <c r="F25" s="41">
        <f>IF(ISBLANK(A25),"",'Frese Valve Selection'!D25)</f>
        <v>0</v>
      </c>
      <c r="G25" s="41">
        <v>1</v>
      </c>
      <c r="H25" s="41" t="s">
        <v>78</v>
      </c>
      <c r="I25" s="41" t="str">
        <f>IF(ISBLANK(A25),"",'Frese Valve Selection'!AF25&amp;" kPa")</f>
        <v>0 kPa</v>
      </c>
      <c r="J25" s="41">
        <f>IF(ISBLANK(A25),"",'Frese Valve Selection'!B25)</f>
        <v>0</v>
      </c>
      <c r="K25" s="42" t="str">
        <f>IF(ISBLANK('Frese Valve Selection'!E25),"",'Frese Valve Selection'!E25)</f>
        <v/>
      </c>
    </row>
    <row r="26" spans="1:11">
      <c r="A26" s="40" t="str">
        <f>IF(ISBLANK('Frese Valve Selection'!O26),"",'Frese Valve Selection'!O26)</f>
        <v/>
      </c>
      <c r="B26" s="41">
        <f>'Frese Valve Selection'!C26</f>
        <v>0</v>
      </c>
      <c r="C26" s="41">
        <f>IF(ISBLANK(A26),"",'Frese Valve Selection'!AE26)</f>
        <v>0</v>
      </c>
      <c r="D26" s="41"/>
      <c r="E26" s="41"/>
      <c r="F26" s="41">
        <f>IF(ISBLANK(A26),"",'Frese Valve Selection'!D26)</f>
        <v>0</v>
      </c>
      <c r="G26" s="41">
        <v>1</v>
      </c>
      <c r="H26" s="41" t="s">
        <v>78</v>
      </c>
      <c r="I26" s="41" t="str">
        <f>IF(ISBLANK(A26),"",'Frese Valve Selection'!AF26&amp;" kPa")</f>
        <v>0 kPa</v>
      </c>
      <c r="J26" s="41">
        <f>IF(ISBLANK(A26),"",'Frese Valve Selection'!B26)</f>
        <v>0</v>
      </c>
      <c r="K26" s="42" t="str">
        <f>IF(ISBLANK('Frese Valve Selection'!E26),"",'Frese Valve Selection'!E26)</f>
        <v/>
      </c>
    </row>
    <row r="27" spans="1:11">
      <c r="A27" s="40" t="str">
        <f>IF(ISBLANK('Frese Valve Selection'!O27),"",'Frese Valve Selection'!O27)</f>
        <v/>
      </c>
      <c r="B27" s="41">
        <f>'Frese Valve Selection'!C27</f>
        <v>0</v>
      </c>
      <c r="C27" s="41">
        <f>IF(ISBLANK(A27),"",'Frese Valve Selection'!AE27)</f>
        <v>0</v>
      </c>
      <c r="D27" s="41"/>
      <c r="E27" s="41"/>
      <c r="F27" s="41">
        <f>IF(ISBLANK(A27),"",'Frese Valve Selection'!D27)</f>
        <v>0</v>
      </c>
      <c r="G27" s="41">
        <v>1</v>
      </c>
      <c r="H27" s="41" t="s">
        <v>78</v>
      </c>
      <c r="I27" s="41" t="str">
        <f>IF(ISBLANK(A27),"",'Frese Valve Selection'!AF27&amp;" kPa")</f>
        <v>0 kPa</v>
      </c>
      <c r="J27" s="41">
        <f>IF(ISBLANK(A27),"",'Frese Valve Selection'!B27)</f>
        <v>0</v>
      </c>
      <c r="K27" s="42" t="str">
        <f>IF(ISBLANK('Frese Valve Selection'!E27),"",'Frese Valve Selection'!E27)</f>
        <v/>
      </c>
    </row>
    <row r="28" spans="1:11">
      <c r="A28" s="40" t="str">
        <f>IF(ISBLANK('Frese Valve Selection'!O28),"",'Frese Valve Selection'!O28)</f>
        <v/>
      </c>
      <c r="B28" s="41">
        <f>'Frese Valve Selection'!C28</f>
        <v>0</v>
      </c>
      <c r="C28" s="41">
        <f>IF(ISBLANK(A28),"",'Frese Valve Selection'!AE28)</f>
        <v>0</v>
      </c>
      <c r="D28" s="41"/>
      <c r="E28" s="41"/>
      <c r="F28" s="41">
        <f>IF(ISBLANK(A28),"",'Frese Valve Selection'!D28)</f>
        <v>0</v>
      </c>
      <c r="G28" s="41">
        <v>1</v>
      </c>
      <c r="H28" s="41" t="s">
        <v>78</v>
      </c>
      <c r="I28" s="41" t="str">
        <f>IF(ISBLANK(A28),"",'Frese Valve Selection'!AF28&amp;" kPa")</f>
        <v>0 kPa</v>
      </c>
      <c r="J28" s="41">
        <f>IF(ISBLANK(A28),"",'Frese Valve Selection'!B28)</f>
        <v>0</v>
      </c>
      <c r="K28" s="42" t="str">
        <f>IF(ISBLANK('Frese Valve Selection'!E28),"",'Frese Valve Selection'!E28)</f>
        <v/>
      </c>
    </row>
    <row r="29" spans="1:11">
      <c r="A29" s="40" t="str">
        <f>IF(ISBLANK('Frese Valve Selection'!O29),"",'Frese Valve Selection'!O29)</f>
        <v/>
      </c>
      <c r="B29" s="41">
        <f>'Frese Valve Selection'!C29</f>
        <v>0</v>
      </c>
      <c r="C29" s="41">
        <f>IF(ISBLANK(A29),"",'Frese Valve Selection'!AE29)</f>
        <v>0</v>
      </c>
      <c r="D29" s="41"/>
      <c r="E29" s="41"/>
      <c r="F29" s="41">
        <f>IF(ISBLANK(A29),"",'Frese Valve Selection'!D29)</f>
        <v>0</v>
      </c>
      <c r="G29" s="41">
        <v>1</v>
      </c>
      <c r="H29" s="41" t="s">
        <v>78</v>
      </c>
      <c r="I29" s="41" t="str">
        <f>IF(ISBLANK(A29),"",'Frese Valve Selection'!AF29&amp;" kPa")</f>
        <v>0 kPa</v>
      </c>
      <c r="J29" s="41">
        <f>IF(ISBLANK(A29),"",'Frese Valve Selection'!B29)</f>
        <v>0</v>
      </c>
      <c r="K29" s="42" t="str">
        <f>IF(ISBLANK('Frese Valve Selection'!E29),"",'Frese Valve Selection'!E29)</f>
        <v/>
      </c>
    </row>
    <row r="30" spans="1:11">
      <c r="A30" s="40" t="str">
        <f>IF(ISBLANK('Frese Valve Selection'!O30),"",'Frese Valve Selection'!O30)</f>
        <v/>
      </c>
      <c r="B30" s="41">
        <f>'Frese Valve Selection'!C30</f>
        <v>0</v>
      </c>
      <c r="C30" s="41">
        <f>IF(ISBLANK(A30),"",'Frese Valve Selection'!AE30)</f>
        <v>0</v>
      </c>
      <c r="D30" s="41"/>
      <c r="E30" s="41"/>
      <c r="F30" s="41">
        <f>IF(ISBLANK(A30),"",'Frese Valve Selection'!D30)</f>
        <v>0</v>
      </c>
      <c r="G30" s="41">
        <v>1</v>
      </c>
      <c r="H30" s="41" t="s">
        <v>78</v>
      </c>
      <c r="I30" s="41" t="str">
        <f>IF(ISBLANK(A30),"",'Frese Valve Selection'!AF30&amp;" kPa")</f>
        <v>0 kPa</v>
      </c>
      <c r="J30" s="41">
        <f>IF(ISBLANK(A30),"",'Frese Valve Selection'!B30)</f>
        <v>0</v>
      </c>
      <c r="K30" s="42" t="str">
        <f>IF(ISBLANK('Frese Valve Selection'!E30),"",'Frese Valve Selection'!E30)</f>
        <v/>
      </c>
    </row>
    <row r="31" spans="1:11">
      <c r="A31" s="40" t="str">
        <f>IF(ISBLANK('Frese Valve Selection'!O31),"",'Frese Valve Selection'!O31)</f>
        <v/>
      </c>
      <c r="B31" s="41">
        <f>'Frese Valve Selection'!C31</f>
        <v>0</v>
      </c>
      <c r="C31" s="41">
        <f>IF(ISBLANK(A31),"",'Frese Valve Selection'!AE31)</f>
        <v>0</v>
      </c>
      <c r="D31" s="41"/>
      <c r="E31" s="41"/>
      <c r="F31" s="41">
        <f>IF(ISBLANK(A31),"",'Frese Valve Selection'!D31)</f>
        <v>0</v>
      </c>
      <c r="G31" s="41">
        <v>1</v>
      </c>
      <c r="H31" s="41" t="s">
        <v>78</v>
      </c>
      <c r="I31" s="41" t="str">
        <f>IF(ISBLANK(A31),"",'Frese Valve Selection'!AF31&amp;" kPa")</f>
        <v>0 kPa</v>
      </c>
      <c r="J31" s="41">
        <f>IF(ISBLANK(A31),"",'Frese Valve Selection'!B31)</f>
        <v>0</v>
      </c>
      <c r="K31" s="42" t="str">
        <f>IF(ISBLANK('Frese Valve Selection'!E31),"",'Frese Valve Selection'!E31)</f>
        <v/>
      </c>
    </row>
    <row r="32" spans="1:11">
      <c r="A32" s="40" t="str">
        <f>IF(ISBLANK('Frese Valve Selection'!O32),"",'Frese Valve Selection'!O32)</f>
        <v/>
      </c>
      <c r="B32" s="41">
        <f>'Frese Valve Selection'!C32</f>
        <v>0</v>
      </c>
      <c r="C32" s="41">
        <f>IF(ISBLANK(A32),"",'Frese Valve Selection'!AE32)</f>
        <v>0</v>
      </c>
      <c r="D32" s="41"/>
      <c r="E32" s="41"/>
      <c r="F32" s="41">
        <f>IF(ISBLANK(A32),"",'Frese Valve Selection'!D32)</f>
        <v>0</v>
      </c>
      <c r="G32" s="41">
        <v>1</v>
      </c>
      <c r="H32" s="41" t="s">
        <v>78</v>
      </c>
      <c r="I32" s="41" t="str">
        <f>IF(ISBLANK(A32),"",'Frese Valve Selection'!AF32&amp;" kPa")</f>
        <v>0 kPa</v>
      </c>
      <c r="J32" s="41">
        <f>IF(ISBLANK(A32),"",'Frese Valve Selection'!B32)</f>
        <v>0</v>
      </c>
      <c r="K32" s="42" t="str">
        <f>IF(ISBLANK('Frese Valve Selection'!E32),"",'Frese Valve Selection'!E32)</f>
        <v/>
      </c>
    </row>
    <row r="33" spans="1:11">
      <c r="A33" s="40" t="str">
        <f>IF(ISBLANK('Frese Valve Selection'!O33),"",'Frese Valve Selection'!O33)</f>
        <v/>
      </c>
      <c r="B33" s="41">
        <f>'Frese Valve Selection'!C33</f>
        <v>0</v>
      </c>
      <c r="C33" s="41">
        <f>IF(ISBLANK(A33),"",'Frese Valve Selection'!AE33)</f>
        <v>0</v>
      </c>
      <c r="D33" s="41"/>
      <c r="E33" s="41"/>
      <c r="F33" s="41">
        <f>IF(ISBLANK(A33),"",'Frese Valve Selection'!D33)</f>
        <v>0</v>
      </c>
      <c r="G33" s="41">
        <v>1</v>
      </c>
      <c r="H33" s="41" t="s">
        <v>78</v>
      </c>
      <c r="I33" s="41" t="str">
        <f>IF(ISBLANK(A33),"",'Frese Valve Selection'!AF33&amp;" kPa")</f>
        <v>0 kPa</v>
      </c>
      <c r="J33" s="41">
        <f>IF(ISBLANK(A33),"",'Frese Valve Selection'!B33)</f>
        <v>0</v>
      </c>
      <c r="K33" s="42" t="str">
        <f>IF(ISBLANK('Frese Valve Selection'!E33),"",'Frese Valve Selection'!E33)</f>
        <v/>
      </c>
    </row>
    <row r="34" spans="1:11">
      <c r="A34" s="40" t="str">
        <f>IF(ISBLANK('Frese Valve Selection'!O34),"",'Frese Valve Selection'!O34)</f>
        <v/>
      </c>
      <c r="B34" s="41">
        <f>'Frese Valve Selection'!C34</f>
        <v>0</v>
      </c>
      <c r="C34" s="41">
        <f>IF(ISBLANK(A34),"",'Frese Valve Selection'!AE34)</f>
        <v>0</v>
      </c>
      <c r="D34" s="41"/>
      <c r="E34" s="41"/>
      <c r="F34" s="41">
        <f>IF(ISBLANK(A34),"",'Frese Valve Selection'!D34)</f>
        <v>0</v>
      </c>
      <c r="G34" s="41">
        <v>1</v>
      </c>
      <c r="H34" s="41" t="s">
        <v>78</v>
      </c>
      <c r="I34" s="41" t="str">
        <f>IF(ISBLANK(A34),"",'Frese Valve Selection'!AF34&amp;" kPa")</f>
        <v>0 kPa</v>
      </c>
      <c r="J34" s="41">
        <f>IF(ISBLANK(A34),"",'Frese Valve Selection'!B34)</f>
        <v>0</v>
      </c>
      <c r="K34" s="42" t="str">
        <f>IF(ISBLANK('Frese Valve Selection'!E34),"",'Frese Valve Selection'!E34)</f>
        <v/>
      </c>
    </row>
    <row r="35" spans="1:11">
      <c r="A35" s="40" t="str">
        <f>IF(ISBLANK('Frese Valve Selection'!O35),"",'Frese Valve Selection'!O35)</f>
        <v/>
      </c>
      <c r="B35" s="41">
        <f>'Frese Valve Selection'!C35</f>
        <v>0</v>
      </c>
      <c r="C35" s="41">
        <f>IF(ISBLANK(A35),"",'Frese Valve Selection'!AE35)</f>
        <v>0</v>
      </c>
      <c r="D35" s="41"/>
      <c r="E35" s="41"/>
      <c r="F35" s="41">
        <f>IF(ISBLANK(A35),"",'Frese Valve Selection'!D35)</f>
        <v>0</v>
      </c>
      <c r="G35" s="41">
        <v>1</v>
      </c>
      <c r="H35" s="41" t="s">
        <v>78</v>
      </c>
      <c r="I35" s="41" t="str">
        <f>IF(ISBLANK(A35),"",'Frese Valve Selection'!AF35&amp;" kPa")</f>
        <v>0 kPa</v>
      </c>
      <c r="J35" s="41">
        <f>IF(ISBLANK(A35),"",'Frese Valve Selection'!B35)</f>
        <v>0</v>
      </c>
      <c r="K35" s="42" t="str">
        <f>IF(ISBLANK('Frese Valve Selection'!E35),"",'Frese Valve Selection'!E35)</f>
        <v/>
      </c>
    </row>
    <row r="36" spans="1:11">
      <c r="A36" s="40" t="str">
        <f>IF(ISBLANK('Frese Valve Selection'!O36),"",'Frese Valve Selection'!O36)</f>
        <v/>
      </c>
      <c r="B36" s="41">
        <f>'Frese Valve Selection'!C36</f>
        <v>0</v>
      </c>
      <c r="C36" s="41">
        <f>IF(ISBLANK(A36),"",'Frese Valve Selection'!AE36)</f>
        <v>0</v>
      </c>
      <c r="D36" s="41"/>
      <c r="E36" s="41"/>
      <c r="F36" s="41">
        <f>IF(ISBLANK(A36),"",'Frese Valve Selection'!D36)</f>
        <v>0</v>
      </c>
      <c r="G36" s="41">
        <v>1</v>
      </c>
      <c r="H36" s="41" t="s">
        <v>78</v>
      </c>
      <c r="I36" s="41" t="str">
        <f>IF(ISBLANK(A36),"",'Frese Valve Selection'!AF36&amp;" kPa")</f>
        <v>0 kPa</v>
      </c>
      <c r="J36" s="41">
        <f>IF(ISBLANK(A36),"",'Frese Valve Selection'!B36)</f>
        <v>0</v>
      </c>
      <c r="K36" s="42" t="str">
        <f>IF(ISBLANK('Frese Valve Selection'!E36),"",'Frese Valve Selection'!E36)</f>
        <v/>
      </c>
    </row>
    <row r="37" spans="1:11">
      <c r="A37" s="40" t="str">
        <f>IF(ISBLANK('Frese Valve Selection'!O37),"",'Frese Valve Selection'!O37)</f>
        <v/>
      </c>
      <c r="B37" s="41">
        <f>'Frese Valve Selection'!C37</f>
        <v>0</v>
      </c>
      <c r="C37" s="41">
        <f>IF(ISBLANK(A37),"",'Frese Valve Selection'!AE37)</f>
        <v>0</v>
      </c>
      <c r="D37" s="41"/>
      <c r="E37" s="41"/>
      <c r="F37" s="41">
        <f>IF(ISBLANK(A37),"",'Frese Valve Selection'!D37)</f>
        <v>0</v>
      </c>
      <c r="G37" s="41">
        <v>1</v>
      </c>
      <c r="H37" s="41" t="s">
        <v>78</v>
      </c>
      <c r="I37" s="41" t="str">
        <f>IF(ISBLANK(A37),"",'Frese Valve Selection'!AF37&amp;" kPa")</f>
        <v>0 kPa</v>
      </c>
      <c r="J37" s="41">
        <f>IF(ISBLANK(A37),"",'Frese Valve Selection'!B37)</f>
        <v>0</v>
      </c>
      <c r="K37" s="42" t="str">
        <f>IF(ISBLANK('Frese Valve Selection'!E37),"",'Frese Valve Selection'!E37)</f>
        <v/>
      </c>
    </row>
    <row r="38" spans="1:11">
      <c r="A38" s="40" t="str">
        <f>IF(ISBLANK('Frese Valve Selection'!O38),"",'Frese Valve Selection'!O38)</f>
        <v/>
      </c>
      <c r="B38" s="41">
        <f>'Frese Valve Selection'!C38</f>
        <v>0</v>
      </c>
      <c r="C38" s="41">
        <f>IF(ISBLANK(A38),"",'Frese Valve Selection'!AE38)</f>
        <v>0</v>
      </c>
      <c r="D38" s="41"/>
      <c r="E38" s="41"/>
      <c r="F38" s="41">
        <f>IF(ISBLANK(A38),"",'Frese Valve Selection'!D38)</f>
        <v>0</v>
      </c>
      <c r="G38" s="41">
        <v>1</v>
      </c>
      <c r="H38" s="41" t="s">
        <v>78</v>
      </c>
      <c r="I38" s="41" t="str">
        <f>IF(ISBLANK(A38),"",'Frese Valve Selection'!AF38&amp;" kPa")</f>
        <v>0 kPa</v>
      </c>
      <c r="J38" s="41">
        <f>IF(ISBLANK(A38),"",'Frese Valve Selection'!B38)</f>
        <v>0</v>
      </c>
      <c r="K38" s="42" t="str">
        <f>IF(ISBLANK('Frese Valve Selection'!E38),"",'Frese Valve Selection'!E38)</f>
        <v/>
      </c>
    </row>
    <row r="39" spans="1:11">
      <c r="A39" s="40" t="str">
        <f>IF(ISBLANK('Frese Valve Selection'!O39),"",'Frese Valve Selection'!O39)</f>
        <v/>
      </c>
      <c r="B39" s="41">
        <f>'Frese Valve Selection'!C39</f>
        <v>0</v>
      </c>
      <c r="C39" s="41">
        <f>IF(ISBLANK(A39),"",'Frese Valve Selection'!AE39)</f>
        <v>0</v>
      </c>
      <c r="D39" s="41"/>
      <c r="E39" s="41"/>
      <c r="F39" s="41">
        <f>IF(ISBLANK(A39),"",'Frese Valve Selection'!D39)</f>
        <v>0</v>
      </c>
      <c r="G39" s="41">
        <v>1</v>
      </c>
      <c r="H39" s="41" t="s">
        <v>78</v>
      </c>
      <c r="I39" s="41" t="str">
        <f>IF(ISBLANK(A39),"",'Frese Valve Selection'!AF39&amp;" kPa")</f>
        <v>0 kPa</v>
      </c>
      <c r="J39" s="41">
        <f>IF(ISBLANK(A39),"",'Frese Valve Selection'!B39)</f>
        <v>0</v>
      </c>
      <c r="K39" s="42" t="str">
        <f>IF(ISBLANK('Frese Valve Selection'!E39),"",'Frese Valve Selection'!E39)</f>
        <v/>
      </c>
    </row>
    <row r="40" spans="1:11">
      <c r="A40" s="40" t="str">
        <f>IF(ISBLANK('Frese Valve Selection'!O40),"",'Frese Valve Selection'!O40)</f>
        <v/>
      </c>
      <c r="B40" s="41">
        <f>'Frese Valve Selection'!C40</f>
        <v>0</v>
      </c>
      <c r="C40" s="41">
        <f>IF(ISBLANK(A40),"",'Frese Valve Selection'!AE40)</f>
        <v>0</v>
      </c>
      <c r="D40" s="41"/>
      <c r="E40" s="41"/>
      <c r="F40" s="41">
        <f>IF(ISBLANK(A40),"",'Frese Valve Selection'!D40)</f>
        <v>0</v>
      </c>
      <c r="G40" s="41">
        <v>1</v>
      </c>
      <c r="H40" s="41" t="s">
        <v>78</v>
      </c>
      <c r="I40" s="41" t="str">
        <f>IF(ISBLANK(A40),"",'Frese Valve Selection'!AF40&amp;" kPa")</f>
        <v>0 kPa</v>
      </c>
      <c r="J40" s="41">
        <f>IF(ISBLANK(A40),"",'Frese Valve Selection'!B40)</f>
        <v>0</v>
      </c>
      <c r="K40" s="42" t="str">
        <f>IF(ISBLANK('Frese Valve Selection'!E40),"",'Frese Valve Selection'!E40)</f>
        <v/>
      </c>
    </row>
    <row r="41" spans="1:11">
      <c r="A41" s="40" t="str">
        <f>IF(ISBLANK('Frese Valve Selection'!O41),"",'Frese Valve Selection'!O41)</f>
        <v/>
      </c>
      <c r="B41" s="41">
        <f>'Frese Valve Selection'!C41</f>
        <v>0</v>
      </c>
      <c r="C41" s="41">
        <f>IF(ISBLANK(A41),"",'Frese Valve Selection'!AE41)</f>
        <v>0</v>
      </c>
      <c r="D41" s="41"/>
      <c r="E41" s="41"/>
      <c r="F41" s="41">
        <f>IF(ISBLANK(A41),"",'Frese Valve Selection'!D41)</f>
        <v>0</v>
      </c>
      <c r="G41" s="41">
        <v>1</v>
      </c>
      <c r="H41" s="41" t="s">
        <v>78</v>
      </c>
      <c r="I41" s="41" t="str">
        <f>IF(ISBLANK(A41),"",'Frese Valve Selection'!AF41&amp;" kPa")</f>
        <v>0 kPa</v>
      </c>
      <c r="J41" s="41">
        <f>IF(ISBLANK(A41),"",'Frese Valve Selection'!B41)</f>
        <v>0</v>
      </c>
      <c r="K41" s="42" t="str">
        <f>IF(ISBLANK('Frese Valve Selection'!E41),"",'Frese Valve Selection'!E41)</f>
        <v/>
      </c>
    </row>
    <row r="42" spans="1:11">
      <c r="A42" s="40" t="str">
        <f>IF(ISBLANK('Frese Valve Selection'!O42),"",'Frese Valve Selection'!O42)</f>
        <v/>
      </c>
      <c r="B42" s="41">
        <f>'Frese Valve Selection'!C42</f>
        <v>0</v>
      </c>
      <c r="C42" s="41">
        <f>IF(ISBLANK(A42),"",'Frese Valve Selection'!AE42)</f>
        <v>0</v>
      </c>
      <c r="D42" s="41"/>
      <c r="E42" s="41"/>
      <c r="F42" s="41">
        <f>IF(ISBLANK(A42),"",'Frese Valve Selection'!D42)</f>
        <v>0</v>
      </c>
      <c r="G42" s="41">
        <v>1</v>
      </c>
      <c r="H42" s="41" t="s">
        <v>78</v>
      </c>
      <c r="I42" s="41" t="str">
        <f>IF(ISBLANK(A42),"",'Frese Valve Selection'!AF42&amp;" kPa")</f>
        <v>0 kPa</v>
      </c>
      <c r="J42" s="41">
        <f>IF(ISBLANK(A42),"",'Frese Valve Selection'!B42)</f>
        <v>0</v>
      </c>
      <c r="K42" s="42" t="str">
        <f>IF(ISBLANK('Frese Valve Selection'!E42),"",'Frese Valve Selection'!E42)</f>
        <v/>
      </c>
    </row>
    <row r="43" spans="1:11">
      <c r="A43" s="40" t="str">
        <f>IF(ISBLANK('Frese Valve Selection'!O43),"",'Frese Valve Selection'!O43)</f>
        <v/>
      </c>
      <c r="B43" s="41">
        <f>'Frese Valve Selection'!C43</f>
        <v>0</v>
      </c>
      <c r="C43" s="41">
        <f>IF(ISBLANK(A43),"",'Frese Valve Selection'!AE43)</f>
        <v>0</v>
      </c>
      <c r="D43" s="41"/>
      <c r="E43" s="41"/>
      <c r="F43" s="41">
        <f>IF(ISBLANK(A43),"",'Frese Valve Selection'!D43)</f>
        <v>0</v>
      </c>
      <c r="G43" s="41">
        <v>1</v>
      </c>
      <c r="H43" s="41" t="s">
        <v>78</v>
      </c>
      <c r="I43" s="41" t="str">
        <f>IF(ISBLANK(A43),"",'Frese Valve Selection'!AF43&amp;" kPa")</f>
        <v>0 kPa</v>
      </c>
      <c r="J43" s="41">
        <f>IF(ISBLANK(A43),"",'Frese Valve Selection'!B43)</f>
        <v>0</v>
      </c>
      <c r="K43" s="42" t="str">
        <f>IF(ISBLANK('Frese Valve Selection'!E43),"",'Frese Valve Selection'!E43)</f>
        <v/>
      </c>
    </row>
    <row r="44" spans="1:11">
      <c r="A44" s="40" t="str">
        <f>IF(ISBLANK('Frese Valve Selection'!O44),"",'Frese Valve Selection'!O44)</f>
        <v/>
      </c>
      <c r="B44" s="41">
        <f>'Frese Valve Selection'!C44</f>
        <v>0</v>
      </c>
      <c r="C44" s="41">
        <f>IF(ISBLANK(A44),"",'Frese Valve Selection'!AE44)</f>
        <v>0</v>
      </c>
      <c r="D44" s="41"/>
      <c r="E44" s="41"/>
      <c r="F44" s="41">
        <f>IF(ISBLANK(A44),"",'Frese Valve Selection'!D44)</f>
        <v>0</v>
      </c>
      <c r="G44" s="41">
        <v>1</v>
      </c>
      <c r="H44" s="41" t="s">
        <v>78</v>
      </c>
      <c r="I44" s="41" t="str">
        <f>IF(ISBLANK(A44),"",'Frese Valve Selection'!AF44&amp;" kPa")</f>
        <v>0 kPa</v>
      </c>
      <c r="J44" s="41">
        <f>IF(ISBLANK(A44),"",'Frese Valve Selection'!B44)</f>
        <v>0</v>
      </c>
      <c r="K44" s="42" t="str">
        <f>IF(ISBLANK('Frese Valve Selection'!E44),"",'Frese Valve Selection'!E44)</f>
        <v/>
      </c>
    </row>
    <row r="45" spans="1:11">
      <c r="A45" s="40" t="str">
        <f>IF(ISBLANK('Frese Valve Selection'!O45),"",'Frese Valve Selection'!O45)</f>
        <v/>
      </c>
      <c r="B45" s="41">
        <f>'Frese Valve Selection'!C45</f>
        <v>0</v>
      </c>
      <c r="C45" s="41">
        <f>IF(ISBLANK(A45),"",'Frese Valve Selection'!AE45)</f>
        <v>0</v>
      </c>
      <c r="D45" s="41"/>
      <c r="E45" s="41"/>
      <c r="F45" s="41">
        <f>IF(ISBLANK(A45),"",'Frese Valve Selection'!D45)</f>
        <v>0</v>
      </c>
      <c r="G45" s="41">
        <v>1</v>
      </c>
      <c r="H45" s="41" t="s">
        <v>78</v>
      </c>
      <c r="I45" s="41" t="str">
        <f>IF(ISBLANK(A45),"",'Frese Valve Selection'!AF45&amp;" kPa")</f>
        <v>0 kPa</v>
      </c>
      <c r="J45" s="41">
        <f>IF(ISBLANK(A45),"",'Frese Valve Selection'!B45)</f>
        <v>0</v>
      </c>
      <c r="K45" s="42" t="str">
        <f>IF(ISBLANK('Frese Valve Selection'!E45),"",'Frese Valve Selection'!E45)</f>
        <v/>
      </c>
    </row>
    <row r="46" spans="1:11">
      <c r="A46" s="40" t="str">
        <f>IF(ISBLANK('Frese Valve Selection'!O46),"",'Frese Valve Selection'!O46)</f>
        <v/>
      </c>
      <c r="B46" s="41">
        <f>'Frese Valve Selection'!C46</f>
        <v>0</v>
      </c>
      <c r="C46" s="41">
        <f>IF(ISBLANK(A46),"",'Frese Valve Selection'!AE46)</f>
        <v>0</v>
      </c>
      <c r="D46" s="41"/>
      <c r="E46" s="41"/>
      <c r="F46" s="41">
        <f>IF(ISBLANK(A46),"",'Frese Valve Selection'!D46)</f>
        <v>0</v>
      </c>
      <c r="G46" s="41">
        <v>1</v>
      </c>
      <c r="H46" s="41" t="s">
        <v>78</v>
      </c>
      <c r="I46" s="41" t="str">
        <f>IF(ISBLANK(A46),"",'Frese Valve Selection'!AF46&amp;" kPa")</f>
        <v>0 kPa</v>
      </c>
      <c r="J46" s="41">
        <f>IF(ISBLANK(A46),"",'Frese Valve Selection'!B46)</f>
        <v>0</v>
      </c>
      <c r="K46" s="42" t="str">
        <f>IF(ISBLANK('Frese Valve Selection'!E46),"",'Frese Valve Selection'!E46)</f>
        <v/>
      </c>
    </row>
    <row r="47" spans="1:11">
      <c r="A47" s="40" t="str">
        <f>IF(ISBLANK('Frese Valve Selection'!O47),"",'Frese Valve Selection'!O47)</f>
        <v/>
      </c>
      <c r="B47" s="41">
        <f>'Frese Valve Selection'!C47</f>
        <v>0</v>
      </c>
      <c r="C47" s="41">
        <f>IF(ISBLANK(A47),"",'Frese Valve Selection'!AE47)</f>
        <v>0</v>
      </c>
      <c r="D47" s="41"/>
      <c r="E47" s="41"/>
      <c r="F47" s="41">
        <f>IF(ISBLANK(A47),"",'Frese Valve Selection'!D47)</f>
        <v>0</v>
      </c>
      <c r="G47" s="41">
        <v>1</v>
      </c>
      <c r="H47" s="41" t="s">
        <v>78</v>
      </c>
      <c r="I47" s="41" t="str">
        <f>IF(ISBLANK(A47),"",'Frese Valve Selection'!AF47&amp;" kPa")</f>
        <v>0 kPa</v>
      </c>
      <c r="J47" s="41">
        <f>IF(ISBLANK(A47),"",'Frese Valve Selection'!B47)</f>
        <v>0</v>
      </c>
      <c r="K47" s="42" t="str">
        <f>IF(ISBLANK('Frese Valve Selection'!E47),"",'Frese Valve Selection'!E47)</f>
        <v/>
      </c>
    </row>
    <row r="48" spans="1:11">
      <c r="A48" s="40" t="str">
        <f>IF(ISBLANK('Frese Valve Selection'!O48),"",'Frese Valve Selection'!O48)</f>
        <v/>
      </c>
      <c r="B48" s="41">
        <f>'Frese Valve Selection'!C48</f>
        <v>0</v>
      </c>
      <c r="C48" s="41">
        <f>IF(ISBLANK(A48),"",'Frese Valve Selection'!AE48)</f>
        <v>0</v>
      </c>
      <c r="D48" s="41"/>
      <c r="E48" s="41"/>
      <c r="F48" s="41">
        <f>IF(ISBLANK(A48),"",'Frese Valve Selection'!D48)</f>
        <v>0</v>
      </c>
      <c r="G48" s="41">
        <v>1</v>
      </c>
      <c r="H48" s="41" t="s">
        <v>78</v>
      </c>
      <c r="I48" s="41" t="str">
        <f>IF(ISBLANK(A48),"",'Frese Valve Selection'!AF48&amp;" kPa")</f>
        <v>0 kPa</v>
      </c>
      <c r="J48" s="41">
        <f>IF(ISBLANK(A48),"",'Frese Valve Selection'!B48)</f>
        <v>0</v>
      </c>
      <c r="K48" s="42" t="str">
        <f>IF(ISBLANK('Frese Valve Selection'!E48),"",'Frese Valve Selection'!E48)</f>
        <v/>
      </c>
    </row>
    <row r="49" spans="1:11">
      <c r="A49" s="40" t="str">
        <f>IF(ISBLANK('Frese Valve Selection'!O49),"",'Frese Valve Selection'!O49)</f>
        <v/>
      </c>
      <c r="B49" s="41">
        <f>'Frese Valve Selection'!C49</f>
        <v>0</v>
      </c>
      <c r="C49" s="41">
        <f>IF(ISBLANK(A49),"",'Frese Valve Selection'!AE49)</f>
        <v>0</v>
      </c>
      <c r="D49" s="41"/>
      <c r="E49" s="41"/>
      <c r="F49" s="41">
        <f>IF(ISBLANK(A49),"",'Frese Valve Selection'!D49)</f>
        <v>0</v>
      </c>
      <c r="G49" s="41">
        <v>1</v>
      </c>
      <c r="H49" s="41" t="s">
        <v>78</v>
      </c>
      <c r="I49" s="41" t="str">
        <f>IF(ISBLANK(A49),"",'Frese Valve Selection'!AF49&amp;" kPa")</f>
        <v>0 kPa</v>
      </c>
      <c r="J49" s="41">
        <f>IF(ISBLANK(A49),"",'Frese Valve Selection'!B49)</f>
        <v>0</v>
      </c>
      <c r="K49" s="42" t="str">
        <f>IF(ISBLANK('Frese Valve Selection'!E49),"",'Frese Valve Selection'!E49)</f>
        <v/>
      </c>
    </row>
    <row r="50" spans="1:11">
      <c r="A50" s="40" t="str">
        <f>IF(ISBLANK('Frese Valve Selection'!O50),"",'Frese Valve Selection'!O50)</f>
        <v/>
      </c>
      <c r="B50" s="41">
        <f>'Frese Valve Selection'!C50</f>
        <v>0</v>
      </c>
      <c r="C50" s="41">
        <f>IF(ISBLANK(A50),"",'Frese Valve Selection'!AE50)</f>
        <v>0</v>
      </c>
      <c r="D50" s="41"/>
      <c r="E50" s="41"/>
      <c r="F50" s="41">
        <f>IF(ISBLANK(A50),"",'Frese Valve Selection'!D50)</f>
        <v>0</v>
      </c>
      <c r="G50" s="41">
        <v>1</v>
      </c>
      <c r="H50" s="41" t="s">
        <v>78</v>
      </c>
      <c r="I50" s="41" t="str">
        <f>IF(ISBLANK(A50),"",'Frese Valve Selection'!AF50&amp;" kPa")</f>
        <v>0 kPa</v>
      </c>
      <c r="J50" s="41">
        <f>IF(ISBLANK(A50),"",'Frese Valve Selection'!B50)</f>
        <v>0</v>
      </c>
      <c r="K50" s="42" t="str">
        <f>IF(ISBLANK('Frese Valve Selection'!E50),"",'Frese Valve Selection'!E50)</f>
        <v/>
      </c>
    </row>
    <row r="51" spans="1:11">
      <c r="A51" s="40" t="str">
        <f>IF(ISBLANK('Frese Valve Selection'!O51),"",'Frese Valve Selection'!O51)</f>
        <v/>
      </c>
      <c r="B51" s="41">
        <f>'Frese Valve Selection'!C51</f>
        <v>0</v>
      </c>
      <c r="C51" s="41">
        <f>IF(ISBLANK(A51),"",'Frese Valve Selection'!AE51)</f>
        <v>0</v>
      </c>
      <c r="D51" s="41"/>
      <c r="E51" s="41"/>
      <c r="F51" s="41">
        <f>IF(ISBLANK(A51),"",'Frese Valve Selection'!D51)</f>
        <v>0</v>
      </c>
      <c r="G51" s="41">
        <v>1</v>
      </c>
      <c r="H51" s="41" t="s">
        <v>78</v>
      </c>
      <c r="I51" s="41" t="str">
        <f>IF(ISBLANK(A51),"",'Frese Valve Selection'!AF51&amp;" kPa")</f>
        <v>0 kPa</v>
      </c>
      <c r="J51" s="41">
        <f>IF(ISBLANK(A51),"",'Frese Valve Selection'!B51)</f>
        <v>0</v>
      </c>
      <c r="K51" s="42" t="str">
        <f>IF(ISBLANK('Frese Valve Selection'!E51),"",'Frese Valve Selection'!E51)</f>
        <v/>
      </c>
    </row>
    <row r="52" spans="1:11">
      <c r="A52" s="40" t="str">
        <f>IF(ISBLANK('Frese Valve Selection'!O52),"",'Frese Valve Selection'!O52)</f>
        <v/>
      </c>
      <c r="B52" s="41">
        <f>'Frese Valve Selection'!C52</f>
        <v>0</v>
      </c>
      <c r="C52" s="41">
        <f>IF(ISBLANK(A52),"",'Frese Valve Selection'!AE52)</f>
        <v>0</v>
      </c>
      <c r="D52" s="41"/>
      <c r="E52" s="41"/>
      <c r="F52" s="41">
        <f>IF(ISBLANK(A52),"",'Frese Valve Selection'!D52)</f>
        <v>0</v>
      </c>
      <c r="G52" s="41">
        <v>1</v>
      </c>
      <c r="H52" s="41" t="s">
        <v>78</v>
      </c>
      <c r="I52" s="41" t="str">
        <f>IF(ISBLANK(A52),"",'Frese Valve Selection'!AF52&amp;" kPa")</f>
        <v>0 kPa</v>
      </c>
      <c r="J52" s="41">
        <f>IF(ISBLANK(A52),"",'Frese Valve Selection'!B52)</f>
        <v>0</v>
      </c>
      <c r="K52" s="42" t="str">
        <f>IF(ISBLANK('Frese Valve Selection'!E52),"",'Frese Valve Selection'!E52)</f>
        <v/>
      </c>
    </row>
    <row r="53" spans="1:11">
      <c r="A53" s="40" t="str">
        <f>IF(ISBLANK('Frese Valve Selection'!O53),"",'Frese Valve Selection'!O53)</f>
        <v/>
      </c>
      <c r="B53" s="41">
        <f>'Frese Valve Selection'!C53</f>
        <v>0</v>
      </c>
      <c r="C53" s="41">
        <f>IF(ISBLANK(A53),"",'Frese Valve Selection'!AE53)</f>
        <v>0</v>
      </c>
      <c r="D53" s="41"/>
      <c r="E53" s="41"/>
      <c r="F53" s="41">
        <f>IF(ISBLANK(A53),"",'Frese Valve Selection'!D53)</f>
        <v>0</v>
      </c>
      <c r="G53" s="41">
        <v>1</v>
      </c>
      <c r="H53" s="41" t="s">
        <v>78</v>
      </c>
      <c r="I53" s="41" t="str">
        <f>IF(ISBLANK(A53),"",'Frese Valve Selection'!AF53&amp;" kPa")</f>
        <v>0 kPa</v>
      </c>
      <c r="J53" s="41">
        <f>IF(ISBLANK(A53),"",'Frese Valve Selection'!B53)</f>
        <v>0</v>
      </c>
      <c r="K53" s="42" t="str">
        <f>IF(ISBLANK('Frese Valve Selection'!E53),"",'Frese Valve Selection'!E53)</f>
        <v/>
      </c>
    </row>
    <row r="54" spans="1:11">
      <c r="A54" s="40" t="str">
        <f>IF(ISBLANK('Frese Valve Selection'!O54),"",'Frese Valve Selection'!O54)</f>
        <v/>
      </c>
      <c r="B54" s="41">
        <f>'Frese Valve Selection'!C54</f>
        <v>0</v>
      </c>
      <c r="C54" s="41">
        <f>IF(ISBLANK(A54),"",'Frese Valve Selection'!AE54)</f>
        <v>0</v>
      </c>
      <c r="D54" s="41"/>
      <c r="E54" s="41"/>
      <c r="F54" s="41">
        <f>IF(ISBLANK(A54),"",'Frese Valve Selection'!D54)</f>
        <v>0</v>
      </c>
      <c r="G54" s="41">
        <v>1</v>
      </c>
      <c r="H54" s="41" t="s">
        <v>78</v>
      </c>
      <c r="I54" s="41" t="str">
        <f>IF(ISBLANK(A54),"",'Frese Valve Selection'!AF54&amp;" kPa")</f>
        <v>0 kPa</v>
      </c>
      <c r="J54" s="41">
        <f>IF(ISBLANK(A54),"",'Frese Valve Selection'!B54)</f>
        <v>0</v>
      </c>
      <c r="K54" s="42" t="str">
        <f>IF(ISBLANK('Frese Valve Selection'!E54),"",'Frese Valve Selection'!E54)</f>
        <v/>
      </c>
    </row>
    <row r="55" spans="1:11">
      <c r="A55" s="40" t="str">
        <f>IF(ISBLANK('Frese Valve Selection'!O55),"",'Frese Valve Selection'!O55)</f>
        <v/>
      </c>
      <c r="B55" s="41">
        <f>'Frese Valve Selection'!C55</f>
        <v>0</v>
      </c>
      <c r="C55" s="41">
        <f>IF(ISBLANK(A55),"",'Frese Valve Selection'!AE55)</f>
        <v>0</v>
      </c>
      <c r="D55" s="41"/>
      <c r="E55" s="41"/>
      <c r="F55" s="41">
        <f>IF(ISBLANK(A55),"",'Frese Valve Selection'!D55)</f>
        <v>0</v>
      </c>
      <c r="G55" s="41">
        <v>1</v>
      </c>
      <c r="H55" s="41" t="s">
        <v>78</v>
      </c>
      <c r="I55" s="41" t="str">
        <f>IF(ISBLANK(A55),"",'Frese Valve Selection'!AF55&amp;" kPa")</f>
        <v>0 kPa</v>
      </c>
      <c r="J55" s="41">
        <f>IF(ISBLANK(A55),"",'Frese Valve Selection'!B55)</f>
        <v>0</v>
      </c>
      <c r="K55" s="42" t="str">
        <f>IF(ISBLANK('Frese Valve Selection'!E55),"",'Frese Valve Selection'!E55)</f>
        <v/>
      </c>
    </row>
    <row r="56" spans="1:11">
      <c r="A56" s="40" t="str">
        <f>IF(ISBLANK('Frese Valve Selection'!O56),"",'Frese Valve Selection'!O56)</f>
        <v/>
      </c>
      <c r="B56" s="41">
        <f>'Frese Valve Selection'!C56</f>
        <v>0</v>
      </c>
      <c r="C56" s="41">
        <f>IF(ISBLANK(A56),"",'Frese Valve Selection'!AE56)</f>
        <v>0</v>
      </c>
      <c r="D56" s="41"/>
      <c r="E56" s="41"/>
      <c r="F56" s="41">
        <f>IF(ISBLANK(A56),"",'Frese Valve Selection'!D56)</f>
        <v>0</v>
      </c>
      <c r="G56" s="41">
        <v>1</v>
      </c>
      <c r="H56" s="41" t="s">
        <v>78</v>
      </c>
      <c r="I56" s="41" t="str">
        <f>IF(ISBLANK(A56),"",'Frese Valve Selection'!AF56&amp;" kPa")</f>
        <v>0 kPa</v>
      </c>
      <c r="J56" s="41">
        <f>IF(ISBLANK(A56),"",'Frese Valve Selection'!B56)</f>
        <v>0</v>
      </c>
      <c r="K56" s="42" t="str">
        <f>IF(ISBLANK('Frese Valve Selection'!E56),"",'Frese Valve Selection'!E56)</f>
        <v/>
      </c>
    </row>
    <row r="57" spans="1:11">
      <c r="A57" s="40" t="str">
        <f>IF(ISBLANK('Frese Valve Selection'!O57),"",'Frese Valve Selection'!O57)</f>
        <v/>
      </c>
      <c r="B57" s="41">
        <f>'Frese Valve Selection'!C57</f>
        <v>0</v>
      </c>
      <c r="C57" s="41">
        <f>IF(ISBLANK(A57),"",'Frese Valve Selection'!AE57)</f>
        <v>0</v>
      </c>
      <c r="D57" s="41"/>
      <c r="E57" s="41"/>
      <c r="F57" s="41">
        <f>IF(ISBLANK(A57),"",'Frese Valve Selection'!D57)</f>
        <v>0</v>
      </c>
      <c r="G57" s="41">
        <v>1</v>
      </c>
      <c r="H57" s="41" t="s">
        <v>78</v>
      </c>
      <c r="I57" s="41" t="str">
        <f>IF(ISBLANK(A57),"",'Frese Valve Selection'!AF57&amp;" kPa")</f>
        <v>0 kPa</v>
      </c>
      <c r="J57" s="41">
        <f>IF(ISBLANK(A57),"",'Frese Valve Selection'!B57)</f>
        <v>0</v>
      </c>
      <c r="K57" s="42" t="str">
        <f>IF(ISBLANK('Frese Valve Selection'!E57),"",'Frese Valve Selection'!E57)</f>
        <v/>
      </c>
    </row>
    <row r="58" spans="1:11">
      <c r="A58" s="40" t="str">
        <f>IF(ISBLANK('Frese Valve Selection'!O58),"",'Frese Valve Selection'!O58)</f>
        <v/>
      </c>
      <c r="B58" s="41">
        <f>'Frese Valve Selection'!C58</f>
        <v>0</v>
      </c>
      <c r="C58" s="41">
        <f>IF(ISBLANK(A58),"",'Frese Valve Selection'!AE58)</f>
        <v>0</v>
      </c>
      <c r="D58" s="41"/>
      <c r="E58" s="41"/>
      <c r="F58" s="41">
        <f>IF(ISBLANK(A58),"",'Frese Valve Selection'!D58)</f>
        <v>0</v>
      </c>
      <c r="G58" s="41">
        <v>1</v>
      </c>
      <c r="H58" s="41" t="s">
        <v>78</v>
      </c>
      <c r="I58" s="41" t="str">
        <f>IF(ISBLANK(A58),"",'Frese Valve Selection'!AF58&amp;" kPa")</f>
        <v>0 kPa</v>
      </c>
      <c r="J58" s="41">
        <f>IF(ISBLANK(A58),"",'Frese Valve Selection'!B58)</f>
        <v>0</v>
      </c>
      <c r="K58" s="42" t="str">
        <f>IF(ISBLANK('Frese Valve Selection'!E58),"",'Frese Valve Selection'!E58)</f>
        <v/>
      </c>
    </row>
    <row r="59" spans="1:11">
      <c r="A59" s="40" t="str">
        <f>IF(ISBLANK('Frese Valve Selection'!O59),"",'Frese Valve Selection'!O59)</f>
        <v/>
      </c>
      <c r="B59" s="41">
        <f>'Frese Valve Selection'!C59</f>
        <v>0</v>
      </c>
      <c r="C59" s="41">
        <f>IF(ISBLANK(A59),"",'Frese Valve Selection'!AE59)</f>
        <v>0</v>
      </c>
      <c r="D59" s="41"/>
      <c r="E59" s="41"/>
      <c r="F59" s="41">
        <f>IF(ISBLANK(A59),"",'Frese Valve Selection'!D59)</f>
        <v>0</v>
      </c>
      <c r="G59" s="41">
        <v>1</v>
      </c>
      <c r="H59" s="41" t="s">
        <v>78</v>
      </c>
      <c r="I59" s="41" t="str">
        <f>IF(ISBLANK(A59),"",'Frese Valve Selection'!AF59&amp;" kPa")</f>
        <v>0 kPa</v>
      </c>
      <c r="J59" s="41">
        <f>IF(ISBLANK(A59),"",'Frese Valve Selection'!B59)</f>
        <v>0</v>
      </c>
      <c r="K59" s="42" t="str">
        <f>IF(ISBLANK('Frese Valve Selection'!E59),"",'Frese Valve Selection'!E59)</f>
        <v/>
      </c>
    </row>
    <row r="60" spans="1:11">
      <c r="A60" s="40" t="str">
        <f>IF(ISBLANK('Frese Valve Selection'!O60),"",'Frese Valve Selection'!O60)</f>
        <v/>
      </c>
      <c r="B60" s="41">
        <f>'Frese Valve Selection'!C60</f>
        <v>0</v>
      </c>
      <c r="C60" s="41">
        <f>IF(ISBLANK(A60),"",'Frese Valve Selection'!AE60)</f>
        <v>0</v>
      </c>
      <c r="D60" s="41"/>
      <c r="E60" s="41"/>
      <c r="F60" s="41">
        <f>IF(ISBLANK(A60),"",'Frese Valve Selection'!D60)</f>
        <v>0</v>
      </c>
      <c r="G60" s="41">
        <v>1</v>
      </c>
      <c r="H60" s="41" t="s">
        <v>78</v>
      </c>
      <c r="I60" s="41" t="str">
        <f>IF(ISBLANK(A60),"",'Frese Valve Selection'!AF60&amp;" kPa")</f>
        <v>0 kPa</v>
      </c>
      <c r="J60" s="41">
        <f>IF(ISBLANK(A60),"",'Frese Valve Selection'!B60)</f>
        <v>0</v>
      </c>
      <c r="K60" s="42" t="str">
        <f>IF(ISBLANK('Frese Valve Selection'!E60),"",'Frese Valve Selection'!E60)</f>
        <v/>
      </c>
    </row>
    <row r="61" spans="1:11">
      <c r="A61" s="40" t="str">
        <f>IF(ISBLANK('Frese Valve Selection'!O61),"",'Frese Valve Selection'!O61)</f>
        <v/>
      </c>
      <c r="B61" s="41">
        <f>'Frese Valve Selection'!C61</f>
        <v>0</v>
      </c>
      <c r="C61" s="41">
        <f>IF(ISBLANK(A61),"",'Frese Valve Selection'!AE61)</f>
        <v>0</v>
      </c>
      <c r="D61" s="41"/>
      <c r="E61" s="41"/>
      <c r="F61" s="41">
        <f>IF(ISBLANK(A61),"",'Frese Valve Selection'!D61)</f>
        <v>0</v>
      </c>
      <c r="G61" s="41">
        <v>1</v>
      </c>
      <c r="H61" s="41" t="s">
        <v>78</v>
      </c>
      <c r="I61" s="41" t="str">
        <f>IF(ISBLANK(A61),"",'Frese Valve Selection'!AF61&amp;" kPa")</f>
        <v>0 kPa</v>
      </c>
      <c r="J61" s="41">
        <f>IF(ISBLANK(A61),"",'Frese Valve Selection'!B61)</f>
        <v>0</v>
      </c>
      <c r="K61" s="42" t="str">
        <f>IF(ISBLANK('Frese Valve Selection'!E61),"",'Frese Valve Selection'!E61)</f>
        <v/>
      </c>
    </row>
    <row r="62" spans="1:11">
      <c r="A62" s="40" t="str">
        <f>IF(ISBLANK('Frese Valve Selection'!O62),"",'Frese Valve Selection'!O62)</f>
        <v/>
      </c>
      <c r="B62" s="41">
        <f>'Frese Valve Selection'!C62</f>
        <v>0</v>
      </c>
      <c r="C62" s="41">
        <f>IF(ISBLANK(A62),"",'Frese Valve Selection'!AE62)</f>
        <v>0</v>
      </c>
      <c r="D62" s="41"/>
      <c r="E62" s="41"/>
      <c r="F62" s="41">
        <f>IF(ISBLANK(A62),"",'Frese Valve Selection'!D62)</f>
        <v>0</v>
      </c>
      <c r="G62" s="41">
        <v>1</v>
      </c>
      <c r="H62" s="41" t="s">
        <v>78</v>
      </c>
      <c r="I62" s="41" t="str">
        <f>IF(ISBLANK(A62),"",'Frese Valve Selection'!AF62&amp;" kPa")</f>
        <v>0 kPa</v>
      </c>
      <c r="J62" s="41">
        <f>IF(ISBLANK(A62),"",'Frese Valve Selection'!B62)</f>
        <v>0</v>
      </c>
      <c r="K62" s="42" t="str">
        <f>IF(ISBLANK('Frese Valve Selection'!E62),"",'Frese Valve Selection'!E62)</f>
        <v/>
      </c>
    </row>
    <row r="63" spans="1:11">
      <c r="A63" s="40" t="str">
        <f>IF(ISBLANK('Frese Valve Selection'!O63),"",'Frese Valve Selection'!O63)</f>
        <v/>
      </c>
      <c r="B63" s="41">
        <f>'Frese Valve Selection'!C63</f>
        <v>0</v>
      </c>
      <c r="C63" s="41">
        <f>IF(ISBLANK(A63),"",'Frese Valve Selection'!AE63)</f>
        <v>0</v>
      </c>
      <c r="D63" s="41"/>
      <c r="E63" s="41"/>
      <c r="F63" s="41">
        <f>IF(ISBLANK(A63),"",'Frese Valve Selection'!D63)</f>
        <v>0</v>
      </c>
      <c r="G63" s="41">
        <v>1</v>
      </c>
      <c r="H63" s="41" t="s">
        <v>78</v>
      </c>
      <c r="I63" s="41" t="str">
        <f>IF(ISBLANK(A63),"",'Frese Valve Selection'!AF63&amp;" kPa")</f>
        <v>0 kPa</v>
      </c>
      <c r="J63" s="41">
        <f>IF(ISBLANK(A63),"",'Frese Valve Selection'!B63)</f>
        <v>0</v>
      </c>
      <c r="K63" s="42" t="str">
        <f>IF(ISBLANK('Frese Valve Selection'!E63),"",'Frese Valve Selection'!E63)</f>
        <v/>
      </c>
    </row>
    <row r="64" spans="1:11">
      <c r="A64" s="40" t="str">
        <f>IF(ISBLANK('Frese Valve Selection'!O64),"",'Frese Valve Selection'!O64)</f>
        <v/>
      </c>
      <c r="B64" s="41">
        <f>'Frese Valve Selection'!C64</f>
        <v>0</v>
      </c>
      <c r="C64" s="41">
        <f>IF(ISBLANK(A64),"",'Frese Valve Selection'!AE64)</f>
        <v>0</v>
      </c>
      <c r="D64" s="41"/>
      <c r="E64" s="41"/>
      <c r="F64" s="41">
        <f>IF(ISBLANK(A64),"",'Frese Valve Selection'!D64)</f>
        <v>0</v>
      </c>
      <c r="G64" s="41">
        <v>1</v>
      </c>
      <c r="H64" s="41" t="s">
        <v>78</v>
      </c>
      <c r="I64" s="41" t="str">
        <f>IF(ISBLANK(A64),"",'Frese Valve Selection'!AF64&amp;" kPa")</f>
        <v>0 kPa</v>
      </c>
      <c r="J64" s="41">
        <f>IF(ISBLANK(A64),"",'Frese Valve Selection'!B64)</f>
        <v>0</v>
      </c>
      <c r="K64" s="42" t="str">
        <f>IF(ISBLANK('Frese Valve Selection'!E64),"",'Frese Valve Selection'!E64)</f>
        <v/>
      </c>
    </row>
    <row r="65" spans="1:11">
      <c r="A65" s="40" t="str">
        <f>IF(ISBLANK('Frese Valve Selection'!O65),"",'Frese Valve Selection'!O65)</f>
        <v/>
      </c>
      <c r="B65" s="41">
        <f>'Frese Valve Selection'!C65</f>
        <v>0</v>
      </c>
      <c r="C65" s="41">
        <f>IF(ISBLANK(A65),"",'Frese Valve Selection'!AE65)</f>
        <v>0</v>
      </c>
      <c r="D65" s="41"/>
      <c r="E65" s="41"/>
      <c r="F65" s="41">
        <f>IF(ISBLANK(A65),"",'Frese Valve Selection'!D65)</f>
        <v>0</v>
      </c>
      <c r="G65" s="41">
        <v>1</v>
      </c>
      <c r="H65" s="41" t="s">
        <v>78</v>
      </c>
      <c r="I65" s="41" t="str">
        <f>IF(ISBLANK(A65),"",'Frese Valve Selection'!AF65&amp;" kPa")</f>
        <v>0 kPa</v>
      </c>
      <c r="J65" s="41">
        <f>IF(ISBLANK(A65),"",'Frese Valve Selection'!B65)</f>
        <v>0</v>
      </c>
      <c r="K65" s="42" t="str">
        <f>IF(ISBLANK('Frese Valve Selection'!E65),"",'Frese Valve Selection'!E65)</f>
        <v/>
      </c>
    </row>
    <row r="66" spans="1:11">
      <c r="A66" s="40" t="str">
        <f>IF(ISBLANK('Frese Valve Selection'!O66),"",'Frese Valve Selection'!O66)</f>
        <v/>
      </c>
      <c r="B66" s="41">
        <f>'Frese Valve Selection'!C66</f>
        <v>0</v>
      </c>
      <c r="C66" s="41">
        <f>IF(ISBLANK(A66),"",'Frese Valve Selection'!AE66)</f>
        <v>0</v>
      </c>
      <c r="D66" s="41"/>
      <c r="E66" s="41"/>
      <c r="F66" s="41">
        <f>IF(ISBLANK(A66),"",'Frese Valve Selection'!D66)</f>
        <v>0</v>
      </c>
      <c r="G66" s="41">
        <v>1</v>
      </c>
      <c r="H66" s="41" t="s">
        <v>78</v>
      </c>
      <c r="I66" s="41" t="str">
        <f>IF(ISBLANK(A66),"",'Frese Valve Selection'!AF66&amp;" kPa")</f>
        <v>0 kPa</v>
      </c>
      <c r="J66" s="41">
        <f>IF(ISBLANK(A66),"",'Frese Valve Selection'!B66)</f>
        <v>0</v>
      </c>
      <c r="K66" s="42" t="str">
        <f>IF(ISBLANK('Frese Valve Selection'!E66),"",'Frese Valve Selection'!E66)</f>
        <v/>
      </c>
    </row>
    <row r="67" spans="1:11">
      <c r="A67" s="40" t="str">
        <f>IF(ISBLANK('Frese Valve Selection'!O67),"",'Frese Valve Selection'!O67)</f>
        <v/>
      </c>
      <c r="B67" s="41">
        <f>'Frese Valve Selection'!C67</f>
        <v>0</v>
      </c>
      <c r="C67" s="41">
        <f>IF(ISBLANK(A67),"",'Frese Valve Selection'!AE67)</f>
        <v>0</v>
      </c>
      <c r="D67" s="41"/>
      <c r="E67" s="41"/>
      <c r="F67" s="41">
        <f>IF(ISBLANK(A67),"",'Frese Valve Selection'!D67)</f>
        <v>0</v>
      </c>
      <c r="G67" s="41">
        <v>1</v>
      </c>
      <c r="H67" s="41" t="s">
        <v>78</v>
      </c>
      <c r="I67" s="41" t="str">
        <f>IF(ISBLANK(A67),"",'Frese Valve Selection'!AF67&amp;" kPa")</f>
        <v>0 kPa</v>
      </c>
      <c r="J67" s="41">
        <f>IF(ISBLANK(A67),"",'Frese Valve Selection'!B67)</f>
        <v>0</v>
      </c>
      <c r="K67" s="42" t="str">
        <f>IF(ISBLANK('Frese Valve Selection'!E67),"",'Frese Valve Selection'!E67)</f>
        <v/>
      </c>
    </row>
    <row r="68" spans="1:11">
      <c r="A68" s="40" t="str">
        <f>IF(ISBLANK('Frese Valve Selection'!O68),"",'Frese Valve Selection'!O68)</f>
        <v/>
      </c>
      <c r="B68" s="41">
        <f>'Frese Valve Selection'!C68</f>
        <v>0</v>
      </c>
      <c r="C68" s="41">
        <f>IF(ISBLANK(A68),"",'Frese Valve Selection'!AE68)</f>
        <v>0</v>
      </c>
      <c r="D68" s="41"/>
      <c r="E68" s="41"/>
      <c r="F68" s="41">
        <f>IF(ISBLANK(A68),"",'Frese Valve Selection'!D68)</f>
        <v>0</v>
      </c>
      <c r="G68" s="41">
        <v>1</v>
      </c>
      <c r="H68" s="41" t="s">
        <v>78</v>
      </c>
      <c r="I68" s="41" t="str">
        <f>IF(ISBLANK(A68),"",'Frese Valve Selection'!AF68&amp;" kPa")</f>
        <v>0 kPa</v>
      </c>
      <c r="J68" s="41">
        <f>IF(ISBLANK(A68),"",'Frese Valve Selection'!B68)</f>
        <v>0</v>
      </c>
      <c r="K68" s="42" t="str">
        <f>IF(ISBLANK('Frese Valve Selection'!E68),"",'Frese Valve Selection'!E68)</f>
        <v/>
      </c>
    </row>
    <row r="69" spans="1:11">
      <c r="A69" s="40" t="str">
        <f>IF(ISBLANK('Frese Valve Selection'!O69),"",'Frese Valve Selection'!O69)</f>
        <v/>
      </c>
      <c r="B69" s="41">
        <f>'Frese Valve Selection'!C69</f>
        <v>0</v>
      </c>
      <c r="C69" s="41">
        <f>IF(ISBLANK(A69),"",'Frese Valve Selection'!AE69)</f>
        <v>0</v>
      </c>
      <c r="D69" s="41"/>
      <c r="E69" s="41"/>
      <c r="F69" s="41">
        <f>IF(ISBLANK(A69),"",'Frese Valve Selection'!D69)</f>
        <v>0</v>
      </c>
      <c r="G69" s="41">
        <v>1</v>
      </c>
      <c r="H69" s="41" t="s">
        <v>78</v>
      </c>
      <c r="I69" s="41" t="str">
        <f>IF(ISBLANK(A69),"",'Frese Valve Selection'!AF69&amp;" kPa")</f>
        <v>0 kPa</v>
      </c>
      <c r="J69" s="41">
        <f>IF(ISBLANK(A69),"",'Frese Valve Selection'!B69)</f>
        <v>0</v>
      </c>
      <c r="K69" s="42" t="str">
        <f>IF(ISBLANK('Frese Valve Selection'!E69),"",'Frese Valve Selection'!E69)</f>
        <v/>
      </c>
    </row>
    <row r="70" spans="1:11">
      <c r="A70" s="40" t="str">
        <f>IF(ISBLANK('Frese Valve Selection'!O70),"",'Frese Valve Selection'!O70)</f>
        <v/>
      </c>
      <c r="B70" s="41">
        <f>'Frese Valve Selection'!C70</f>
        <v>0</v>
      </c>
      <c r="C70" s="41">
        <f>IF(ISBLANK(A70),"",'Frese Valve Selection'!AE70)</f>
        <v>0</v>
      </c>
      <c r="D70" s="41"/>
      <c r="E70" s="41"/>
      <c r="F70" s="41">
        <f>IF(ISBLANK(A70),"",'Frese Valve Selection'!D70)</f>
        <v>0</v>
      </c>
      <c r="G70" s="41">
        <v>1</v>
      </c>
      <c r="H70" s="41" t="s">
        <v>78</v>
      </c>
      <c r="I70" s="41" t="str">
        <f>IF(ISBLANK(A70),"",'Frese Valve Selection'!AF70&amp;" kPa")</f>
        <v>0 kPa</v>
      </c>
      <c r="J70" s="41">
        <f>IF(ISBLANK(A70),"",'Frese Valve Selection'!B70)</f>
        <v>0</v>
      </c>
      <c r="K70" s="42" t="str">
        <f>IF(ISBLANK('Frese Valve Selection'!E70),"",'Frese Valve Selection'!E70)</f>
        <v/>
      </c>
    </row>
    <row r="71" spans="1:11">
      <c r="A71" s="40" t="str">
        <f>IF(ISBLANK('Frese Valve Selection'!O71),"",'Frese Valve Selection'!O71)</f>
        <v/>
      </c>
      <c r="B71" s="41">
        <f>'Frese Valve Selection'!C71</f>
        <v>0</v>
      </c>
      <c r="C71" s="41">
        <f>IF(ISBLANK(A71),"",'Frese Valve Selection'!AE71)</f>
        <v>0</v>
      </c>
      <c r="D71" s="41"/>
      <c r="E71" s="41"/>
      <c r="F71" s="41">
        <f>IF(ISBLANK(A71),"",'Frese Valve Selection'!D71)</f>
        <v>0</v>
      </c>
      <c r="G71" s="41">
        <v>1</v>
      </c>
      <c r="H71" s="41" t="s">
        <v>78</v>
      </c>
      <c r="I71" s="41" t="str">
        <f>IF(ISBLANK(A71),"",'Frese Valve Selection'!AF71&amp;" kPa")</f>
        <v>0 kPa</v>
      </c>
      <c r="J71" s="41">
        <f>IF(ISBLANK(A71),"",'Frese Valve Selection'!B71)</f>
        <v>0</v>
      </c>
      <c r="K71" s="42" t="str">
        <f>IF(ISBLANK('Frese Valve Selection'!E71),"",'Frese Valve Selection'!E71)</f>
        <v/>
      </c>
    </row>
    <row r="72" spans="1:11">
      <c r="A72" s="40" t="str">
        <f>IF(ISBLANK('Frese Valve Selection'!O72),"",'Frese Valve Selection'!O72)</f>
        <v/>
      </c>
      <c r="B72" s="41">
        <f>'Frese Valve Selection'!C72</f>
        <v>0</v>
      </c>
      <c r="C72" s="41">
        <f>IF(ISBLANK(A72),"",'Frese Valve Selection'!AE72)</f>
        <v>0</v>
      </c>
      <c r="D72" s="41"/>
      <c r="E72" s="41"/>
      <c r="F72" s="41">
        <f>IF(ISBLANK(A72),"",'Frese Valve Selection'!D72)</f>
        <v>0</v>
      </c>
      <c r="G72" s="41">
        <v>1</v>
      </c>
      <c r="H72" s="41" t="s">
        <v>78</v>
      </c>
      <c r="I72" s="41" t="str">
        <f>IF(ISBLANK(A72),"",'Frese Valve Selection'!AF72&amp;" kPa")</f>
        <v>0 kPa</v>
      </c>
      <c r="J72" s="41">
        <f>IF(ISBLANK(A72),"",'Frese Valve Selection'!B72)</f>
        <v>0</v>
      </c>
      <c r="K72" s="42" t="str">
        <f>IF(ISBLANK('Frese Valve Selection'!E72),"",'Frese Valve Selection'!E72)</f>
        <v/>
      </c>
    </row>
    <row r="73" spans="1:11">
      <c r="A73" s="40" t="str">
        <f>IF(ISBLANK('Frese Valve Selection'!O73),"",'Frese Valve Selection'!O73)</f>
        <v/>
      </c>
      <c r="B73" s="41">
        <f>'Frese Valve Selection'!C73</f>
        <v>0</v>
      </c>
      <c r="C73" s="41">
        <f>IF(ISBLANK(A73),"",'Frese Valve Selection'!AE73)</f>
        <v>0</v>
      </c>
      <c r="D73" s="41"/>
      <c r="E73" s="41"/>
      <c r="F73" s="41">
        <f>IF(ISBLANK(A73),"",'Frese Valve Selection'!D73)</f>
        <v>0</v>
      </c>
      <c r="G73" s="41">
        <v>1</v>
      </c>
      <c r="H73" s="41" t="s">
        <v>78</v>
      </c>
      <c r="I73" s="41" t="str">
        <f>IF(ISBLANK(A73),"",'Frese Valve Selection'!AF73&amp;" kPa")</f>
        <v>0 kPa</v>
      </c>
      <c r="J73" s="41">
        <f>IF(ISBLANK(A73),"",'Frese Valve Selection'!B73)</f>
        <v>0</v>
      </c>
      <c r="K73" s="42" t="str">
        <f>IF(ISBLANK('Frese Valve Selection'!E73),"",'Frese Valve Selection'!E73)</f>
        <v/>
      </c>
    </row>
    <row r="74" spans="1:11">
      <c r="A74" s="40" t="str">
        <f>IF(ISBLANK('Frese Valve Selection'!O74),"",'Frese Valve Selection'!O74)</f>
        <v/>
      </c>
      <c r="B74" s="41">
        <f>'Frese Valve Selection'!C74</f>
        <v>0</v>
      </c>
      <c r="C74" s="41">
        <f>IF(ISBLANK(A74),"",'Frese Valve Selection'!AE74)</f>
        <v>0</v>
      </c>
      <c r="D74" s="41"/>
      <c r="E74" s="41"/>
      <c r="F74" s="41">
        <f>IF(ISBLANK(A74),"",'Frese Valve Selection'!D74)</f>
        <v>0</v>
      </c>
      <c r="G74" s="41">
        <v>1</v>
      </c>
      <c r="H74" s="41" t="s">
        <v>78</v>
      </c>
      <c r="I74" s="41" t="str">
        <f>IF(ISBLANK(A74),"",'Frese Valve Selection'!AF74&amp;" kPa")</f>
        <v>0 kPa</v>
      </c>
      <c r="J74" s="41">
        <f>IF(ISBLANK(A74),"",'Frese Valve Selection'!B74)</f>
        <v>0</v>
      </c>
      <c r="K74" s="42" t="str">
        <f>IF(ISBLANK('Frese Valve Selection'!E74),"",'Frese Valve Selection'!E74)</f>
        <v/>
      </c>
    </row>
    <row r="75" spans="1:11">
      <c r="A75" s="40" t="str">
        <f>IF(ISBLANK('Frese Valve Selection'!O75),"",'Frese Valve Selection'!O75)</f>
        <v/>
      </c>
      <c r="B75" s="41">
        <f>'Frese Valve Selection'!C75</f>
        <v>0</v>
      </c>
      <c r="C75" s="41">
        <f>IF(ISBLANK(A75),"",'Frese Valve Selection'!AE75)</f>
        <v>0</v>
      </c>
      <c r="D75" s="41"/>
      <c r="E75" s="41"/>
      <c r="F75" s="41">
        <f>IF(ISBLANK(A75),"",'Frese Valve Selection'!D75)</f>
        <v>0</v>
      </c>
      <c r="G75" s="41">
        <v>1</v>
      </c>
      <c r="H75" s="41" t="s">
        <v>78</v>
      </c>
      <c r="I75" s="41" t="str">
        <f>IF(ISBLANK(A75),"",'Frese Valve Selection'!AF75&amp;" kPa")</f>
        <v>0 kPa</v>
      </c>
      <c r="J75" s="41">
        <f>IF(ISBLANK(A75),"",'Frese Valve Selection'!B75)</f>
        <v>0</v>
      </c>
      <c r="K75" s="42" t="str">
        <f>IF(ISBLANK('Frese Valve Selection'!E75),"",'Frese Valve Selection'!E75)</f>
        <v/>
      </c>
    </row>
    <row r="76" spans="1:11">
      <c r="A76" s="40" t="str">
        <f>IF(ISBLANK('Frese Valve Selection'!O76),"",'Frese Valve Selection'!O76)</f>
        <v/>
      </c>
      <c r="B76" s="41">
        <f>'Frese Valve Selection'!C76</f>
        <v>0</v>
      </c>
      <c r="C76" s="41">
        <f>IF(ISBLANK(A76),"",'Frese Valve Selection'!AE76)</f>
        <v>0</v>
      </c>
      <c r="D76" s="41"/>
      <c r="E76" s="41"/>
      <c r="F76" s="41">
        <f>IF(ISBLANK(A76),"",'Frese Valve Selection'!D76)</f>
        <v>0</v>
      </c>
      <c r="G76" s="41">
        <v>1</v>
      </c>
      <c r="H76" s="41" t="s">
        <v>78</v>
      </c>
      <c r="I76" s="41" t="str">
        <f>IF(ISBLANK(A76),"",'Frese Valve Selection'!AF76&amp;" kPa")</f>
        <v>0 kPa</v>
      </c>
      <c r="J76" s="41">
        <f>IF(ISBLANK(A76),"",'Frese Valve Selection'!B76)</f>
        <v>0</v>
      </c>
      <c r="K76" s="42" t="str">
        <f>IF(ISBLANK('Frese Valve Selection'!E76),"",'Frese Valve Selection'!E76)</f>
        <v/>
      </c>
    </row>
    <row r="77" spans="1:11">
      <c r="A77" s="40" t="str">
        <f>IF(ISBLANK('Frese Valve Selection'!O77),"",'Frese Valve Selection'!O77)</f>
        <v/>
      </c>
      <c r="B77" s="41">
        <f>'Frese Valve Selection'!C77</f>
        <v>0</v>
      </c>
      <c r="C77" s="41">
        <f>IF(ISBLANK(A77),"",'Frese Valve Selection'!AE77)</f>
        <v>0</v>
      </c>
      <c r="D77" s="41"/>
      <c r="E77" s="41"/>
      <c r="F77" s="41">
        <f>IF(ISBLANK(A77),"",'Frese Valve Selection'!D77)</f>
        <v>0</v>
      </c>
      <c r="G77" s="41">
        <v>1</v>
      </c>
      <c r="H77" s="41" t="s">
        <v>78</v>
      </c>
      <c r="I77" s="41" t="str">
        <f>IF(ISBLANK(A77),"",'Frese Valve Selection'!AF77&amp;" kPa")</f>
        <v>0 kPa</v>
      </c>
      <c r="J77" s="41">
        <f>IF(ISBLANK(A77),"",'Frese Valve Selection'!B77)</f>
        <v>0</v>
      </c>
      <c r="K77" s="42" t="str">
        <f>IF(ISBLANK('Frese Valve Selection'!E77),"",'Frese Valve Selection'!E77)</f>
        <v/>
      </c>
    </row>
    <row r="78" spans="1:11">
      <c r="A78" s="40" t="str">
        <f>IF(ISBLANK('Frese Valve Selection'!O78),"",'Frese Valve Selection'!O78)</f>
        <v/>
      </c>
      <c r="B78" s="41">
        <f>'Frese Valve Selection'!C78</f>
        <v>0</v>
      </c>
      <c r="C78" s="41">
        <f>IF(ISBLANK(A78),"",'Frese Valve Selection'!AE78)</f>
        <v>0</v>
      </c>
      <c r="D78" s="41"/>
      <c r="E78" s="41"/>
      <c r="F78" s="41">
        <f>IF(ISBLANK(A78),"",'Frese Valve Selection'!D78)</f>
        <v>0</v>
      </c>
      <c r="G78" s="41">
        <v>1</v>
      </c>
      <c r="H78" s="41" t="s">
        <v>78</v>
      </c>
      <c r="I78" s="41" t="str">
        <f>IF(ISBLANK(A78),"",'Frese Valve Selection'!AF78&amp;" kPa")</f>
        <v>0 kPa</v>
      </c>
      <c r="J78" s="41">
        <f>IF(ISBLANK(A78),"",'Frese Valve Selection'!B78)</f>
        <v>0</v>
      </c>
      <c r="K78" s="42" t="str">
        <f>IF(ISBLANK('Frese Valve Selection'!E78),"",'Frese Valve Selection'!E78)</f>
        <v/>
      </c>
    </row>
    <row r="79" spans="1:11">
      <c r="A79" s="40" t="str">
        <f>IF(ISBLANK('Frese Valve Selection'!O79),"",'Frese Valve Selection'!O79)</f>
        <v/>
      </c>
      <c r="B79" s="41">
        <f>'Frese Valve Selection'!C79</f>
        <v>0</v>
      </c>
      <c r="C79" s="41">
        <f>IF(ISBLANK(A79),"",'Frese Valve Selection'!AE79)</f>
        <v>0</v>
      </c>
      <c r="D79" s="41"/>
      <c r="E79" s="41"/>
      <c r="F79" s="41">
        <f>IF(ISBLANK(A79),"",'Frese Valve Selection'!D79)</f>
        <v>0</v>
      </c>
      <c r="G79" s="41">
        <v>1</v>
      </c>
      <c r="H79" s="41" t="s">
        <v>78</v>
      </c>
      <c r="I79" s="41" t="str">
        <f>IF(ISBLANK(A79),"",'Frese Valve Selection'!AF79&amp;" kPa")</f>
        <v>0 kPa</v>
      </c>
      <c r="J79" s="41">
        <f>IF(ISBLANK(A79),"",'Frese Valve Selection'!B79)</f>
        <v>0</v>
      </c>
      <c r="K79" s="42" t="str">
        <f>IF(ISBLANK('Frese Valve Selection'!E79),"",'Frese Valve Selection'!E79)</f>
        <v/>
      </c>
    </row>
    <row r="80" spans="1:11">
      <c r="A80" s="40" t="str">
        <f>IF(ISBLANK('Frese Valve Selection'!O80),"",'Frese Valve Selection'!O80)</f>
        <v/>
      </c>
      <c r="B80" s="41">
        <f>'Frese Valve Selection'!C80</f>
        <v>0</v>
      </c>
      <c r="C80" s="41">
        <f>IF(ISBLANK(A80),"",'Frese Valve Selection'!AE80)</f>
        <v>0</v>
      </c>
      <c r="D80" s="41"/>
      <c r="E80" s="41"/>
      <c r="F80" s="41">
        <f>IF(ISBLANK(A80),"",'Frese Valve Selection'!D80)</f>
        <v>0</v>
      </c>
      <c r="G80" s="41">
        <v>1</v>
      </c>
      <c r="H80" s="41" t="s">
        <v>78</v>
      </c>
      <c r="I80" s="41" t="str">
        <f>IF(ISBLANK(A80),"",'Frese Valve Selection'!AF80&amp;" kPa")</f>
        <v>0 kPa</v>
      </c>
      <c r="J80" s="41">
        <f>IF(ISBLANK(A80),"",'Frese Valve Selection'!B80)</f>
        <v>0</v>
      </c>
      <c r="K80" s="42" t="str">
        <f>IF(ISBLANK('Frese Valve Selection'!E80),"",'Frese Valve Selection'!E80)</f>
        <v/>
      </c>
    </row>
    <row r="81" spans="1:11">
      <c r="A81" s="40" t="str">
        <f>IF(ISBLANK('Frese Valve Selection'!O81),"",'Frese Valve Selection'!O81)</f>
        <v/>
      </c>
      <c r="B81" s="41">
        <f>'Frese Valve Selection'!C81</f>
        <v>0</v>
      </c>
      <c r="C81" s="41">
        <f>IF(ISBLANK(A81),"",'Frese Valve Selection'!AE81)</f>
        <v>0</v>
      </c>
      <c r="D81" s="41"/>
      <c r="E81" s="41"/>
      <c r="F81" s="41">
        <f>IF(ISBLANK(A81),"",'Frese Valve Selection'!D81)</f>
        <v>0</v>
      </c>
      <c r="G81" s="41">
        <v>1</v>
      </c>
      <c r="H81" s="41" t="s">
        <v>78</v>
      </c>
      <c r="I81" s="41" t="str">
        <f>IF(ISBLANK(A81),"",'Frese Valve Selection'!AF81&amp;" kPa")</f>
        <v>0 kPa</v>
      </c>
      <c r="J81" s="41">
        <f>IF(ISBLANK(A81),"",'Frese Valve Selection'!B81)</f>
        <v>0</v>
      </c>
      <c r="K81" s="42" t="str">
        <f>IF(ISBLANK('Frese Valve Selection'!E81),"",'Frese Valve Selection'!E81)</f>
        <v/>
      </c>
    </row>
    <row r="82" spans="1:11">
      <c r="A82" s="40" t="str">
        <f>IF(ISBLANK('Frese Valve Selection'!O82),"",'Frese Valve Selection'!O82)</f>
        <v/>
      </c>
      <c r="B82" s="41">
        <f>'Frese Valve Selection'!C82</f>
        <v>0</v>
      </c>
      <c r="C82" s="41">
        <f>IF(ISBLANK(A82),"",'Frese Valve Selection'!AE82)</f>
        <v>0</v>
      </c>
      <c r="D82" s="41"/>
      <c r="E82" s="41"/>
      <c r="F82" s="41">
        <f>IF(ISBLANK(A82),"",'Frese Valve Selection'!D82)</f>
        <v>0</v>
      </c>
      <c r="G82" s="41">
        <v>1</v>
      </c>
      <c r="H82" s="41" t="s">
        <v>78</v>
      </c>
      <c r="I82" s="41" t="str">
        <f>IF(ISBLANK(A82),"",'Frese Valve Selection'!AF82&amp;" kPa")</f>
        <v>0 kPa</v>
      </c>
      <c r="J82" s="41">
        <f>IF(ISBLANK(A82),"",'Frese Valve Selection'!B82)</f>
        <v>0</v>
      </c>
      <c r="K82" s="42" t="str">
        <f>IF(ISBLANK('Frese Valve Selection'!E82),"",'Frese Valve Selection'!E82)</f>
        <v/>
      </c>
    </row>
    <row r="83" spans="1:11">
      <c r="A83" s="40" t="str">
        <f>IF(ISBLANK('Frese Valve Selection'!O83),"",'Frese Valve Selection'!O83)</f>
        <v/>
      </c>
      <c r="B83" s="41">
        <f>'Frese Valve Selection'!C83</f>
        <v>0</v>
      </c>
      <c r="C83" s="41">
        <f>IF(ISBLANK(A83),"",'Frese Valve Selection'!AE83)</f>
        <v>0</v>
      </c>
      <c r="D83" s="41"/>
      <c r="E83" s="41"/>
      <c r="F83" s="41">
        <f>IF(ISBLANK(A83),"",'Frese Valve Selection'!D83)</f>
        <v>0</v>
      </c>
      <c r="G83" s="41">
        <v>1</v>
      </c>
      <c r="H83" s="41" t="s">
        <v>78</v>
      </c>
      <c r="I83" s="41" t="str">
        <f>IF(ISBLANK(A83),"",'Frese Valve Selection'!AF83&amp;" kPa")</f>
        <v>0 kPa</v>
      </c>
      <c r="J83" s="41">
        <f>IF(ISBLANK(A83),"",'Frese Valve Selection'!B83)</f>
        <v>0</v>
      </c>
      <c r="K83" s="42" t="str">
        <f>IF(ISBLANK('Frese Valve Selection'!E83),"",'Frese Valve Selection'!E83)</f>
        <v/>
      </c>
    </row>
    <row r="84" spans="1:11">
      <c r="A84" s="40" t="str">
        <f>IF(ISBLANK('Frese Valve Selection'!O84),"",'Frese Valve Selection'!O84)</f>
        <v/>
      </c>
      <c r="B84" s="41">
        <f>'Frese Valve Selection'!C84</f>
        <v>0</v>
      </c>
      <c r="C84" s="41">
        <f>IF(ISBLANK(A84),"",'Frese Valve Selection'!AE84)</f>
        <v>0</v>
      </c>
      <c r="D84" s="41"/>
      <c r="E84" s="41"/>
      <c r="F84" s="41">
        <f>IF(ISBLANK(A84),"",'Frese Valve Selection'!D84)</f>
        <v>0</v>
      </c>
      <c r="G84" s="41">
        <v>1</v>
      </c>
      <c r="H84" s="41" t="s">
        <v>78</v>
      </c>
      <c r="I84" s="41" t="str">
        <f>IF(ISBLANK(A84),"",'Frese Valve Selection'!AF84&amp;" kPa")</f>
        <v>0 kPa</v>
      </c>
      <c r="J84" s="41">
        <f>IF(ISBLANK(A84),"",'Frese Valve Selection'!B84)</f>
        <v>0</v>
      </c>
      <c r="K84" s="42" t="str">
        <f>IF(ISBLANK('Frese Valve Selection'!E84),"",'Frese Valve Selection'!E84)</f>
        <v/>
      </c>
    </row>
    <row r="85" spans="1:11">
      <c r="A85" s="40" t="str">
        <f>IF(ISBLANK('Frese Valve Selection'!O85),"",'Frese Valve Selection'!O85)</f>
        <v/>
      </c>
      <c r="B85" s="41">
        <f>'Frese Valve Selection'!C85</f>
        <v>0</v>
      </c>
      <c r="C85" s="41">
        <f>IF(ISBLANK(A85),"",'Frese Valve Selection'!AE85)</f>
        <v>0</v>
      </c>
      <c r="D85" s="41"/>
      <c r="E85" s="41"/>
      <c r="F85" s="41">
        <f>IF(ISBLANK(A85),"",'Frese Valve Selection'!D85)</f>
        <v>0</v>
      </c>
      <c r="G85" s="41">
        <v>1</v>
      </c>
      <c r="H85" s="41" t="s">
        <v>78</v>
      </c>
      <c r="I85" s="41" t="str">
        <f>IF(ISBLANK(A85),"",'Frese Valve Selection'!AF85&amp;" kPa")</f>
        <v>0 kPa</v>
      </c>
      <c r="J85" s="41">
        <f>IF(ISBLANK(A85),"",'Frese Valve Selection'!B85)</f>
        <v>0</v>
      </c>
      <c r="K85" s="42" t="str">
        <f>IF(ISBLANK('Frese Valve Selection'!E85),"",'Frese Valve Selection'!E85)</f>
        <v/>
      </c>
    </row>
    <row r="86" spans="1:11">
      <c r="A86" s="40" t="str">
        <f>IF(ISBLANK('Frese Valve Selection'!O86),"",'Frese Valve Selection'!O86)</f>
        <v/>
      </c>
      <c r="B86" s="41">
        <f>'Frese Valve Selection'!C86</f>
        <v>0</v>
      </c>
      <c r="C86" s="41">
        <f>IF(ISBLANK(A86),"",'Frese Valve Selection'!AE86)</f>
        <v>0</v>
      </c>
      <c r="D86" s="41"/>
      <c r="E86" s="41"/>
      <c r="F86" s="41">
        <f>IF(ISBLANK(A86),"",'Frese Valve Selection'!D86)</f>
        <v>0</v>
      </c>
      <c r="G86" s="41">
        <v>1</v>
      </c>
      <c r="H86" s="41" t="s">
        <v>78</v>
      </c>
      <c r="I86" s="41" t="str">
        <f>IF(ISBLANK(A86),"",'Frese Valve Selection'!AF86&amp;" kPa")</f>
        <v>0 kPa</v>
      </c>
      <c r="J86" s="41">
        <f>IF(ISBLANK(A86),"",'Frese Valve Selection'!B86)</f>
        <v>0</v>
      </c>
      <c r="K86" s="42" t="str">
        <f>IF(ISBLANK('Frese Valve Selection'!E86),"",'Frese Valve Selection'!E86)</f>
        <v/>
      </c>
    </row>
    <row r="87" spans="1:11">
      <c r="A87" s="40" t="str">
        <f>IF(ISBLANK('Frese Valve Selection'!O87),"",'Frese Valve Selection'!O87)</f>
        <v/>
      </c>
      <c r="B87" s="41">
        <f>'Frese Valve Selection'!C87</f>
        <v>0</v>
      </c>
      <c r="C87" s="41">
        <f>IF(ISBLANK(A87),"",'Frese Valve Selection'!AE87)</f>
        <v>0</v>
      </c>
      <c r="D87" s="41"/>
      <c r="E87" s="41"/>
      <c r="F87" s="41">
        <f>IF(ISBLANK(A87),"",'Frese Valve Selection'!D87)</f>
        <v>0</v>
      </c>
      <c r="G87" s="41">
        <v>1</v>
      </c>
      <c r="H87" s="41" t="s">
        <v>78</v>
      </c>
      <c r="I87" s="41" t="str">
        <f>IF(ISBLANK(A87),"",'Frese Valve Selection'!AF87&amp;" kPa")</f>
        <v>0 kPa</v>
      </c>
      <c r="J87" s="41">
        <f>IF(ISBLANK(A87),"",'Frese Valve Selection'!B87)</f>
        <v>0</v>
      </c>
      <c r="K87" s="42" t="str">
        <f>IF(ISBLANK('Frese Valve Selection'!E87),"",'Frese Valve Selection'!E87)</f>
        <v/>
      </c>
    </row>
    <row r="88" spans="1:11">
      <c r="A88" s="40" t="str">
        <f>IF(ISBLANK('Frese Valve Selection'!O88),"",'Frese Valve Selection'!O88)</f>
        <v/>
      </c>
      <c r="B88" s="41">
        <f>'Frese Valve Selection'!C88</f>
        <v>0</v>
      </c>
      <c r="C88" s="41">
        <f>IF(ISBLANK(A88),"",'Frese Valve Selection'!AE88)</f>
        <v>0</v>
      </c>
      <c r="D88" s="41"/>
      <c r="E88" s="41"/>
      <c r="F88" s="41">
        <f>IF(ISBLANK(A88),"",'Frese Valve Selection'!D88)</f>
        <v>0</v>
      </c>
      <c r="G88" s="41">
        <v>1</v>
      </c>
      <c r="H88" s="41" t="s">
        <v>78</v>
      </c>
      <c r="I88" s="41" t="str">
        <f>IF(ISBLANK(A88),"",'Frese Valve Selection'!AF88&amp;" kPa")</f>
        <v>0 kPa</v>
      </c>
      <c r="J88" s="41">
        <f>IF(ISBLANK(A88),"",'Frese Valve Selection'!B88)</f>
        <v>0</v>
      </c>
      <c r="K88" s="42" t="str">
        <f>IF(ISBLANK('Frese Valve Selection'!E88),"",'Frese Valve Selection'!E88)</f>
        <v/>
      </c>
    </row>
    <row r="89" spans="1:11">
      <c r="A89" s="40" t="str">
        <f>IF(ISBLANK('Frese Valve Selection'!O89),"",'Frese Valve Selection'!O89)</f>
        <v/>
      </c>
      <c r="B89" s="41">
        <f>'Frese Valve Selection'!C89</f>
        <v>0</v>
      </c>
      <c r="C89" s="41">
        <f>IF(ISBLANK(A89),"",'Frese Valve Selection'!AE89)</f>
        <v>0</v>
      </c>
      <c r="D89" s="41"/>
      <c r="E89" s="41"/>
      <c r="F89" s="41">
        <f>IF(ISBLANK(A89),"",'Frese Valve Selection'!D89)</f>
        <v>0</v>
      </c>
      <c r="G89" s="41">
        <v>1</v>
      </c>
      <c r="H89" s="41" t="s">
        <v>78</v>
      </c>
      <c r="I89" s="41" t="str">
        <f>IF(ISBLANK(A89),"",'Frese Valve Selection'!AF89&amp;" kPa")</f>
        <v>0 kPa</v>
      </c>
      <c r="J89" s="41">
        <f>IF(ISBLANK(A89),"",'Frese Valve Selection'!B89)</f>
        <v>0</v>
      </c>
      <c r="K89" s="42" t="str">
        <f>IF(ISBLANK('Frese Valve Selection'!E89),"",'Frese Valve Selection'!E89)</f>
        <v/>
      </c>
    </row>
    <row r="90" spans="1:11">
      <c r="A90" s="40" t="str">
        <f>IF(ISBLANK('Frese Valve Selection'!O90),"",'Frese Valve Selection'!O90)</f>
        <v/>
      </c>
      <c r="B90" s="41">
        <f>'Frese Valve Selection'!C90</f>
        <v>0</v>
      </c>
      <c r="C90" s="41">
        <f>IF(ISBLANK(A90),"",'Frese Valve Selection'!AE90)</f>
        <v>0</v>
      </c>
      <c r="D90" s="41"/>
      <c r="E90" s="41"/>
      <c r="F90" s="41">
        <f>IF(ISBLANK(A90),"",'Frese Valve Selection'!D90)</f>
        <v>0</v>
      </c>
      <c r="G90" s="41">
        <v>1</v>
      </c>
      <c r="H90" s="41" t="s">
        <v>78</v>
      </c>
      <c r="I90" s="41" t="str">
        <f>IF(ISBLANK(A90),"",'Frese Valve Selection'!AF90&amp;" kPa")</f>
        <v>0 kPa</v>
      </c>
      <c r="J90" s="41">
        <f>IF(ISBLANK(A90),"",'Frese Valve Selection'!B90)</f>
        <v>0</v>
      </c>
      <c r="K90" s="42" t="str">
        <f>IF(ISBLANK('Frese Valve Selection'!E90),"",'Frese Valve Selection'!E90)</f>
        <v/>
      </c>
    </row>
    <row r="91" spans="1:11">
      <c r="A91" s="40" t="str">
        <f>IF(ISBLANK('Frese Valve Selection'!O91),"",'Frese Valve Selection'!O91)</f>
        <v/>
      </c>
      <c r="B91" s="41">
        <f>'Frese Valve Selection'!C91</f>
        <v>0</v>
      </c>
      <c r="C91" s="41">
        <f>IF(ISBLANK(A91),"",'Frese Valve Selection'!AE91)</f>
        <v>0</v>
      </c>
      <c r="D91" s="41"/>
      <c r="E91" s="41"/>
      <c r="F91" s="41">
        <f>IF(ISBLANK(A91),"",'Frese Valve Selection'!D91)</f>
        <v>0</v>
      </c>
      <c r="G91" s="41">
        <v>1</v>
      </c>
      <c r="H91" s="41" t="s">
        <v>78</v>
      </c>
      <c r="I91" s="41" t="str">
        <f>IF(ISBLANK(A91),"",'Frese Valve Selection'!AF91&amp;" kPa")</f>
        <v>0 kPa</v>
      </c>
      <c r="J91" s="41">
        <f>IF(ISBLANK(A91),"",'Frese Valve Selection'!B91)</f>
        <v>0</v>
      </c>
      <c r="K91" s="42" t="str">
        <f>IF(ISBLANK('Frese Valve Selection'!E91),"",'Frese Valve Selection'!E91)</f>
        <v/>
      </c>
    </row>
    <row r="92" spans="1:11">
      <c r="A92" s="40" t="str">
        <f>IF(ISBLANK('Frese Valve Selection'!O92),"",'Frese Valve Selection'!O92)</f>
        <v/>
      </c>
      <c r="B92" s="41">
        <f>'Frese Valve Selection'!C92</f>
        <v>0</v>
      </c>
      <c r="C92" s="41">
        <f>IF(ISBLANK(A92),"",'Frese Valve Selection'!AE92)</f>
        <v>0</v>
      </c>
      <c r="D92" s="41"/>
      <c r="E92" s="41"/>
      <c r="F92" s="41">
        <f>IF(ISBLANK(A92),"",'Frese Valve Selection'!D92)</f>
        <v>0</v>
      </c>
      <c r="G92" s="41">
        <v>1</v>
      </c>
      <c r="H92" s="41" t="s">
        <v>78</v>
      </c>
      <c r="I92" s="41" t="str">
        <f>IF(ISBLANK(A92),"",'Frese Valve Selection'!AF92&amp;" kPa")</f>
        <v>0 kPa</v>
      </c>
      <c r="J92" s="41">
        <f>IF(ISBLANK(A92),"",'Frese Valve Selection'!B92)</f>
        <v>0</v>
      </c>
      <c r="K92" s="42" t="str">
        <f>IF(ISBLANK('Frese Valve Selection'!E92),"",'Frese Valve Selection'!E92)</f>
        <v/>
      </c>
    </row>
    <row r="93" spans="1:11">
      <c r="A93" s="40" t="str">
        <f>IF(ISBLANK('Frese Valve Selection'!O93),"",'Frese Valve Selection'!O93)</f>
        <v/>
      </c>
      <c r="B93" s="41">
        <f>'Frese Valve Selection'!C93</f>
        <v>0</v>
      </c>
      <c r="C93" s="41">
        <f>IF(ISBLANK(A93),"",'Frese Valve Selection'!AE93)</f>
        <v>0</v>
      </c>
      <c r="D93" s="41"/>
      <c r="E93" s="41"/>
      <c r="F93" s="41">
        <f>IF(ISBLANK(A93),"",'Frese Valve Selection'!D93)</f>
        <v>0</v>
      </c>
      <c r="G93" s="41">
        <v>1</v>
      </c>
      <c r="H93" s="41" t="s">
        <v>78</v>
      </c>
      <c r="I93" s="41" t="str">
        <f>IF(ISBLANK(A93),"",'Frese Valve Selection'!AF93&amp;" kPa")</f>
        <v>0 kPa</v>
      </c>
      <c r="J93" s="41">
        <f>IF(ISBLANK(A93),"",'Frese Valve Selection'!B93)</f>
        <v>0</v>
      </c>
      <c r="K93" s="42" t="str">
        <f>IF(ISBLANK('Frese Valve Selection'!E93),"",'Frese Valve Selection'!E93)</f>
        <v/>
      </c>
    </row>
    <row r="94" spans="1:11">
      <c r="A94" s="40" t="str">
        <f>IF(ISBLANK('Frese Valve Selection'!O94),"",'Frese Valve Selection'!O94)</f>
        <v/>
      </c>
      <c r="B94" s="41">
        <f>'Frese Valve Selection'!C94</f>
        <v>0</v>
      </c>
      <c r="C94" s="41">
        <f>IF(ISBLANK(A94),"",'Frese Valve Selection'!AE94)</f>
        <v>0</v>
      </c>
      <c r="D94" s="41"/>
      <c r="E94" s="41"/>
      <c r="F94" s="41">
        <f>IF(ISBLANK(A94),"",'Frese Valve Selection'!D94)</f>
        <v>0</v>
      </c>
      <c r="G94" s="41">
        <v>1</v>
      </c>
      <c r="H94" s="41" t="s">
        <v>78</v>
      </c>
      <c r="I94" s="41" t="str">
        <f>IF(ISBLANK(A94),"",'Frese Valve Selection'!AF94&amp;" kPa")</f>
        <v>0 kPa</v>
      </c>
      <c r="J94" s="41">
        <f>IF(ISBLANK(A94),"",'Frese Valve Selection'!B94)</f>
        <v>0</v>
      </c>
      <c r="K94" s="42" t="str">
        <f>IF(ISBLANK('Frese Valve Selection'!E94),"",'Frese Valve Selection'!E94)</f>
        <v/>
      </c>
    </row>
    <row r="95" spans="1:11">
      <c r="A95" s="40" t="str">
        <f>IF(ISBLANK('Frese Valve Selection'!O95),"",'Frese Valve Selection'!O95)</f>
        <v/>
      </c>
      <c r="B95" s="41">
        <f>'Frese Valve Selection'!C95</f>
        <v>0</v>
      </c>
      <c r="C95" s="41">
        <f>IF(ISBLANK(A95),"",'Frese Valve Selection'!AE95)</f>
        <v>0</v>
      </c>
      <c r="D95" s="41"/>
      <c r="E95" s="41"/>
      <c r="F95" s="41">
        <f>IF(ISBLANK(A95),"",'Frese Valve Selection'!D95)</f>
        <v>0</v>
      </c>
      <c r="G95" s="41">
        <v>1</v>
      </c>
      <c r="H95" s="41" t="s">
        <v>78</v>
      </c>
      <c r="I95" s="41" t="str">
        <f>IF(ISBLANK(A95),"",'Frese Valve Selection'!AF95&amp;" kPa")</f>
        <v>0 kPa</v>
      </c>
      <c r="J95" s="41">
        <f>IF(ISBLANK(A95),"",'Frese Valve Selection'!B95)</f>
        <v>0</v>
      </c>
      <c r="K95" s="42" t="str">
        <f>IF(ISBLANK('Frese Valve Selection'!E95),"",'Frese Valve Selection'!E95)</f>
        <v/>
      </c>
    </row>
    <row r="96" spans="1:11">
      <c r="A96" s="40" t="str">
        <f>IF(ISBLANK('Frese Valve Selection'!O96),"",'Frese Valve Selection'!O96)</f>
        <v/>
      </c>
      <c r="B96" s="41">
        <f>'Frese Valve Selection'!C96</f>
        <v>0</v>
      </c>
      <c r="C96" s="41">
        <f>IF(ISBLANK(A96),"",'Frese Valve Selection'!AE96)</f>
        <v>0</v>
      </c>
      <c r="D96" s="41"/>
      <c r="E96" s="41"/>
      <c r="F96" s="41">
        <f>IF(ISBLANK(A96),"",'Frese Valve Selection'!D96)</f>
        <v>0</v>
      </c>
      <c r="G96" s="41">
        <v>1</v>
      </c>
      <c r="H96" s="41" t="s">
        <v>78</v>
      </c>
      <c r="I96" s="41" t="str">
        <f>IF(ISBLANK(A96),"",'Frese Valve Selection'!AF96&amp;" kPa")</f>
        <v>0 kPa</v>
      </c>
      <c r="J96" s="41">
        <f>IF(ISBLANK(A96),"",'Frese Valve Selection'!B96)</f>
        <v>0</v>
      </c>
      <c r="K96" s="42" t="str">
        <f>IF(ISBLANK('Frese Valve Selection'!E96),"",'Frese Valve Selection'!E96)</f>
        <v/>
      </c>
    </row>
    <row r="97" spans="1:11">
      <c r="A97" s="40" t="str">
        <f>IF(ISBLANK('Frese Valve Selection'!O97),"",'Frese Valve Selection'!O97)</f>
        <v/>
      </c>
      <c r="B97" s="41">
        <f>'Frese Valve Selection'!C97</f>
        <v>0</v>
      </c>
      <c r="C97" s="41">
        <f>IF(ISBLANK(A97),"",'Frese Valve Selection'!AE97)</f>
        <v>0</v>
      </c>
      <c r="D97" s="41"/>
      <c r="E97" s="41"/>
      <c r="F97" s="41">
        <f>IF(ISBLANK(A97),"",'Frese Valve Selection'!D97)</f>
        <v>0</v>
      </c>
      <c r="G97" s="41">
        <v>1</v>
      </c>
      <c r="H97" s="41" t="s">
        <v>78</v>
      </c>
      <c r="I97" s="41" t="str">
        <f>IF(ISBLANK(A97),"",'Frese Valve Selection'!AF97&amp;" kPa")</f>
        <v>0 kPa</v>
      </c>
      <c r="J97" s="41">
        <f>IF(ISBLANK(A97),"",'Frese Valve Selection'!B97)</f>
        <v>0</v>
      </c>
      <c r="K97" s="42" t="str">
        <f>IF(ISBLANK('Frese Valve Selection'!E97),"",'Frese Valve Selection'!E97)</f>
        <v/>
      </c>
    </row>
    <row r="98" spans="1:11">
      <c r="A98" s="40" t="str">
        <f>IF(ISBLANK('Frese Valve Selection'!O98),"",'Frese Valve Selection'!O98)</f>
        <v/>
      </c>
      <c r="B98" s="41">
        <f>'Frese Valve Selection'!C98</f>
        <v>0</v>
      </c>
      <c r="C98" s="41">
        <f>IF(ISBLANK(A98),"",'Frese Valve Selection'!AE98)</f>
        <v>0</v>
      </c>
      <c r="D98" s="41"/>
      <c r="E98" s="41"/>
      <c r="F98" s="41">
        <f>IF(ISBLANK(A98),"",'Frese Valve Selection'!D98)</f>
        <v>0</v>
      </c>
      <c r="G98" s="41">
        <v>1</v>
      </c>
      <c r="H98" s="41" t="s">
        <v>78</v>
      </c>
      <c r="I98" s="41" t="str">
        <f>IF(ISBLANK(A98),"",'Frese Valve Selection'!AF98&amp;" kPa")</f>
        <v>0 kPa</v>
      </c>
      <c r="J98" s="41">
        <f>IF(ISBLANK(A98),"",'Frese Valve Selection'!B98)</f>
        <v>0</v>
      </c>
      <c r="K98" s="42" t="str">
        <f>IF(ISBLANK('Frese Valve Selection'!E98),"",'Frese Valve Selection'!E98)</f>
        <v/>
      </c>
    </row>
    <row r="99" spans="1:11">
      <c r="A99" s="40" t="str">
        <f>IF(ISBLANK('Frese Valve Selection'!O99),"",'Frese Valve Selection'!O99)</f>
        <v/>
      </c>
      <c r="B99" s="41">
        <f>'Frese Valve Selection'!C99</f>
        <v>0</v>
      </c>
      <c r="C99" s="41">
        <f>IF(ISBLANK(A99),"",'Frese Valve Selection'!AE99)</f>
        <v>0</v>
      </c>
      <c r="D99" s="41"/>
      <c r="E99" s="41"/>
      <c r="F99" s="41">
        <f>IF(ISBLANK(A99),"",'Frese Valve Selection'!D99)</f>
        <v>0</v>
      </c>
      <c r="G99" s="41">
        <v>1</v>
      </c>
      <c r="H99" s="41" t="s">
        <v>78</v>
      </c>
      <c r="I99" s="41" t="str">
        <f>IF(ISBLANK(A99),"",'Frese Valve Selection'!AF99&amp;" kPa")</f>
        <v>0 kPa</v>
      </c>
      <c r="J99" s="41">
        <f>IF(ISBLANK(A99),"",'Frese Valve Selection'!B99)</f>
        <v>0</v>
      </c>
      <c r="K99" s="42" t="str">
        <f>IF(ISBLANK('Frese Valve Selection'!E99),"",'Frese Valve Selection'!E99)</f>
        <v/>
      </c>
    </row>
    <row r="100" spans="1:11">
      <c r="A100" s="40" t="str">
        <f>IF(ISBLANK('Frese Valve Selection'!O100),"",'Frese Valve Selection'!O100)</f>
        <v/>
      </c>
      <c r="B100" s="41">
        <f>'Frese Valve Selection'!C100</f>
        <v>0</v>
      </c>
      <c r="C100" s="41">
        <f>IF(ISBLANK(A100),"",'Frese Valve Selection'!AE100)</f>
        <v>0</v>
      </c>
      <c r="D100" s="41"/>
      <c r="E100" s="41"/>
      <c r="F100" s="41">
        <f>IF(ISBLANK(A100),"",'Frese Valve Selection'!D100)</f>
        <v>0</v>
      </c>
      <c r="G100" s="41">
        <v>1</v>
      </c>
      <c r="H100" s="41" t="s">
        <v>78</v>
      </c>
      <c r="I100" s="41" t="str">
        <f>IF(ISBLANK(A100),"",'Frese Valve Selection'!AF100&amp;" kPa")</f>
        <v>0 kPa</v>
      </c>
      <c r="J100" s="41">
        <f>IF(ISBLANK(A100),"",'Frese Valve Selection'!B100)</f>
        <v>0</v>
      </c>
      <c r="K100" s="42" t="str">
        <f>IF(ISBLANK('Frese Valve Selection'!E100),"",'Frese Valve Selection'!E100)</f>
        <v/>
      </c>
    </row>
    <row r="101" spans="1:11">
      <c r="A101" s="40" t="str">
        <f>IF(ISBLANK('Frese Valve Selection'!O101),"",'Frese Valve Selection'!O101)</f>
        <v/>
      </c>
      <c r="B101" s="41">
        <f>'Frese Valve Selection'!C101</f>
        <v>0</v>
      </c>
      <c r="C101" s="41">
        <f>IF(ISBLANK(A101),"",'Frese Valve Selection'!AE101)</f>
        <v>0</v>
      </c>
      <c r="D101" s="41"/>
      <c r="E101" s="41"/>
      <c r="F101" s="41">
        <f>IF(ISBLANK(A101),"",'Frese Valve Selection'!D101)</f>
        <v>0</v>
      </c>
      <c r="G101" s="41">
        <v>1</v>
      </c>
      <c r="H101" s="41" t="s">
        <v>78</v>
      </c>
      <c r="I101" s="41" t="str">
        <f>IF(ISBLANK(A101),"",'Frese Valve Selection'!AF101&amp;" kPa")</f>
        <v>0 kPa</v>
      </c>
      <c r="J101" s="41">
        <f>IF(ISBLANK(A101),"",'Frese Valve Selection'!B101)</f>
        <v>0</v>
      </c>
      <c r="K101" s="42" t="str">
        <f>IF(ISBLANK('Frese Valve Selection'!E101),"",'Frese Valve Selection'!E101)</f>
        <v/>
      </c>
    </row>
    <row r="102" spans="1:11">
      <c r="A102" s="40" t="str">
        <f>IF(ISBLANK('Frese Valve Selection'!O102),"",'Frese Valve Selection'!O102)</f>
        <v/>
      </c>
      <c r="B102" s="41">
        <f>'Frese Valve Selection'!C102</f>
        <v>0</v>
      </c>
      <c r="C102" s="41">
        <f>IF(ISBLANK(A102),"",'Frese Valve Selection'!AE102)</f>
        <v>0</v>
      </c>
      <c r="D102" s="41"/>
      <c r="E102" s="41"/>
      <c r="F102" s="41">
        <f>IF(ISBLANK(A102),"",'Frese Valve Selection'!D102)</f>
        <v>0</v>
      </c>
      <c r="G102" s="41">
        <v>1</v>
      </c>
      <c r="H102" s="41" t="s">
        <v>78</v>
      </c>
      <c r="I102" s="41" t="str">
        <f>IF(ISBLANK(A102),"",'Frese Valve Selection'!AF102&amp;" kPa")</f>
        <v>0 kPa</v>
      </c>
      <c r="J102" s="41">
        <f>IF(ISBLANK(A102),"",'Frese Valve Selection'!B102)</f>
        <v>0</v>
      </c>
      <c r="K102" s="42" t="str">
        <f>IF(ISBLANK('Frese Valve Selection'!E102),"",'Frese Valve Selection'!E102)</f>
        <v/>
      </c>
    </row>
    <row r="103" spans="1:11">
      <c r="A103" s="40" t="str">
        <f>IF(ISBLANK('Frese Valve Selection'!O103),"",'Frese Valve Selection'!O103)</f>
        <v/>
      </c>
      <c r="B103" s="41">
        <f>'Frese Valve Selection'!C103</f>
        <v>0</v>
      </c>
      <c r="C103" s="41">
        <f>IF(ISBLANK(A103),"",'Frese Valve Selection'!AE103)</f>
        <v>0</v>
      </c>
      <c r="D103" s="41"/>
      <c r="E103" s="41"/>
      <c r="F103" s="41">
        <f>IF(ISBLANK(A103),"",'Frese Valve Selection'!D103)</f>
        <v>0</v>
      </c>
      <c r="G103" s="41">
        <v>1</v>
      </c>
      <c r="H103" s="41" t="s">
        <v>78</v>
      </c>
      <c r="I103" s="41" t="str">
        <f>IF(ISBLANK(A103),"",'Frese Valve Selection'!AF103&amp;" kPa")</f>
        <v>0 kPa</v>
      </c>
      <c r="J103" s="41">
        <f>IF(ISBLANK(A103),"",'Frese Valve Selection'!B103)</f>
        <v>0</v>
      </c>
      <c r="K103" s="42" t="str">
        <f>IF(ISBLANK('Frese Valve Selection'!E103),"",'Frese Valve Selection'!E103)</f>
        <v/>
      </c>
    </row>
    <row r="104" spans="1:11">
      <c r="A104" s="40" t="str">
        <f>IF(ISBLANK('Frese Valve Selection'!O104),"",'Frese Valve Selection'!O104)</f>
        <v/>
      </c>
      <c r="B104" s="41">
        <f>'Frese Valve Selection'!C104</f>
        <v>0</v>
      </c>
      <c r="C104" s="41">
        <f>IF(ISBLANK(A104),"",'Frese Valve Selection'!AE104)</f>
        <v>0</v>
      </c>
      <c r="D104" s="41"/>
      <c r="E104" s="41"/>
      <c r="F104" s="41">
        <f>IF(ISBLANK(A104),"",'Frese Valve Selection'!D104)</f>
        <v>0</v>
      </c>
      <c r="G104" s="41">
        <v>1</v>
      </c>
      <c r="H104" s="41" t="s">
        <v>78</v>
      </c>
      <c r="I104" s="41" t="str">
        <f>IF(ISBLANK(A104),"",'Frese Valve Selection'!AF104&amp;" kPa")</f>
        <v>0 kPa</v>
      </c>
      <c r="J104" s="41">
        <f>IF(ISBLANK(A104),"",'Frese Valve Selection'!B104)</f>
        <v>0</v>
      </c>
      <c r="K104" s="42" t="str">
        <f>IF(ISBLANK('Frese Valve Selection'!E104),"",'Frese Valve Selection'!E104)</f>
        <v/>
      </c>
    </row>
    <row r="105" spans="1:11">
      <c r="A105" s="40" t="str">
        <f>IF(ISBLANK('Frese Valve Selection'!O105),"",'Frese Valve Selection'!O105)</f>
        <v/>
      </c>
      <c r="B105" s="41">
        <f>'Frese Valve Selection'!C105</f>
        <v>0</v>
      </c>
      <c r="C105" s="41">
        <f>IF(ISBLANK(A105),"",'Frese Valve Selection'!AE105)</f>
        <v>0</v>
      </c>
      <c r="D105" s="41"/>
      <c r="E105" s="41"/>
      <c r="F105" s="41">
        <f>IF(ISBLANK(A105),"",'Frese Valve Selection'!D105)</f>
        <v>0</v>
      </c>
      <c r="G105" s="41">
        <v>1</v>
      </c>
      <c r="H105" s="41" t="s">
        <v>78</v>
      </c>
      <c r="I105" s="41" t="str">
        <f>IF(ISBLANK(A105),"",'Frese Valve Selection'!AF105&amp;" kPa")</f>
        <v>0 kPa</v>
      </c>
      <c r="J105" s="41">
        <f>IF(ISBLANK(A105),"",'Frese Valve Selection'!B105)</f>
        <v>0</v>
      </c>
      <c r="K105" s="42" t="str">
        <f>IF(ISBLANK('Frese Valve Selection'!E105),"",'Frese Valve Selection'!E105)</f>
        <v/>
      </c>
    </row>
    <row r="106" spans="1:11">
      <c r="A106" s="40" t="str">
        <f>IF(ISBLANK('Frese Valve Selection'!O106),"",'Frese Valve Selection'!O106)</f>
        <v/>
      </c>
      <c r="B106" s="41">
        <f>'Frese Valve Selection'!C106</f>
        <v>0</v>
      </c>
      <c r="C106" s="41">
        <f>IF(ISBLANK(A106),"",'Frese Valve Selection'!AE106)</f>
        <v>0</v>
      </c>
      <c r="D106" s="41"/>
      <c r="E106" s="41"/>
      <c r="F106" s="41">
        <f>IF(ISBLANK(A106),"",'Frese Valve Selection'!D106)</f>
        <v>0</v>
      </c>
      <c r="G106" s="41">
        <v>1</v>
      </c>
      <c r="H106" s="41" t="s">
        <v>78</v>
      </c>
      <c r="I106" s="41" t="str">
        <f>IF(ISBLANK(A106),"",'Frese Valve Selection'!AF106&amp;" kPa")</f>
        <v>0 kPa</v>
      </c>
      <c r="J106" s="41">
        <f>IF(ISBLANK(A106),"",'Frese Valve Selection'!B106)</f>
        <v>0</v>
      </c>
      <c r="K106" s="42" t="str">
        <f>IF(ISBLANK('Frese Valve Selection'!E106),"",'Frese Valve Selection'!E106)</f>
        <v/>
      </c>
    </row>
    <row r="107" spans="1:11">
      <c r="A107" s="40" t="str">
        <f>IF(ISBLANK('Frese Valve Selection'!O107),"",'Frese Valve Selection'!O107)</f>
        <v/>
      </c>
      <c r="B107" s="41">
        <f>'Frese Valve Selection'!C107</f>
        <v>0</v>
      </c>
      <c r="C107" s="41">
        <f>IF(ISBLANK(A107),"",'Frese Valve Selection'!AE107)</f>
        <v>0</v>
      </c>
      <c r="D107" s="41"/>
      <c r="E107" s="41"/>
      <c r="F107" s="41">
        <f>IF(ISBLANK(A107),"",'Frese Valve Selection'!D107)</f>
        <v>0</v>
      </c>
      <c r="G107" s="41">
        <v>1</v>
      </c>
      <c r="H107" s="41" t="s">
        <v>78</v>
      </c>
      <c r="I107" s="41" t="str">
        <f>IF(ISBLANK(A107),"",'Frese Valve Selection'!AF107&amp;" kPa")</f>
        <v>0 kPa</v>
      </c>
      <c r="J107" s="41">
        <f>IF(ISBLANK(A107),"",'Frese Valve Selection'!B107)</f>
        <v>0</v>
      </c>
      <c r="K107" s="42" t="str">
        <f>IF(ISBLANK('Frese Valve Selection'!E107),"",'Frese Valve Selection'!E107)</f>
        <v/>
      </c>
    </row>
    <row r="108" spans="1:11">
      <c r="A108" s="40" t="str">
        <f>IF(ISBLANK('Frese Valve Selection'!O108),"",'Frese Valve Selection'!O108)</f>
        <v/>
      </c>
      <c r="B108" s="41">
        <f>'Frese Valve Selection'!C108</f>
        <v>0</v>
      </c>
      <c r="C108" s="41">
        <f>IF(ISBLANK(A108),"",'Frese Valve Selection'!AE108)</f>
        <v>0</v>
      </c>
      <c r="D108" s="41"/>
      <c r="E108" s="41"/>
      <c r="F108" s="41">
        <f>IF(ISBLANK(A108),"",'Frese Valve Selection'!D108)</f>
        <v>0</v>
      </c>
      <c r="G108" s="41">
        <v>1</v>
      </c>
      <c r="H108" s="41" t="s">
        <v>78</v>
      </c>
      <c r="I108" s="41" t="str">
        <f>IF(ISBLANK(A108),"",'Frese Valve Selection'!AF108&amp;" kPa")</f>
        <v>0 kPa</v>
      </c>
      <c r="J108" s="41">
        <f>IF(ISBLANK(A108),"",'Frese Valve Selection'!B108)</f>
        <v>0</v>
      </c>
      <c r="K108" s="42" t="str">
        <f>IF(ISBLANK('Frese Valve Selection'!E108),"",'Frese Valve Selection'!E108)</f>
        <v/>
      </c>
    </row>
    <row r="109" spans="1:11">
      <c r="A109" s="40" t="str">
        <f>IF(ISBLANK('Frese Valve Selection'!O109),"",'Frese Valve Selection'!O109)</f>
        <v/>
      </c>
      <c r="B109" s="41">
        <f>'Frese Valve Selection'!C109</f>
        <v>0</v>
      </c>
      <c r="C109" s="41">
        <f>IF(ISBLANK(A109),"",'Frese Valve Selection'!AE109)</f>
        <v>0</v>
      </c>
      <c r="D109" s="41"/>
      <c r="E109" s="41"/>
      <c r="F109" s="41">
        <f>IF(ISBLANK(A109),"",'Frese Valve Selection'!D109)</f>
        <v>0</v>
      </c>
      <c r="G109" s="41">
        <v>1</v>
      </c>
      <c r="H109" s="41" t="s">
        <v>78</v>
      </c>
      <c r="I109" s="41" t="str">
        <f>IF(ISBLANK(A109),"",'Frese Valve Selection'!AF109&amp;" kPa")</f>
        <v>0 kPa</v>
      </c>
      <c r="J109" s="41">
        <f>IF(ISBLANK(A109),"",'Frese Valve Selection'!B109)</f>
        <v>0</v>
      </c>
      <c r="K109" s="42" t="str">
        <f>IF(ISBLANK('Frese Valve Selection'!E109),"",'Frese Valve Selection'!E109)</f>
        <v/>
      </c>
    </row>
    <row r="110" spans="1:11">
      <c r="A110" s="40" t="str">
        <f>IF(ISBLANK('Frese Valve Selection'!O110),"",'Frese Valve Selection'!O110)</f>
        <v/>
      </c>
      <c r="B110" s="41">
        <f>'Frese Valve Selection'!C110</f>
        <v>0</v>
      </c>
      <c r="C110" s="41">
        <f>IF(ISBLANK(A110),"",'Frese Valve Selection'!AE110)</f>
        <v>0</v>
      </c>
      <c r="D110" s="41"/>
      <c r="E110" s="41"/>
      <c r="F110" s="41">
        <f>IF(ISBLANK(A110),"",'Frese Valve Selection'!D110)</f>
        <v>0</v>
      </c>
      <c r="G110" s="41">
        <v>1</v>
      </c>
      <c r="H110" s="41" t="s">
        <v>78</v>
      </c>
      <c r="I110" s="41" t="str">
        <f>IF(ISBLANK(A110),"",'Frese Valve Selection'!AF110&amp;" kPa")</f>
        <v>0 kPa</v>
      </c>
      <c r="J110" s="41">
        <f>IF(ISBLANK(A110),"",'Frese Valve Selection'!B110)</f>
        <v>0</v>
      </c>
      <c r="K110" s="42" t="str">
        <f>IF(ISBLANK('Frese Valve Selection'!E110),"",'Frese Valve Selection'!E110)</f>
        <v/>
      </c>
    </row>
    <row r="111" spans="1:11">
      <c r="A111" s="40" t="str">
        <f>IF(ISBLANK('Frese Valve Selection'!O111),"",'Frese Valve Selection'!O111)</f>
        <v/>
      </c>
      <c r="B111" s="41">
        <f>'Frese Valve Selection'!C111</f>
        <v>0</v>
      </c>
      <c r="C111" s="41">
        <f>IF(ISBLANK(A111),"",'Frese Valve Selection'!AE111)</f>
        <v>0</v>
      </c>
      <c r="D111" s="41"/>
      <c r="E111" s="41"/>
      <c r="F111" s="41">
        <f>IF(ISBLANK(A111),"",'Frese Valve Selection'!D111)</f>
        <v>0</v>
      </c>
      <c r="G111" s="41">
        <v>1</v>
      </c>
      <c r="H111" s="41" t="s">
        <v>78</v>
      </c>
      <c r="I111" s="41" t="str">
        <f>IF(ISBLANK(A111),"",'Frese Valve Selection'!AF111&amp;" kPa")</f>
        <v>0 kPa</v>
      </c>
      <c r="J111" s="41">
        <f>IF(ISBLANK(A111),"",'Frese Valve Selection'!B111)</f>
        <v>0</v>
      </c>
      <c r="K111" s="42" t="str">
        <f>IF(ISBLANK('Frese Valve Selection'!E111),"",'Frese Valve Selection'!E111)</f>
        <v/>
      </c>
    </row>
    <row r="112" spans="1:11">
      <c r="A112" s="40" t="str">
        <f>IF(ISBLANK('Frese Valve Selection'!O112),"",'Frese Valve Selection'!O112)</f>
        <v/>
      </c>
      <c r="B112" s="41">
        <f>'Frese Valve Selection'!C112</f>
        <v>0</v>
      </c>
      <c r="C112" s="41">
        <f>IF(ISBLANK(A112),"",'Frese Valve Selection'!AE112)</f>
        <v>0</v>
      </c>
      <c r="D112" s="41"/>
      <c r="E112" s="41"/>
      <c r="F112" s="41">
        <f>IF(ISBLANK(A112),"",'Frese Valve Selection'!D112)</f>
        <v>0</v>
      </c>
      <c r="G112" s="41">
        <v>1</v>
      </c>
      <c r="H112" s="41" t="s">
        <v>78</v>
      </c>
      <c r="I112" s="41" t="str">
        <f>IF(ISBLANK(A112),"",'Frese Valve Selection'!AF112&amp;" kPa")</f>
        <v>0 kPa</v>
      </c>
      <c r="J112" s="41">
        <f>IF(ISBLANK(A112),"",'Frese Valve Selection'!B112)</f>
        <v>0</v>
      </c>
      <c r="K112" s="42" t="str">
        <f>IF(ISBLANK('Frese Valve Selection'!E112),"",'Frese Valve Selection'!E112)</f>
        <v/>
      </c>
    </row>
    <row r="113" spans="1:11">
      <c r="A113" s="40" t="str">
        <f>IF(ISBLANK('Frese Valve Selection'!O113),"",'Frese Valve Selection'!O113)</f>
        <v/>
      </c>
      <c r="B113" s="41">
        <f>'Frese Valve Selection'!C113</f>
        <v>0</v>
      </c>
      <c r="C113" s="41">
        <f>IF(ISBLANK(A113),"",'Frese Valve Selection'!AE113)</f>
        <v>0</v>
      </c>
      <c r="D113" s="41"/>
      <c r="E113" s="41"/>
      <c r="F113" s="41">
        <f>IF(ISBLANK(A113),"",'Frese Valve Selection'!D113)</f>
        <v>0</v>
      </c>
      <c r="G113" s="41">
        <v>1</v>
      </c>
      <c r="H113" s="41" t="s">
        <v>78</v>
      </c>
      <c r="I113" s="41" t="str">
        <f>IF(ISBLANK(A113),"",'Frese Valve Selection'!AF113&amp;" kPa")</f>
        <v>0 kPa</v>
      </c>
      <c r="J113" s="41">
        <f>IF(ISBLANK(A113),"",'Frese Valve Selection'!B113)</f>
        <v>0</v>
      </c>
      <c r="K113" s="42" t="str">
        <f>IF(ISBLANK('Frese Valve Selection'!E113),"",'Frese Valve Selection'!E113)</f>
        <v/>
      </c>
    </row>
    <row r="114" spans="1:11">
      <c r="A114" s="40" t="str">
        <f>IF(ISBLANK('Frese Valve Selection'!O114),"",'Frese Valve Selection'!O114)</f>
        <v/>
      </c>
      <c r="B114" s="41">
        <f>'Frese Valve Selection'!C114</f>
        <v>0</v>
      </c>
      <c r="C114" s="41">
        <f>IF(ISBLANK(A114),"",'Frese Valve Selection'!AE114)</f>
        <v>0</v>
      </c>
      <c r="D114" s="41"/>
      <c r="E114" s="41"/>
      <c r="F114" s="41">
        <f>IF(ISBLANK(A114),"",'Frese Valve Selection'!D114)</f>
        <v>0</v>
      </c>
      <c r="G114" s="41">
        <v>1</v>
      </c>
      <c r="H114" s="41" t="s">
        <v>78</v>
      </c>
      <c r="I114" s="41" t="str">
        <f>IF(ISBLANK(A114),"",'Frese Valve Selection'!AF114&amp;" kPa")</f>
        <v>0 kPa</v>
      </c>
      <c r="J114" s="41">
        <f>IF(ISBLANK(A114),"",'Frese Valve Selection'!B114)</f>
        <v>0</v>
      </c>
      <c r="K114" s="42" t="str">
        <f>IF(ISBLANK('Frese Valve Selection'!E114),"",'Frese Valve Selection'!E114)</f>
        <v/>
      </c>
    </row>
    <row r="115" spans="1:11">
      <c r="A115" s="40" t="str">
        <f>IF(ISBLANK('Frese Valve Selection'!O115),"",'Frese Valve Selection'!O115)</f>
        <v/>
      </c>
      <c r="B115" s="41">
        <f>'Frese Valve Selection'!C115</f>
        <v>0</v>
      </c>
      <c r="C115" s="41">
        <f>IF(ISBLANK(A115),"",'Frese Valve Selection'!AE115)</f>
        <v>0</v>
      </c>
      <c r="D115" s="41"/>
      <c r="E115" s="41"/>
      <c r="F115" s="41">
        <f>IF(ISBLANK(A115),"",'Frese Valve Selection'!D115)</f>
        <v>0</v>
      </c>
      <c r="G115" s="41">
        <v>1</v>
      </c>
      <c r="H115" s="41" t="s">
        <v>78</v>
      </c>
      <c r="I115" s="41" t="str">
        <f>IF(ISBLANK(A115),"",'Frese Valve Selection'!AF115&amp;" kPa")</f>
        <v>0 kPa</v>
      </c>
      <c r="J115" s="41">
        <f>IF(ISBLANK(A115),"",'Frese Valve Selection'!B115)</f>
        <v>0</v>
      </c>
      <c r="K115" s="42" t="str">
        <f>IF(ISBLANK('Frese Valve Selection'!E115),"",'Frese Valve Selection'!E115)</f>
        <v/>
      </c>
    </row>
    <row r="116" spans="1:11">
      <c r="A116" s="40" t="str">
        <f>IF(ISBLANK('Frese Valve Selection'!O116),"",'Frese Valve Selection'!O116)</f>
        <v/>
      </c>
      <c r="B116" s="41">
        <f>'Frese Valve Selection'!C116</f>
        <v>0</v>
      </c>
      <c r="C116" s="41">
        <f>IF(ISBLANK(A116),"",'Frese Valve Selection'!AE116)</f>
        <v>0</v>
      </c>
      <c r="D116" s="41"/>
      <c r="E116" s="41"/>
      <c r="F116" s="41">
        <f>IF(ISBLANK(A116),"",'Frese Valve Selection'!D116)</f>
        <v>0</v>
      </c>
      <c r="G116" s="41">
        <v>1</v>
      </c>
      <c r="H116" s="41" t="s">
        <v>78</v>
      </c>
      <c r="I116" s="41" t="str">
        <f>IF(ISBLANK(A116),"",'Frese Valve Selection'!AF116&amp;" kPa")</f>
        <v>0 kPa</v>
      </c>
      <c r="J116" s="41">
        <f>IF(ISBLANK(A116),"",'Frese Valve Selection'!B116)</f>
        <v>0</v>
      </c>
      <c r="K116" s="42" t="str">
        <f>IF(ISBLANK('Frese Valve Selection'!E116),"",'Frese Valve Selection'!E116)</f>
        <v/>
      </c>
    </row>
    <row r="117" spans="1:11">
      <c r="A117" s="40" t="str">
        <f>IF(ISBLANK('Frese Valve Selection'!O117),"",'Frese Valve Selection'!O117)</f>
        <v/>
      </c>
      <c r="B117" s="41">
        <f>'Frese Valve Selection'!C117</f>
        <v>0</v>
      </c>
      <c r="C117" s="41">
        <f>IF(ISBLANK(A117),"",'Frese Valve Selection'!AE117)</f>
        <v>0</v>
      </c>
      <c r="D117" s="41"/>
      <c r="E117" s="41"/>
      <c r="F117" s="41">
        <f>IF(ISBLANK(A117),"",'Frese Valve Selection'!D117)</f>
        <v>0</v>
      </c>
      <c r="G117" s="41">
        <v>1</v>
      </c>
      <c r="H117" s="41" t="s">
        <v>78</v>
      </c>
      <c r="I117" s="41" t="str">
        <f>IF(ISBLANK(A117),"",'Frese Valve Selection'!AF117&amp;" kPa")</f>
        <v>0 kPa</v>
      </c>
      <c r="J117" s="41">
        <f>IF(ISBLANK(A117),"",'Frese Valve Selection'!B117)</f>
        <v>0</v>
      </c>
      <c r="K117" s="42" t="str">
        <f>IF(ISBLANK('Frese Valve Selection'!E117),"",'Frese Valve Selection'!E117)</f>
        <v/>
      </c>
    </row>
    <row r="118" spans="1:11">
      <c r="A118" s="40" t="str">
        <f>IF(ISBLANK('Frese Valve Selection'!O118),"",'Frese Valve Selection'!O118)</f>
        <v/>
      </c>
      <c r="B118" s="41">
        <f>'Frese Valve Selection'!C118</f>
        <v>0</v>
      </c>
      <c r="C118" s="41">
        <f>IF(ISBLANK(A118),"",'Frese Valve Selection'!AE118)</f>
        <v>0</v>
      </c>
      <c r="D118" s="41"/>
      <c r="E118" s="41"/>
      <c r="F118" s="41">
        <f>IF(ISBLANK(A118),"",'Frese Valve Selection'!D118)</f>
        <v>0</v>
      </c>
      <c r="G118" s="41">
        <v>1</v>
      </c>
      <c r="H118" s="41" t="s">
        <v>78</v>
      </c>
      <c r="I118" s="41" t="str">
        <f>IF(ISBLANK(A118),"",'Frese Valve Selection'!AF118&amp;" kPa")</f>
        <v>0 kPa</v>
      </c>
      <c r="J118" s="41">
        <f>IF(ISBLANK(A118),"",'Frese Valve Selection'!B118)</f>
        <v>0</v>
      </c>
      <c r="K118" s="42" t="str">
        <f>IF(ISBLANK('Frese Valve Selection'!E118),"",'Frese Valve Selection'!E118)</f>
        <v/>
      </c>
    </row>
    <row r="119" spans="1:11">
      <c r="A119" s="40" t="str">
        <f>IF(ISBLANK('Frese Valve Selection'!O119),"",'Frese Valve Selection'!O119)</f>
        <v/>
      </c>
      <c r="B119" s="41">
        <f>'Frese Valve Selection'!C119</f>
        <v>0</v>
      </c>
      <c r="C119" s="41">
        <f>IF(ISBLANK(A119),"",'Frese Valve Selection'!AE119)</f>
        <v>0</v>
      </c>
      <c r="D119" s="41"/>
      <c r="E119" s="41"/>
      <c r="F119" s="41">
        <f>IF(ISBLANK(A119),"",'Frese Valve Selection'!D119)</f>
        <v>0</v>
      </c>
      <c r="G119" s="41">
        <v>1</v>
      </c>
      <c r="H119" s="41" t="s">
        <v>78</v>
      </c>
      <c r="I119" s="41" t="str">
        <f>IF(ISBLANK(A119),"",'Frese Valve Selection'!AF119&amp;" kPa")</f>
        <v>0 kPa</v>
      </c>
      <c r="J119" s="41">
        <f>IF(ISBLANK(A119),"",'Frese Valve Selection'!B119)</f>
        <v>0</v>
      </c>
      <c r="K119" s="42" t="str">
        <f>IF(ISBLANK('Frese Valve Selection'!E119),"",'Frese Valve Selection'!E119)</f>
        <v/>
      </c>
    </row>
    <row r="120" spans="1:11">
      <c r="A120" s="40" t="str">
        <f>IF(ISBLANK('Frese Valve Selection'!O120),"",'Frese Valve Selection'!O120)</f>
        <v/>
      </c>
      <c r="B120" s="41">
        <f>'Frese Valve Selection'!C120</f>
        <v>0</v>
      </c>
      <c r="C120" s="41">
        <f>IF(ISBLANK(A120),"",'Frese Valve Selection'!AE120)</f>
        <v>0</v>
      </c>
      <c r="D120" s="41"/>
      <c r="E120" s="41"/>
      <c r="F120" s="41">
        <f>IF(ISBLANK(A120),"",'Frese Valve Selection'!D120)</f>
        <v>0</v>
      </c>
      <c r="G120" s="41">
        <v>1</v>
      </c>
      <c r="H120" s="41" t="s">
        <v>78</v>
      </c>
      <c r="I120" s="41" t="str">
        <f>IF(ISBLANK(A120),"",'Frese Valve Selection'!AF120&amp;" kPa")</f>
        <v>0 kPa</v>
      </c>
      <c r="J120" s="41">
        <f>IF(ISBLANK(A120),"",'Frese Valve Selection'!B120)</f>
        <v>0</v>
      </c>
      <c r="K120" s="42" t="str">
        <f>IF(ISBLANK('Frese Valve Selection'!E120),"",'Frese Valve Selection'!E120)</f>
        <v/>
      </c>
    </row>
    <row r="121" spans="1:11">
      <c r="A121" s="40" t="str">
        <f>IF(ISBLANK('Frese Valve Selection'!O121),"",'Frese Valve Selection'!O121)</f>
        <v/>
      </c>
      <c r="B121" s="41">
        <f>'Frese Valve Selection'!C121</f>
        <v>0</v>
      </c>
      <c r="C121" s="41">
        <f>IF(ISBLANK(A121),"",'Frese Valve Selection'!AE121)</f>
        <v>0</v>
      </c>
      <c r="D121" s="41"/>
      <c r="E121" s="41"/>
      <c r="F121" s="41">
        <f>IF(ISBLANK(A121),"",'Frese Valve Selection'!D121)</f>
        <v>0</v>
      </c>
      <c r="G121" s="41">
        <v>1</v>
      </c>
      <c r="H121" s="41" t="s">
        <v>78</v>
      </c>
      <c r="I121" s="41" t="str">
        <f>IF(ISBLANK(A121),"",'Frese Valve Selection'!AF121&amp;" kPa")</f>
        <v>0 kPa</v>
      </c>
      <c r="J121" s="41">
        <f>IF(ISBLANK(A121),"",'Frese Valve Selection'!B121)</f>
        <v>0</v>
      </c>
      <c r="K121" s="42" t="str">
        <f>IF(ISBLANK('Frese Valve Selection'!E121),"",'Frese Valve Selection'!E121)</f>
        <v/>
      </c>
    </row>
    <row r="122" spans="1:11">
      <c r="A122" s="40" t="str">
        <f>IF(ISBLANK('Frese Valve Selection'!O122),"",'Frese Valve Selection'!O122)</f>
        <v/>
      </c>
      <c r="B122" s="41">
        <f>'Frese Valve Selection'!C122</f>
        <v>0</v>
      </c>
      <c r="C122" s="41">
        <f>IF(ISBLANK(A122),"",'Frese Valve Selection'!AE122)</f>
        <v>0</v>
      </c>
      <c r="D122" s="41"/>
      <c r="E122" s="41"/>
      <c r="F122" s="41">
        <f>IF(ISBLANK(A122),"",'Frese Valve Selection'!D122)</f>
        <v>0</v>
      </c>
      <c r="G122" s="41">
        <v>1</v>
      </c>
      <c r="H122" s="41" t="s">
        <v>78</v>
      </c>
      <c r="I122" s="41" t="str">
        <f>IF(ISBLANK(A122),"",'Frese Valve Selection'!AF122&amp;" kPa")</f>
        <v>0 kPa</v>
      </c>
      <c r="J122" s="41">
        <f>IF(ISBLANK(A122),"",'Frese Valve Selection'!B122)</f>
        <v>0</v>
      </c>
      <c r="K122" s="42" t="str">
        <f>IF(ISBLANK('Frese Valve Selection'!E122),"",'Frese Valve Selection'!E122)</f>
        <v/>
      </c>
    </row>
    <row r="123" spans="1:11">
      <c r="A123" s="40" t="str">
        <f>IF(ISBLANK('Frese Valve Selection'!O123),"",'Frese Valve Selection'!O123)</f>
        <v/>
      </c>
      <c r="B123" s="41">
        <f>'Frese Valve Selection'!C123</f>
        <v>0</v>
      </c>
      <c r="C123" s="41">
        <f>IF(ISBLANK(A123),"",'Frese Valve Selection'!AE123)</f>
        <v>0</v>
      </c>
      <c r="D123" s="41"/>
      <c r="E123" s="41"/>
      <c r="F123" s="41">
        <f>IF(ISBLANK(A123),"",'Frese Valve Selection'!D123)</f>
        <v>0</v>
      </c>
      <c r="G123" s="41">
        <v>1</v>
      </c>
      <c r="H123" s="41" t="s">
        <v>78</v>
      </c>
      <c r="I123" s="41" t="str">
        <f>IF(ISBLANK(A123),"",'Frese Valve Selection'!AF123&amp;" kPa")</f>
        <v>0 kPa</v>
      </c>
      <c r="J123" s="41">
        <f>IF(ISBLANK(A123),"",'Frese Valve Selection'!B123)</f>
        <v>0</v>
      </c>
      <c r="K123" s="42" t="str">
        <f>IF(ISBLANK('Frese Valve Selection'!E123),"",'Frese Valve Selection'!E123)</f>
        <v/>
      </c>
    </row>
    <row r="124" spans="1:11">
      <c r="A124" s="40" t="str">
        <f>IF(ISBLANK('Frese Valve Selection'!O124),"",'Frese Valve Selection'!O124)</f>
        <v/>
      </c>
      <c r="B124" s="41">
        <f>'Frese Valve Selection'!C124</f>
        <v>0</v>
      </c>
      <c r="C124" s="41">
        <f>IF(ISBLANK(A124),"",'Frese Valve Selection'!AE124)</f>
        <v>0</v>
      </c>
      <c r="D124" s="41"/>
      <c r="E124" s="41"/>
      <c r="F124" s="41">
        <f>IF(ISBLANK(A124),"",'Frese Valve Selection'!D124)</f>
        <v>0</v>
      </c>
      <c r="G124" s="41">
        <v>1</v>
      </c>
      <c r="H124" s="41" t="s">
        <v>78</v>
      </c>
      <c r="I124" s="41" t="str">
        <f>IF(ISBLANK(A124),"",'Frese Valve Selection'!AF124&amp;" kPa")</f>
        <v>0 kPa</v>
      </c>
      <c r="J124" s="41">
        <f>IF(ISBLANK(A124),"",'Frese Valve Selection'!B124)</f>
        <v>0</v>
      </c>
      <c r="K124" s="42" t="str">
        <f>IF(ISBLANK('Frese Valve Selection'!E124),"",'Frese Valve Selection'!E124)</f>
        <v/>
      </c>
    </row>
    <row r="125" spans="1:11">
      <c r="A125" s="40" t="str">
        <f>IF(ISBLANK('Frese Valve Selection'!O125),"",'Frese Valve Selection'!O125)</f>
        <v/>
      </c>
      <c r="B125" s="41">
        <f>'Frese Valve Selection'!C125</f>
        <v>0</v>
      </c>
      <c r="C125" s="41">
        <f>IF(ISBLANK(A125),"",'Frese Valve Selection'!AE125)</f>
        <v>0</v>
      </c>
      <c r="D125" s="41"/>
      <c r="E125" s="41"/>
      <c r="F125" s="41">
        <f>IF(ISBLANK(A125),"",'Frese Valve Selection'!D125)</f>
        <v>0</v>
      </c>
      <c r="G125" s="41">
        <v>1</v>
      </c>
      <c r="H125" s="41" t="s">
        <v>78</v>
      </c>
      <c r="I125" s="41" t="str">
        <f>IF(ISBLANK(A125),"",'Frese Valve Selection'!AF125&amp;" kPa")</f>
        <v>0 kPa</v>
      </c>
      <c r="J125" s="41">
        <f>IF(ISBLANK(A125),"",'Frese Valve Selection'!B125)</f>
        <v>0</v>
      </c>
      <c r="K125" s="42" t="str">
        <f>IF(ISBLANK('Frese Valve Selection'!E125),"",'Frese Valve Selection'!E125)</f>
        <v/>
      </c>
    </row>
    <row r="126" spans="1:11">
      <c r="A126" s="40" t="str">
        <f>IF(ISBLANK('Frese Valve Selection'!O126),"",'Frese Valve Selection'!O126)</f>
        <v/>
      </c>
      <c r="B126" s="41">
        <f>'Frese Valve Selection'!C126</f>
        <v>0</v>
      </c>
      <c r="C126" s="41">
        <f>IF(ISBLANK(A126),"",'Frese Valve Selection'!AE126)</f>
        <v>0</v>
      </c>
      <c r="D126" s="41"/>
      <c r="E126" s="41"/>
      <c r="F126" s="41">
        <f>IF(ISBLANK(A126),"",'Frese Valve Selection'!D126)</f>
        <v>0</v>
      </c>
      <c r="G126" s="41">
        <v>1</v>
      </c>
      <c r="H126" s="41" t="s">
        <v>78</v>
      </c>
      <c r="I126" s="41" t="str">
        <f>IF(ISBLANK(A126),"",'Frese Valve Selection'!AF126&amp;" kPa")</f>
        <v>0 kPa</v>
      </c>
      <c r="J126" s="41">
        <f>IF(ISBLANK(A126),"",'Frese Valve Selection'!B126)</f>
        <v>0</v>
      </c>
      <c r="K126" s="42" t="str">
        <f>IF(ISBLANK('Frese Valve Selection'!E126),"",'Frese Valve Selection'!E126)</f>
        <v/>
      </c>
    </row>
    <row r="127" spans="1:11">
      <c r="A127" s="40" t="str">
        <f>IF(ISBLANK('Frese Valve Selection'!O127),"",'Frese Valve Selection'!O127)</f>
        <v/>
      </c>
      <c r="B127" s="41">
        <f>'Frese Valve Selection'!C127</f>
        <v>0</v>
      </c>
      <c r="C127" s="41">
        <f>IF(ISBLANK(A127),"",'Frese Valve Selection'!AE127)</f>
        <v>0</v>
      </c>
      <c r="D127" s="41"/>
      <c r="E127" s="41"/>
      <c r="F127" s="41">
        <f>IF(ISBLANK(A127),"",'Frese Valve Selection'!D127)</f>
        <v>0</v>
      </c>
      <c r="G127" s="41">
        <v>1</v>
      </c>
      <c r="H127" s="41" t="s">
        <v>78</v>
      </c>
      <c r="I127" s="41" t="str">
        <f>IF(ISBLANK(A127),"",'Frese Valve Selection'!AF127&amp;" kPa")</f>
        <v>0 kPa</v>
      </c>
      <c r="J127" s="41">
        <f>IF(ISBLANK(A127),"",'Frese Valve Selection'!B127)</f>
        <v>0</v>
      </c>
      <c r="K127" s="42" t="str">
        <f>IF(ISBLANK('Frese Valve Selection'!E127),"",'Frese Valve Selection'!E127)</f>
        <v/>
      </c>
    </row>
    <row r="128" spans="1:11">
      <c r="A128" s="40" t="str">
        <f>IF(ISBLANK('Frese Valve Selection'!O128),"",'Frese Valve Selection'!O128)</f>
        <v/>
      </c>
      <c r="B128" s="41">
        <f>'Frese Valve Selection'!C128</f>
        <v>0</v>
      </c>
      <c r="C128" s="41">
        <f>IF(ISBLANK(A128),"",'Frese Valve Selection'!AE128)</f>
        <v>0</v>
      </c>
      <c r="D128" s="41"/>
      <c r="E128" s="41"/>
      <c r="F128" s="41">
        <f>IF(ISBLANK(A128),"",'Frese Valve Selection'!D128)</f>
        <v>0</v>
      </c>
      <c r="G128" s="41">
        <v>1</v>
      </c>
      <c r="H128" s="41" t="s">
        <v>78</v>
      </c>
      <c r="I128" s="41" t="str">
        <f>IF(ISBLANK(A128),"",'Frese Valve Selection'!AF128&amp;" kPa")</f>
        <v>0 kPa</v>
      </c>
      <c r="J128" s="41">
        <f>IF(ISBLANK(A128),"",'Frese Valve Selection'!B128)</f>
        <v>0</v>
      </c>
      <c r="K128" s="42" t="str">
        <f>IF(ISBLANK('Frese Valve Selection'!E128),"",'Frese Valve Selection'!E128)</f>
        <v/>
      </c>
    </row>
    <row r="129" spans="1:11">
      <c r="A129" s="40" t="str">
        <f>IF(ISBLANK('Frese Valve Selection'!O129),"",'Frese Valve Selection'!O129)</f>
        <v/>
      </c>
      <c r="B129" s="41">
        <f>'Frese Valve Selection'!C129</f>
        <v>0</v>
      </c>
      <c r="C129" s="41">
        <f>IF(ISBLANK(A129),"",'Frese Valve Selection'!AE129)</f>
        <v>0</v>
      </c>
      <c r="D129" s="41"/>
      <c r="E129" s="41"/>
      <c r="F129" s="41">
        <f>IF(ISBLANK(A129),"",'Frese Valve Selection'!D129)</f>
        <v>0</v>
      </c>
      <c r="G129" s="41">
        <v>1</v>
      </c>
      <c r="H129" s="41" t="s">
        <v>78</v>
      </c>
      <c r="I129" s="41" t="str">
        <f>IF(ISBLANK(A129),"",'Frese Valve Selection'!AF129&amp;" kPa")</f>
        <v>0 kPa</v>
      </c>
      <c r="J129" s="41">
        <f>IF(ISBLANK(A129),"",'Frese Valve Selection'!B129)</f>
        <v>0</v>
      </c>
      <c r="K129" s="42" t="str">
        <f>IF(ISBLANK('Frese Valve Selection'!E129),"",'Frese Valve Selection'!E129)</f>
        <v/>
      </c>
    </row>
    <row r="130" spans="1:11">
      <c r="A130" s="40" t="str">
        <f>IF(ISBLANK('Frese Valve Selection'!O130),"",'Frese Valve Selection'!O130)</f>
        <v/>
      </c>
      <c r="B130" s="41">
        <f>'Frese Valve Selection'!C130</f>
        <v>0</v>
      </c>
      <c r="C130" s="41">
        <f>IF(ISBLANK(A130),"",'Frese Valve Selection'!AE130)</f>
        <v>0</v>
      </c>
      <c r="D130" s="41"/>
      <c r="E130" s="41"/>
      <c r="F130" s="41">
        <f>IF(ISBLANK(A130),"",'Frese Valve Selection'!D130)</f>
        <v>0</v>
      </c>
      <c r="G130" s="41">
        <v>1</v>
      </c>
      <c r="H130" s="41" t="s">
        <v>78</v>
      </c>
      <c r="I130" s="41" t="str">
        <f>IF(ISBLANK(A130),"",'Frese Valve Selection'!AF130&amp;" kPa")</f>
        <v>0 kPa</v>
      </c>
      <c r="J130" s="41">
        <f>IF(ISBLANK(A130),"",'Frese Valve Selection'!B130)</f>
        <v>0</v>
      </c>
      <c r="K130" s="42" t="str">
        <f>IF(ISBLANK('Frese Valve Selection'!E130),"",'Frese Valve Selection'!E130)</f>
        <v/>
      </c>
    </row>
    <row r="131" spans="1:11">
      <c r="A131" s="40" t="str">
        <f>IF(ISBLANK('Frese Valve Selection'!O131),"",'Frese Valve Selection'!O131)</f>
        <v/>
      </c>
      <c r="B131" s="41">
        <f>'Frese Valve Selection'!C131</f>
        <v>0</v>
      </c>
      <c r="C131" s="41">
        <f>IF(ISBLANK(A131),"",'Frese Valve Selection'!AE131)</f>
        <v>0</v>
      </c>
      <c r="D131" s="41"/>
      <c r="E131" s="41"/>
      <c r="F131" s="41">
        <f>IF(ISBLANK(A131),"",'Frese Valve Selection'!D131)</f>
        <v>0</v>
      </c>
      <c r="G131" s="41">
        <v>1</v>
      </c>
      <c r="H131" s="41" t="s">
        <v>78</v>
      </c>
      <c r="I131" s="41" t="str">
        <f>IF(ISBLANK(A131),"",'Frese Valve Selection'!AF131&amp;" kPa")</f>
        <v>0 kPa</v>
      </c>
      <c r="J131" s="41">
        <f>IF(ISBLANK(A131),"",'Frese Valve Selection'!B131)</f>
        <v>0</v>
      </c>
      <c r="K131" s="42" t="str">
        <f>IF(ISBLANK('Frese Valve Selection'!E131),"",'Frese Valve Selection'!E131)</f>
        <v/>
      </c>
    </row>
    <row r="132" spans="1:11">
      <c r="A132" s="40" t="str">
        <f>IF(ISBLANK('Frese Valve Selection'!O132),"",'Frese Valve Selection'!O132)</f>
        <v/>
      </c>
      <c r="B132" s="41">
        <f>'Frese Valve Selection'!C132</f>
        <v>0</v>
      </c>
      <c r="C132" s="41">
        <f>IF(ISBLANK(A132),"",'Frese Valve Selection'!AE132)</f>
        <v>0</v>
      </c>
      <c r="D132" s="41"/>
      <c r="E132" s="41"/>
      <c r="F132" s="41">
        <f>IF(ISBLANK(A132),"",'Frese Valve Selection'!D132)</f>
        <v>0</v>
      </c>
      <c r="G132" s="41">
        <v>1</v>
      </c>
      <c r="H132" s="41" t="s">
        <v>78</v>
      </c>
      <c r="I132" s="41" t="str">
        <f>IF(ISBLANK(A132),"",'Frese Valve Selection'!AF132&amp;" kPa")</f>
        <v>0 kPa</v>
      </c>
      <c r="J132" s="41">
        <f>IF(ISBLANK(A132),"",'Frese Valve Selection'!B132)</f>
        <v>0</v>
      </c>
      <c r="K132" s="42" t="str">
        <f>IF(ISBLANK('Frese Valve Selection'!E132),"",'Frese Valve Selection'!E132)</f>
        <v/>
      </c>
    </row>
    <row r="133" spans="1:11">
      <c r="A133" s="40" t="str">
        <f>IF(ISBLANK('Frese Valve Selection'!O133),"",'Frese Valve Selection'!O133)</f>
        <v/>
      </c>
      <c r="B133" s="41">
        <f>'Frese Valve Selection'!C133</f>
        <v>0</v>
      </c>
      <c r="C133" s="41">
        <f>IF(ISBLANK(A133),"",'Frese Valve Selection'!AE133)</f>
        <v>0</v>
      </c>
      <c r="D133" s="41"/>
      <c r="E133" s="41"/>
      <c r="F133" s="41">
        <f>IF(ISBLANK(A133),"",'Frese Valve Selection'!D133)</f>
        <v>0</v>
      </c>
      <c r="G133" s="41">
        <v>1</v>
      </c>
      <c r="H133" s="41" t="s">
        <v>78</v>
      </c>
      <c r="I133" s="41" t="str">
        <f>IF(ISBLANK(A133),"",'Frese Valve Selection'!AF133&amp;" kPa")</f>
        <v>0 kPa</v>
      </c>
      <c r="J133" s="41">
        <f>IF(ISBLANK(A133),"",'Frese Valve Selection'!B133)</f>
        <v>0</v>
      </c>
      <c r="K133" s="42" t="str">
        <f>IF(ISBLANK('Frese Valve Selection'!E133),"",'Frese Valve Selection'!E133)</f>
        <v/>
      </c>
    </row>
    <row r="134" spans="1:11">
      <c r="A134" s="40" t="str">
        <f>IF(ISBLANK('Frese Valve Selection'!O134),"",'Frese Valve Selection'!O134)</f>
        <v/>
      </c>
      <c r="B134" s="41">
        <f>'Frese Valve Selection'!C134</f>
        <v>0</v>
      </c>
      <c r="C134" s="41">
        <f>IF(ISBLANK(A134),"",'Frese Valve Selection'!AE134)</f>
        <v>0</v>
      </c>
      <c r="D134" s="41"/>
      <c r="E134" s="41"/>
      <c r="F134" s="41">
        <f>IF(ISBLANK(A134),"",'Frese Valve Selection'!D134)</f>
        <v>0</v>
      </c>
      <c r="G134" s="41">
        <v>1</v>
      </c>
      <c r="H134" s="41" t="s">
        <v>78</v>
      </c>
      <c r="I134" s="41" t="str">
        <f>IF(ISBLANK(A134),"",'Frese Valve Selection'!AF134&amp;" kPa")</f>
        <v>0 kPa</v>
      </c>
      <c r="J134" s="41">
        <f>IF(ISBLANK(A134),"",'Frese Valve Selection'!B134)</f>
        <v>0</v>
      </c>
      <c r="K134" s="42" t="str">
        <f>IF(ISBLANK('Frese Valve Selection'!E134),"",'Frese Valve Selection'!E134)</f>
        <v/>
      </c>
    </row>
    <row r="135" spans="1:11">
      <c r="A135" s="40" t="str">
        <f>IF(ISBLANK('Frese Valve Selection'!O135),"",'Frese Valve Selection'!O135)</f>
        <v/>
      </c>
      <c r="B135" s="41">
        <f>'Frese Valve Selection'!C135</f>
        <v>0</v>
      </c>
      <c r="C135" s="41">
        <f>IF(ISBLANK(A135),"",'Frese Valve Selection'!AE135)</f>
        <v>0</v>
      </c>
      <c r="D135" s="41"/>
      <c r="E135" s="41"/>
      <c r="F135" s="41">
        <f>IF(ISBLANK(A135),"",'Frese Valve Selection'!D135)</f>
        <v>0</v>
      </c>
      <c r="G135" s="41">
        <v>1</v>
      </c>
      <c r="H135" s="41" t="s">
        <v>78</v>
      </c>
      <c r="I135" s="41" t="str">
        <f>IF(ISBLANK(A135),"",'Frese Valve Selection'!AF135&amp;" kPa")</f>
        <v>0 kPa</v>
      </c>
      <c r="J135" s="41">
        <f>IF(ISBLANK(A135),"",'Frese Valve Selection'!B135)</f>
        <v>0</v>
      </c>
      <c r="K135" s="42" t="str">
        <f>IF(ISBLANK('Frese Valve Selection'!E135),"",'Frese Valve Selection'!E135)</f>
        <v/>
      </c>
    </row>
    <row r="136" spans="1:11">
      <c r="A136" s="40" t="str">
        <f>IF(ISBLANK('Frese Valve Selection'!O136),"",'Frese Valve Selection'!O136)</f>
        <v/>
      </c>
      <c r="B136" s="41">
        <f>'Frese Valve Selection'!C136</f>
        <v>0</v>
      </c>
      <c r="C136" s="41">
        <f>IF(ISBLANK(A136),"",'Frese Valve Selection'!AE136)</f>
        <v>0</v>
      </c>
      <c r="D136" s="41"/>
      <c r="E136" s="41"/>
      <c r="F136" s="41">
        <f>IF(ISBLANK(A136),"",'Frese Valve Selection'!D136)</f>
        <v>0</v>
      </c>
      <c r="G136" s="41">
        <v>1</v>
      </c>
      <c r="H136" s="41" t="s">
        <v>78</v>
      </c>
      <c r="I136" s="41" t="str">
        <f>IF(ISBLANK(A136),"",'Frese Valve Selection'!AF136&amp;" kPa")</f>
        <v>0 kPa</v>
      </c>
      <c r="J136" s="41">
        <f>IF(ISBLANK(A136),"",'Frese Valve Selection'!B136)</f>
        <v>0</v>
      </c>
      <c r="K136" s="42" t="str">
        <f>IF(ISBLANK('Frese Valve Selection'!E136),"",'Frese Valve Selection'!E136)</f>
        <v/>
      </c>
    </row>
    <row r="137" spans="1:11">
      <c r="A137" s="40" t="str">
        <f>IF(ISBLANK('Frese Valve Selection'!O137),"",'Frese Valve Selection'!O137)</f>
        <v/>
      </c>
      <c r="B137" s="41">
        <f>'Frese Valve Selection'!C137</f>
        <v>0</v>
      </c>
      <c r="C137" s="41">
        <f>IF(ISBLANK(A137),"",'Frese Valve Selection'!AE137)</f>
        <v>0</v>
      </c>
      <c r="D137" s="41"/>
      <c r="E137" s="41"/>
      <c r="F137" s="41">
        <f>IF(ISBLANK(A137),"",'Frese Valve Selection'!D137)</f>
        <v>0</v>
      </c>
      <c r="G137" s="41">
        <v>1</v>
      </c>
      <c r="H137" s="41" t="s">
        <v>78</v>
      </c>
      <c r="I137" s="41" t="str">
        <f>IF(ISBLANK(A137),"",'Frese Valve Selection'!AF137&amp;" kPa")</f>
        <v>0 kPa</v>
      </c>
      <c r="J137" s="41">
        <f>IF(ISBLANK(A137),"",'Frese Valve Selection'!B137)</f>
        <v>0</v>
      </c>
      <c r="K137" s="42" t="str">
        <f>IF(ISBLANK('Frese Valve Selection'!E137),"",'Frese Valve Selection'!E137)</f>
        <v/>
      </c>
    </row>
    <row r="138" spans="1:11">
      <c r="A138" s="40" t="str">
        <f>IF(ISBLANK('Frese Valve Selection'!O138),"",'Frese Valve Selection'!O138)</f>
        <v/>
      </c>
      <c r="B138" s="41">
        <f>'Frese Valve Selection'!C138</f>
        <v>0</v>
      </c>
      <c r="C138" s="41">
        <f>IF(ISBLANK(A138),"",'Frese Valve Selection'!AE138)</f>
        <v>0</v>
      </c>
      <c r="D138" s="41"/>
      <c r="E138" s="41"/>
      <c r="F138" s="41">
        <f>IF(ISBLANK(A138),"",'Frese Valve Selection'!D138)</f>
        <v>0</v>
      </c>
      <c r="G138" s="41">
        <v>1</v>
      </c>
      <c r="H138" s="41" t="s">
        <v>78</v>
      </c>
      <c r="I138" s="41" t="str">
        <f>IF(ISBLANK(A138),"",'Frese Valve Selection'!AF138&amp;" kPa")</f>
        <v>0 kPa</v>
      </c>
      <c r="J138" s="41">
        <f>IF(ISBLANK(A138),"",'Frese Valve Selection'!B138)</f>
        <v>0</v>
      </c>
      <c r="K138" s="42" t="str">
        <f>IF(ISBLANK('Frese Valve Selection'!E138),"",'Frese Valve Selection'!E138)</f>
        <v/>
      </c>
    </row>
    <row r="139" spans="1:11">
      <c r="A139" s="40" t="str">
        <f>IF(ISBLANK('Frese Valve Selection'!O139),"",'Frese Valve Selection'!O139)</f>
        <v/>
      </c>
      <c r="B139" s="41">
        <f>'Frese Valve Selection'!C139</f>
        <v>0</v>
      </c>
      <c r="C139" s="41">
        <f>IF(ISBLANK(A139),"",'Frese Valve Selection'!AE139)</f>
        <v>0</v>
      </c>
      <c r="D139" s="41"/>
      <c r="E139" s="41"/>
      <c r="F139" s="41">
        <f>IF(ISBLANK(A139),"",'Frese Valve Selection'!D139)</f>
        <v>0</v>
      </c>
      <c r="G139" s="41">
        <v>1</v>
      </c>
      <c r="H139" s="41" t="s">
        <v>78</v>
      </c>
      <c r="I139" s="41" t="str">
        <f>IF(ISBLANK(A139),"",'Frese Valve Selection'!AF139&amp;" kPa")</f>
        <v>0 kPa</v>
      </c>
      <c r="J139" s="41">
        <f>IF(ISBLANK(A139),"",'Frese Valve Selection'!B139)</f>
        <v>0</v>
      </c>
      <c r="K139" s="42" t="str">
        <f>IF(ISBLANK('Frese Valve Selection'!E139),"",'Frese Valve Selection'!E139)</f>
        <v/>
      </c>
    </row>
    <row r="140" spans="1:11">
      <c r="A140" s="40" t="str">
        <f>IF(ISBLANK('Frese Valve Selection'!O140),"",'Frese Valve Selection'!O140)</f>
        <v/>
      </c>
      <c r="B140" s="41">
        <f>'Frese Valve Selection'!C140</f>
        <v>0</v>
      </c>
      <c r="C140" s="41">
        <f>IF(ISBLANK(A140),"",'Frese Valve Selection'!AE140)</f>
        <v>0</v>
      </c>
      <c r="D140" s="41"/>
      <c r="E140" s="41"/>
      <c r="F140" s="41">
        <f>IF(ISBLANK(A140),"",'Frese Valve Selection'!D140)</f>
        <v>0</v>
      </c>
      <c r="G140" s="41">
        <v>1</v>
      </c>
      <c r="H140" s="41" t="s">
        <v>78</v>
      </c>
      <c r="I140" s="41" t="str">
        <f>IF(ISBLANK(A140),"",'Frese Valve Selection'!AF140&amp;" kPa")</f>
        <v>0 kPa</v>
      </c>
      <c r="J140" s="41">
        <f>IF(ISBLANK(A140),"",'Frese Valve Selection'!B140)</f>
        <v>0</v>
      </c>
      <c r="K140" s="42" t="str">
        <f>IF(ISBLANK('Frese Valve Selection'!E140),"",'Frese Valve Selection'!E140)</f>
        <v/>
      </c>
    </row>
    <row r="141" spans="1:11">
      <c r="A141" s="40" t="str">
        <f>IF(ISBLANK('Frese Valve Selection'!O141),"",'Frese Valve Selection'!O141)</f>
        <v/>
      </c>
      <c r="B141" s="41">
        <f>'Frese Valve Selection'!C141</f>
        <v>0</v>
      </c>
      <c r="C141" s="41">
        <f>IF(ISBLANK(A141),"",'Frese Valve Selection'!AE141)</f>
        <v>0</v>
      </c>
      <c r="D141" s="41"/>
      <c r="E141" s="41"/>
      <c r="F141" s="41">
        <f>IF(ISBLANK(A141),"",'Frese Valve Selection'!D141)</f>
        <v>0</v>
      </c>
      <c r="G141" s="41">
        <v>1</v>
      </c>
      <c r="H141" s="41" t="s">
        <v>78</v>
      </c>
      <c r="I141" s="41" t="str">
        <f>IF(ISBLANK(A141),"",'Frese Valve Selection'!AF141&amp;" kPa")</f>
        <v>0 kPa</v>
      </c>
      <c r="J141" s="41">
        <f>IF(ISBLANK(A141),"",'Frese Valve Selection'!B141)</f>
        <v>0</v>
      </c>
      <c r="K141" s="42" t="str">
        <f>IF(ISBLANK('Frese Valve Selection'!E141),"",'Frese Valve Selection'!E141)</f>
        <v/>
      </c>
    </row>
    <row r="142" spans="1:11">
      <c r="A142" s="40" t="str">
        <f>IF(ISBLANK('Frese Valve Selection'!O142),"",'Frese Valve Selection'!O142)</f>
        <v/>
      </c>
      <c r="B142" s="41">
        <f>'Frese Valve Selection'!C142</f>
        <v>0</v>
      </c>
      <c r="C142" s="41">
        <f>IF(ISBLANK(A142),"",'Frese Valve Selection'!AE142)</f>
        <v>0</v>
      </c>
      <c r="D142" s="41"/>
      <c r="E142" s="41"/>
      <c r="F142" s="41">
        <f>IF(ISBLANK(A142),"",'Frese Valve Selection'!D142)</f>
        <v>0</v>
      </c>
      <c r="G142" s="41">
        <v>1</v>
      </c>
      <c r="H142" s="41" t="s">
        <v>78</v>
      </c>
      <c r="I142" s="41" t="str">
        <f>IF(ISBLANK(A142),"",'Frese Valve Selection'!AF142&amp;" kPa")</f>
        <v>0 kPa</v>
      </c>
      <c r="J142" s="41">
        <f>IF(ISBLANK(A142),"",'Frese Valve Selection'!B142)</f>
        <v>0</v>
      </c>
      <c r="K142" s="42" t="str">
        <f>IF(ISBLANK('Frese Valve Selection'!E142),"",'Frese Valve Selection'!E142)</f>
        <v/>
      </c>
    </row>
    <row r="143" spans="1:11">
      <c r="A143" s="40" t="str">
        <f>IF(ISBLANK('Frese Valve Selection'!O143),"",'Frese Valve Selection'!O143)</f>
        <v/>
      </c>
      <c r="B143" s="41">
        <f>'Frese Valve Selection'!C143</f>
        <v>0</v>
      </c>
      <c r="C143" s="41">
        <f>IF(ISBLANK(A143),"",'Frese Valve Selection'!AE143)</f>
        <v>0</v>
      </c>
      <c r="D143" s="41"/>
      <c r="E143" s="41"/>
      <c r="F143" s="41">
        <f>IF(ISBLANK(A143),"",'Frese Valve Selection'!D143)</f>
        <v>0</v>
      </c>
      <c r="G143" s="41">
        <v>1</v>
      </c>
      <c r="H143" s="41" t="s">
        <v>78</v>
      </c>
      <c r="I143" s="41" t="str">
        <f>IF(ISBLANK(A143),"",'Frese Valve Selection'!AF143&amp;" kPa")</f>
        <v>0 kPa</v>
      </c>
      <c r="J143" s="41">
        <f>IF(ISBLANK(A143),"",'Frese Valve Selection'!B143)</f>
        <v>0</v>
      </c>
      <c r="K143" s="42" t="str">
        <f>IF(ISBLANK('Frese Valve Selection'!E143),"",'Frese Valve Selection'!E143)</f>
        <v/>
      </c>
    </row>
    <row r="144" spans="1:11">
      <c r="A144" s="40" t="str">
        <f>IF(ISBLANK('Frese Valve Selection'!O144),"",'Frese Valve Selection'!O144)</f>
        <v/>
      </c>
      <c r="B144" s="41">
        <f>'Frese Valve Selection'!C144</f>
        <v>0</v>
      </c>
      <c r="C144" s="41">
        <f>IF(ISBLANK(A144),"",'Frese Valve Selection'!AE144)</f>
        <v>0</v>
      </c>
      <c r="D144" s="41"/>
      <c r="E144" s="41"/>
      <c r="F144" s="41">
        <f>IF(ISBLANK(A144),"",'Frese Valve Selection'!D144)</f>
        <v>0</v>
      </c>
      <c r="G144" s="41">
        <v>1</v>
      </c>
      <c r="H144" s="41" t="s">
        <v>78</v>
      </c>
      <c r="I144" s="41" t="str">
        <f>IF(ISBLANK(A144),"",'Frese Valve Selection'!AF144&amp;" kPa")</f>
        <v>0 kPa</v>
      </c>
      <c r="J144" s="41">
        <f>IF(ISBLANK(A144),"",'Frese Valve Selection'!B144)</f>
        <v>0</v>
      </c>
      <c r="K144" s="42" t="str">
        <f>IF(ISBLANK('Frese Valve Selection'!E144),"",'Frese Valve Selection'!E144)</f>
        <v/>
      </c>
    </row>
    <row r="145" spans="1:11">
      <c r="A145" s="40" t="str">
        <f>IF(ISBLANK('Frese Valve Selection'!O145),"",'Frese Valve Selection'!O145)</f>
        <v/>
      </c>
      <c r="B145" s="41">
        <f>'Frese Valve Selection'!C145</f>
        <v>0</v>
      </c>
      <c r="C145" s="41">
        <f>IF(ISBLANK(A145),"",'Frese Valve Selection'!AE145)</f>
        <v>0</v>
      </c>
      <c r="D145" s="41"/>
      <c r="E145" s="41"/>
      <c r="F145" s="41">
        <f>IF(ISBLANK(A145),"",'Frese Valve Selection'!D145)</f>
        <v>0</v>
      </c>
      <c r="G145" s="41">
        <v>1</v>
      </c>
      <c r="H145" s="41" t="s">
        <v>78</v>
      </c>
      <c r="I145" s="41" t="str">
        <f>IF(ISBLANK(A145),"",'Frese Valve Selection'!AF145&amp;" kPa")</f>
        <v>0 kPa</v>
      </c>
      <c r="J145" s="41">
        <f>IF(ISBLANK(A145),"",'Frese Valve Selection'!B145)</f>
        <v>0</v>
      </c>
      <c r="K145" s="42" t="str">
        <f>IF(ISBLANK('Frese Valve Selection'!E145),"",'Frese Valve Selection'!E145)</f>
        <v/>
      </c>
    </row>
    <row r="146" spans="1:11">
      <c r="A146" s="40" t="str">
        <f>IF(ISBLANK('Frese Valve Selection'!O146),"",'Frese Valve Selection'!O146)</f>
        <v/>
      </c>
      <c r="B146" s="41">
        <f>'Frese Valve Selection'!C146</f>
        <v>0</v>
      </c>
      <c r="C146" s="41">
        <f>IF(ISBLANK(A146),"",'Frese Valve Selection'!AE146)</f>
        <v>0</v>
      </c>
      <c r="D146" s="41"/>
      <c r="E146" s="41"/>
      <c r="F146" s="41">
        <f>IF(ISBLANK(A146),"",'Frese Valve Selection'!D146)</f>
        <v>0</v>
      </c>
      <c r="G146" s="41">
        <v>1</v>
      </c>
      <c r="H146" s="41" t="s">
        <v>78</v>
      </c>
      <c r="I146" s="41" t="str">
        <f>IF(ISBLANK(A146),"",'Frese Valve Selection'!AF146&amp;" kPa")</f>
        <v>0 kPa</v>
      </c>
      <c r="J146" s="41">
        <f>IF(ISBLANK(A146),"",'Frese Valve Selection'!B146)</f>
        <v>0</v>
      </c>
      <c r="K146" s="42" t="str">
        <f>IF(ISBLANK('Frese Valve Selection'!E146),"",'Frese Valve Selection'!E146)</f>
        <v/>
      </c>
    </row>
    <row r="147" spans="1:11">
      <c r="A147" s="40" t="str">
        <f>IF(ISBLANK('Frese Valve Selection'!O147),"",'Frese Valve Selection'!O147)</f>
        <v/>
      </c>
      <c r="B147" s="41">
        <f>'Frese Valve Selection'!C147</f>
        <v>0</v>
      </c>
      <c r="C147" s="41">
        <f>IF(ISBLANK(A147),"",'Frese Valve Selection'!AE147)</f>
        <v>0</v>
      </c>
      <c r="D147" s="41"/>
      <c r="E147" s="41"/>
      <c r="F147" s="41">
        <f>IF(ISBLANK(A147),"",'Frese Valve Selection'!D147)</f>
        <v>0</v>
      </c>
      <c r="G147" s="41">
        <v>1</v>
      </c>
      <c r="H147" s="41" t="s">
        <v>78</v>
      </c>
      <c r="I147" s="41" t="str">
        <f>IF(ISBLANK(A147),"",'Frese Valve Selection'!AF147&amp;" kPa")</f>
        <v>0 kPa</v>
      </c>
      <c r="J147" s="41">
        <f>IF(ISBLANK(A147),"",'Frese Valve Selection'!B147)</f>
        <v>0</v>
      </c>
      <c r="K147" s="42" t="str">
        <f>IF(ISBLANK('Frese Valve Selection'!E147),"",'Frese Valve Selection'!E147)</f>
        <v/>
      </c>
    </row>
    <row r="148" spans="1:11">
      <c r="A148" s="40" t="str">
        <f>IF(ISBLANK('Frese Valve Selection'!O148),"",'Frese Valve Selection'!O148)</f>
        <v/>
      </c>
      <c r="B148" s="41">
        <f>'Frese Valve Selection'!C148</f>
        <v>0</v>
      </c>
      <c r="C148" s="41">
        <f>IF(ISBLANK(A148),"",'Frese Valve Selection'!AE148)</f>
        <v>0</v>
      </c>
      <c r="D148" s="41"/>
      <c r="E148" s="41"/>
      <c r="F148" s="41">
        <f>IF(ISBLANK(A148),"",'Frese Valve Selection'!D148)</f>
        <v>0</v>
      </c>
      <c r="G148" s="41">
        <v>1</v>
      </c>
      <c r="H148" s="41" t="s">
        <v>78</v>
      </c>
      <c r="I148" s="41" t="str">
        <f>IF(ISBLANK(A148),"",'Frese Valve Selection'!AF148&amp;" kPa")</f>
        <v>0 kPa</v>
      </c>
      <c r="J148" s="41">
        <f>IF(ISBLANK(A148),"",'Frese Valve Selection'!B148)</f>
        <v>0</v>
      </c>
      <c r="K148" s="42" t="str">
        <f>IF(ISBLANK('Frese Valve Selection'!E148),"",'Frese Valve Selection'!E148)</f>
        <v/>
      </c>
    </row>
    <row r="149" spans="1:11">
      <c r="A149" s="40" t="str">
        <f>IF(ISBLANK('Frese Valve Selection'!O149),"",'Frese Valve Selection'!O149)</f>
        <v/>
      </c>
      <c r="B149" s="41">
        <f>'Frese Valve Selection'!C149</f>
        <v>0</v>
      </c>
      <c r="C149" s="41">
        <f>IF(ISBLANK(A149),"",'Frese Valve Selection'!AE149)</f>
        <v>0</v>
      </c>
      <c r="D149" s="41"/>
      <c r="E149" s="41"/>
      <c r="F149" s="41">
        <f>IF(ISBLANK(A149),"",'Frese Valve Selection'!D149)</f>
        <v>0</v>
      </c>
      <c r="G149" s="41">
        <v>1</v>
      </c>
      <c r="H149" s="41" t="s">
        <v>78</v>
      </c>
      <c r="I149" s="41" t="str">
        <f>IF(ISBLANK(A149),"",'Frese Valve Selection'!AF149&amp;" kPa")</f>
        <v>0 kPa</v>
      </c>
      <c r="J149" s="41">
        <f>IF(ISBLANK(A149),"",'Frese Valve Selection'!B149)</f>
        <v>0</v>
      </c>
      <c r="K149" s="42" t="str">
        <f>IF(ISBLANK('Frese Valve Selection'!E149),"",'Frese Valve Selection'!E149)</f>
        <v/>
      </c>
    </row>
    <row r="150" spans="1:11">
      <c r="A150" s="40" t="str">
        <f>IF(ISBLANK('Frese Valve Selection'!O150),"",'Frese Valve Selection'!O150)</f>
        <v/>
      </c>
      <c r="B150" s="41">
        <f>'Frese Valve Selection'!C150</f>
        <v>0</v>
      </c>
      <c r="C150" s="41">
        <f>IF(ISBLANK(A150),"",'Frese Valve Selection'!AE150)</f>
        <v>0</v>
      </c>
      <c r="D150" s="41"/>
      <c r="E150" s="41"/>
      <c r="F150" s="41">
        <f>IF(ISBLANK(A150),"",'Frese Valve Selection'!D150)</f>
        <v>0</v>
      </c>
      <c r="G150" s="41">
        <v>1</v>
      </c>
      <c r="H150" s="41" t="s">
        <v>78</v>
      </c>
      <c r="I150" s="41" t="str">
        <f>IF(ISBLANK(A150),"",'Frese Valve Selection'!AF150&amp;" kPa")</f>
        <v>0 kPa</v>
      </c>
      <c r="J150" s="41">
        <f>IF(ISBLANK(A150),"",'Frese Valve Selection'!B150)</f>
        <v>0</v>
      </c>
      <c r="K150" s="42" t="str">
        <f>IF(ISBLANK('Frese Valve Selection'!E150),"",'Frese Valve Selection'!E150)</f>
        <v/>
      </c>
    </row>
    <row r="151" spans="1:11">
      <c r="A151" s="40" t="str">
        <f>IF(ISBLANK('Frese Valve Selection'!O151),"",'Frese Valve Selection'!O151)</f>
        <v/>
      </c>
      <c r="B151" s="41">
        <f>'Frese Valve Selection'!C151</f>
        <v>0</v>
      </c>
      <c r="C151" s="41">
        <f>IF(ISBLANK(A151),"",'Frese Valve Selection'!AE151)</f>
        <v>0</v>
      </c>
      <c r="D151" s="41"/>
      <c r="E151" s="41"/>
      <c r="F151" s="41">
        <f>IF(ISBLANK(A151),"",'Frese Valve Selection'!D151)</f>
        <v>0</v>
      </c>
      <c r="G151" s="41">
        <v>1</v>
      </c>
      <c r="H151" s="41" t="s">
        <v>78</v>
      </c>
      <c r="I151" s="41" t="str">
        <f>IF(ISBLANK(A151),"",'Frese Valve Selection'!AF151&amp;" kPa")</f>
        <v>0 kPa</v>
      </c>
      <c r="J151" s="41">
        <f>IF(ISBLANK(A151),"",'Frese Valve Selection'!B151)</f>
        <v>0</v>
      </c>
      <c r="K151" s="42" t="str">
        <f>IF(ISBLANK('Frese Valve Selection'!E151),"",'Frese Valve Selection'!E151)</f>
        <v/>
      </c>
    </row>
    <row r="152" spans="1:11">
      <c r="A152" s="40" t="str">
        <f>IF(ISBLANK('Frese Valve Selection'!O152),"",'Frese Valve Selection'!O152)</f>
        <v/>
      </c>
      <c r="B152" s="41">
        <f>'Frese Valve Selection'!C152</f>
        <v>0</v>
      </c>
      <c r="C152" s="41">
        <f>IF(ISBLANK(A152),"",'Frese Valve Selection'!AE152)</f>
        <v>0</v>
      </c>
      <c r="D152" s="41"/>
      <c r="E152" s="41"/>
      <c r="F152" s="41">
        <f>IF(ISBLANK(A152),"",'Frese Valve Selection'!D152)</f>
        <v>0</v>
      </c>
      <c r="G152" s="41">
        <v>1</v>
      </c>
      <c r="H152" s="41" t="s">
        <v>78</v>
      </c>
      <c r="I152" s="41" t="str">
        <f>IF(ISBLANK(A152),"",'Frese Valve Selection'!AF152&amp;" kPa")</f>
        <v>0 kPa</v>
      </c>
      <c r="J152" s="41">
        <f>IF(ISBLANK(A152),"",'Frese Valve Selection'!B152)</f>
        <v>0</v>
      </c>
      <c r="K152" s="42" t="str">
        <f>IF(ISBLANK('Frese Valve Selection'!E152),"",'Frese Valve Selection'!E152)</f>
        <v/>
      </c>
    </row>
    <row r="153" spans="1:11">
      <c r="A153" s="40" t="str">
        <f>IF(ISBLANK('Frese Valve Selection'!O153),"",'Frese Valve Selection'!O153)</f>
        <v/>
      </c>
      <c r="B153" s="41">
        <f>'Frese Valve Selection'!C153</f>
        <v>0</v>
      </c>
      <c r="C153" s="41">
        <f>IF(ISBLANK(A153),"",'Frese Valve Selection'!AE153)</f>
        <v>0</v>
      </c>
      <c r="D153" s="41"/>
      <c r="E153" s="41"/>
      <c r="F153" s="41">
        <f>IF(ISBLANK(A153),"",'Frese Valve Selection'!D153)</f>
        <v>0</v>
      </c>
      <c r="G153" s="41">
        <v>1</v>
      </c>
      <c r="H153" s="41" t="s">
        <v>78</v>
      </c>
      <c r="I153" s="41" t="str">
        <f>IF(ISBLANK(A153),"",'Frese Valve Selection'!AF153&amp;" kPa")</f>
        <v>0 kPa</v>
      </c>
      <c r="J153" s="41">
        <f>IF(ISBLANK(A153),"",'Frese Valve Selection'!B153)</f>
        <v>0</v>
      </c>
      <c r="K153" s="42" t="str">
        <f>IF(ISBLANK('Frese Valve Selection'!E153),"",'Frese Valve Selection'!E153)</f>
        <v/>
      </c>
    </row>
    <row r="154" spans="1:11">
      <c r="A154" s="40" t="str">
        <f>IF(ISBLANK('Frese Valve Selection'!O154),"",'Frese Valve Selection'!O154)</f>
        <v/>
      </c>
      <c r="B154" s="41">
        <f>'Frese Valve Selection'!C154</f>
        <v>0</v>
      </c>
      <c r="C154" s="41">
        <f>IF(ISBLANK(A154),"",'Frese Valve Selection'!AE154)</f>
        <v>0</v>
      </c>
      <c r="D154" s="41"/>
      <c r="E154" s="41"/>
      <c r="F154" s="41">
        <f>IF(ISBLANK(A154),"",'Frese Valve Selection'!D154)</f>
        <v>0</v>
      </c>
      <c r="G154" s="41">
        <v>1</v>
      </c>
      <c r="H154" s="41" t="s">
        <v>78</v>
      </c>
      <c r="I154" s="41" t="str">
        <f>IF(ISBLANK(A154),"",'Frese Valve Selection'!AF154&amp;" kPa")</f>
        <v>0 kPa</v>
      </c>
      <c r="J154" s="41">
        <f>IF(ISBLANK(A154),"",'Frese Valve Selection'!B154)</f>
        <v>0</v>
      </c>
      <c r="K154" s="42" t="str">
        <f>IF(ISBLANK('Frese Valve Selection'!E154),"",'Frese Valve Selection'!E154)</f>
        <v/>
      </c>
    </row>
    <row r="155" spans="1:11">
      <c r="A155" s="40" t="str">
        <f>IF(ISBLANK('Frese Valve Selection'!O155),"",'Frese Valve Selection'!O155)</f>
        <v/>
      </c>
      <c r="B155" s="41">
        <f>'Frese Valve Selection'!C155</f>
        <v>0</v>
      </c>
      <c r="C155" s="41">
        <f>IF(ISBLANK(A155),"",'Frese Valve Selection'!AE155)</f>
        <v>0</v>
      </c>
      <c r="D155" s="41"/>
      <c r="E155" s="41"/>
      <c r="F155" s="41">
        <f>IF(ISBLANK(A155),"",'Frese Valve Selection'!D155)</f>
        <v>0</v>
      </c>
      <c r="G155" s="41">
        <v>1</v>
      </c>
      <c r="H155" s="41" t="s">
        <v>78</v>
      </c>
      <c r="I155" s="41" t="str">
        <f>IF(ISBLANK(A155),"",'Frese Valve Selection'!AF155&amp;" kPa")</f>
        <v>0 kPa</v>
      </c>
      <c r="J155" s="41">
        <f>IF(ISBLANK(A155),"",'Frese Valve Selection'!B155)</f>
        <v>0</v>
      </c>
      <c r="K155" s="42" t="str">
        <f>IF(ISBLANK('Frese Valve Selection'!E155),"",'Frese Valve Selection'!E155)</f>
        <v/>
      </c>
    </row>
    <row r="156" spans="1:11">
      <c r="A156" s="40" t="str">
        <f>IF(ISBLANK('Frese Valve Selection'!O156),"",'Frese Valve Selection'!O156)</f>
        <v/>
      </c>
      <c r="B156" s="41">
        <f>'Frese Valve Selection'!C156</f>
        <v>0</v>
      </c>
      <c r="C156" s="41">
        <f>IF(ISBLANK(A156),"",'Frese Valve Selection'!AE156)</f>
        <v>0</v>
      </c>
      <c r="D156" s="41"/>
      <c r="E156" s="41"/>
      <c r="F156" s="41">
        <f>IF(ISBLANK(A156),"",'Frese Valve Selection'!D156)</f>
        <v>0</v>
      </c>
      <c r="G156" s="41">
        <v>1</v>
      </c>
      <c r="H156" s="41" t="s">
        <v>78</v>
      </c>
      <c r="I156" s="41" t="str">
        <f>IF(ISBLANK(A156),"",'Frese Valve Selection'!AF156&amp;" kPa")</f>
        <v>0 kPa</v>
      </c>
      <c r="J156" s="41">
        <f>IF(ISBLANK(A156),"",'Frese Valve Selection'!B156)</f>
        <v>0</v>
      </c>
      <c r="K156" s="42" t="str">
        <f>IF(ISBLANK('Frese Valve Selection'!E156),"",'Frese Valve Selection'!E156)</f>
        <v/>
      </c>
    </row>
    <row r="157" spans="1:11">
      <c r="A157" s="40" t="str">
        <f>IF(ISBLANK('Frese Valve Selection'!O157),"",'Frese Valve Selection'!O157)</f>
        <v/>
      </c>
      <c r="B157" s="41">
        <f>'Frese Valve Selection'!C157</f>
        <v>0</v>
      </c>
      <c r="C157" s="41">
        <f>IF(ISBLANK(A157),"",'Frese Valve Selection'!AE157)</f>
        <v>0</v>
      </c>
      <c r="D157" s="41"/>
      <c r="E157" s="41"/>
      <c r="F157" s="41">
        <f>IF(ISBLANK(A157),"",'Frese Valve Selection'!D157)</f>
        <v>0</v>
      </c>
      <c r="G157" s="41">
        <v>1</v>
      </c>
      <c r="H157" s="41" t="s">
        <v>78</v>
      </c>
      <c r="I157" s="41" t="str">
        <f>IF(ISBLANK(A157),"",'Frese Valve Selection'!AF157&amp;" kPa")</f>
        <v>0 kPa</v>
      </c>
      <c r="J157" s="41">
        <f>IF(ISBLANK(A157),"",'Frese Valve Selection'!B157)</f>
        <v>0</v>
      </c>
      <c r="K157" s="42" t="str">
        <f>IF(ISBLANK('Frese Valve Selection'!E157),"",'Frese Valve Selection'!E157)</f>
        <v/>
      </c>
    </row>
    <row r="158" spans="1:11">
      <c r="A158" s="40" t="str">
        <f>IF(ISBLANK('Frese Valve Selection'!O158),"",'Frese Valve Selection'!O158)</f>
        <v/>
      </c>
      <c r="B158" s="41">
        <f>'Frese Valve Selection'!C158</f>
        <v>0</v>
      </c>
      <c r="C158" s="41">
        <f>IF(ISBLANK(A158),"",'Frese Valve Selection'!AE158)</f>
        <v>0</v>
      </c>
      <c r="D158" s="41"/>
      <c r="E158" s="41"/>
      <c r="F158" s="41">
        <f>IF(ISBLANK(A158),"",'Frese Valve Selection'!D158)</f>
        <v>0</v>
      </c>
      <c r="G158" s="41">
        <v>1</v>
      </c>
      <c r="H158" s="41" t="s">
        <v>78</v>
      </c>
      <c r="I158" s="41" t="str">
        <f>IF(ISBLANK(A158),"",'Frese Valve Selection'!AF158&amp;" kPa")</f>
        <v>0 kPa</v>
      </c>
      <c r="J158" s="41">
        <f>IF(ISBLANK(A158),"",'Frese Valve Selection'!B158)</f>
        <v>0</v>
      </c>
      <c r="K158" s="42" t="str">
        <f>IF(ISBLANK('Frese Valve Selection'!E158),"",'Frese Valve Selection'!E158)</f>
        <v/>
      </c>
    </row>
    <row r="159" spans="1:11">
      <c r="A159" s="40" t="str">
        <f>IF(ISBLANK('Frese Valve Selection'!O159),"",'Frese Valve Selection'!O159)</f>
        <v/>
      </c>
      <c r="B159" s="41">
        <f>'Frese Valve Selection'!C159</f>
        <v>0</v>
      </c>
      <c r="C159" s="41">
        <f>IF(ISBLANK(A159),"",'Frese Valve Selection'!AE159)</f>
        <v>0</v>
      </c>
      <c r="D159" s="41"/>
      <c r="E159" s="41"/>
      <c r="F159" s="41">
        <f>IF(ISBLANK(A159),"",'Frese Valve Selection'!D159)</f>
        <v>0</v>
      </c>
      <c r="G159" s="41">
        <v>1</v>
      </c>
      <c r="H159" s="41" t="s">
        <v>78</v>
      </c>
      <c r="I159" s="41" t="str">
        <f>IF(ISBLANK(A159),"",'Frese Valve Selection'!AF159&amp;" kPa")</f>
        <v>0 kPa</v>
      </c>
      <c r="J159" s="41">
        <f>IF(ISBLANK(A159),"",'Frese Valve Selection'!B159)</f>
        <v>0</v>
      </c>
      <c r="K159" s="42" t="str">
        <f>IF(ISBLANK('Frese Valve Selection'!E159),"",'Frese Valve Selection'!E159)</f>
        <v/>
      </c>
    </row>
    <row r="160" spans="1:11">
      <c r="A160" s="40" t="str">
        <f>IF(ISBLANK('Frese Valve Selection'!O160),"",'Frese Valve Selection'!O160)</f>
        <v/>
      </c>
      <c r="B160" s="41">
        <f>'Frese Valve Selection'!C160</f>
        <v>0</v>
      </c>
      <c r="C160" s="41">
        <f>IF(ISBLANK(A160),"",'Frese Valve Selection'!AE160)</f>
        <v>0</v>
      </c>
      <c r="D160" s="41"/>
      <c r="E160" s="41"/>
      <c r="F160" s="41">
        <f>IF(ISBLANK(A160),"",'Frese Valve Selection'!D160)</f>
        <v>0</v>
      </c>
      <c r="G160" s="41">
        <v>1</v>
      </c>
      <c r="H160" s="41" t="s">
        <v>78</v>
      </c>
      <c r="I160" s="41" t="str">
        <f>IF(ISBLANK(A160),"",'Frese Valve Selection'!AF160&amp;" kPa")</f>
        <v>0 kPa</v>
      </c>
      <c r="J160" s="41">
        <f>IF(ISBLANK(A160),"",'Frese Valve Selection'!B160)</f>
        <v>0</v>
      </c>
      <c r="K160" s="42" t="str">
        <f>IF(ISBLANK('Frese Valve Selection'!E160),"",'Frese Valve Selection'!E160)</f>
        <v/>
      </c>
    </row>
    <row r="161" spans="1:11">
      <c r="A161" s="40" t="str">
        <f>IF(ISBLANK('Frese Valve Selection'!O161),"",'Frese Valve Selection'!O161)</f>
        <v/>
      </c>
      <c r="B161" s="41">
        <f>'Frese Valve Selection'!C161</f>
        <v>0</v>
      </c>
      <c r="C161" s="41">
        <f>IF(ISBLANK(A161),"",'Frese Valve Selection'!AE161)</f>
        <v>0</v>
      </c>
      <c r="D161" s="41"/>
      <c r="E161" s="41"/>
      <c r="F161" s="41">
        <f>IF(ISBLANK(A161),"",'Frese Valve Selection'!D161)</f>
        <v>0</v>
      </c>
      <c r="G161" s="41">
        <v>1</v>
      </c>
      <c r="H161" s="41" t="s">
        <v>78</v>
      </c>
      <c r="I161" s="41" t="str">
        <f>IF(ISBLANK(A161),"",'Frese Valve Selection'!AF161&amp;" kPa")</f>
        <v>0 kPa</v>
      </c>
      <c r="J161" s="41">
        <f>IF(ISBLANK(A161),"",'Frese Valve Selection'!B161)</f>
        <v>0</v>
      </c>
      <c r="K161" s="42" t="str">
        <f>IF(ISBLANK('Frese Valve Selection'!E161),"",'Frese Valve Selection'!E161)</f>
        <v/>
      </c>
    </row>
    <row r="162" spans="1:11">
      <c r="A162" s="40" t="str">
        <f>IF(ISBLANK('Frese Valve Selection'!O162),"",'Frese Valve Selection'!O162)</f>
        <v/>
      </c>
      <c r="B162" s="41">
        <f>'Frese Valve Selection'!C162</f>
        <v>0</v>
      </c>
      <c r="C162" s="41">
        <f>IF(ISBLANK(A162),"",'Frese Valve Selection'!AE162)</f>
        <v>0</v>
      </c>
      <c r="D162" s="41"/>
      <c r="E162" s="41"/>
      <c r="F162" s="41">
        <f>IF(ISBLANK(A162),"",'Frese Valve Selection'!D162)</f>
        <v>0</v>
      </c>
      <c r="G162" s="41">
        <v>1</v>
      </c>
      <c r="H162" s="41" t="s">
        <v>78</v>
      </c>
      <c r="I162" s="41" t="str">
        <f>IF(ISBLANK(A162),"",'Frese Valve Selection'!AF162&amp;" kPa")</f>
        <v>0 kPa</v>
      </c>
      <c r="J162" s="41">
        <f>IF(ISBLANK(A162),"",'Frese Valve Selection'!B162)</f>
        <v>0</v>
      </c>
      <c r="K162" s="42" t="str">
        <f>IF(ISBLANK('Frese Valve Selection'!E162),"",'Frese Valve Selection'!E162)</f>
        <v/>
      </c>
    </row>
    <row r="163" spans="1:11">
      <c r="A163" s="40" t="str">
        <f>IF(ISBLANK('Frese Valve Selection'!O163),"",'Frese Valve Selection'!O163)</f>
        <v/>
      </c>
      <c r="B163" s="41">
        <f>'Frese Valve Selection'!C163</f>
        <v>0</v>
      </c>
      <c r="C163" s="41">
        <f>IF(ISBLANK(A163),"",'Frese Valve Selection'!AE163)</f>
        <v>0</v>
      </c>
      <c r="D163" s="41"/>
      <c r="E163" s="41"/>
      <c r="F163" s="41">
        <f>IF(ISBLANK(A163),"",'Frese Valve Selection'!D163)</f>
        <v>0</v>
      </c>
      <c r="G163" s="41">
        <v>1</v>
      </c>
      <c r="H163" s="41" t="s">
        <v>78</v>
      </c>
      <c r="I163" s="41" t="str">
        <f>IF(ISBLANK(A163),"",'Frese Valve Selection'!AF163&amp;" kPa")</f>
        <v>0 kPa</v>
      </c>
      <c r="J163" s="41">
        <f>IF(ISBLANK(A163),"",'Frese Valve Selection'!B163)</f>
        <v>0</v>
      </c>
      <c r="K163" s="42" t="str">
        <f>IF(ISBLANK('Frese Valve Selection'!E163),"",'Frese Valve Selection'!E163)</f>
        <v/>
      </c>
    </row>
    <row r="164" spans="1:11">
      <c r="A164" s="40" t="str">
        <f>IF(ISBLANK('Frese Valve Selection'!O164),"",'Frese Valve Selection'!O164)</f>
        <v/>
      </c>
      <c r="B164" s="41">
        <f>'Frese Valve Selection'!C164</f>
        <v>0</v>
      </c>
      <c r="C164" s="41">
        <f>IF(ISBLANK(A164),"",'Frese Valve Selection'!AE164)</f>
        <v>0</v>
      </c>
      <c r="D164" s="41"/>
      <c r="E164" s="41"/>
      <c r="F164" s="41">
        <f>IF(ISBLANK(A164),"",'Frese Valve Selection'!D164)</f>
        <v>0</v>
      </c>
      <c r="G164" s="41">
        <v>1</v>
      </c>
      <c r="H164" s="41" t="s">
        <v>78</v>
      </c>
      <c r="I164" s="41" t="str">
        <f>IF(ISBLANK(A164),"",'Frese Valve Selection'!AF164&amp;" kPa")</f>
        <v>0 kPa</v>
      </c>
      <c r="J164" s="41">
        <f>IF(ISBLANK(A164),"",'Frese Valve Selection'!B164)</f>
        <v>0</v>
      </c>
      <c r="K164" s="42" t="str">
        <f>IF(ISBLANK('Frese Valve Selection'!E164),"",'Frese Valve Selection'!E164)</f>
        <v/>
      </c>
    </row>
    <row r="165" spans="1:11">
      <c r="A165" s="40" t="str">
        <f>IF(ISBLANK('Frese Valve Selection'!O165),"",'Frese Valve Selection'!O165)</f>
        <v/>
      </c>
      <c r="B165" s="41">
        <f>'Frese Valve Selection'!C165</f>
        <v>0</v>
      </c>
      <c r="C165" s="41">
        <f>IF(ISBLANK(A165),"",'Frese Valve Selection'!AE165)</f>
        <v>0</v>
      </c>
      <c r="D165" s="41"/>
      <c r="E165" s="41"/>
      <c r="F165" s="41">
        <f>IF(ISBLANK(A165),"",'Frese Valve Selection'!D165)</f>
        <v>0</v>
      </c>
      <c r="G165" s="41">
        <v>1</v>
      </c>
      <c r="H165" s="41" t="s">
        <v>78</v>
      </c>
      <c r="I165" s="41" t="str">
        <f>IF(ISBLANK(A165),"",'Frese Valve Selection'!AF165&amp;" kPa")</f>
        <v>0 kPa</v>
      </c>
      <c r="J165" s="41">
        <f>IF(ISBLANK(A165),"",'Frese Valve Selection'!B165)</f>
        <v>0</v>
      </c>
      <c r="K165" s="42" t="str">
        <f>IF(ISBLANK('Frese Valve Selection'!E165),"",'Frese Valve Selection'!E165)</f>
        <v/>
      </c>
    </row>
    <row r="166" spans="1:11">
      <c r="A166" s="40" t="str">
        <f>IF(ISBLANK('Frese Valve Selection'!O166),"",'Frese Valve Selection'!O166)</f>
        <v/>
      </c>
      <c r="B166" s="41">
        <f>'Frese Valve Selection'!C166</f>
        <v>0</v>
      </c>
      <c r="C166" s="41">
        <f>IF(ISBLANK(A166),"",'Frese Valve Selection'!AE166)</f>
        <v>0</v>
      </c>
      <c r="D166" s="41"/>
      <c r="E166" s="41"/>
      <c r="F166" s="41">
        <f>IF(ISBLANK(A166),"",'Frese Valve Selection'!D166)</f>
        <v>0</v>
      </c>
      <c r="G166" s="41">
        <v>1</v>
      </c>
      <c r="H166" s="41" t="s">
        <v>78</v>
      </c>
      <c r="I166" s="41" t="str">
        <f>IF(ISBLANK(A166),"",'Frese Valve Selection'!AF166&amp;" kPa")</f>
        <v>0 kPa</v>
      </c>
      <c r="J166" s="41">
        <f>IF(ISBLANK(A166),"",'Frese Valve Selection'!B166)</f>
        <v>0</v>
      </c>
      <c r="K166" s="42" t="str">
        <f>IF(ISBLANK('Frese Valve Selection'!E166),"",'Frese Valve Selection'!E166)</f>
        <v/>
      </c>
    </row>
    <row r="167" spans="1:11">
      <c r="A167" s="40" t="str">
        <f>IF(ISBLANK('Frese Valve Selection'!O167),"",'Frese Valve Selection'!O167)</f>
        <v/>
      </c>
      <c r="B167" s="41">
        <f>'Frese Valve Selection'!C167</f>
        <v>0</v>
      </c>
      <c r="C167" s="41">
        <f>IF(ISBLANK(A167),"",'Frese Valve Selection'!AE167)</f>
        <v>0</v>
      </c>
      <c r="D167" s="41"/>
      <c r="E167" s="41"/>
      <c r="F167" s="41">
        <f>IF(ISBLANK(A167),"",'Frese Valve Selection'!D167)</f>
        <v>0</v>
      </c>
      <c r="G167" s="41">
        <v>1</v>
      </c>
      <c r="H167" s="41" t="s">
        <v>78</v>
      </c>
      <c r="I167" s="41" t="str">
        <f>IF(ISBLANK(A167),"",'Frese Valve Selection'!AF167&amp;" kPa")</f>
        <v>0 kPa</v>
      </c>
      <c r="J167" s="41">
        <f>IF(ISBLANK(A167),"",'Frese Valve Selection'!B167)</f>
        <v>0</v>
      </c>
      <c r="K167" s="42" t="str">
        <f>IF(ISBLANK('Frese Valve Selection'!E167),"",'Frese Valve Selection'!E167)</f>
        <v/>
      </c>
    </row>
    <row r="168" spans="1:11">
      <c r="A168" s="40" t="str">
        <f>IF(ISBLANK('Frese Valve Selection'!O168),"",'Frese Valve Selection'!O168)</f>
        <v/>
      </c>
      <c r="B168" s="41">
        <f>'Frese Valve Selection'!C168</f>
        <v>0</v>
      </c>
      <c r="C168" s="41">
        <f>IF(ISBLANK(A168),"",'Frese Valve Selection'!AE168)</f>
        <v>0</v>
      </c>
      <c r="D168" s="41"/>
      <c r="E168" s="41"/>
      <c r="F168" s="41">
        <f>IF(ISBLANK(A168),"",'Frese Valve Selection'!D168)</f>
        <v>0</v>
      </c>
      <c r="G168" s="41">
        <v>1</v>
      </c>
      <c r="H168" s="41" t="s">
        <v>78</v>
      </c>
      <c r="I168" s="41" t="str">
        <f>IF(ISBLANK(A168),"",'Frese Valve Selection'!AF168&amp;" kPa")</f>
        <v>0 kPa</v>
      </c>
      <c r="J168" s="41">
        <f>IF(ISBLANK(A168),"",'Frese Valve Selection'!B168)</f>
        <v>0</v>
      </c>
      <c r="K168" s="42" t="str">
        <f>IF(ISBLANK('Frese Valve Selection'!E168),"",'Frese Valve Selection'!E168)</f>
        <v/>
      </c>
    </row>
    <row r="169" spans="1:11">
      <c r="A169" s="40" t="str">
        <f>IF(ISBLANK('Frese Valve Selection'!O169),"",'Frese Valve Selection'!O169)</f>
        <v/>
      </c>
      <c r="B169" s="41">
        <f>'Frese Valve Selection'!C169</f>
        <v>0</v>
      </c>
      <c r="C169" s="41">
        <f>IF(ISBLANK(A169),"",'Frese Valve Selection'!AE169)</f>
        <v>0</v>
      </c>
      <c r="D169" s="41"/>
      <c r="E169" s="41"/>
      <c r="F169" s="41">
        <f>IF(ISBLANK(A169),"",'Frese Valve Selection'!D169)</f>
        <v>0</v>
      </c>
      <c r="G169" s="41">
        <v>1</v>
      </c>
      <c r="H169" s="41" t="s">
        <v>78</v>
      </c>
      <c r="I169" s="41" t="str">
        <f>IF(ISBLANK(A169),"",'Frese Valve Selection'!AF169&amp;" kPa")</f>
        <v>0 kPa</v>
      </c>
      <c r="J169" s="41">
        <f>IF(ISBLANK(A169),"",'Frese Valve Selection'!B169)</f>
        <v>0</v>
      </c>
      <c r="K169" s="42" t="str">
        <f>IF(ISBLANK('Frese Valve Selection'!E169),"",'Frese Valve Selection'!E169)</f>
        <v/>
      </c>
    </row>
    <row r="170" spans="1:11">
      <c r="A170" s="40" t="str">
        <f>IF(ISBLANK('Frese Valve Selection'!O170),"",'Frese Valve Selection'!O170)</f>
        <v/>
      </c>
      <c r="B170" s="41">
        <f>'Frese Valve Selection'!C170</f>
        <v>0</v>
      </c>
      <c r="C170" s="41">
        <f>IF(ISBLANK(A170),"",'Frese Valve Selection'!AE170)</f>
        <v>0</v>
      </c>
      <c r="D170" s="41"/>
      <c r="E170" s="41"/>
      <c r="F170" s="41">
        <f>IF(ISBLANK(A170),"",'Frese Valve Selection'!D170)</f>
        <v>0</v>
      </c>
      <c r="G170" s="41">
        <v>1</v>
      </c>
      <c r="H170" s="41" t="s">
        <v>78</v>
      </c>
      <c r="I170" s="41" t="str">
        <f>IF(ISBLANK(A170),"",'Frese Valve Selection'!AF170&amp;" kPa")</f>
        <v>0 kPa</v>
      </c>
      <c r="J170" s="41">
        <f>IF(ISBLANK(A170),"",'Frese Valve Selection'!B170)</f>
        <v>0</v>
      </c>
      <c r="K170" s="42" t="str">
        <f>IF(ISBLANK('Frese Valve Selection'!E170),"",'Frese Valve Selection'!E170)</f>
        <v/>
      </c>
    </row>
    <row r="171" spans="1:11">
      <c r="A171" s="40" t="str">
        <f>IF(ISBLANK('Frese Valve Selection'!O171),"",'Frese Valve Selection'!O171)</f>
        <v/>
      </c>
      <c r="B171" s="41">
        <f>'Frese Valve Selection'!C171</f>
        <v>0</v>
      </c>
      <c r="C171" s="41">
        <f>IF(ISBLANK(A171),"",'Frese Valve Selection'!AE171)</f>
        <v>0</v>
      </c>
      <c r="D171" s="41"/>
      <c r="E171" s="41"/>
      <c r="F171" s="41">
        <f>IF(ISBLANK(A171),"",'Frese Valve Selection'!D171)</f>
        <v>0</v>
      </c>
      <c r="G171" s="41">
        <v>1</v>
      </c>
      <c r="H171" s="41" t="s">
        <v>78</v>
      </c>
      <c r="I171" s="41" t="str">
        <f>IF(ISBLANK(A171),"",'Frese Valve Selection'!AF171&amp;" kPa")</f>
        <v>0 kPa</v>
      </c>
      <c r="J171" s="41">
        <f>IF(ISBLANK(A171),"",'Frese Valve Selection'!B171)</f>
        <v>0</v>
      </c>
      <c r="K171" s="42" t="str">
        <f>IF(ISBLANK('Frese Valve Selection'!E171),"",'Frese Valve Selection'!E171)</f>
        <v/>
      </c>
    </row>
    <row r="172" spans="1:11">
      <c r="A172" s="40" t="str">
        <f>IF(ISBLANK('Frese Valve Selection'!O172),"",'Frese Valve Selection'!O172)</f>
        <v/>
      </c>
      <c r="B172" s="41">
        <f>'Frese Valve Selection'!C172</f>
        <v>0</v>
      </c>
      <c r="C172" s="41">
        <f>IF(ISBLANK(A172),"",'Frese Valve Selection'!AE172)</f>
        <v>0</v>
      </c>
      <c r="D172" s="41"/>
      <c r="E172" s="41"/>
      <c r="F172" s="41">
        <f>IF(ISBLANK(A172),"",'Frese Valve Selection'!D172)</f>
        <v>0</v>
      </c>
      <c r="G172" s="41">
        <v>1</v>
      </c>
      <c r="H172" s="41" t="s">
        <v>78</v>
      </c>
      <c r="I172" s="41" t="str">
        <f>IF(ISBLANK(A172),"",'Frese Valve Selection'!AF172&amp;" kPa")</f>
        <v>0 kPa</v>
      </c>
      <c r="J172" s="41">
        <f>IF(ISBLANK(A172),"",'Frese Valve Selection'!B172)</f>
        <v>0</v>
      </c>
      <c r="K172" s="42" t="str">
        <f>IF(ISBLANK('Frese Valve Selection'!E172),"",'Frese Valve Selection'!E172)</f>
        <v/>
      </c>
    </row>
    <row r="173" spans="1:11">
      <c r="A173" s="40" t="str">
        <f>IF(ISBLANK('Frese Valve Selection'!O173),"",'Frese Valve Selection'!O173)</f>
        <v/>
      </c>
      <c r="B173" s="41">
        <f>'Frese Valve Selection'!C173</f>
        <v>0</v>
      </c>
      <c r="C173" s="41">
        <f>IF(ISBLANK(A173),"",'Frese Valve Selection'!AE173)</f>
        <v>0</v>
      </c>
      <c r="D173" s="41"/>
      <c r="E173" s="41"/>
      <c r="F173" s="41">
        <f>IF(ISBLANK(A173),"",'Frese Valve Selection'!D173)</f>
        <v>0</v>
      </c>
      <c r="G173" s="41">
        <v>1</v>
      </c>
      <c r="H173" s="41" t="s">
        <v>78</v>
      </c>
      <c r="I173" s="41" t="str">
        <f>IF(ISBLANK(A173),"",'Frese Valve Selection'!AF173&amp;" kPa")</f>
        <v>0 kPa</v>
      </c>
      <c r="J173" s="41">
        <f>IF(ISBLANK(A173),"",'Frese Valve Selection'!B173)</f>
        <v>0</v>
      </c>
      <c r="K173" s="42" t="str">
        <f>IF(ISBLANK('Frese Valve Selection'!E173),"",'Frese Valve Selection'!E173)</f>
        <v/>
      </c>
    </row>
    <row r="174" spans="1:11">
      <c r="A174" s="40" t="str">
        <f>IF(ISBLANK('Frese Valve Selection'!O174),"",'Frese Valve Selection'!O174)</f>
        <v/>
      </c>
      <c r="B174" s="41">
        <f>'Frese Valve Selection'!C174</f>
        <v>0</v>
      </c>
      <c r="C174" s="41">
        <f>IF(ISBLANK(A174),"",'Frese Valve Selection'!AE174)</f>
        <v>0</v>
      </c>
      <c r="D174" s="41"/>
      <c r="E174" s="41"/>
      <c r="F174" s="41">
        <f>IF(ISBLANK(A174),"",'Frese Valve Selection'!D174)</f>
        <v>0</v>
      </c>
      <c r="G174" s="41">
        <v>1</v>
      </c>
      <c r="H174" s="41" t="s">
        <v>78</v>
      </c>
      <c r="I174" s="41" t="str">
        <f>IF(ISBLANK(A174),"",'Frese Valve Selection'!AF174&amp;" kPa")</f>
        <v>0 kPa</v>
      </c>
      <c r="J174" s="41">
        <f>IF(ISBLANK(A174),"",'Frese Valve Selection'!B174)</f>
        <v>0</v>
      </c>
      <c r="K174" s="42" t="str">
        <f>IF(ISBLANK('Frese Valve Selection'!E174),"",'Frese Valve Selection'!E174)</f>
        <v/>
      </c>
    </row>
    <row r="175" spans="1:11">
      <c r="A175" s="40" t="str">
        <f>IF(ISBLANK('Frese Valve Selection'!O175),"",'Frese Valve Selection'!O175)</f>
        <v/>
      </c>
      <c r="B175" s="41">
        <f>'Frese Valve Selection'!C175</f>
        <v>0</v>
      </c>
      <c r="C175" s="41">
        <f>IF(ISBLANK(A175),"",'Frese Valve Selection'!AE175)</f>
        <v>0</v>
      </c>
      <c r="D175" s="41"/>
      <c r="E175" s="41"/>
      <c r="F175" s="41">
        <f>IF(ISBLANK(A175),"",'Frese Valve Selection'!D175)</f>
        <v>0</v>
      </c>
      <c r="G175" s="41">
        <v>1</v>
      </c>
      <c r="H175" s="41" t="s">
        <v>78</v>
      </c>
      <c r="I175" s="41" t="str">
        <f>IF(ISBLANK(A175),"",'Frese Valve Selection'!AF175&amp;" kPa")</f>
        <v>0 kPa</v>
      </c>
      <c r="J175" s="41">
        <f>IF(ISBLANK(A175),"",'Frese Valve Selection'!B175)</f>
        <v>0</v>
      </c>
      <c r="K175" s="42" t="str">
        <f>IF(ISBLANK('Frese Valve Selection'!E175),"",'Frese Valve Selection'!E175)</f>
        <v/>
      </c>
    </row>
    <row r="176" spans="1:11">
      <c r="A176" s="40" t="str">
        <f>IF(ISBLANK('Frese Valve Selection'!O176),"",'Frese Valve Selection'!O176)</f>
        <v/>
      </c>
      <c r="B176" s="41">
        <f>'Frese Valve Selection'!C176</f>
        <v>0</v>
      </c>
      <c r="C176" s="41">
        <f>IF(ISBLANK(A176),"",'Frese Valve Selection'!AE176)</f>
        <v>0</v>
      </c>
      <c r="D176" s="41"/>
      <c r="E176" s="41"/>
      <c r="F176" s="41">
        <f>IF(ISBLANK(A176),"",'Frese Valve Selection'!D176)</f>
        <v>0</v>
      </c>
      <c r="G176" s="41">
        <v>1</v>
      </c>
      <c r="H176" s="41" t="s">
        <v>78</v>
      </c>
      <c r="I176" s="41" t="str">
        <f>IF(ISBLANK(A176),"",'Frese Valve Selection'!AF176&amp;" kPa")</f>
        <v>0 kPa</v>
      </c>
      <c r="J176" s="41">
        <f>IF(ISBLANK(A176),"",'Frese Valve Selection'!B176)</f>
        <v>0</v>
      </c>
      <c r="K176" s="42" t="str">
        <f>IF(ISBLANK('Frese Valve Selection'!E176),"",'Frese Valve Selection'!E176)</f>
        <v/>
      </c>
    </row>
    <row r="177" spans="1:11">
      <c r="A177" s="40" t="str">
        <f>IF(ISBLANK('Frese Valve Selection'!O177),"",'Frese Valve Selection'!O177)</f>
        <v/>
      </c>
      <c r="B177" s="41">
        <f>'Frese Valve Selection'!C177</f>
        <v>0</v>
      </c>
      <c r="C177" s="41">
        <f>IF(ISBLANK(A177),"",'Frese Valve Selection'!AE177)</f>
        <v>0</v>
      </c>
      <c r="D177" s="41"/>
      <c r="E177" s="41"/>
      <c r="F177" s="41">
        <f>IF(ISBLANK(A177),"",'Frese Valve Selection'!D177)</f>
        <v>0</v>
      </c>
      <c r="G177" s="41">
        <v>1</v>
      </c>
      <c r="H177" s="41" t="s">
        <v>78</v>
      </c>
      <c r="I177" s="41" t="str">
        <f>IF(ISBLANK(A177),"",'Frese Valve Selection'!AF177&amp;" kPa")</f>
        <v>0 kPa</v>
      </c>
      <c r="J177" s="41">
        <f>IF(ISBLANK(A177),"",'Frese Valve Selection'!B177)</f>
        <v>0</v>
      </c>
      <c r="K177" s="42" t="str">
        <f>IF(ISBLANK('Frese Valve Selection'!E177),"",'Frese Valve Selection'!E177)</f>
        <v/>
      </c>
    </row>
    <row r="178" spans="1:11">
      <c r="A178" s="40" t="str">
        <f>IF(ISBLANK('Frese Valve Selection'!O178),"",'Frese Valve Selection'!O178)</f>
        <v/>
      </c>
      <c r="B178" s="41">
        <f>'Frese Valve Selection'!C178</f>
        <v>0</v>
      </c>
      <c r="C178" s="41">
        <f>IF(ISBLANK(A178),"",'Frese Valve Selection'!AE178)</f>
        <v>0</v>
      </c>
      <c r="D178" s="41"/>
      <c r="E178" s="41"/>
      <c r="F178" s="41">
        <f>IF(ISBLANK(A178),"",'Frese Valve Selection'!D178)</f>
        <v>0</v>
      </c>
      <c r="G178" s="41">
        <v>1</v>
      </c>
      <c r="H178" s="41" t="s">
        <v>78</v>
      </c>
      <c r="I178" s="41" t="str">
        <f>IF(ISBLANK(A178),"",'Frese Valve Selection'!AF178&amp;" kPa")</f>
        <v>0 kPa</v>
      </c>
      <c r="J178" s="41">
        <f>IF(ISBLANK(A178),"",'Frese Valve Selection'!B178)</f>
        <v>0</v>
      </c>
      <c r="K178" s="42" t="str">
        <f>IF(ISBLANK('Frese Valve Selection'!E178),"",'Frese Valve Selection'!E178)</f>
        <v/>
      </c>
    </row>
    <row r="179" spans="1:11">
      <c r="A179" s="40" t="str">
        <f>IF(ISBLANK('Frese Valve Selection'!O179),"",'Frese Valve Selection'!O179)</f>
        <v/>
      </c>
      <c r="B179" s="41">
        <f>'Frese Valve Selection'!C179</f>
        <v>0</v>
      </c>
      <c r="C179" s="41">
        <f>IF(ISBLANK(A179),"",'Frese Valve Selection'!AE179)</f>
        <v>0</v>
      </c>
      <c r="D179" s="41"/>
      <c r="E179" s="41"/>
      <c r="F179" s="41">
        <f>IF(ISBLANK(A179),"",'Frese Valve Selection'!D179)</f>
        <v>0</v>
      </c>
      <c r="G179" s="41">
        <v>1</v>
      </c>
      <c r="H179" s="41" t="s">
        <v>78</v>
      </c>
      <c r="I179" s="41" t="str">
        <f>IF(ISBLANK(A179),"",'Frese Valve Selection'!AF179&amp;" kPa")</f>
        <v>0 kPa</v>
      </c>
      <c r="J179" s="41">
        <f>IF(ISBLANK(A179),"",'Frese Valve Selection'!B179)</f>
        <v>0</v>
      </c>
      <c r="K179" s="42" t="str">
        <f>IF(ISBLANK('Frese Valve Selection'!E179),"",'Frese Valve Selection'!E179)</f>
        <v/>
      </c>
    </row>
    <row r="180" spans="1:11">
      <c r="A180" s="40" t="str">
        <f>IF(ISBLANK('Frese Valve Selection'!O180),"",'Frese Valve Selection'!O180)</f>
        <v/>
      </c>
      <c r="B180" s="41">
        <f>'Frese Valve Selection'!C180</f>
        <v>0</v>
      </c>
      <c r="C180" s="41">
        <f>IF(ISBLANK(A180),"",'Frese Valve Selection'!AE180)</f>
        <v>0</v>
      </c>
      <c r="D180" s="41"/>
      <c r="E180" s="41"/>
      <c r="F180" s="41">
        <f>IF(ISBLANK(A180),"",'Frese Valve Selection'!D180)</f>
        <v>0</v>
      </c>
      <c r="G180" s="41">
        <v>1</v>
      </c>
      <c r="H180" s="41" t="s">
        <v>78</v>
      </c>
      <c r="I180" s="41" t="str">
        <f>IF(ISBLANK(A180),"",'Frese Valve Selection'!AF180&amp;" kPa")</f>
        <v>0 kPa</v>
      </c>
      <c r="J180" s="41">
        <f>IF(ISBLANK(A180),"",'Frese Valve Selection'!B180)</f>
        <v>0</v>
      </c>
      <c r="K180" s="42" t="str">
        <f>IF(ISBLANK('Frese Valve Selection'!E180),"",'Frese Valve Selection'!E180)</f>
        <v/>
      </c>
    </row>
    <row r="181" spans="1:11">
      <c r="A181" s="40" t="str">
        <f>IF(ISBLANK('Frese Valve Selection'!O181),"",'Frese Valve Selection'!O181)</f>
        <v/>
      </c>
      <c r="B181" s="41">
        <f>'Frese Valve Selection'!C181</f>
        <v>0</v>
      </c>
      <c r="C181" s="41">
        <f>IF(ISBLANK(A181),"",'Frese Valve Selection'!AE181)</f>
        <v>0</v>
      </c>
      <c r="D181" s="41"/>
      <c r="E181" s="41"/>
      <c r="F181" s="41">
        <f>IF(ISBLANK(A181),"",'Frese Valve Selection'!D181)</f>
        <v>0</v>
      </c>
      <c r="G181" s="41">
        <v>1</v>
      </c>
      <c r="H181" s="41" t="s">
        <v>78</v>
      </c>
      <c r="I181" s="41" t="str">
        <f>IF(ISBLANK(A181),"",'Frese Valve Selection'!AF181&amp;" kPa")</f>
        <v>0 kPa</v>
      </c>
      <c r="J181" s="41">
        <f>IF(ISBLANK(A181),"",'Frese Valve Selection'!B181)</f>
        <v>0</v>
      </c>
      <c r="K181" s="42" t="str">
        <f>IF(ISBLANK('Frese Valve Selection'!E181),"",'Frese Valve Selection'!E181)</f>
        <v/>
      </c>
    </row>
    <row r="182" spans="1:11">
      <c r="A182" s="40" t="str">
        <f>IF(ISBLANK('Frese Valve Selection'!O182),"",'Frese Valve Selection'!O182)</f>
        <v/>
      </c>
      <c r="B182" s="41">
        <f>'Frese Valve Selection'!C182</f>
        <v>0</v>
      </c>
      <c r="C182" s="41">
        <f>IF(ISBLANK(A182),"",'Frese Valve Selection'!AE182)</f>
        <v>0</v>
      </c>
      <c r="D182" s="41"/>
      <c r="E182" s="41"/>
      <c r="F182" s="41">
        <f>IF(ISBLANK(A182),"",'Frese Valve Selection'!D182)</f>
        <v>0</v>
      </c>
      <c r="G182" s="41">
        <v>1</v>
      </c>
      <c r="H182" s="41" t="s">
        <v>78</v>
      </c>
      <c r="I182" s="41" t="str">
        <f>IF(ISBLANK(A182),"",'Frese Valve Selection'!AF182&amp;" kPa")</f>
        <v>0 kPa</v>
      </c>
      <c r="J182" s="41">
        <f>IF(ISBLANK(A182),"",'Frese Valve Selection'!B182)</f>
        <v>0</v>
      </c>
      <c r="K182" s="42" t="str">
        <f>IF(ISBLANK('Frese Valve Selection'!E182),"",'Frese Valve Selection'!E182)</f>
        <v/>
      </c>
    </row>
    <row r="183" spans="1:11">
      <c r="A183" s="40" t="str">
        <f>IF(ISBLANK('Frese Valve Selection'!O183),"",'Frese Valve Selection'!O183)</f>
        <v/>
      </c>
      <c r="B183" s="41">
        <f>'Frese Valve Selection'!C183</f>
        <v>0</v>
      </c>
      <c r="C183" s="41">
        <f>IF(ISBLANK(A183),"",'Frese Valve Selection'!AE183)</f>
        <v>0</v>
      </c>
      <c r="D183" s="41"/>
      <c r="E183" s="41"/>
      <c r="F183" s="41">
        <f>IF(ISBLANK(A183),"",'Frese Valve Selection'!D183)</f>
        <v>0</v>
      </c>
      <c r="G183" s="41">
        <v>1</v>
      </c>
      <c r="H183" s="41" t="s">
        <v>78</v>
      </c>
      <c r="I183" s="41" t="str">
        <f>IF(ISBLANK(A183),"",'Frese Valve Selection'!AF183&amp;" kPa")</f>
        <v>0 kPa</v>
      </c>
      <c r="J183" s="41">
        <f>IF(ISBLANK(A183),"",'Frese Valve Selection'!B183)</f>
        <v>0</v>
      </c>
      <c r="K183" s="42" t="str">
        <f>IF(ISBLANK('Frese Valve Selection'!E183),"",'Frese Valve Selection'!E183)</f>
        <v/>
      </c>
    </row>
    <row r="184" spans="1:11">
      <c r="A184" s="40" t="str">
        <f>IF(ISBLANK('Frese Valve Selection'!O184),"",'Frese Valve Selection'!O184)</f>
        <v/>
      </c>
      <c r="B184" s="41">
        <f>'Frese Valve Selection'!C184</f>
        <v>0</v>
      </c>
      <c r="C184" s="41">
        <f>IF(ISBLANK(A184),"",'Frese Valve Selection'!AE184)</f>
        <v>0</v>
      </c>
      <c r="D184" s="41"/>
      <c r="E184" s="41"/>
      <c r="F184" s="41">
        <f>IF(ISBLANK(A184),"",'Frese Valve Selection'!D184)</f>
        <v>0</v>
      </c>
      <c r="G184" s="41">
        <v>1</v>
      </c>
      <c r="H184" s="41" t="s">
        <v>78</v>
      </c>
      <c r="I184" s="41" t="str">
        <f>IF(ISBLANK(A184),"",'Frese Valve Selection'!AF184&amp;" kPa")</f>
        <v>0 kPa</v>
      </c>
      <c r="J184" s="41">
        <f>IF(ISBLANK(A184),"",'Frese Valve Selection'!B184)</f>
        <v>0</v>
      </c>
      <c r="K184" s="42" t="str">
        <f>IF(ISBLANK('Frese Valve Selection'!E184),"",'Frese Valve Selection'!E184)</f>
        <v/>
      </c>
    </row>
    <row r="185" spans="1:11">
      <c r="A185" s="40" t="str">
        <f>IF(ISBLANK('Frese Valve Selection'!O185),"",'Frese Valve Selection'!O185)</f>
        <v/>
      </c>
      <c r="B185" s="41">
        <f>'Frese Valve Selection'!C185</f>
        <v>0</v>
      </c>
      <c r="C185" s="41">
        <f>IF(ISBLANK(A185),"",'Frese Valve Selection'!AE185)</f>
        <v>0</v>
      </c>
      <c r="D185" s="41"/>
      <c r="E185" s="41"/>
      <c r="F185" s="41">
        <f>IF(ISBLANK(A185),"",'Frese Valve Selection'!D185)</f>
        <v>0</v>
      </c>
      <c r="G185" s="41">
        <v>1</v>
      </c>
      <c r="H185" s="41" t="s">
        <v>78</v>
      </c>
      <c r="I185" s="41" t="str">
        <f>IF(ISBLANK(A185),"",'Frese Valve Selection'!AF185&amp;" kPa")</f>
        <v>0 kPa</v>
      </c>
      <c r="J185" s="41">
        <f>IF(ISBLANK(A185),"",'Frese Valve Selection'!B185)</f>
        <v>0</v>
      </c>
      <c r="K185" s="42" t="str">
        <f>IF(ISBLANK('Frese Valve Selection'!E185),"",'Frese Valve Selection'!E185)</f>
        <v/>
      </c>
    </row>
    <row r="186" spans="1:11">
      <c r="A186" s="40" t="str">
        <f>IF(ISBLANK('Frese Valve Selection'!O186),"",'Frese Valve Selection'!O186)</f>
        <v/>
      </c>
      <c r="B186" s="41">
        <f>'Frese Valve Selection'!C186</f>
        <v>0</v>
      </c>
      <c r="C186" s="41">
        <f>IF(ISBLANK(A186),"",'Frese Valve Selection'!AE186)</f>
        <v>0</v>
      </c>
      <c r="D186" s="41"/>
      <c r="E186" s="41"/>
      <c r="F186" s="41">
        <f>IF(ISBLANK(A186),"",'Frese Valve Selection'!D186)</f>
        <v>0</v>
      </c>
      <c r="G186" s="41">
        <v>1</v>
      </c>
      <c r="H186" s="41" t="s">
        <v>78</v>
      </c>
      <c r="I186" s="41" t="str">
        <f>IF(ISBLANK(A186),"",'Frese Valve Selection'!AF186&amp;" kPa")</f>
        <v>0 kPa</v>
      </c>
      <c r="J186" s="41">
        <f>IF(ISBLANK(A186),"",'Frese Valve Selection'!B186)</f>
        <v>0</v>
      </c>
      <c r="K186" s="42" t="str">
        <f>IF(ISBLANK('Frese Valve Selection'!E186),"",'Frese Valve Selection'!E186)</f>
        <v/>
      </c>
    </row>
    <row r="187" spans="1:11">
      <c r="A187" s="40" t="str">
        <f>IF(ISBLANK('Frese Valve Selection'!O187),"",'Frese Valve Selection'!O187)</f>
        <v/>
      </c>
      <c r="B187" s="41">
        <f>'Frese Valve Selection'!C187</f>
        <v>0</v>
      </c>
      <c r="C187" s="41">
        <f>IF(ISBLANK(A187),"",'Frese Valve Selection'!AE187)</f>
        <v>0</v>
      </c>
      <c r="D187" s="41"/>
      <c r="E187" s="41"/>
      <c r="F187" s="41">
        <f>IF(ISBLANK(A187),"",'Frese Valve Selection'!D187)</f>
        <v>0</v>
      </c>
      <c r="G187" s="41">
        <v>1</v>
      </c>
      <c r="H187" s="41" t="s">
        <v>78</v>
      </c>
      <c r="I187" s="41" t="str">
        <f>IF(ISBLANK(A187),"",'Frese Valve Selection'!AF187&amp;" kPa")</f>
        <v>0 kPa</v>
      </c>
      <c r="J187" s="41">
        <f>IF(ISBLANK(A187),"",'Frese Valve Selection'!B187)</f>
        <v>0</v>
      </c>
      <c r="K187" s="42" t="str">
        <f>IF(ISBLANK('Frese Valve Selection'!E187),"",'Frese Valve Selection'!E187)</f>
        <v/>
      </c>
    </row>
    <row r="188" spans="1:11">
      <c r="A188" s="40" t="str">
        <f>IF(ISBLANK('Frese Valve Selection'!O188),"",'Frese Valve Selection'!O188)</f>
        <v/>
      </c>
      <c r="B188" s="41">
        <f>'Frese Valve Selection'!C188</f>
        <v>0</v>
      </c>
      <c r="C188" s="41">
        <f>IF(ISBLANK(A188),"",'Frese Valve Selection'!AE188)</f>
        <v>0</v>
      </c>
      <c r="D188" s="41"/>
      <c r="E188" s="41"/>
      <c r="F188" s="41">
        <f>IF(ISBLANK(A188),"",'Frese Valve Selection'!D188)</f>
        <v>0</v>
      </c>
      <c r="G188" s="41">
        <v>1</v>
      </c>
      <c r="H188" s="41" t="s">
        <v>78</v>
      </c>
      <c r="I188" s="41" t="str">
        <f>IF(ISBLANK(A188),"",'Frese Valve Selection'!AF188&amp;" kPa")</f>
        <v>0 kPa</v>
      </c>
      <c r="J188" s="41">
        <f>IF(ISBLANK(A188),"",'Frese Valve Selection'!B188)</f>
        <v>0</v>
      </c>
      <c r="K188" s="42" t="str">
        <f>IF(ISBLANK('Frese Valve Selection'!E188),"",'Frese Valve Selection'!E188)</f>
        <v/>
      </c>
    </row>
    <row r="189" spans="1:11">
      <c r="A189" s="40" t="str">
        <f>IF(ISBLANK('Frese Valve Selection'!O189),"",'Frese Valve Selection'!O189)</f>
        <v/>
      </c>
      <c r="B189" s="41">
        <f>'Frese Valve Selection'!C189</f>
        <v>0</v>
      </c>
      <c r="C189" s="41">
        <f>IF(ISBLANK(A189),"",'Frese Valve Selection'!AE189)</f>
        <v>0</v>
      </c>
      <c r="D189" s="41"/>
      <c r="E189" s="41"/>
      <c r="F189" s="41">
        <f>IF(ISBLANK(A189),"",'Frese Valve Selection'!D189)</f>
        <v>0</v>
      </c>
      <c r="G189" s="41">
        <v>1</v>
      </c>
      <c r="H189" s="41" t="s">
        <v>78</v>
      </c>
      <c r="I189" s="41" t="str">
        <f>IF(ISBLANK(A189),"",'Frese Valve Selection'!AF189&amp;" kPa")</f>
        <v>0 kPa</v>
      </c>
      <c r="J189" s="41">
        <f>IF(ISBLANK(A189),"",'Frese Valve Selection'!B189)</f>
        <v>0</v>
      </c>
      <c r="K189" s="42" t="str">
        <f>IF(ISBLANK('Frese Valve Selection'!E189),"",'Frese Valve Selection'!E189)</f>
        <v/>
      </c>
    </row>
    <row r="190" spans="1:11">
      <c r="A190" s="40" t="str">
        <f>IF(ISBLANK('Frese Valve Selection'!O190),"",'Frese Valve Selection'!O190)</f>
        <v/>
      </c>
      <c r="B190" s="41">
        <f>'Frese Valve Selection'!C190</f>
        <v>0</v>
      </c>
      <c r="C190" s="41">
        <f>IF(ISBLANK(A190),"",'Frese Valve Selection'!AE190)</f>
        <v>0</v>
      </c>
      <c r="D190" s="41"/>
      <c r="E190" s="41"/>
      <c r="F190" s="41">
        <f>IF(ISBLANK(A190),"",'Frese Valve Selection'!D190)</f>
        <v>0</v>
      </c>
      <c r="G190" s="41">
        <v>1</v>
      </c>
      <c r="H190" s="41" t="s">
        <v>78</v>
      </c>
      <c r="I190" s="41" t="str">
        <f>IF(ISBLANK(A190),"",'Frese Valve Selection'!AF190&amp;" kPa")</f>
        <v>0 kPa</v>
      </c>
      <c r="J190" s="41">
        <f>IF(ISBLANK(A190),"",'Frese Valve Selection'!B190)</f>
        <v>0</v>
      </c>
      <c r="K190" s="42" t="str">
        <f>IF(ISBLANK('Frese Valve Selection'!E190),"",'Frese Valve Selection'!E190)</f>
        <v/>
      </c>
    </row>
    <row r="191" spans="1:11">
      <c r="A191" s="40" t="str">
        <f>IF(ISBLANK('Frese Valve Selection'!O191),"",'Frese Valve Selection'!O191)</f>
        <v/>
      </c>
      <c r="B191" s="41">
        <f>'Frese Valve Selection'!C191</f>
        <v>0</v>
      </c>
      <c r="C191" s="41">
        <f>IF(ISBLANK(A191),"",'Frese Valve Selection'!AE191)</f>
        <v>0</v>
      </c>
      <c r="D191" s="41"/>
      <c r="E191" s="41"/>
      <c r="F191" s="41">
        <f>IF(ISBLANK(A191),"",'Frese Valve Selection'!D191)</f>
        <v>0</v>
      </c>
      <c r="G191" s="41">
        <v>1</v>
      </c>
      <c r="H191" s="41" t="s">
        <v>78</v>
      </c>
      <c r="I191" s="41" t="str">
        <f>IF(ISBLANK(A191),"",'Frese Valve Selection'!AF191&amp;" kPa")</f>
        <v>0 kPa</v>
      </c>
      <c r="J191" s="41">
        <f>IF(ISBLANK(A191),"",'Frese Valve Selection'!B191)</f>
        <v>0</v>
      </c>
      <c r="K191" s="42" t="str">
        <f>IF(ISBLANK('Frese Valve Selection'!E191),"",'Frese Valve Selection'!E191)</f>
        <v/>
      </c>
    </row>
    <row r="192" spans="1:11">
      <c r="A192" s="40" t="str">
        <f>IF(ISBLANK('Frese Valve Selection'!O192),"",'Frese Valve Selection'!O192)</f>
        <v/>
      </c>
      <c r="B192" s="41">
        <f>'Frese Valve Selection'!C192</f>
        <v>0</v>
      </c>
      <c r="C192" s="41">
        <f>IF(ISBLANK(A192),"",'Frese Valve Selection'!AE192)</f>
        <v>0</v>
      </c>
      <c r="D192" s="41"/>
      <c r="E192" s="41"/>
      <c r="F192" s="41">
        <f>IF(ISBLANK(A192),"",'Frese Valve Selection'!D192)</f>
        <v>0</v>
      </c>
      <c r="G192" s="41">
        <v>1</v>
      </c>
      <c r="H192" s="41" t="s">
        <v>78</v>
      </c>
      <c r="I192" s="41" t="str">
        <f>IF(ISBLANK(A192),"",'Frese Valve Selection'!AF192&amp;" kPa")</f>
        <v>0 kPa</v>
      </c>
      <c r="J192" s="41">
        <f>IF(ISBLANK(A192),"",'Frese Valve Selection'!B192)</f>
        <v>0</v>
      </c>
      <c r="K192" s="42" t="str">
        <f>IF(ISBLANK('Frese Valve Selection'!E192),"",'Frese Valve Selection'!E192)</f>
        <v/>
      </c>
    </row>
    <row r="193" spans="1:11">
      <c r="A193" s="40" t="str">
        <f>IF(ISBLANK('Frese Valve Selection'!O193),"",'Frese Valve Selection'!O193)</f>
        <v/>
      </c>
      <c r="B193" s="41">
        <f>'Frese Valve Selection'!C193</f>
        <v>0</v>
      </c>
      <c r="C193" s="41">
        <f>IF(ISBLANK(A193),"",'Frese Valve Selection'!AE193)</f>
        <v>0</v>
      </c>
      <c r="D193" s="41"/>
      <c r="E193" s="41"/>
      <c r="F193" s="41">
        <f>IF(ISBLANK(A193),"",'Frese Valve Selection'!D193)</f>
        <v>0</v>
      </c>
      <c r="G193" s="41">
        <v>1</v>
      </c>
      <c r="H193" s="41" t="s">
        <v>78</v>
      </c>
      <c r="I193" s="41" t="str">
        <f>IF(ISBLANK(A193),"",'Frese Valve Selection'!AF193&amp;" kPa")</f>
        <v>0 kPa</v>
      </c>
      <c r="J193" s="41">
        <f>IF(ISBLANK(A193),"",'Frese Valve Selection'!B193)</f>
        <v>0</v>
      </c>
      <c r="K193" s="42" t="str">
        <f>IF(ISBLANK('Frese Valve Selection'!E193),"",'Frese Valve Selection'!E193)</f>
        <v/>
      </c>
    </row>
    <row r="194" spans="1:11">
      <c r="A194" s="40" t="str">
        <f>IF(ISBLANK('Frese Valve Selection'!O194),"",'Frese Valve Selection'!O194)</f>
        <v/>
      </c>
      <c r="B194" s="41">
        <f>'Frese Valve Selection'!C194</f>
        <v>0</v>
      </c>
      <c r="C194" s="41">
        <f>IF(ISBLANK(A194),"",'Frese Valve Selection'!AE194)</f>
        <v>0</v>
      </c>
      <c r="D194" s="41"/>
      <c r="E194" s="41"/>
      <c r="F194" s="41">
        <f>IF(ISBLANK(A194),"",'Frese Valve Selection'!D194)</f>
        <v>0</v>
      </c>
      <c r="G194" s="41">
        <v>1</v>
      </c>
      <c r="H194" s="41" t="s">
        <v>78</v>
      </c>
      <c r="I194" s="41" t="str">
        <f>IF(ISBLANK(A194),"",'Frese Valve Selection'!AF194&amp;" kPa")</f>
        <v>0 kPa</v>
      </c>
      <c r="J194" s="41">
        <f>IF(ISBLANK(A194),"",'Frese Valve Selection'!B194)</f>
        <v>0</v>
      </c>
      <c r="K194" s="42" t="str">
        <f>IF(ISBLANK('Frese Valve Selection'!E194),"",'Frese Valve Selection'!E194)</f>
        <v/>
      </c>
    </row>
    <row r="195" spans="1:11">
      <c r="A195" s="40" t="str">
        <f>IF(ISBLANK('Frese Valve Selection'!O195),"",'Frese Valve Selection'!O195)</f>
        <v/>
      </c>
      <c r="B195" s="41">
        <f>'Frese Valve Selection'!C195</f>
        <v>0</v>
      </c>
      <c r="C195" s="41">
        <f>IF(ISBLANK(A195),"",'Frese Valve Selection'!AE195)</f>
        <v>0</v>
      </c>
      <c r="D195" s="41"/>
      <c r="E195" s="41"/>
      <c r="F195" s="41">
        <f>IF(ISBLANK(A195),"",'Frese Valve Selection'!D195)</f>
        <v>0</v>
      </c>
      <c r="G195" s="41">
        <v>1</v>
      </c>
      <c r="H195" s="41" t="s">
        <v>78</v>
      </c>
      <c r="I195" s="41" t="str">
        <f>IF(ISBLANK(A195),"",'Frese Valve Selection'!AF195&amp;" kPa")</f>
        <v>0 kPa</v>
      </c>
      <c r="J195" s="41">
        <f>IF(ISBLANK(A195),"",'Frese Valve Selection'!B195)</f>
        <v>0</v>
      </c>
      <c r="K195" s="42" t="str">
        <f>IF(ISBLANK('Frese Valve Selection'!E195),"",'Frese Valve Selection'!E195)</f>
        <v/>
      </c>
    </row>
    <row r="196" spans="1:11">
      <c r="A196" s="40" t="str">
        <f>IF(ISBLANK('Frese Valve Selection'!O196),"",'Frese Valve Selection'!O196)</f>
        <v/>
      </c>
      <c r="B196" s="41">
        <f>'Frese Valve Selection'!C196</f>
        <v>0</v>
      </c>
      <c r="C196" s="41">
        <f>IF(ISBLANK(A196),"",'Frese Valve Selection'!AE196)</f>
        <v>0</v>
      </c>
      <c r="D196" s="41"/>
      <c r="E196" s="41"/>
      <c r="F196" s="41">
        <f>IF(ISBLANK(A196),"",'Frese Valve Selection'!D196)</f>
        <v>0</v>
      </c>
      <c r="G196" s="41">
        <v>1</v>
      </c>
      <c r="H196" s="41" t="s">
        <v>78</v>
      </c>
      <c r="I196" s="41" t="str">
        <f>IF(ISBLANK(A196),"",'Frese Valve Selection'!AF196&amp;" kPa")</f>
        <v>0 kPa</v>
      </c>
      <c r="J196" s="41">
        <f>IF(ISBLANK(A196),"",'Frese Valve Selection'!B196)</f>
        <v>0</v>
      </c>
      <c r="K196" s="42" t="str">
        <f>IF(ISBLANK('Frese Valve Selection'!E196),"",'Frese Valve Selection'!E196)</f>
        <v/>
      </c>
    </row>
    <row r="197" spans="1:11">
      <c r="A197" s="40" t="str">
        <f>IF(ISBLANK('Frese Valve Selection'!O197),"",'Frese Valve Selection'!O197)</f>
        <v/>
      </c>
      <c r="B197" s="41">
        <f>'Frese Valve Selection'!C197</f>
        <v>0</v>
      </c>
      <c r="C197" s="41">
        <f>IF(ISBLANK(A197),"",'Frese Valve Selection'!AE197)</f>
        <v>0</v>
      </c>
      <c r="D197" s="41"/>
      <c r="E197" s="41"/>
      <c r="F197" s="41">
        <f>IF(ISBLANK(A197),"",'Frese Valve Selection'!D197)</f>
        <v>0</v>
      </c>
      <c r="G197" s="41">
        <v>1</v>
      </c>
      <c r="H197" s="41" t="s">
        <v>78</v>
      </c>
      <c r="I197" s="41" t="str">
        <f>IF(ISBLANK(A197),"",'Frese Valve Selection'!AF197&amp;" kPa")</f>
        <v>0 kPa</v>
      </c>
      <c r="J197" s="41">
        <f>IF(ISBLANK(A197),"",'Frese Valve Selection'!B197)</f>
        <v>0</v>
      </c>
      <c r="K197" s="42" t="str">
        <f>IF(ISBLANK('Frese Valve Selection'!E197),"",'Frese Valve Selection'!E197)</f>
        <v/>
      </c>
    </row>
    <row r="198" spans="1:11">
      <c r="A198" s="40" t="str">
        <f>IF(ISBLANK('Frese Valve Selection'!O198),"",'Frese Valve Selection'!O198)</f>
        <v/>
      </c>
      <c r="B198" s="41">
        <f>'Frese Valve Selection'!C198</f>
        <v>0</v>
      </c>
      <c r="C198" s="41">
        <f>IF(ISBLANK(A198),"",'Frese Valve Selection'!AE198)</f>
        <v>0</v>
      </c>
      <c r="D198" s="41"/>
      <c r="E198" s="41"/>
      <c r="F198" s="41">
        <f>IF(ISBLANK(A198),"",'Frese Valve Selection'!D198)</f>
        <v>0</v>
      </c>
      <c r="G198" s="41">
        <v>1</v>
      </c>
      <c r="H198" s="41" t="s">
        <v>78</v>
      </c>
      <c r="I198" s="41" t="str">
        <f>IF(ISBLANK(A198),"",'Frese Valve Selection'!AF198&amp;" kPa")</f>
        <v>0 kPa</v>
      </c>
      <c r="J198" s="41">
        <f>IF(ISBLANK(A198),"",'Frese Valve Selection'!B198)</f>
        <v>0</v>
      </c>
      <c r="K198" s="42" t="str">
        <f>IF(ISBLANK('Frese Valve Selection'!E198),"",'Frese Valve Selection'!E198)</f>
        <v/>
      </c>
    </row>
    <row r="199" spans="1:11">
      <c r="A199" s="40" t="str">
        <f>IF(ISBLANK('Frese Valve Selection'!O199),"",'Frese Valve Selection'!O199)</f>
        <v/>
      </c>
      <c r="B199" s="41">
        <f>'Frese Valve Selection'!C199</f>
        <v>0</v>
      </c>
      <c r="C199" s="41">
        <f>IF(ISBLANK(A199),"",'Frese Valve Selection'!AE199)</f>
        <v>0</v>
      </c>
      <c r="D199" s="41"/>
      <c r="E199" s="41"/>
      <c r="F199" s="41">
        <f>IF(ISBLANK(A199),"",'Frese Valve Selection'!D199)</f>
        <v>0</v>
      </c>
      <c r="G199" s="41">
        <v>1</v>
      </c>
      <c r="H199" s="41" t="s">
        <v>78</v>
      </c>
      <c r="I199" s="41" t="str">
        <f>IF(ISBLANK(A199),"",'Frese Valve Selection'!AF199&amp;" kPa")</f>
        <v>0 kPa</v>
      </c>
      <c r="J199" s="41">
        <f>IF(ISBLANK(A199),"",'Frese Valve Selection'!B199)</f>
        <v>0</v>
      </c>
      <c r="K199" s="42" t="str">
        <f>IF(ISBLANK('Frese Valve Selection'!E199),"",'Frese Valve Selection'!E199)</f>
        <v/>
      </c>
    </row>
    <row r="200" spans="1:11">
      <c r="A200" s="40" t="str">
        <f>IF(ISBLANK('Frese Valve Selection'!O200),"",'Frese Valve Selection'!O200)</f>
        <v/>
      </c>
      <c r="B200" s="41">
        <f>'Frese Valve Selection'!C200</f>
        <v>0</v>
      </c>
      <c r="C200" s="41">
        <f>IF(ISBLANK(A200),"",'Frese Valve Selection'!AE200)</f>
        <v>0</v>
      </c>
      <c r="D200" s="41"/>
      <c r="E200" s="41"/>
      <c r="F200" s="41">
        <f>IF(ISBLANK(A200),"",'Frese Valve Selection'!D200)</f>
        <v>0</v>
      </c>
      <c r="G200" s="41">
        <v>1</v>
      </c>
      <c r="H200" s="41" t="s">
        <v>78</v>
      </c>
      <c r="I200" s="41" t="str">
        <f>IF(ISBLANK(A200),"",'Frese Valve Selection'!AF200&amp;" kPa")</f>
        <v>0 kPa</v>
      </c>
      <c r="J200" s="41">
        <f>IF(ISBLANK(A200),"",'Frese Valve Selection'!B200)</f>
        <v>0</v>
      </c>
      <c r="K200" s="42" t="str">
        <f>IF(ISBLANK('Frese Valve Selection'!E200),"",'Frese Valve Selection'!E200)</f>
        <v/>
      </c>
    </row>
    <row r="201" spans="1:11">
      <c r="A201" s="40" t="str">
        <f>IF(ISBLANK('Frese Valve Selection'!O201),"",'Frese Valve Selection'!O201)</f>
        <v/>
      </c>
      <c r="B201" s="41">
        <f>'Frese Valve Selection'!C201</f>
        <v>0</v>
      </c>
      <c r="C201" s="41">
        <f>IF(ISBLANK(A201),"",'Frese Valve Selection'!AE201)</f>
        <v>0</v>
      </c>
      <c r="D201" s="41"/>
      <c r="E201" s="41"/>
      <c r="F201" s="41">
        <f>IF(ISBLANK(A201),"",'Frese Valve Selection'!D201)</f>
        <v>0</v>
      </c>
      <c r="G201" s="41">
        <v>1</v>
      </c>
      <c r="H201" s="41" t="s">
        <v>78</v>
      </c>
      <c r="I201" s="41" t="str">
        <f>IF(ISBLANK(A201),"",'Frese Valve Selection'!AF201&amp;" kPa")</f>
        <v>0 kPa</v>
      </c>
      <c r="J201" s="41">
        <f>IF(ISBLANK(A201),"",'Frese Valve Selection'!B201)</f>
        <v>0</v>
      </c>
      <c r="K201" s="42" t="str">
        <f>IF(ISBLANK('Frese Valve Selection'!E201),"",'Frese Valve Selection'!E201)</f>
        <v/>
      </c>
    </row>
    <row r="202" spans="1:11">
      <c r="A202" s="40" t="str">
        <f>IF(ISBLANK('Frese Valve Selection'!O202),"",'Frese Valve Selection'!O202)</f>
        <v/>
      </c>
      <c r="B202" s="41">
        <f>'Frese Valve Selection'!C202</f>
        <v>0</v>
      </c>
      <c r="C202" s="41">
        <f>IF(ISBLANK(A202),"",'Frese Valve Selection'!AE202)</f>
        <v>0</v>
      </c>
      <c r="D202" s="41"/>
      <c r="E202" s="41"/>
      <c r="F202" s="41">
        <f>IF(ISBLANK(A202),"",'Frese Valve Selection'!D202)</f>
        <v>0</v>
      </c>
      <c r="G202" s="41">
        <v>1</v>
      </c>
      <c r="H202" s="41" t="s">
        <v>78</v>
      </c>
      <c r="I202" s="41" t="str">
        <f>IF(ISBLANK(A202),"",'Frese Valve Selection'!AF202&amp;" kPa")</f>
        <v>0 kPa</v>
      </c>
      <c r="J202" s="41">
        <f>IF(ISBLANK(A202),"",'Frese Valve Selection'!B202)</f>
        <v>0</v>
      </c>
      <c r="K202" s="42" t="str">
        <f>IF(ISBLANK('Frese Valve Selection'!E202),"",'Frese Valve Selection'!E202)</f>
        <v/>
      </c>
    </row>
    <row r="203" spans="1:11">
      <c r="A203" s="40" t="str">
        <f>IF(ISBLANK('Frese Valve Selection'!O203),"",'Frese Valve Selection'!O203)</f>
        <v/>
      </c>
      <c r="B203" s="41">
        <f>'Frese Valve Selection'!C203</f>
        <v>0</v>
      </c>
      <c r="C203" s="41">
        <f>IF(ISBLANK(A203),"",'Frese Valve Selection'!AE203)</f>
        <v>0</v>
      </c>
      <c r="D203" s="41"/>
      <c r="E203" s="41"/>
      <c r="F203" s="41">
        <f>IF(ISBLANK(A203),"",'Frese Valve Selection'!D203)</f>
        <v>0</v>
      </c>
      <c r="G203" s="41">
        <v>1</v>
      </c>
      <c r="H203" s="41" t="s">
        <v>78</v>
      </c>
      <c r="I203" s="41" t="str">
        <f>IF(ISBLANK(A203),"",'Frese Valve Selection'!AF203&amp;" kPa")</f>
        <v>0 kPa</v>
      </c>
      <c r="J203" s="41">
        <f>IF(ISBLANK(A203),"",'Frese Valve Selection'!B203)</f>
        <v>0</v>
      </c>
      <c r="K203" s="42" t="str">
        <f>IF(ISBLANK('Frese Valve Selection'!E203),"",'Frese Valve Selection'!E203)</f>
        <v/>
      </c>
    </row>
    <row r="204" spans="1:11">
      <c r="A204" s="40" t="str">
        <f>IF(ISBLANK('Frese Valve Selection'!O204),"",'Frese Valve Selection'!O204)</f>
        <v/>
      </c>
      <c r="B204" s="41">
        <f>'Frese Valve Selection'!C204</f>
        <v>0</v>
      </c>
      <c r="C204" s="41">
        <f>IF(ISBLANK(A204),"",'Frese Valve Selection'!AE204)</f>
        <v>0</v>
      </c>
      <c r="D204" s="41"/>
      <c r="E204" s="41"/>
      <c r="F204" s="41">
        <f>IF(ISBLANK(A204),"",'Frese Valve Selection'!D204)</f>
        <v>0</v>
      </c>
      <c r="G204" s="41">
        <v>1</v>
      </c>
      <c r="H204" s="41" t="s">
        <v>78</v>
      </c>
      <c r="I204" s="41" t="str">
        <f>IF(ISBLANK(A204),"",'Frese Valve Selection'!AF204&amp;" kPa")</f>
        <v>0 kPa</v>
      </c>
      <c r="J204" s="41">
        <f>IF(ISBLANK(A204),"",'Frese Valve Selection'!B204)</f>
        <v>0</v>
      </c>
      <c r="K204" s="42" t="str">
        <f>IF(ISBLANK('Frese Valve Selection'!E204),"",'Frese Valve Selection'!E204)</f>
        <v/>
      </c>
    </row>
    <row r="205" spans="1:11">
      <c r="A205" s="40" t="str">
        <f>IF(ISBLANK('Frese Valve Selection'!O205),"",'Frese Valve Selection'!O205)</f>
        <v/>
      </c>
      <c r="B205" s="41">
        <f>'Frese Valve Selection'!C205</f>
        <v>0</v>
      </c>
      <c r="C205" s="41">
        <f>IF(ISBLANK(A205),"",'Frese Valve Selection'!AE205)</f>
        <v>0</v>
      </c>
      <c r="D205" s="41"/>
      <c r="E205" s="41"/>
      <c r="F205" s="41">
        <f>IF(ISBLANK(A205),"",'Frese Valve Selection'!D205)</f>
        <v>0</v>
      </c>
      <c r="G205" s="41">
        <v>1</v>
      </c>
      <c r="H205" s="41" t="s">
        <v>78</v>
      </c>
      <c r="I205" s="41" t="str">
        <f>IF(ISBLANK(A205),"",'Frese Valve Selection'!AF205&amp;" kPa")</f>
        <v>0 kPa</v>
      </c>
      <c r="J205" s="41">
        <f>IF(ISBLANK(A205),"",'Frese Valve Selection'!B205)</f>
        <v>0</v>
      </c>
      <c r="K205" s="42" t="str">
        <f>IF(ISBLANK('Frese Valve Selection'!E205),"",'Frese Valve Selection'!E205)</f>
        <v/>
      </c>
    </row>
    <row r="206" spans="1:11">
      <c r="A206" s="40" t="str">
        <f>IF(ISBLANK('Frese Valve Selection'!O206),"",'Frese Valve Selection'!O206)</f>
        <v/>
      </c>
      <c r="B206" s="41">
        <f>'Frese Valve Selection'!C206</f>
        <v>0</v>
      </c>
      <c r="C206" s="41">
        <f>IF(ISBLANK(A206),"",'Frese Valve Selection'!AE206)</f>
        <v>0</v>
      </c>
      <c r="D206" s="41"/>
      <c r="E206" s="41"/>
      <c r="F206" s="41">
        <f>IF(ISBLANK(A206),"",'Frese Valve Selection'!D206)</f>
        <v>0</v>
      </c>
      <c r="G206" s="41">
        <v>1</v>
      </c>
      <c r="H206" s="41" t="s">
        <v>78</v>
      </c>
      <c r="I206" s="41" t="str">
        <f>IF(ISBLANK(A206),"",'Frese Valve Selection'!AF206&amp;" kPa")</f>
        <v>0 kPa</v>
      </c>
      <c r="J206" s="41">
        <f>IF(ISBLANK(A206),"",'Frese Valve Selection'!B206)</f>
        <v>0</v>
      </c>
      <c r="K206" s="42" t="str">
        <f>IF(ISBLANK('Frese Valve Selection'!E206),"",'Frese Valve Selection'!E206)</f>
        <v/>
      </c>
    </row>
    <row r="207" spans="1:11">
      <c r="A207" s="40" t="str">
        <f>IF(ISBLANK('Frese Valve Selection'!O207),"",'Frese Valve Selection'!O207)</f>
        <v/>
      </c>
      <c r="B207" s="41">
        <f>'Frese Valve Selection'!C207</f>
        <v>0</v>
      </c>
      <c r="C207" s="41">
        <f>IF(ISBLANK(A207),"",'Frese Valve Selection'!AE207)</f>
        <v>0</v>
      </c>
      <c r="D207" s="41"/>
      <c r="E207" s="41"/>
      <c r="F207" s="41">
        <f>IF(ISBLANK(A207),"",'Frese Valve Selection'!D207)</f>
        <v>0</v>
      </c>
      <c r="G207" s="41">
        <v>1</v>
      </c>
      <c r="H207" s="41" t="s">
        <v>78</v>
      </c>
      <c r="I207" s="41" t="str">
        <f>IF(ISBLANK(A207),"",'Frese Valve Selection'!AF207&amp;" kPa")</f>
        <v>0 kPa</v>
      </c>
      <c r="J207" s="41">
        <f>IF(ISBLANK(A207),"",'Frese Valve Selection'!B207)</f>
        <v>0</v>
      </c>
      <c r="K207" s="42" t="str">
        <f>IF(ISBLANK('Frese Valve Selection'!E207),"",'Frese Valve Selection'!E207)</f>
        <v/>
      </c>
    </row>
    <row r="208" spans="1:11">
      <c r="A208" s="40" t="str">
        <f>IF(ISBLANK('Frese Valve Selection'!O208),"",'Frese Valve Selection'!O208)</f>
        <v/>
      </c>
      <c r="B208" s="41">
        <f>'Frese Valve Selection'!C208</f>
        <v>0</v>
      </c>
      <c r="C208" s="41">
        <f>IF(ISBLANK(A208),"",'Frese Valve Selection'!AE208)</f>
        <v>0</v>
      </c>
      <c r="D208" s="41"/>
      <c r="E208" s="41"/>
      <c r="F208" s="41">
        <f>IF(ISBLANK(A208),"",'Frese Valve Selection'!D208)</f>
        <v>0</v>
      </c>
      <c r="G208" s="41">
        <v>1</v>
      </c>
      <c r="H208" s="41" t="s">
        <v>78</v>
      </c>
      <c r="I208" s="41" t="str">
        <f>IF(ISBLANK(A208),"",'Frese Valve Selection'!AF208&amp;" kPa")</f>
        <v>0 kPa</v>
      </c>
      <c r="J208" s="41">
        <f>IF(ISBLANK(A208),"",'Frese Valve Selection'!B208)</f>
        <v>0</v>
      </c>
      <c r="K208" s="42" t="str">
        <f>IF(ISBLANK('Frese Valve Selection'!E208),"",'Frese Valve Selection'!E208)</f>
        <v/>
      </c>
    </row>
    <row r="209" spans="1:11">
      <c r="A209" s="40" t="str">
        <f>IF(ISBLANK('Frese Valve Selection'!O209),"",'Frese Valve Selection'!O209)</f>
        <v/>
      </c>
      <c r="B209" s="41">
        <f>'Frese Valve Selection'!C209</f>
        <v>0</v>
      </c>
      <c r="C209" s="41">
        <f>IF(ISBLANK(A209),"",'Frese Valve Selection'!AE209)</f>
        <v>0</v>
      </c>
      <c r="D209" s="41"/>
      <c r="E209" s="41"/>
      <c r="F209" s="41">
        <f>IF(ISBLANK(A209),"",'Frese Valve Selection'!D209)</f>
        <v>0</v>
      </c>
      <c r="G209" s="41">
        <v>1</v>
      </c>
      <c r="H209" s="41" t="s">
        <v>78</v>
      </c>
      <c r="I209" s="41" t="str">
        <f>IF(ISBLANK(A209),"",'Frese Valve Selection'!AF209&amp;" kPa")</f>
        <v>0 kPa</v>
      </c>
      <c r="J209" s="41">
        <f>IF(ISBLANK(A209),"",'Frese Valve Selection'!B209)</f>
        <v>0</v>
      </c>
      <c r="K209" s="42" t="str">
        <f>IF(ISBLANK('Frese Valve Selection'!E209),"",'Frese Valve Selection'!E209)</f>
        <v/>
      </c>
    </row>
    <row r="210" spans="1:11">
      <c r="A210" s="40" t="str">
        <f>IF(ISBLANK('Frese Valve Selection'!O210),"",'Frese Valve Selection'!O210)</f>
        <v/>
      </c>
      <c r="B210" s="41">
        <f>'Frese Valve Selection'!C210</f>
        <v>0</v>
      </c>
      <c r="C210" s="41">
        <f>IF(ISBLANK(A210),"",'Frese Valve Selection'!AE210)</f>
        <v>0</v>
      </c>
      <c r="D210" s="41"/>
      <c r="E210" s="41"/>
      <c r="F210" s="41">
        <f>IF(ISBLANK(A210),"",'Frese Valve Selection'!D210)</f>
        <v>0</v>
      </c>
      <c r="G210" s="41">
        <v>1</v>
      </c>
      <c r="H210" s="41" t="s">
        <v>78</v>
      </c>
      <c r="I210" s="41" t="str">
        <f>IF(ISBLANK(A210),"",'Frese Valve Selection'!AF210&amp;" kPa")</f>
        <v>0 kPa</v>
      </c>
      <c r="J210" s="41">
        <f>IF(ISBLANK(A210),"",'Frese Valve Selection'!B210)</f>
        <v>0</v>
      </c>
      <c r="K210" s="42" t="str">
        <f>IF(ISBLANK('Frese Valve Selection'!E210),"",'Frese Valve Selection'!E210)</f>
        <v/>
      </c>
    </row>
    <row r="211" spans="1:11">
      <c r="A211" s="40" t="str">
        <f>IF(ISBLANK('Frese Valve Selection'!O211),"",'Frese Valve Selection'!O211)</f>
        <v/>
      </c>
      <c r="B211" s="41">
        <f>'Frese Valve Selection'!C211</f>
        <v>0</v>
      </c>
      <c r="C211" s="41">
        <f>IF(ISBLANK(A211),"",'Frese Valve Selection'!AE211)</f>
        <v>0</v>
      </c>
      <c r="D211" s="41"/>
      <c r="E211" s="41"/>
      <c r="F211" s="41">
        <f>IF(ISBLANK(A211),"",'Frese Valve Selection'!D211)</f>
        <v>0</v>
      </c>
      <c r="G211" s="41">
        <v>1</v>
      </c>
      <c r="H211" s="41" t="s">
        <v>78</v>
      </c>
      <c r="I211" s="41" t="str">
        <f>IF(ISBLANK(A211),"",'Frese Valve Selection'!AF211&amp;" kPa")</f>
        <v>0 kPa</v>
      </c>
      <c r="J211" s="41">
        <f>IF(ISBLANK(A211),"",'Frese Valve Selection'!B211)</f>
        <v>0</v>
      </c>
      <c r="K211" s="42" t="str">
        <f>IF(ISBLANK('Frese Valve Selection'!E211),"",'Frese Valve Selection'!E211)</f>
        <v/>
      </c>
    </row>
    <row r="212" spans="1:11">
      <c r="A212" s="40" t="str">
        <f>IF(ISBLANK('Frese Valve Selection'!O212),"",'Frese Valve Selection'!O212)</f>
        <v/>
      </c>
      <c r="B212" s="41">
        <f>'Frese Valve Selection'!C212</f>
        <v>0</v>
      </c>
      <c r="C212" s="41">
        <f>IF(ISBLANK(A212),"",'Frese Valve Selection'!AE212)</f>
        <v>0</v>
      </c>
      <c r="D212" s="41"/>
      <c r="E212" s="41"/>
      <c r="F212" s="41">
        <f>IF(ISBLANK(A212),"",'Frese Valve Selection'!D212)</f>
        <v>0</v>
      </c>
      <c r="G212" s="41">
        <v>1</v>
      </c>
      <c r="H212" s="41" t="s">
        <v>78</v>
      </c>
      <c r="I212" s="41" t="str">
        <f>IF(ISBLANK(A212),"",'Frese Valve Selection'!AF212&amp;" kPa")</f>
        <v>0 kPa</v>
      </c>
      <c r="J212" s="41">
        <f>IF(ISBLANK(A212),"",'Frese Valve Selection'!B212)</f>
        <v>0</v>
      </c>
      <c r="K212" s="42" t="str">
        <f>IF(ISBLANK('Frese Valve Selection'!E212),"",'Frese Valve Selection'!E212)</f>
        <v/>
      </c>
    </row>
    <row r="213" spans="1:11">
      <c r="A213" s="40" t="str">
        <f>IF(ISBLANK('Frese Valve Selection'!O213),"",'Frese Valve Selection'!O213)</f>
        <v/>
      </c>
      <c r="B213" s="41">
        <f>'Frese Valve Selection'!C213</f>
        <v>0</v>
      </c>
      <c r="C213" s="41">
        <f>IF(ISBLANK(A213),"",'Frese Valve Selection'!AE213)</f>
        <v>0</v>
      </c>
      <c r="D213" s="41"/>
      <c r="E213" s="41"/>
      <c r="F213" s="41">
        <f>IF(ISBLANK(A213),"",'Frese Valve Selection'!D213)</f>
        <v>0</v>
      </c>
      <c r="G213" s="41">
        <v>1</v>
      </c>
      <c r="H213" s="41" t="s">
        <v>78</v>
      </c>
      <c r="I213" s="41" t="str">
        <f>IF(ISBLANK(A213),"",'Frese Valve Selection'!AF213&amp;" kPa")</f>
        <v>0 kPa</v>
      </c>
      <c r="J213" s="41">
        <f>IF(ISBLANK(A213),"",'Frese Valve Selection'!B213)</f>
        <v>0</v>
      </c>
      <c r="K213" s="42" t="str">
        <f>IF(ISBLANK('Frese Valve Selection'!E213),"",'Frese Valve Selection'!E213)</f>
        <v/>
      </c>
    </row>
    <row r="214" spans="1:11">
      <c r="A214" s="40" t="str">
        <f>IF(ISBLANK('Frese Valve Selection'!O214),"",'Frese Valve Selection'!O214)</f>
        <v/>
      </c>
      <c r="B214" s="41">
        <f>'Frese Valve Selection'!C214</f>
        <v>0</v>
      </c>
      <c r="C214" s="41">
        <f>IF(ISBLANK(A214),"",'Frese Valve Selection'!AE214)</f>
        <v>0</v>
      </c>
      <c r="D214" s="41"/>
      <c r="E214" s="41"/>
      <c r="F214" s="41">
        <f>IF(ISBLANK(A214),"",'Frese Valve Selection'!D214)</f>
        <v>0</v>
      </c>
      <c r="G214" s="41">
        <v>1</v>
      </c>
      <c r="H214" s="41" t="s">
        <v>78</v>
      </c>
      <c r="I214" s="41" t="str">
        <f>IF(ISBLANK(A214),"",'Frese Valve Selection'!AF214&amp;" kPa")</f>
        <v>0 kPa</v>
      </c>
      <c r="J214" s="41">
        <f>IF(ISBLANK(A214),"",'Frese Valve Selection'!B214)</f>
        <v>0</v>
      </c>
      <c r="K214" s="42" t="str">
        <f>IF(ISBLANK('Frese Valve Selection'!E214),"",'Frese Valve Selection'!E214)</f>
        <v/>
      </c>
    </row>
    <row r="215" spans="1:11">
      <c r="A215" s="40" t="str">
        <f>IF(ISBLANK('Frese Valve Selection'!O215),"",'Frese Valve Selection'!O215)</f>
        <v/>
      </c>
      <c r="B215" s="41">
        <f>'Frese Valve Selection'!C215</f>
        <v>0</v>
      </c>
      <c r="C215" s="41">
        <f>IF(ISBLANK(A215),"",'Frese Valve Selection'!AE215)</f>
        <v>0</v>
      </c>
      <c r="D215" s="41"/>
      <c r="E215" s="41"/>
      <c r="F215" s="41">
        <f>IF(ISBLANK(A215),"",'Frese Valve Selection'!D215)</f>
        <v>0</v>
      </c>
      <c r="G215" s="41">
        <v>1</v>
      </c>
      <c r="H215" s="41" t="s">
        <v>78</v>
      </c>
      <c r="I215" s="41" t="str">
        <f>IF(ISBLANK(A215),"",'Frese Valve Selection'!AF215&amp;" kPa")</f>
        <v>0 kPa</v>
      </c>
      <c r="J215" s="41">
        <f>IF(ISBLANK(A215),"",'Frese Valve Selection'!B215)</f>
        <v>0</v>
      </c>
      <c r="K215" s="42" t="str">
        <f>IF(ISBLANK('Frese Valve Selection'!E215),"",'Frese Valve Selection'!E215)</f>
        <v/>
      </c>
    </row>
    <row r="216" spans="1:11">
      <c r="A216" s="40" t="str">
        <f>IF(ISBLANK('Frese Valve Selection'!O216),"",'Frese Valve Selection'!O216)</f>
        <v/>
      </c>
      <c r="B216" s="41">
        <f>'Frese Valve Selection'!C216</f>
        <v>0</v>
      </c>
      <c r="C216" s="41">
        <f>IF(ISBLANK(A216),"",'Frese Valve Selection'!AE216)</f>
        <v>0</v>
      </c>
      <c r="D216" s="41"/>
      <c r="E216" s="41"/>
      <c r="F216" s="41">
        <f>IF(ISBLANK(A216),"",'Frese Valve Selection'!D216)</f>
        <v>0</v>
      </c>
      <c r="G216" s="41">
        <v>1</v>
      </c>
      <c r="H216" s="41" t="s">
        <v>78</v>
      </c>
      <c r="I216" s="41" t="str">
        <f>IF(ISBLANK(A216),"",'Frese Valve Selection'!AF216&amp;" kPa")</f>
        <v>0 kPa</v>
      </c>
      <c r="J216" s="41">
        <f>IF(ISBLANK(A216),"",'Frese Valve Selection'!B216)</f>
        <v>0</v>
      </c>
      <c r="K216" s="42" t="str">
        <f>IF(ISBLANK('Frese Valve Selection'!E216),"",'Frese Valve Selection'!E216)</f>
        <v/>
      </c>
    </row>
    <row r="217" spans="1:11">
      <c r="A217" s="40" t="str">
        <f>IF(ISBLANK('Frese Valve Selection'!O217),"",'Frese Valve Selection'!O217)</f>
        <v/>
      </c>
      <c r="B217" s="41">
        <f>'Frese Valve Selection'!C217</f>
        <v>0</v>
      </c>
      <c r="C217" s="41">
        <f>IF(ISBLANK(A217),"",'Frese Valve Selection'!AE217)</f>
        <v>0</v>
      </c>
      <c r="D217" s="41"/>
      <c r="E217" s="41"/>
      <c r="F217" s="41">
        <f>IF(ISBLANK(A217),"",'Frese Valve Selection'!D217)</f>
        <v>0</v>
      </c>
      <c r="G217" s="41">
        <v>1</v>
      </c>
      <c r="H217" s="41" t="s">
        <v>78</v>
      </c>
      <c r="I217" s="41" t="str">
        <f>IF(ISBLANK(A217),"",'Frese Valve Selection'!AF217&amp;" kPa")</f>
        <v>0 kPa</v>
      </c>
      <c r="J217" s="41">
        <f>IF(ISBLANK(A217),"",'Frese Valve Selection'!B217)</f>
        <v>0</v>
      </c>
      <c r="K217" s="42" t="str">
        <f>IF(ISBLANK('Frese Valve Selection'!E217),"",'Frese Valve Selection'!E217)</f>
        <v/>
      </c>
    </row>
    <row r="218" spans="1:11">
      <c r="A218" s="40" t="str">
        <f>IF(ISBLANK('Frese Valve Selection'!O218),"",'Frese Valve Selection'!O218)</f>
        <v/>
      </c>
      <c r="B218" s="41">
        <f>'Frese Valve Selection'!C218</f>
        <v>0</v>
      </c>
      <c r="C218" s="41">
        <f>IF(ISBLANK(A218),"",'Frese Valve Selection'!AE218)</f>
        <v>0</v>
      </c>
      <c r="D218" s="41"/>
      <c r="E218" s="41"/>
      <c r="F218" s="41">
        <f>IF(ISBLANK(A218),"",'Frese Valve Selection'!D218)</f>
        <v>0</v>
      </c>
      <c r="G218" s="41">
        <v>1</v>
      </c>
      <c r="H218" s="41" t="s">
        <v>78</v>
      </c>
      <c r="I218" s="41" t="str">
        <f>IF(ISBLANK(A218),"",'Frese Valve Selection'!AF218&amp;" kPa")</f>
        <v>0 kPa</v>
      </c>
      <c r="J218" s="41">
        <f>IF(ISBLANK(A218),"",'Frese Valve Selection'!B218)</f>
        <v>0</v>
      </c>
      <c r="K218" s="42" t="str">
        <f>IF(ISBLANK('Frese Valve Selection'!E218),"",'Frese Valve Selection'!E218)</f>
        <v/>
      </c>
    </row>
    <row r="219" spans="1:11">
      <c r="A219" s="40" t="str">
        <f>IF(ISBLANK('Frese Valve Selection'!O219),"",'Frese Valve Selection'!O219)</f>
        <v/>
      </c>
      <c r="B219" s="41">
        <f>'Frese Valve Selection'!C219</f>
        <v>0</v>
      </c>
      <c r="C219" s="41">
        <f>IF(ISBLANK(A219),"",'Frese Valve Selection'!AE219)</f>
        <v>0</v>
      </c>
      <c r="D219" s="41"/>
      <c r="E219" s="41"/>
      <c r="F219" s="41">
        <f>IF(ISBLANK(A219),"",'Frese Valve Selection'!D219)</f>
        <v>0</v>
      </c>
      <c r="G219" s="41">
        <v>1</v>
      </c>
      <c r="H219" s="41" t="s">
        <v>78</v>
      </c>
      <c r="I219" s="41" t="str">
        <f>IF(ISBLANK(A219),"",'Frese Valve Selection'!AF219&amp;" kPa")</f>
        <v>0 kPa</v>
      </c>
      <c r="J219" s="41">
        <f>IF(ISBLANK(A219),"",'Frese Valve Selection'!B219)</f>
        <v>0</v>
      </c>
      <c r="K219" s="42" t="str">
        <f>IF(ISBLANK('Frese Valve Selection'!E219),"",'Frese Valve Selection'!E219)</f>
        <v/>
      </c>
    </row>
    <row r="220" spans="1:11">
      <c r="A220" s="40" t="str">
        <f>IF(ISBLANK('Frese Valve Selection'!O220),"",'Frese Valve Selection'!O220)</f>
        <v/>
      </c>
      <c r="B220" s="41">
        <f>'Frese Valve Selection'!C220</f>
        <v>0</v>
      </c>
      <c r="C220" s="41">
        <f>IF(ISBLANK(A220),"",'Frese Valve Selection'!AE220)</f>
        <v>0</v>
      </c>
      <c r="D220" s="41"/>
      <c r="E220" s="41"/>
      <c r="F220" s="41">
        <f>IF(ISBLANK(A220),"",'Frese Valve Selection'!D220)</f>
        <v>0</v>
      </c>
      <c r="G220" s="41">
        <v>1</v>
      </c>
      <c r="H220" s="41" t="s">
        <v>78</v>
      </c>
      <c r="I220" s="41" t="str">
        <f>IF(ISBLANK(A220),"",'Frese Valve Selection'!AF220&amp;" kPa")</f>
        <v>0 kPa</v>
      </c>
      <c r="J220" s="41">
        <f>IF(ISBLANK(A220),"",'Frese Valve Selection'!B220)</f>
        <v>0</v>
      </c>
      <c r="K220" s="42" t="str">
        <f>IF(ISBLANK('Frese Valve Selection'!E220),"",'Frese Valve Selection'!E220)</f>
        <v/>
      </c>
    </row>
    <row r="221" spans="1:11">
      <c r="A221" s="40" t="str">
        <f>IF(ISBLANK('Frese Valve Selection'!O221),"",'Frese Valve Selection'!O221)</f>
        <v/>
      </c>
      <c r="B221" s="41">
        <f>'Frese Valve Selection'!C221</f>
        <v>0</v>
      </c>
      <c r="C221" s="41">
        <f>IF(ISBLANK(A221),"",'Frese Valve Selection'!AE221)</f>
        <v>0</v>
      </c>
      <c r="D221" s="41"/>
      <c r="E221" s="41"/>
      <c r="F221" s="41">
        <f>IF(ISBLANK(A221),"",'Frese Valve Selection'!D221)</f>
        <v>0</v>
      </c>
      <c r="G221" s="41">
        <v>1</v>
      </c>
      <c r="H221" s="41" t="s">
        <v>78</v>
      </c>
      <c r="I221" s="41" t="str">
        <f>IF(ISBLANK(A221),"",'Frese Valve Selection'!AF221&amp;" kPa")</f>
        <v>0 kPa</v>
      </c>
      <c r="J221" s="41">
        <f>IF(ISBLANK(A221),"",'Frese Valve Selection'!B221)</f>
        <v>0</v>
      </c>
      <c r="K221" s="42" t="str">
        <f>IF(ISBLANK('Frese Valve Selection'!E221),"",'Frese Valve Selection'!E221)</f>
        <v/>
      </c>
    </row>
    <row r="222" spans="1:11">
      <c r="A222" s="40" t="str">
        <f>IF(ISBLANK('Frese Valve Selection'!O222),"",'Frese Valve Selection'!O222)</f>
        <v/>
      </c>
      <c r="B222" s="41">
        <f>'Frese Valve Selection'!C222</f>
        <v>0</v>
      </c>
      <c r="C222" s="41">
        <f>IF(ISBLANK(A222),"",'Frese Valve Selection'!AE222)</f>
        <v>0</v>
      </c>
      <c r="D222" s="41"/>
      <c r="E222" s="41"/>
      <c r="F222" s="41">
        <f>IF(ISBLANK(A222),"",'Frese Valve Selection'!D222)</f>
        <v>0</v>
      </c>
      <c r="G222" s="41">
        <v>1</v>
      </c>
      <c r="H222" s="41" t="s">
        <v>78</v>
      </c>
      <c r="I222" s="41" t="str">
        <f>IF(ISBLANK(A222),"",'Frese Valve Selection'!AF222&amp;" kPa")</f>
        <v>0 kPa</v>
      </c>
      <c r="J222" s="41">
        <f>IF(ISBLANK(A222),"",'Frese Valve Selection'!B222)</f>
        <v>0</v>
      </c>
      <c r="K222" s="42" t="str">
        <f>IF(ISBLANK('Frese Valve Selection'!E222),"",'Frese Valve Selection'!E222)</f>
        <v/>
      </c>
    </row>
    <row r="223" spans="1:11">
      <c r="A223" s="40" t="str">
        <f>IF(ISBLANK('Frese Valve Selection'!O223),"",'Frese Valve Selection'!O223)</f>
        <v/>
      </c>
      <c r="B223" s="41">
        <f>'Frese Valve Selection'!C223</f>
        <v>0</v>
      </c>
      <c r="C223" s="41">
        <f>IF(ISBLANK(A223),"",'Frese Valve Selection'!AE223)</f>
        <v>0</v>
      </c>
      <c r="D223" s="41"/>
      <c r="E223" s="41"/>
      <c r="F223" s="41">
        <f>IF(ISBLANK(A223),"",'Frese Valve Selection'!D223)</f>
        <v>0</v>
      </c>
      <c r="G223" s="41">
        <v>1</v>
      </c>
      <c r="H223" s="41" t="s">
        <v>78</v>
      </c>
      <c r="I223" s="41" t="str">
        <f>IF(ISBLANK(A223),"",'Frese Valve Selection'!AF223&amp;" kPa")</f>
        <v>0 kPa</v>
      </c>
      <c r="J223" s="41">
        <f>IF(ISBLANK(A223),"",'Frese Valve Selection'!B223)</f>
        <v>0</v>
      </c>
      <c r="K223" s="42" t="str">
        <f>IF(ISBLANK('Frese Valve Selection'!E223),"",'Frese Valve Selection'!E223)</f>
        <v/>
      </c>
    </row>
    <row r="224" spans="1:11">
      <c r="A224" s="40" t="str">
        <f>IF(ISBLANK('Frese Valve Selection'!O224),"",'Frese Valve Selection'!O224)</f>
        <v/>
      </c>
      <c r="B224" s="41">
        <f>'Frese Valve Selection'!C224</f>
        <v>0</v>
      </c>
      <c r="C224" s="41">
        <f>IF(ISBLANK(A224),"",'Frese Valve Selection'!AE224)</f>
        <v>0</v>
      </c>
      <c r="D224" s="41"/>
      <c r="E224" s="41"/>
      <c r="F224" s="41">
        <f>IF(ISBLANK(A224),"",'Frese Valve Selection'!D224)</f>
        <v>0</v>
      </c>
      <c r="G224" s="41">
        <v>1</v>
      </c>
      <c r="H224" s="41" t="s">
        <v>78</v>
      </c>
      <c r="I224" s="41" t="str">
        <f>IF(ISBLANK(A224),"",'Frese Valve Selection'!AF224&amp;" kPa")</f>
        <v>0 kPa</v>
      </c>
      <c r="J224" s="41">
        <f>IF(ISBLANK(A224),"",'Frese Valve Selection'!B224)</f>
        <v>0</v>
      </c>
      <c r="K224" s="42" t="str">
        <f>IF(ISBLANK('Frese Valve Selection'!E224),"",'Frese Valve Selection'!E224)</f>
        <v/>
      </c>
    </row>
    <row r="225" spans="1:11">
      <c r="A225" s="40" t="str">
        <f>IF(ISBLANK('Frese Valve Selection'!O225),"",'Frese Valve Selection'!O225)</f>
        <v/>
      </c>
      <c r="B225" s="41">
        <f>'Frese Valve Selection'!C225</f>
        <v>0</v>
      </c>
      <c r="C225" s="41">
        <f>IF(ISBLANK(A225),"",'Frese Valve Selection'!AE225)</f>
        <v>0</v>
      </c>
      <c r="D225" s="41"/>
      <c r="E225" s="41"/>
      <c r="F225" s="41">
        <f>IF(ISBLANK(A225),"",'Frese Valve Selection'!D225)</f>
        <v>0</v>
      </c>
      <c r="G225" s="41">
        <v>1</v>
      </c>
      <c r="H225" s="41" t="s">
        <v>78</v>
      </c>
      <c r="I225" s="41" t="str">
        <f>IF(ISBLANK(A225),"",'Frese Valve Selection'!AF225&amp;" kPa")</f>
        <v>0 kPa</v>
      </c>
      <c r="J225" s="41">
        <f>IF(ISBLANK(A225),"",'Frese Valve Selection'!B225)</f>
        <v>0</v>
      </c>
      <c r="K225" s="42" t="str">
        <f>IF(ISBLANK('Frese Valve Selection'!E225),"",'Frese Valve Selection'!E225)</f>
        <v/>
      </c>
    </row>
    <row r="226" spans="1:11">
      <c r="A226" s="40" t="str">
        <f>IF(ISBLANK('Frese Valve Selection'!O226),"",'Frese Valve Selection'!O226)</f>
        <v/>
      </c>
      <c r="B226" s="41">
        <f>'Frese Valve Selection'!C226</f>
        <v>0</v>
      </c>
      <c r="C226" s="41">
        <f>IF(ISBLANK(A226),"",'Frese Valve Selection'!AE226)</f>
        <v>0</v>
      </c>
      <c r="D226" s="41"/>
      <c r="E226" s="41"/>
      <c r="F226" s="41">
        <f>IF(ISBLANK(A226),"",'Frese Valve Selection'!D226)</f>
        <v>0</v>
      </c>
      <c r="G226" s="41">
        <v>1</v>
      </c>
      <c r="H226" s="41" t="s">
        <v>78</v>
      </c>
      <c r="I226" s="41" t="str">
        <f>IF(ISBLANK(A226),"",'Frese Valve Selection'!AF226&amp;" kPa")</f>
        <v>0 kPa</v>
      </c>
      <c r="J226" s="41">
        <f>IF(ISBLANK(A226),"",'Frese Valve Selection'!B226)</f>
        <v>0</v>
      </c>
      <c r="K226" s="42" t="str">
        <f>IF(ISBLANK('Frese Valve Selection'!E226),"",'Frese Valve Selection'!E226)</f>
        <v/>
      </c>
    </row>
    <row r="227" spans="1:11">
      <c r="A227" s="40" t="str">
        <f>IF(ISBLANK('Frese Valve Selection'!O227),"",'Frese Valve Selection'!O227)</f>
        <v/>
      </c>
      <c r="B227" s="41">
        <f>'Frese Valve Selection'!C227</f>
        <v>0</v>
      </c>
      <c r="C227" s="41">
        <f>IF(ISBLANK(A227),"",'Frese Valve Selection'!AE227)</f>
        <v>0</v>
      </c>
      <c r="D227" s="41"/>
      <c r="E227" s="41"/>
      <c r="F227" s="41">
        <f>IF(ISBLANK(A227),"",'Frese Valve Selection'!D227)</f>
        <v>0</v>
      </c>
      <c r="G227" s="41">
        <v>1</v>
      </c>
      <c r="H227" s="41" t="s">
        <v>78</v>
      </c>
      <c r="I227" s="41" t="str">
        <f>IF(ISBLANK(A227),"",'Frese Valve Selection'!AF227&amp;" kPa")</f>
        <v>0 kPa</v>
      </c>
      <c r="J227" s="41">
        <f>IF(ISBLANK(A227),"",'Frese Valve Selection'!B227)</f>
        <v>0</v>
      </c>
      <c r="K227" s="42" t="str">
        <f>IF(ISBLANK('Frese Valve Selection'!E227),"",'Frese Valve Selection'!E227)</f>
        <v/>
      </c>
    </row>
    <row r="228" spans="1:11">
      <c r="A228" s="40" t="str">
        <f>IF(ISBLANK('Frese Valve Selection'!O228),"",'Frese Valve Selection'!O228)</f>
        <v/>
      </c>
      <c r="B228" s="41">
        <f>'Frese Valve Selection'!C228</f>
        <v>0</v>
      </c>
      <c r="C228" s="41">
        <f>IF(ISBLANK(A228),"",'Frese Valve Selection'!AE228)</f>
        <v>0</v>
      </c>
      <c r="D228" s="41"/>
      <c r="E228" s="41"/>
      <c r="F228" s="41">
        <f>IF(ISBLANK(A228),"",'Frese Valve Selection'!D228)</f>
        <v>0</v>
      </c>
      <c r="G228" s="41">
        <v>1</v>
      </c>
      <c r="H228" s="41" t="s">
        <v>78</v>
      </c>
      <c r="I228" s="41" t="str">
        <f>IF(ISBLANK(A228),"",'Frese Valve Selection'!AF228&amp;" kPa")</f>
        <v>0 kPa</v>
      </c>
      <c r="J228" s="41">
        <f>IF(ISBLANK(A228),"",'Frese Valve Selection'!B228)</f>
        <v>0</v>
      </c>
      <c r="K228" s="42" t="str">
        <f>IF(ISBLANK('Frese Valve Selection'!E228),"",'Frese Valve Selection'!E228)</f>
        <v/>
      </c>
    </row>
    <row r="229" spans="1:11">
      <c r="A229" s="40" t="str">
        <f>IF(ISBLANK('Frese Valve Selection'!O229),"",'Frese Valve Selection'!O229)</f>
        <v/>
      </c>
      <c r="B229" s="41">
        <f>'Frese Valve Selection'!C229</f>
        <v>0</v>
      </c>
      <c r="C229" s="41">
        <f>IF(ISBLANK(A229),"",'Frese Valve Selection'!AE229)</f>
        <v>0</v>
      </c>
      <c r="D229" s="41"/>
      <c r="E229" s="41"/>
      <c r="F229" s="41">
        <f>IF(ISBLANK(A229),"",'Frese Valve Selection'!D229)</f>
        <v>0</v>
      </c>
      <c r="G229" s="41">
        <v>1</v>
      </c>
      <c r="H229" s="41" t="s">
        <v>78</v>
      </c>
      <c r="I229" s="41" t="str">
        <f>IF(ISBLANK(A229),"",'Frese Valve Selection'!AF229&amp;" kPa")</f>
        <v>0 kPa</v>
      </c>
      <c r="J229" s="41">
        <f>IF(ISBLANK(A229),"",'Frese Valve Selection'!B229)</f>
        <v>0</v>
      </c>
      <c r="K229" s="42" t="str">
        <f>IF(ISBLANK('Frese Valve Selection'!E229),"",'Frese Valve Selection'!E229)</f>
        <v/>
      </c>
    </row>
    <row r="230" spans="1:11">
      <c r="A230" s="40" t="str">
        <f>IF(ISBLANK('Frese Valve Selection'!O230),"",'Frese Valve Selection'!O230)</f>
        <v/>
      </c>
      <c r="B230" s="41">
        <f>'Frese Valve Selection'!C230</f>
        <v>0</v>
      </c>
      <c r="C230" s="41">
        <f>IF(ISBLANK(A230),"",'Frese Valve Selection'!AE230)</f>
        <v>0</v>
      </c>
      <c r="D230" s="41"/>
      <c r="E230" s="41"/>
      <c r="F230" s="41">
        <f>IF(ISBLANK(A230),"",'Frese Valve Selection'!D230)</f>
        <v>0</v>
      </c>
      <c r="G230" s="41">
        <v>1</v>
      </c>
      <c r="H230" s="41" t="s">
        <v>78</v>
      </c>
      <c r="I230" s="41" t="str">
        <f>IF(ISBLANK(A230),"",'Frese Valve Selection'!AF230&amp;" kPa")</f>
        <v>0 kPa</v>
      </c>
      <c r="J230" s="41">
        <f>IF(ISBLANK(A230),"",'Frese Valve Selection'!B230)</f>
        <v>0</v>
      </c>
      <c r="K230" s="42" t="str">
        <f>IF(ISBLANK('Frese Valve Selection'!E230),"",'Frese Valve Selection'!E230)</f>
        <v/>
      </c>
    </row>
    <row r="231" spans="1:11">
      <c r="A231" s="40" t="str">
        <f>IF(ISBLANK('Frese Valve Selection'!O231),"",'Frese Valve Selection'!O231)</f>
        <v/>
      </c>
      <c r="B231" s="41">
        <f>'Frese Valve Selection'!C231</f>
        <v>0</v>
      </c>
      <c r="C231" s="41">
        <f>IF(ISBLANK(A231),"",'Frese Valve Selection'!AE231)</f>
        <v>0</v>
      </c>
      <c r="D231" s="41"/>
      <c r="E231" s="41"/>
      <c r="F231" s="41">
        <f>IF(ISBLANK(A231),"",'Frese Valve Selection'!D231)</f>
        <v>0</v>
      </c>
      <c r="G231" s="41">
        <v>1</v>
      </c>
      <c r="H231" s="41" t="s">
        <v>78</v>
      </c>
      <c r="I231" s="41" t="str">
        <f>IF(ISBLANK(A231),"",'Frese Valve Selection'!AF231&amp;" kPa")</f>
        <v>0 kPa</v>
      </c>
      <c r="J231" s="41">
        <f>IF(ISBLANK(A231),"",'Frese Valve Selection'!B231)</f>
        <v>0</v>
      </c>
      <c r="K231" s="42" t="str">
        <f>IF(ISBLANK('Frese Valve Selection'!E231),"",'Frese Valve Selection'!E231)</f>
        <v/>
      </c>
    </row>
    <row r="232" spans="1:11">
      <c r="A232" s="40" t="str">
        <f>IF(ISBLANK('Frese Valve Selection'!O232),"",'Frese Valve Selection'!O232)</f>
        <v/>
      </c>
      <c r="B232" s="41">
        <f>'Frese Valve Selection'!C232</f>
        <v>0</v>
      </c>
      <c r="C232" s="41">
        <f>IF(ISBLANK(A232),"",'Frese Valve Selection'!AE232)</f>
        <v>0</v>
      </c>
      <c r="D232" s="41"/>
      <c r="E232" s="41"/>
      <c r="F232" s="41">
        <f>IF(ISBLANK(A232),"",'Frese Valve Selection'!D232)</f>
        <v>0</v>
      </c>
      <c r="G232" s="41">
        <v>1</v>
      </c>
      <c r="H232" s="41" t="s">
        <v>78</v>
      </c>
      <c r="I232" s="41" t="str">
        <f>IF(ISBLANK(A232),"",'Frese Valve Selection'!AF232&amp;" kPa")</f>
        <v>0 kPa</v>
      </c>
      <c r="J232" s="41">
        <f>IF(ISBLANK(A232),"",'Frese Valve Selection'!B232)</f>
        <v>0</v>
      </c>
      <c r="K232" s="42" t="str">
        <f>IF(ISBLANK('Frese Valve Selection'!E232),"",'Frese Valve Selection'!E232)</f>
        <v/>
      </c>
    </row>
    <row r="233" spans="1:11">
      <c r="A233" s="40" t="str">
        <f>IF(ISBLANK('Frese Valve Selection'!O233),"",'Frese Valve Selection'!O233)</f>
        <v/>
      </c>
      <c r="B233" s="41">
        <f>'Frese Valve Selection'!C233</f>
        <v>0</v>
      </c>
      <c r="C233" s="41">
        <f>IF(ISBLANK(A233),"",'Frese Valve Selection'!AE233)</f>
        <v>0</v>
      </c>
      <c r="D233" s="41"/>
      <c r="E233" s="41"/>
      <c r="F233" s="41">
        <f>IF(ISBLANK(A233),"",'Frese Valve Selection'!D233)</f>
        <v>0</v>
      </c>
      <c r="G233" s="41">
        <v>1</v>
      </c>
      <c r="H233" s="41" t="s">
        <v>78</v>
      </c>
      <c r="I233" s="41" t="str">
        <f>IF(ISBLANK(A233),"",'Frese Valve Selection'!AF233&amp;" kPa")</f>
        <v>0 kPa</v>
      </c>
      <c r="J233" s="41">
        <f>IF(ISBLANK(A233),"",'Frese Valve Selection'!B233)</f>
        <v>0</v>
      </c>
      <c r="K233" s="42" t="str">
        <f>IF(ISBLANK('Frese Valve Selection'!E233),"",'Frese Valve Selection'!E233)</f>
        <v/>
      </c>
    </row>
    <row r="234" spans="1:11">
      <c r="A234" s="40" t="str">
        <f>IF(ISBLANK('Frese Valve Selection'!O234),"",'Frese Valve Selection'!O234)</f>
        <v/>
      </c>
      <c r="B234" s="41">
        <f>'Frese Valve Selection'!C234</f>
        <v>0</v>
      </c>
      <c r="C234" s="41">
        <f>IF(ISBLANK(A234),"",'Frese Valve Selection'!AE234)</f>
        <v>0</v>
      </c>
      <c r="D234" s="41"/>
      <c r="E234" s="41"/>
      <c r="F234" s="41">
        <f>IF(ISBLANK(A234),"",'Frese Valve Selection'!D234)</f>
        <v>0</v>
      </c>
      <c r="G234" s="41">
        <v>1</v>
      </c>
      <c r="H234" s="41" t="s">
        <v>78</v>
      </c>
      <c r="I234" s="41" t="str">
        <f>IF(ISBLANK(A234),"",'Frese Valve Selection'!AF234&amp;" kPa")</f>
        <v>0 kPa</v>
      </c>
      <c r="J234" s="41">
        <f>IF(ISBLANK(A234),"",'Frese Valve Selection'!B234)</f>
        <v>0</v>
      </c>
      <c r="K234" s="42" t="str">
        <f>IF(ISBLANK('Frese Valve Selection'!E234),"",'Frese Valve Selection'!E234)</f>
        <v/>
      </c>
    </row>
    <row r="235" spans="1:11">
      <c r="A235" s="40" t="str">
        <f>IF(ISBLANK('Frese Valve Selection'!O235),"",'Frese Valve Selection'!O235)</f>
        <v/>
      </c>
      <c r="B235" s="41">
        <f>'Frese Valve Selection'!C235</f>
        <v>0</v>
      </c>
      <c r="C235" s="41">
        <f>IF(ISBLANK(A235),"",'Frese Valve Selection'!AE235)</f>
        <v>0</v>
      </c>
      <c r="D235" s="41"/>
      <c r="E235" s="41"/>
      <c r="F235" s="41">
        <f>IF(ISBLANK(A235),"",'Frese Valve Selection'!D235)</f>
        <v>0</v>
      </c>
      <c r="G235" s="41">
        <v>1</v>
      </c>
      <c r="H235" s="41" t="s">
        <v>78</v>
      </c>
      <c r="I235" s="41" t="str">
        <f>IF(ISBLANK(A235),"",'Frese Valve Selection'!AF235&amp;" kPa")</f>
        <v>0 kPa</v>
      </c>
      <c r="J235" s="41">
        <f>IF(ISBLANK(A235),"",'Frese Valve Selection'!B235)</f>
        <v>0</v>
      </c>
      <c r="K235" s="42" t="str">
        <f>IF(ISBLANK('Frese Valve Selection'!E235),"",'Frese Valve Selection'!E235)</f>
        <v/>
      </c>
    </row>
    <row r="236" spans="1:11">
      <c r="A236" s="40" t="str">
        <f>IF(ISBLANK('Frese Valve Selection'!O236),"",'Frese Valve Selection'!O236)</f>
        <v/>
      </c>
      <c r="B236" s="41">
        <f>'Frese Valve Selection'!C236</f>
        <v>0</v>
      </c>
      <c r="C236" s="41">
        <f>IF(ISBLANK(A236),"",'Frese Valve Selection'!AE236)</f>
        <v>0</v>
      </c>
      <c r="D236" s="41"/>
      <c r="E236" s="41"/>
      <c r="F236" s="41">
        <f>IF(ISBLANK(A236),"",'Frese Valve Selection'!D236)</f>
        <v>0</v>
      </c>
      <c r="G236" s="41">
        <v>1</v>
      </c>
      <c r="H236" s="41" t="s">
        <v>78</v>
      </c>
      <c r="I236" s="41" t="str">
        <f>IF(ISBLANK(A236),"",'Frese Valve Selection'!AF236&amp;" kPa")</f>
        <v>0 kPa</v>
      </c>
      <c r="J236" s="41">
        <f>IF(ISBLANK(A236),"",'Frese Valve Selection'!B236)</f>
        <v>0</v>
      </c>
      <c r="K236" s="42" t="str">
        <f>IF(ISBLANK('Frese Valve Selection'!E236),"",'Frese Valve Selection'!E236)</f>
        <v/>
      </c>
    </row>
    <row r="237" spans="1:11">
      <c r="A237" s="40" t="str">
        <f>IF(ISBLANK('Frese Valve Selection'!O237),"",'Frese Valve Selection'!O237)</f>
        <v/>
      </c>
      <c r="B237" s="41">
        <f>'Frese Valve Selection'!C237</f>
        <v>0</v>
      </c>
      <c r="C237" s="41">
        <f>IF(ISBLANK(A237),"",'Frese Valve Selection'!AE237)</f>
        <v>0</v>
      </c>
      <c r="D237" s="41"/>
      <c r="E237" s="41"/>
      <c r="F237" s="41">
        <f>IF(ISBLANK(A237),"",'Frese Valve Selection'!D237)</f>
        <v>0</v>
      </c>
      <c r="G237" s="41">
        <v>1</v>
      </c>
      <c r="H237" s="41" t="s">
        <v>78</v>
      </c>
      <c r="I237" s="41" t="str">
        <f>IF(ISBLANK(A237),"",'Frese Valve Selection'!AF237&amp;" kPa")</f>
        <v>0 kPa</v>
      </c>
      <c r="J237" s="41">
        <f>IF(ISBLANK(A237),"",'Frese Valve Selection'!B237)</f>
        <v>0</v>
      </c>
      <c r="K237" s="42" t="str">
        <f>IF(ISBLANK('Frese Valve Selection'!E237),"",'Frese Valve Selection'!E237)</f>
        <v/>
      </c>
    </row>
    <row r="238" spans="1:11">
      <c r="A238" s="40" t="str">
        <f>IF(ISBLANK('Frese Valve Selection'!O238),"",'Frese Valve Selection'!O238)</f>
        <v/>
      </c>
      <c r="B238" s="41">
        <f>'Frese Valve Selection'!C238</f>
        <v>0</v>
      </c>
      <c r="C238" s="41">
        <f>IF(ISBLANK(A238),"",'Frese Valve Selection'!AE238)</f>
        <v>0</v>
      </c>
      <c r="D238" s="41"/>
      <c r="E238" s="41"/>
      <c r="F238" s="41">
        <f>IF(ISBLANK(A238),"",'Frese Valve Selection'!D238)</f>
        <v>0</v>
      </c>
      <c r="G238" s="41">
        <v>1</v>
      </c>
      <c r="H238" s="41" t="s">
        <v>78</v>
      </c>
      <c r="I238" s="41" t="str">
        <f>IF(ISBLANK(A238),"",'Frese Valve Selection'!AF238&amp;" kPa")</f>
        <v>0 kPa</v>
      </c>
      <c r="J238" s="41">
        <f>IF(ISBLANK(A238),"",'Frese Valve Selection'!B238)</f>
        <v>0</v>
      </c>
      <c r="K238" s="42" t="str">
        <f>IF(ISBLANK('Frese Valve Selection'!E238),"",'Frese Valve Selection'!E238)</f>
        <v/>
      </c>
    </row>
    <row r="239" spans="1:11">
      <c r="A239" s="40" t="str">
        <f>IF(ISBLANK('Frese Valve Selection'!O239),"",'Frese Valve Selection'!O239)</f>
        <v/>
      </c>
      <c r="B239" s="41">
        <f>'Frese Valve Selection'!C239</f>
        <v>0</v>
      </c>
      <c r="C239" s="41">
        <f>IF(ISBLANK(A239),"",'Frese Valve Selection'!AE239)</f>
        <v>0</v>
      </c>
      <c r="D239" s="41"/>
      <c r="E239" s="41"/>
      <c r="F239" s="41">
        <f>IF(ISBLANK(A239),"",'Frese Valve Selection'!D239)</f>
        <v>0</v>
      </c>
      <c r="G239" s="41">
        <v>1</v>
      </c>
      <c r="H239" s="41" t="s">
        <v>78</v>
      </c>
      <c r="I239" s="41" t="str">
        <f>IF(ISBLANK(A239),"",'Frese Valve Selection'!AF239&amp;" kPa")</f>
        <v>0 kPa</v>
      </c>
      <c r="J239" s="41">
        <f>IF(ISBLANK(A239),"",'Frese Valve Selection'!B239)</f>
        <v>0</v>
      </c>
      <c r="K239" s="42" t="str">
        <f>IF(ISBLANK('Frese Valve Selection'!E239),"",'Frese Valve Selection'!E239)</f>
        <v/>
      </c>
    </row>
    <row r="240" spans="1:11">
      <c r="A240" s="40" t="str">
        <f>IF(ISBLANK('Frese Valve Selection'!O240),"",'Frese Valve Selection'!O240)</f>
        <v/>
      </c>
      <c r="B240" s="41">
        <f>'Frese Valve Selection'!C240</f>
        <v>0</v>
      </c>
      <c r="C240" s="41">
        <f>IF(ISBLANK(A240),"",'Frese Valve Selection'!AE240)</f>
        <v>0</v>
      </c>
      <c r="D240" s="41"/>
      <c r="E240" s="41"/>
      <c r="F240" s="41">
        <f>IF(ISBLANK(A240),"",'Frese Valve Selection'!D240)</f>
        <v>0</v>
      </c>
      <c r="G240" s="41">
        <v>1</v>
      </c>
      <c r="H240" s="41" t="s">
        <v>78</v>
      </c>
      <c r="I240" s="41" t="str">
        <f>IF(ISBLANK(A240),"",'Frese Valve Selection'!AF240&amp;" kPa")</f>
        <v>0 kPa</v>
      </c>
      <c r="J240" s="41">
        <f>IF(ISBLANK(A240),"",'Frese Valve Selection'!B240)</f>
        <v>0</v>
      </c>
      <c r="K240" s="42" t="str">
        <f>IF(ISBLANK('Frese Valve Selection'!E240),"",'Frese Valve Selection'!E240)</f>
        <v/>
      </c>
    </row>
    <row r="241" spans="1:11">
      <c r="A241" s="40" t="str">
        <f>IF(ISBLANK('Frese Valve Selection'!O241),"",'Frese Valve Selection'!O241)</f>
        <v/>
      </c>
      <c r="B241" s="41">
        <f>'Frese Valve Selection'!C241</f>
        <v>0</v>
      </c>
      <c r="C241" s="41">
        <f>IF(ISBLANK(A241),"",'Frese Valve Selection'!AE241)</f>
        <v>0</v>
      </c>
      <c r="D241" s="41"/>
      <c r="E241" s="41"/>
      <c r="F241" s="41">
        <f>IF(ISBLANK(A241),"",'Frese Valve Selection'!D241)</f>
        <v>0</v>
      </c>
      <c r="G241" s="41">
        <v>1</v>
      </c>
      <c r="H241" s="41" t="s">
        <v>78</v>
      </c>
      <c r="I241" s="41" t="str">
        <f>IF(ISBLANK(A241),"",'Frese Valve Selection'!AF241&amp;" kPa")</f>
        <v>0 kPa</v>
      </c>
      <c r="J241" s="41">
        <f>IF(ISBLANK(A241),"",'Frese Valve Selection'!B241)</f>
        <v>0</v>
      </c>
      <c r="K241" s="42" t="str">
        <f>IF(ISBLANK('Frese Valve Selection'!E241),"",'Frese Valve Selection'!E241)</f>
        <v/>
      </c>
    </row>
    <row r="242" spans="1:11">
      <c r="A242" s="40" t="str">
        <f>IF(ISBLANK('Frese Valve Selection'!O242),"",'Frese Valve Selection'!O242)</f>
        <v/>
      </c>
      <c r="B242" s="41">
        <f>'Frese Valve Selection'!C242</f>
        <v>0</v>
      </c>
      <c r="C242" s="41">
        <f>IF(ISBLANK(A242),"",'Frese Valve Selection'!AE242)</f>
        <v>0</v>
      </c>
      <c r="D242" s="41"/>
      <c r="E242" s="41"/>
      <c r="F242" s="41">
        <f>IF(ISBLANK(A242),"",'Frese Valve Selection'!D242)</f>
        <v>0</v>
      </c>
      <c r="G242" s="41">
        <v>1</v>
      </c>
      <c r="H242" s="41" t="s">
        <v>78</v>
      </c>
      <c r="I242" s="41" t="str">
        <f>IF(ISBLANK(A242),"",'Frese Valve Selection'!AF242&amp;" kPa")</f>
        <v>0 kPa</v>
      </c>
      <c r="J242" s="41">
        <f>IF(ISBLANK(A242),"",'Frese Valve Selection'!B242)</f>
        <v>0</v>
      </c>
      <c r="K242" s="42" t="str">
        <f>IF(ISBLANK('Frese Valve Selection'!E242),"",'Frese Valve Selection'!E242)</f>
        <v/>
      </c>
    </row>
    <row r="243" spans="1:11">
      <c r="A243" s="40" t="str">
        <f>IF(ISBLANK('Frese Valve Selection'!O243),"",'Frese Valve Selection'!O243)</f>
        <v/>
      </c>
      <c r="B243" s="41">
        <f>'Frese Valve Selection'!C243</f>
        <v>0</v>
      </c>
      <c r="C243" s="41">
        <f>IF(ISBLANK(A243),"",'Frese Valve Selection'!AE243)</f>
        <v>0</v>
      </c>
      <c r="D243" s="41"/>
      <c r="E243" s="41"/>
      <c r="F243" s="41">
        <f>IF(ISBLANK(A243),"",'Frese Valve Selection'!D243)</f>
        <v>0</v>
      </c>
      <c r="G243" s="41">
        <v>1</v>
      </c>
      <c r="H243" s="41" t="s">
        <v>78</v>
      </c>
      <c r="I243" s="41" t="str">
        <f>IF(ISBLANK(A243),"",'Frese Valve Selection'!AF243&amp;" kPa")</f>
        <v>0 kPa</v>
      </c>
      <c r="J243" s="41">
        <f>IF(ISBLANK(A243),"",'Frese Valve Selection'!B243)</f>
        <v>0</v>
      </c>
      <c r="K243" s="42" t="str">
        <f>IF(ISBLANK('Frese Valve Selection'!E243),"",'Frese Valve Selection'!E243)</f>
        <v/>
      </c>
    </row>
    <row r="244" spans="1:11">
      <c r="A244" s="40" t="str">
        <f>IF(ISBLANK('Frese Valve Selection'!O244),"",'Frese Valve Selection'!O244)</f>
        <v/>
      </c>
      <c r="B244" s="41">
        <f>'Frese Valve Selection'!C244</f>
        <v>0</v>
      </c>
      <c r="C244" s="41">
        <f>IF(ISBLANK(A244),"",'Frese Valve Selection'!AE244)</f>
        <v>0</v>
      </c>
      <c r="D244" s="41"/>
      <c r="E244" s="41"/>
      <c r="F244" s="41">
        <f>IF(ISBLANK(A244),"",'Frese Valve Selection'!D244)</f>
        <v>0</v>
      </c>
      <c r="G244" s="41">
        <v>1</v>
      </c>
      <c r="H244" s="41" t="s">
        <v>78</v>
      </c>
      <c r="I244" s="41" t="str">
        <f>IF(ISBLANK(A244),"",'Frese Valve Selection'!AF244&amp;" kPa")</f>
        <v>0 kPa</v>
      </c>
      <c r="J244" s="41">
        <f>IF(ISBLANK(A244),"",'Frese Valve Selection'!B244)</f>
        <v>0</v>
      </c>
      <c r="K244" s="42" t="str">
        <f>IF(ISBLANK('Frese Valve Selection'!E244),"",'Frese Valve Selection'!E244)</f>
        <v/>
      </c>
    </row>
    <row r="245" spans="1:11">
      <c r="A245" s="40" t="str">
        <f>IF(ISBLANK('Frese Valve Selection'!O245),"",'Frese Valve Selection'!O245)</f>
        <v/>
      </c>
      <c r="B245" s="41">
        <f>'Frese Valve Selection'!C245</f>
        <v>0</v>
      </c>
      <c r="C245" s="41">
        <f>IF(ISBLANK(A245),"",'Frese Valve Selection'!AE245)</f>
        <v>0</v>
      </c>
      <c r="D245" s="41"/>
      <c r="E245" s="41"/>
      <c r="F245" s="41">
        <f>IF(ISBLANK(A245),"",'Frese Valve Selection'!D245)</f>
        <v>0</v>
      </c>
      <c r="G245" s="41">
        <v>1</v>
      </c>
      <c r="H245" s="41" t="s">
        <v>78</v>
      </c>
      <c r="I245" s="41" t="str">
        <f>IF(ISBLANK(A245),"",'Frese Valve Selection'!AF245&amp;" kPa")</f>
        <v>0 kPa</v>
      </c>
      <c r="J245" s="41">
        <f>IF(ISBLANK(A245),"",'Frese Valve Selection'!B245)</f>
        <v>0</v>
      </c>
      <c r="K245" s="42" t="str">
        <f>IF(ISBLANK('Frese Valve Selection'!E245),"",'Frese Valve Selection'!E245)</f>
        <v/>
      </c>
    </row>
    <row r="246" spans="1:11">
      <c r="A246" s="40" t="str">
        <f>IF(ISBLANK('Frese Valve Selection'!O246),"",'Frese Valve Selection'!O246)</f>
        <v/>
      </c>
      <c r="B246" s="41">
        <f>'Frese Valve Selection'!C246</f>
        <v>0</v>
      </c>
      <c r="C246" s="41">
        <f>IF(ISBLANK(A246),"",'Frese Valve Selection'!AE246)</f>
        <v>0</v>
      </c>
      <c r="D246" s="41"/>
      <c r="E246" s="41"/>
      <c r="F246" s="41">
        <f>IF(ISBLANK(A246),"",'Frese Valve Selection'!D246)</f>
        <v>0</v>
      </c>
      <c r="G246" s="41">
        <v>1</v>
      </c>
      <c r="H246" s="41" t="s">
        <v>78</v>
      </c>
      <c r="I246" s="41" t="str">
        <f>IF(ISBLANK(A246),"",'Frese Valve Selection'!AF246&amp;" kPa")</f>
        <v>0 kPa</v>
      </c>
      <c r="J246" s="41">
        <f>IF(ISBLANK(A246),"",'Frese Valve Selection'!B246)</f>
        <v>0</v>
      </c>
      <c r="K246" s="42" t="str">
        <f>IF(ISBLANK('Frese Valve Selection'!E246),"",'Frese Valve Selection'!E246)</f>
        <v/>
      </c>
    </row>
    <row r="247" spans="1:11">
      <c r="A247" s="40" t="str">
        <f>IF(ISBLANK('Frese Valve Selection'!O247),"",'Frese Valve Selection'!O247)</f>
        <v/>
      </c>
      <c r="B247" s="41">
        <f>'Frese Valve Selection'!C247</f>
        <v>0</v>
      </c>
      <c r="C247" s="41">
        <f>IF(ISBLANK(A247),"",'Frese Valve Selection'!AE247)</f>
        <v>0</v>
      </c>
      <c r="D247" s="41"/>
      <c r="E247" s="41"/>
      <c r="F247" s="41">
        <f>IF(ISBLANK(A247),"",'Frese Valve Selection'!D247)</f>
        <v>0</v>
      </c>
      <c r="G247" s="41">
        <v>1</v>
      </c>
      <c r="H247" s="41" t="s">
        <v>78</v>
      </c>
      <c r="I247" s="41" t="str">
        <f>IF(ISBLANK(A247),"",'Frese Valve Selection'!AF247&amp;" kPa")</f>
        <v>0 kPa</v>
      </c>
      <c r="J247" s="41">
        <f>IF(ISBLANK(A247),"",'Frese Valve Selection'!B247)</f>
        <v>0</v>
      </c>
      <c r="K247" s="42" t="str">
        <f>IF(ISBLANK('Frese Valve Selection'!E247),"",'Frese Valve Selection'!E247)</f>
        <v/>
      </c>
    </row>
    <row r="248" spans="1:11">
      <c r="A248" s="40" t="str">
        <f>IF(ISBLANK('Frese Valve Selection'!O248),"",'Frese Valve Selection'!O248)</f>
        <v/>
      </c>
      <c r="B248" s="41">
        <f>'Frese Valve Selection'!C248</f>
        <v>0</v>
      </c>
      <c r="C248" s="41">
        <f>IF(ISBLANK(A248),"",'Frese Valve Selection'!AE248)</f>
        <v>0</v>
      </c>
      <c r="D248" s="41"/>
      <c r="E248" s="41"/>
      <c r="F248" s="41">
        <f>IF(ISBLANK(A248),"",'Frese Valve Selection'!D248)</f>
        <v>0</v>
      </c>
      <c r="G248" s="41">
        <v>1</v>
      </c>
      <c r="H248" s="41" t="s">
        <v>78</v>
      </c>
      <c r="I248" s="41" t="str">
        <f>IF(ISBLANK(A248),"",'Frese Valve Selection'!AF248&amp;" kPa")</f>
        <v>0 kPa</v>
      </c>
      <c r="J248" s="41">
        <f>IF(ISBLANK(A248),"",'Frese Valve Selection'!B248)</f>
        <v>0</v>
      </c>
      <c r="K248" s="42" t="str">
        <f>IF(ISBLANK('Frese Valve Selection'!E248),"",'Frese Valve Selection'!E248)</f>
        <v/>
      </c>
    </row>
    <row r="249" spans="1:11">
      <c r="A249" s="40" t="str">
        <f>IF(ISBLANK('Frese Valve Selection'!O249),"",'Frese Valve Selection'!O249)</f>
        <v/>
      </c>
      <c r="B249" s="41">
        <f>'Frese Valve Selection'!C249</f>
        <v>0</v>
      </c>
      <c r="C249" s="41">
        <f>IF(ISBLANK(A249),"",'Frese Valve Selection'!AE249)</f>
        <v>0</v>
      </c>
      <c r="D249" s="41"/>
      <c r="E249" s="41"/>
      <c r="F249" s="41">
        <f>IF(ISBLANK(A249),"",'Frese Valve Selection'!D249)</f>
        <v>0</v>
      </c>
      <c r="G249" s="41">
        <v>1</v>
      </c>
      <c r="H249" s="41" t="s">
        <v>78</v>
      </c>
      <c r="I249" s="41" t="str">
        <f>IF(ISBLANK(A249),"",'Frese Valve Selection'!AF249&amp;" kPa")</f>
        <v>0 kPa</v>
      </c>
      <c r="J249" s="41">
        <f>IF(ISBLANK(A249),"",'Frese Valve Selection'!B249)</f>
        <v>0</v>
      </c>
      <c r="K249" s="42" t="str">
        <f>IF(ISBLANK('Frese Valve Selection'!E249),"",'Frese Valve Selection'!E249)</f>
        <v/>
      </c>
    </row>
    <row r="250" spans="1:11">
      <c r="A250" s="40" t="str">
        <f>IF(ISBLANK('Frese Valve Selection'!O250),"",'Frese Valve Selection'!O250)</f>
        <v/>
      </c>
      <c r="B250" s="41">
        <f>'Frese Valve Selection'!C250</f>
        <v>0</v>
      </c>
      <c r="C250" s="41">
        <f>IF(ISBLANK(A250),"",'Frese Valve Selection'!AE250)</f>
        <v>0</v>
      </c>
      <c r="D250" s="41"/>
      <c r="E250" s="41"/>
      <c r="F250" s="41">
        <f>IF(ISBLANK(A250),"",'Frese Valve Selection'!D250)</f>
        <v>0</v>
      </c>
      <c r="G250" s="41">
        <v>1</v>
      </c>
      <c r="H250" s="41" t="s">
        <v>78</v>
      </c>
      <c r="I250" s="41" t="str">
        <f>IF(ISBLANK(A250),"",'Frese Valve Selection'!AF250&amp;" kPa")</f>
        <v>0 kPa</v>
      </c>
      <c r="J250" s="41">
        <f>IF(ISBLANK(A250),"",'Frese Valve Selection'!B250)</f>
        <v>0</v>
      </c>
      <c r="K250" s="42" t="str">
        <f>IF(ISBLANK('Frese Valve Selection'!E250),"",'Frese Valve Selection'!E250)</f>
        <v/>
      </c>
    </row>
    <row r="251" spans="1:11">
      <c r="A251" s="40" t="str">
        <f>IF(ISBLANK('Frese Valve Selection'!O251),"",'Frese Valve Selection'!O251)</f>
        <v/>
      </c>
      <c r="B251" s="41">
        <f>'Frese Valve Selection'!C251</f>
        <v>0</v>
      </c>
      <c r="C251" s="41">
        <f>IF(ISBLANK(A251),"",'Frese Valve Selection'!AE251)</f>
        <v>0</v>
      </c>
      <c r="D251" s="41"/>
      <c r="E251" s="41"/>
      <c r="F251" s="41">
        <f>IF(ISBLANK(A251),"",'Frese Valve Selection'!D251)</f>
        <v>0</v>
      </c>
      <c r="G251" s="41">
        <v>1</v>
      </c>
      <c r="H251" s="41" t="s">
        <v>78</v>
      </c>
      <c r="I251" s="41" t="str">
        <f>IF(ISBLANK(A251),"",'Frese Valve Selection'!AF251&amp;" kPa")</f>
        <v>0 kPa</v>
      </c>
      <c r="J251" s="41">
        <f>IF(ISBLANK(A251),"",'Frese Valve Selection'!B251)</f>
        <v>0</v>
      </c>
      <c r="K251" s="42" t="str">
        <f>IF(ISBLANK('Frese Valve Selection'!E251),"",'Frese Valve Selection'!E251)</f>
        <v/>
      </c>
    </row>
    <row r="252" spans="1:11">
      <c r="A252" s="40" t="str">
        <f>IF(ISBLANK('Frese Valve Selection'!O252),"",'Frese Valve Selection'!O252)</f>
        <v/>
      </c>
      <c r="B252" s="41">
        <f>'Frese Valve Selection'!C252</f>
        <v>0</v>
      </c>
      <c r="C252" s="41">
        <f>IF(ISBLANK(A252),"",'Frese Valve Selection'!AE252)</f>
        <v>0</v>
      </c>
      <c r="D252" s="41"/>
      <c r="E252" s="41"/>
      <c r="F252" s="41">
        <f>IF(ISBLANK(A252),"",'Frese Valve Selection'!D252)</f>
        <v>0</v>
      </c>
      <c r="G252" s="41">
        <v>1</v>
      </c>
      <c r="H252" s="41" t="s">
        <v>78</v>
      </c>
      <c r="I252" s="41" t="str">
        <f>IF(ISBLANK(A252),"",'Frese Valve Selection'!AF252&amp;" kPa")</f>
        <v>0 kPa</v>
      </c>
      <c r="J252" s="41">
        <f>IF(ISBLANK(A252),"",'Frese Valve Selection'!B252)</f>
        <v>0</v>
      </c>
      <c r="K252" s="42" t="str">
        <f>IF(ISBLANK('Frese Valve Selection'!E252),"",'Frese Valve Selection'!E252)</f>
        <v/>
      </c>
    </row>
    <row r="253" spans="1:11">
      <c r="A253" s="40" t="str">
        <f>IF(ISBLANK('Frese Valve Selection'!O253),"",'Frese Valve Selection'!O253)</f>
        <v/>
      </c>
      <c r="B253" s="41">
        <f>'Frese Valve Selection'!C253</f>
        <v>0</v>
      </c>
      <c r="C253" s="41">
        <f>IF(ISBLANK(A253),"",'Frese Valve Selection'!AE253)</f>
        <v>0</v>
      </c>
      <c r="D253" s="41"/>
      <c r="E253" s="41"/>
      <c r="F253" s="41">
        <f>IF(ISBLANK(A253),"",'Frese Valve Selection'!D253)</f>
        <v>0</v>
      </c>
      <c r="G253" s="41">
        <v>1</v>
      </c>
      <c r="H253" s="41" t="s">
        <v>78</v>
      </c>
      <c r="I253" s="41" t="str">
        <f>IF(ISBLANK(A253),"",'Frese Valve Selection'!AF253&amp;" kPa")</f>
        <v>0 kPa</v>
      </c>
      <c r="J253" s="41">
        <f>IF(ISBLANK(A253),"",'Frese Valve Selection'!B253)</f>
        <v>0</v>
      </c>
      <c r="K253" s="42" t="str">
        <f>IF(ISBLANK('Frese Valve Selection'!E253),"",'Frese Valve Selection'!E253)</f>
        <v/>
      </c>
    </row>
    <row r="254" spans="1:11">
      <c r="A254" s="40" t="str">
        <f>IF(ISBLANK('Frese Valve Selection'!O254),"",'Frese Valve Selection'!O254)</f>
        <v/>
      </c>
      <c r="B254" s="41">
        <f>'Frese Valve Selection'!C254</f>
        <v>0</v>
      </c>
      <c r="C254" s="41">
        <f>IF(ISBLANK(A254),"",'Frese Valve Selection'!AE254)</f>
        <v>0</v>
      </c>
      <c r="D254" s="41"/>
      <c r="E254" s="41"/>
      <c r="F254" s="41">
        <f>IF(ISBLANK(A254),"",'Frese Valve Selection'!D254)</f>
        <v>0</v>
      </c>
      <c r="G254" s="41">
        <v>1</v>
      </c>
      <c r="H254" s="41" t="s">
        <v>78</v>
      </c>
      <c r="I254" s="41" t="str">
        <f>IF(ISBLANK(A254),"",'Frese Valve Selection'!AF254&amp;" kPa")</f>
        <v>0 kPa</v>
      </c>
      <c r="J254" s="41">
        <f>IF(ISBLANK(A254),"",'Frese Valve Selection'!B254)</f>
        <v>0</v>
      </c>
      <c r="K254" s="42" t="str">
        <f>IF(ISBLANK('Frese Valve Selection'!E254),"",'Frese Valve Selection'!E254)</f>
        <v/>
      </c>
    </row>
    <row r="255" spans="1:11">
      <c r="A255" s="40" t="str">
        <f>IF(ISBLANK('Frese Valve Selection'!O255),"",'Frese Valve Selection'!O255)</f>
        <v/>
      </c>
      <c r="B255" s="41">
        <f>'Frese Valve Selection'!C255</f>
        <v>0</v>
      </c>
      <c r="C255" s="41">
        <f>IF(ISBLANK(A255),"",'Frese Valve Selection'!AE255)</f>
        <v>0</v>
      </c>
      <c r="D255" s="41"/>
      <c r="E255" s="41"/>
      <c r="F255" s="41">
        <f>IF(ISBLANK(A255),"",'Frese Valve Selection'!D255)</f>
        <v>0</v>
      </c>
      <c r="G255" s="41">
        <v>1</v>
      </c>
      <c r="H255" s="41" t="s">
        <v>78</v>
      </c>
      <c r="I255" s="41" t="str">
        <f>IF(ISBLANK(A255),"",'Frese Valve Selection'!AF255&amp;" kPa")</f>
        <v>0 kPa</v>
      </c>
      <c r="J255" s="41">
        <f>IF(ISBLANK(A255),"",'Frese Valve Selection'!B255)</f>
        <v>0</v>
      </c>
      <c r="K255" s="42" t="str">
        <f>IF(ISBLANK('Frese Valve Selection'!E255),"",'Frese Valve Selection'!E255)</f>
        <v/>
      </c>
    </row>
    <row r="256" spans="1:11">
      <c r="A256" s="40" t="str">
        <f>IF(ISBLANK('Frese Valve Selection'!O256),"",'Frese Valve Selection'!O256)</f>
        <v/>
      </c>
      <c r="B256" s="41">
        <f>'Frese Valve Selection'!C256</f>
        <v>0</v>
      </c>
      <c r="C256" s="41">
        <f>IF(ISBLANK(A256),"",'Frese Valve Selection'!AE256)</f>
        <v>0</v>
      </c>
      <c r="D256" s="41"/>
      <c r="E256" s="41"/>
      <c r="F256" s="41">
        <f>IF(ISBLANK(A256),"",'Frese Valve Selection'!D256)</f>
        <v>0</v>
      </c>
      <c r="G256" s="41">
        <v>1</v>
      </c>
      <c r="H256" s="41" t="s">
        <v>78</v>
      </c>
      <c r="I256" s="41" t="str">
        <f>IF(ISBLANK(A256),"",'Frese Valve Selection'!AF256&amp;" kPa")</f>
        <v>0 kPa</v>
      </c>
      <c r="J256" s="41">
        <f>IF(ISBLANK(A256),"",'Frese Valve Selection'!B256)</f>
        <v>0</v>
      </c>
      <c r="K256" s="42" t="str">
        <f>IF(ISBLANK('Frese Valve Selection'!E256),"",'Frese Valve Selection'!E256)</f>
        <v/>
      </c>
    </row>
    <row r="257" spans="1:11">
      <c r="A257" s="40" t="str">
        <f>IF(ISBLANK('Frese Valve Selection'!O257),"",'Frese Valve Selection'!O257)</f>
        <v/>
      </c>
      <c r="B257" s="41">
        <f>'Frese Valve Selection'!C257</f>
        <v>0</v>
      </c>
      <c r="C257" s="41">
        <f>IF(ISBLANK(A257),"",'Frese Valve Selection'!AE257)</f>
        <v>0</v>
      </c>
      <c r="D257" s="41"/>
      <c r="E257" s="41"/>
      <c r="F257" s="41">
        <f>IF(ISBLANK(A257),"",'Frese Valve Selection'!D257)</f>
        <v>0</v>
      </c>
      <c r="G257" s="41">
        <v>1</v>
      </c>
      <c r="H257" s="41" t="s">
        <v>78</v>
      </c>
      <c r="I257" s="41" t="str">
        <f>IF(ISBLANK(A257),"",'Frese Valve Selection'!AF257&amp;" kPa")</f>
        <v>0 kPa</v>
      </c>
      <c r="J257" s="41">
        <f>IF(ISBLANK(A257),"",'Frese Valve Selection'!B257)</f>
        <v>0</v>
      </c>
      <c r="K257" s="42" t="str">
        <f>IF(ISBLANK('Frese Valve Selection'!E257),"",'Frese Valve Selection'!E257)</f>
        <v/>
      </c>
    </row>
    <row r="258" spans="1:11">
      <c r="A258" s="40" t="str">
        <f>IF(ISBLANK('Frese Valve Selection'!O258),"",'Frese Valve Selection'!O258)</f>
        <v/>
      </c>
      <c r="B258" s="41">
        <f>'Frese Valve Selection'!C258</f>
        <v>0</v>
      </c>
      <c r="C258" s="41">
        <f>IF(ISBLANK(A258),"",'Frese Valve Selection'!AE258)</f>
        <v>0</v>
      </c>
      <c r="D258" s="41"/>
      <c r="E258" s="41"/>
      <c r="F258" s="41">
        <f>IF(ISBLANK(A258),"",'Frese Valve Selection'!D258)</f>
        <v>0</v>
      </c>
      <c r="G258" s="41">
        <v>1</v>
      </c>
      <c r="H258" s="41" t="s">
        <v>78</v>
      </c>
      <c r="I258" s="41" t="str">
        <f>IF(ISBLANK(A258),"",'Frese Valve Selection'!AF258&amp;" kPa")</f>
        <v>0 kPa</v>
      </c>
      <c r="J258" s="41">
        <f>IF(ISBLANK(A258),"",'Frese Valve Selection'!B258)</f>
        <v>0</v>
      </c>
      <c r="K258" s="42" t="str">
        <f>IF(ISBLANK('Frese Valve Selection'!E258),"",'Frese Valve Selection'!E258)</f>
        <v/>
      </c>
    </row>
    <row r="259" spans="1:11">
      <c r="A259" s="40" t="str">
        <f>IF(ISBLANK('Frese Valve Selection'!O259),"",'Frese Valve Selection'!O259)</f>
        <v/>
      </c>
      <c r="B259" s="41">
        <f>'Frese Valve Selection'!C259</f>
        <v>0</v>
      </c>
      <c r="C259" s="41">
        <f>IF(ISBLANK(A259),"",'Frese Valve Selection'!AE259)</f>
        <v>0</v>
      </c>
      <c r="D259" s="41"/>
      <c r="E259" s="41"/>
      <c r="F259" s="41">
        <f>IF(ISBLANK(A259),"",'Frese Valve Selection'!D259)</f>
        <v>0</v>
      </c>
      <c r="G259" s="41">
        <v>1</v>
      </c>
      <c r="H259" s="41" t="s">
        <v>78</v>
      </c>
      <c r="I259" s="41" t="str">
        <f>IF(ISBLANK(A259),"",'Frese Valve Selection'!AF259&amp;" kPa")</f>
        <v>0 kPa</v>
      </c>
      <c r="J259" s="41">
        <f>IF(ISBLANK(A259),"",'Frese Valve Selection'!B259)</f>
        <v>0</v>
      </c>
      <c r="K259" s="42" t="str">
        <f>IF(ISBLANK('Frese Valve Selection'!E259),"",'Frese Valve Selection'!E259)</f>
        <v/>
      </c>
    </row>
    <row r="260" spans="1:11">
      <c r="A260" s="40" t="str">
        <f>IF(ISBLANK('Frese Valve Selection'!O260),"",'Frese Valve Selection'!O260)</f>
        <v/>
      </c>
      <c r="B260" s="41">
        <f>'Frese Valve Selection'!C260</f>
        <v>0</v>
      </c>
      <c r="C260" s="41">
        <f>IF(ISBLANK(A260),"",'Frese Valve Selection'!AE260)</f>
        <v>0</v>
      </c>
      <c r="D260" s="41"/>
      <c r="E260" s="41"/>
      <c r="F260" s="41">
        <f>IF(ISBLANK(A260),"",'Frese Valve Selection'!D260)</f>
        <v>0</v>
      </c>
      <c r="G260" s="41">
        <v>1</v>
      </c>
      <c r="H260" s="41" t="s">
        <v>78</v>
      </c>
      <c r="I260" s="41" t="str">
        <f>IF(ISBLANK(A260),"",'Frese Valve Selection'!AF260&amp;" kPa")</f>
        <v>0 kPa</v>
      </c>
      <c r="J260" s="41">
        <f>IF(ISBLANK(A260),"",'Frese Valve Selection'!B260)</f>
        <v>0</v>
      </c>
      <c r="K260" s="42" t="str">
        <f>IF(ISBLANK('Frese Valve Selection'!E260),"",'Frese Valve Selection'!E260)</f>
        <v/>
      </c>
    </row>
    <row r="261" spans="1:11">
      <c r="A261" s="40" t="str">
        <f>IF(ISBLANK('Frese Valve Selection'!O261),"",'Frese Valve Selection'!O261)</f>
        <v/>
      </c>
      <c r="B261" s="41">
        <f>'Frese Valve Selection'!C261</f>
        <v>0</v>
      </c>
      <c r="C261" s="41">
        <f>IF(ISBLANK(A261),"",'Frese Valve Selection'!AE261)</f>
        <v>0</v>
      </c>
      <c r="D261" s="41"/>
      <c r="E261" s="41"/>
      <c r="F261" s="41">
        <f>IF(ISBLANK(A261),"",'Frese Valve Selection'!D261)</f>
        <v>0</v>
      </c>
      <c r="G261" s="41">
        <v>1</v>
      </c>
      <c r="H261" s="41" t="s">
        <v>78</v>
      </c>
      <c r="I261" s="41" t="str">
        <f>IF(ISBLANK(A261),"",'Frese Valve Selection'!AF261&amp;" kPa")</f>
        <v>0 kPa</v>
      </c>
      <c r="J261" s="41">
        <f>IF(ISBLANK(A261),"",'Frese Valve Selection'!B261)</f>
        <v>0</v>
      </c>
      <c r="K261" s="42" t="str">
        <f>IF(ISBLANK('Frese Valve Selection'!E261),"",'Frese Valve Selection'!E261)</f>
        <v/>
      </c>
    </row>
    <row r="262" spans="1:11">
      <c r="A262" s="40" t="str">
        <f>IF(ISBLANK('Frese Valve Selection'!O262),"",'Frese Valve Selection'!O262)</f>
        <v/>
      </c>
      <c r="B262" s="41">
        <f>'Frese Valve Selection'!C262</f>
        <v>0</v>
      </c>
      <c r="C262" s="41">
        <f>IF(ISBLANK(A262),"",'Frese Valve Selection'!AE262)</f>
        <v>0</v>
      </c>
      <c r="D262" s="41"/>
      <c r="E262" s="41"/>
      <c r="F262" s="41">
        <f>IF(ISBLANK(A262),"",'Frese Valve Selection'!D262)</f>
        <v>0</v>
      </c>
      <c r="G262" s="41">
        <v>1</v>
      </c>
      <c r="H262" s="41" t="s">
        <v>78</v>
      </c>
      <c r="I262" s="41" t="str">
        <f>IF(ISBLANK(A262),"",'Frese Valve Selection'!AF262&amp;" kPa")</f>
        <v>0 kPa</v>
      </c>
      <c r="J262" s="41">
        <f>IF(ISBLANK(A262),"",'Frese Valve Selection'!B262)</f>
        <v>0</v>
      </c>
      <c r="K262" s="42" t="str">
        <f>IF(ISBLANK('Frese Valve Selection'!E262),"",'Frese Valve Selection'!E262)</f>
        <v/>
      </c>
    </row>
    <row r="263" spans="1:11">
      <c r="A263" s="40" t="str">
        <f>IF(ISBLANK('Frese Valve Selection'!O263),"",'Frese Valve Selection'!O263)</f>
        <v/>
      </c>
      <c r="B263" s="41">
        <f>'Frese Valve Selection'!C263</f>
        <v>0</v>
      </c>
      <c r="C263" s="41">
        <f>IF(ISBLANK(A263),"",'Frese Valve Selection'!AE263)</f>
        <v>0</v>
      </c>
      <c r="D263" s="41"/>
      <c r="E263" s="41"/>
      <c r="F263" s="41">
        <f>IF(ISBLANK(A263),"",'Frese Valve Selection'!D263)</f>
        <v>0</v>
      </c>
      <c r="G263" s="41">
        <v>1</v>
      </c>
      <c r="H263" s="41" t="s">
        <v>78</v>
      </c>
      <c r="I263" s="41" t="str">
        <f>IF(ISBLANK(A263),"",'Frese Valve Selection'!AF263&amp;" kPa")</f>
        <v>0 kPa</v>
      </c>
      <c r="J263" s="41">
        <f>IF(ISBLANK(A263),"",'Frese Valve Selection'!B263)</f>
        <v>0</v>
      </c>
      <c r="K263" s="42" t="str">
        <f>IF(ISBLANK('Frese Valve Selection'!E263),"",'Frese Valve Selection'!E263)</f>
        <v/>
      </c>
    </row>
    <row r="264" spans="1:11">
      <c r="A264" s="40" t="str">
        <f>IF(ISBLANK('Frese Valve Selection'!O264),"",'Frese Valve Selection'!O264)</f>
        <v/>
      </c>
      <c r="B264" s="41">
        <f>'Frese Valve Selection'!C264</f>
        <v>0</v>
      </c>
      <c r="C264" s="41">
        <f>IF(ISBLANK(A264),"",'Frese Valve Selection'!AE264)</f>
        <v>0</v>
      </c>
      <c r="D264" s="41"/>
      <c r="E264" s="41"/>
      <c r="F264" s="41">
        <f>IF(ISBLANK(A264),"",'Frese Valve Selection'!D264)</f>
        <v>0</v>
      </c>
      <c r="G264" s="41">
        <v>1</v>
      </c>
      <c r="H264" s="41" t="s">
        <v>78</v>
      </c>
      <c r="I264" s="41" t="str">
        <f>IF(ISBLANK(A264),"",'Frese Valve Selection'!AF264&amp;" kPa")</f>
        <v>0 kPa</v>
      </c>
      <c r="J264" s="41">
        <f>IF(ISBLANK(A264),"",'Frese Valve Selection'!B264)</f>
        <v>0</v>
      </c>
      <c r="K264" s="42" t="str">
        <f>IF(ISBLANK('Frese Valve Selection'!E264),"",'Frese Valve Selection'!E264)</f>
        <v/>
      </c>
    </row>
    <row r="265" spans="1:11">
      <c r="A265" s="40" t="str">
        <f>IF(ISBLANK('Frese Valve Selection'!O265),"",'Frese Valve Selection'!O265)</f>
        <v/>
      </c>
      <c r="B265" s="41">
        <f>'Frese Valve Selection'!C265</f>
        <v>0</v>
      </c>
      <c r="C265" s="41">
        <f>IF(ISBLANK(A265),"",'Frese Valve Selection'!AE265)</f>
        <v>0</v>
      </c>
      <c r="D265" s="41"/>
      <c r="E265" s="41"/>
      <c r="F265" s="41">
        <f>IF(ISBLANK(A265),"",'Frese Valve Selection'!D265)</f>
        <v>0</v>
      </c>
      <c r="G265" s="41">
        <v>1</v>
      </c>
      <c r="H265" s="41" t="s">
        <v>78</v>
      </c>
      <c r="I265" s="41" t="str">
        <f>IF(ISBLANK(A265),"",'Frese Valve Selection'!AF265&amp;" kPa")</f>
        <v>0 kPa</v>
      </c>
      <c r="J265" s="41">
        <f>IF(ISBLANK(A265),"",'Frese Valve Selection'!B265)</f>
        <v>0</v>
      </c>
      <c r="K265" s="42" t="str">
        <f>IF(ISBLANK('Frese Valve Selection'!E265),"",'Frese Valve Selection'!E265)</f>
        <v/>
      </c>
    </row>
    <row r="266" spans="1:11">
      <c r="A266" s="40" t="str">
        <f>IF(ISBLANK('Frese Valve Selection'!O266),"",'Frese Valve Selection'!O266)</f>
        <v/>
      </c>
      <c r="B266" s="41">
        <f>'Frese Valve Selection'!C266</f>
        <v>0</v>
      </c>
      <c r="C266" s="41">
        <f>IF(ISBLANK(A266),"",'Frese Valve Selection'!AE266)</f>
        <v>0</v>
      </c>
      <c r="D266" s="41"/>
      <c r="E266" s="41"/>
      <c r="F266" s="41">
        <f>IF(ISBLANK(A266),"",'Frese Valve Selection'!D266)</f>
        <v>0</v>
      </c>
      <c r="G266" s="41">
        <v>1</v>
      </c>
      <c r="H266" s="41" t="s">
        <v>78</v>
      </c>
      <c r="I266" s="41" t="str">
        <f>IF(ISBLANK(A266),"",'Frese Valve Selection'!AF266&amp;" kPa")</f>
        <v>0 kPa</v>
      </c>
      <c r="J266" s="41">
        <f>IF(ISBLANK(A266),"",'Frese Valve Selection'!B266)</f>
        <v>0</v>
      </c>
      <c r="K266" s="42" t="str">
        <f>IF(ISBLANK('Frese Valve Selection'!E266),"",'Frese Valve Selection'!E266)</f>
        <v/>
      </c>
    </row>
    <row r="267" spans="1:11">
      <c r="A267" s="40" t="str">
        <f>IF(ISBLANK('Frese Valve Selection'!O267),"",'Frese Valve Selection'!O267)</f>
        <v/>
      </c>
      <c r="B267" s="41">
        <f>'Frese Valve Selection'!C267</f>
        <v>0</v>
      </c>
      <c r="C267" s="41">
        <f>IF(ISBLANK(A267),"",'Frese Valve Selection'!AE267)</f>
        <v>0</v>
      </c>
      <c r="D267" s="41"/>
      <c r="E267" s="41"/>
      <c r="F267" s="41">
        <f>IF(ISBLANK(A267),"",'Frese Valve Selection'!D267)</f>
        <v>0</v>
      </c>
      <c r="G267" s="41">
        <v>1</v>
      </c>
      <c r="H267" s="41" t="s">
        <v>78</v>
      </c>
      <c r="I267" s="41" t="str">
        <f>IF(ISBLANK(A267),"",'Frese Valve Selection'!AF267&amp;" kPa")</f>
        <v>0 kPa</v>
      </c>
      <c r="J267" s="41">
        <f>IF(ISBLANK(A267),"",'Frese Valve Selection'!B267)</f>
        <v>0</v>
      </c>
      <c r="K267" s="42" t="str">
        <f>IF(ISBLANK('Frese Valve Selection'!E267),"",'Frese Valve Selection'!E267)</f>
        <v/>
      </c>
    </row>
    <row r="268" spans="1:11">
      <c r="A268" s="40" t="str">
        <f>IF(ISBLANK('Frese Valve Selection'!O268),"",'Frese Valve Selection'!O268)</f>
        <v/>
      </c>
      <c r="B268" s="41">
        <f>'Frese Valve Selection'!C268</f>
        <v>0</v>
      </c>
      <c r="C268" s="41">
        <f>IF(ISBLANK(A268),"",'Frese Valve Selection'!AE268)</f>
        <v>0</v>
      </c>
      <c r="D268" s="41"/>
      <c r="E268" s="41"/>
      <c r="F268" s="41">
        <f>IF(ISBLANK(A268),"",'Frese Valve Selection'!D268)</f>
        <v>0</v>
      </c>
      <c r="G268" s="41">
        <v>1</v>
      </c>
      <c r="H268" s="41" t="s">
        <v>78</v>
      </c>
      <c r="I268" s="41" t="str">
        <f>IF(ISBLANK(A268),"",'Frese Valve Selection'!AF268&amp;" kPa")</f>
        <v>0 kPa</v>
      </c>
      <c r="J268" s="41">
        <f>IF(ISBLANK(A268),"",'Frese Valve Selection'!B268)</f>
        <v>0</v>
      </c>
      <c r="K268" s="42" t="str">
        <f>IF(ISBLANK('Frese Valve Selection'!E268),"",'Frese Valve Selection'!E268)</f>
        <v/>
      </c>
    </row>
    <row r="269" spans="1:11">
      <c r="A269" s="40" t="str">
        <f>IF(ISBLANK('Frese Valve Selection'!O269),"",'Frese Valve Selection'!O269)</f>
        <v/>
      </c>
      <c r="B269" s="41">
        <f>'Frese Valve Selection'!C269</f>
        <v>0</v>
      </c>
      <c r="C269" s="41">
        <f>IF(ISBLANK(A269),"",'Frese Valve Selection'!AE269)</f>
        <v>0</v>
      </c>
      <c r="D269" s="41"/>
      <c r="E269" s="41"/>
      <c r="F269" s="41">
        <f>IF(ISBLANK(A269),"",'Frese Valve Selection'!D269)</f>
        <v>0</v>
      </c>
      <c r="G269" s="41">
        <v>1</v>
      </c>
      <c r="H269" s="41" t="s">
        <v>78</v>
      </c>
      <c r="I269" s="41" t="str">
        <f>IF(ISBLANK(A269),"",'Frese Valve Selection'!AF269&amp;" kPa")</f>
        <v>0 kPa</v>
      </c>
      <c r="J269" s="41">
        <f>IF(ISBLANK(A269),"",'Frese Valve Selection'!B269)</f>
        <v>0</v>
      </c>
      <c r="K269" s="42" t="str">
        <f>IF(ISBLANK('Frese Valve Selection'!E269),"",'Frese Valve Selection'!E269)</f>
        <v/>
      </c>
    </row>
    <row r="270" spans="1:11">
      <c r="A270" s="40" t="str">
        <f>IF(ISBLANK('Frese Valve Selection'!O270),"",'Frese Valve Selection'!O270)</f>
        <v/>
      </c>
      <c r="B270" s="41">
        <f>'Frese Valve Selection'!C270</f>
        <v>0</v>
      </c>
      <c r="C270" s="41">
        <f>IF(ISBLANK(A270),"",'Frese Valve Selection'!AE270)</f>
        <v>0</v>
      </c>
      <c r="D270" s="41"/>
      <c r="E270" s="41"/>
      <c r="F270" s="41">
        <f>IF(ISBLANK(A270),"",'Frese Valve Selection'!D270)</f>
        <v>0</v>
      </c>
      <c r="G270" s="41">
        <v>1</v>
      </c>
      <c r="H270" s="41" t="s">
        <v>78</v>
      </c>
      <c r="I270" s="41" t="str">
        <f>IF(ISBLANK(A270),"",'Frese Valve Selection'!AF270&amp;" kPa")</f>
        <v>0 kPa</v>
      </c>
      <c r="J270" s="41">
        <f>IF(ISBLANK(A270),"",'Frese Valve Selection'!B270)</f>
        <v>0</v>
      </c>
      <c r="K270" s="42" t="str">
        <f>IF(ISBLANK('Frese Valve Selection'!E270),"",'Frese Valve Selection'!E270)</f>
        <v/>
      </c>
    </row>
    <row r="271" spans="1:11">
      <c r="A271" s="40" t="str">
        <f>IF(ISBLANK('Frese Valve Selection'!O271),"",'Frese Valve Selection'!O271)</f>
        <v/>
      </c>
      <c r="B271" s="41">
        <f>'Frese Valve Selection'!C271</f>
        <v>0</v>
      </c>
      <c r="C271" s="41">
        <f>IF(ISBLANK(A271),"",'Frese Valve Selection'!AE271)</f>
        <v>0</v>
      </c>
      <c r="D271" s="41"/>
      <c r="E271" s="41"/>
      <c r="F271" s="41">
        <f>IF(ISBLANK(A271),"",'Frese Valve Selection'!D271)</f>
        <v>0</v>
      </c>
      <c r="G271" s="41">
        <v>1</v>
      </c>
      <c r="H271" s="41" t="s">
        <v>78</v>
      </c>
      <c r="I271" s="41" t="str">
        <f>IF(ISBLANK(A271),"",'Frese Valve Selection'!AF271&amp;" kPa")</f>
        <v>0 kPa</v>
      </c>
      <c r="J271" s="41">
        <f>IF(ISBLANK(A271),"",'Frese Valve Selection'!B271)</f>
        <v>0</v>
      </c>
      <c r="K271" s="42" t="str">
        <f>IF(ISBLANK('Frese Valve Selection'!E271),"",'Frese Valve Selection'!E271)</f>
        <v/>
      </c>
    </row>
    <row r="272" spans="1:11">
      <c r="A272" s="40" t="str">
        <f>IF(ISBLANK('Frese Valve Selection'!O272),"",'Frese Valve Selection'!O272)</f>
        <v/>
      </c>
      <c r="B272" s="41">
        <f>'Frese Valve Selection'!C272</f>
        <v>0</v>
      </c>
      <c r="C272" s="41">
        <f>IF(ISBLANK(A272),"",'Frese Valve Selection'!AE272)</f>
        <v>0</v>
      </c>
      <c r="D272" s="41"/>
      <c r="E272" s="41"/>
      <c r="F272" s="41">
        <f>IF(ISBLANK(A272),"",'Frese Valve Selection'!D272)</f>
        <v>0</v>
      </c>
      <c r="G272" s="41">
        <v>1</v>
      </c>
      <c r="H272" s="41" t="s">
        <v>78</v>
      </c>
      <c r="I272" s="41" t="str">
        <f>IF(ISBLANK(A272),"",'Frese Valve Selection'!AF272&amp;" kPa")</f>
        <v>0 kPa</v>
      </c>
      <c r="J272" s="41">
        <f>IF(ISBLANK(A272),"",'Frese Valve Selection'!B272)</f>
        <v>0</v>
      </c>
      <c r="K272" s="42" t="str">
        <f>IF(ISBLANK('Frese Valve Selection'!E272),"",'Frese Valve Selection'!E272)</f>
        <v/>
      </c>
    </row>
    <row r="273" spans="1:11">
      <c r="A273" s="40" t="str">
        <f>IF(ISBLANK('Frese Valve Selection'!O273),"",'Frese Valve Selection'!O273)</f>
        <v/>
      </c>
      <c r="B273" s="41">
        <f>'Frese Valve Selection'!C273</f>
        <v>0</v>
      </c>
      <c r="C273" s="41">
        <f>IF(ISBLANK(A273),"",'Frese Valve Selection'!AE273)</f>
        <v>0</v>
      </c>
      <c r="D273" s="41"/>
      <c r="E273" s="41"/>
      <c r="F273" s="41">
        <f>IF(ISBLANK(A273),"",'Frese Valve Selection'!D273)</f>
        <v>0</v>
      </c>
      <c r="G273" s="41">
        <v>1</v>
      </c>
      <c r="H273" s="41" t="s">
        <v>78</v>
      </c>
      <c r="I273" s="41" t="str">
        <f>IF(ISBLANK(A273),"",'Frese Valve Selection'!AF273&amp;" kPa")</f>
        <v>0 kPa</v>
      </c>
      <c r="J273" s="41">
        <f>IF(ISBLANK(A273),"",'Frese Valve Selection'!B273)</f>
        <v>0</v>
      </c>
      <c r="K273" s="42" t="str">
        <f>IF(ISBLANK('Frese Valve Selection'!E273),"",'Frese Valve Selection'!E273)</f>
        <v/>
      </c>
    </row>
    <row r="274" spans="1:11">
      <c r="A274" s="40" t="str">
        <f>IF(ISBLANK('Frese Valve Selection'!O274),"",'Frese Valve Selection'!O274)</f>
        <v/>
      </c>
      <c r="B274" s="41">
        <f>'Frese Valve Selection'!C274</f>
        <v>0</v>
      </c>
      <c r="C274" s="41">
        <f>IF(ISBLANK(A274),"",'Frese Valve Selection'!AE274)</f>
        <v>0</v>
      </c>
      <c r="D274" s="41"/>
      <c r="E274" s="41"/>
      <c r="F274" s="41">
        <f>IF(ISBLANK(A274),"",'Frese Valve Selection'!D274)</f>
        <v>0</v>
      </c>
      <c r="G274" s="41">
        <v>1</v>
      </c>
      <c r="H274" s="41" t="s">
        <v>78</v>
      </c>
      <c r="I274" s="41" t="str">
        <f>IF(ISBLANK(A274),"",'Frese Valve Selection'!AF274&amp;" kPa")</f>
        <v>0 kPa</v>
      </c>
      <c r="J274" s="41">
        <f>IF(ISBLANK(A274),"",'Frese Valve Selection'!B274)</f>
        <v>0</v>
      </c>
      <c r="K274" s="42" t="str">
        <f>IF(ISBLANK('Frese Valve Selection'!E274),"",'Frese Valve Selection'!E274)</f>
        <v/>
      </c>
    </row>
    <row r="275" spans="1:11">
      <c r="A275" s="40" t="str">
        <f>IF(ISBLANK('Frese Valve Selection'!O275),"",'Frese Valve Selection'!O275)</f>
        <v/>
      </c>
      <c r="B275" s="41">
        <f>'Frese Valve Selection'!C275</f>
        <v>0</v>
      </c>
      <c r="C275" s="41">
        <f>IF(ISBLANK(A275),"",'Frese Valve Selection'!AE275)</f>
        <v>0</v>
      </c>
      <c r="D275" s="41"/>
      <c r="E275" s="41"/>
      <c r="F275" s="41">
        <f>IF(ISBLANK(A275),"",'Frese Valve Selection'!D275)</f>
        <v>0</v>
      </c>
      <c r="G275" s="41">
        <v>1</v>
      </c>
      <c r="H275" s="41" t="s">
        <v>78</v>
      </c>
      <c r="I275" s="41" t="str">
        <f>IF(ISBLANK(A275),"",'Frese Valve Selection'!AF275&amp;" kPa")</f>
        <v>0 kPa</v>
      </c>
      <c r="J275" s="41">
        <f>IF(ISBLANK(A275),"",'Frese Valve Selection'!B275)</f>
        <v>0</v>
      </c>
      <c r="K275" s="42" t="str">
        <f>IF(ISBLANK('Frese Valve Selection'!E275),"",'Frese Valve Selection'!E275)</f>
        <v/>
      </c>
    </row>
    <row r="276" spans="1:11">
      <c r="A276" s="40" t="str">
        <f>IF(ISBLANK('Frese Valve Selection'!O276),"",'Frese Valve Selection'!O276)</f>
        <v/>
      </c>
      <c r="B276" s="41">
        <f>'Frese Valve Selection'!C276</f>
        <v>0</v>
      </c>
      <c r="C276" s="41">
        <f>IF(ISBLANK(A276),"",'Frese Valve Selection'!AE276)</f>
        <v>0</v>
      </c>
      <c r="D276" s="41"/>
      <c r="E276" s="41"/>
      <c r="F276" s="41">
        <f>IF(ISBLANK(A276),"",'Frese Valve Selection'!D276)</f>
        <v>0</v>
      </c>
      <c r="G276" s="41">
        <v>1</v>
      </c>
      <c r="H276" s="41" t="s">
        <v>78</v>
      </c>
      <c r="I276" s="41" t="str">
        <f>IF(ISBLANK(A276),"",'Frese Valve Selection'!AF276&amp;" kPa")</f>
        <v>0 kPa</v>
      </c>
      <c r="J276" s="41">
        <f>IF(ISBLANK(A276),"",'Frese Valve Selection'!B276)</f>
        <v>0</v>
      </c>
      <c r="K276" s="42" t="str">
        <f>IF(ISBLANK('Frese Valve Selection'!E276),"",'Frese Valve Selection'!E276)</f>
        <v/>
      </c>
    </row>
    <row r="277" spans="1:11">
      <c r="A277" s="40" t="str">
        <f>IF(ISBLANK('Frese Valve Selection'!O277),"",'Frese Valve Selection'!O277)</f>
        <v/>
      </c>
      <c r="B277" s="41">
        <f>'Frese Valve Selection'!C277</f>
        <v>0</v>
      </c>
      <c r="C277" s="41">
        <f>IF(ISBLANK(A277),"",'Frese Valve Selection'!AE277)</f>
        <v>0</v>
      </c>
      <c r="D277" s="41"/>
      <c r="E277" s="41"/>
      <c r="F277" s="41">
        <f>IF(ISBLANK(A277),"",'Frese Valve Selection'!D277)</f>
        <v>0</v>
      </c>
      <c r="G277" s="41">
        <v>1</v>
      </c>
      <c r="H277" s="41" t="s">
        <v>78</v>
      </c>
      <c r="I277" s="41" t="str">
        <f>IF(ISBLANK(A277),"",'Frese Valve Selection'!AF277&amp;" kPa")</f>
        <v>0 kPa</v>
      </c>
      <c r="J277" s="41">
        <f>IF(ISBLANK(A277),"",'Frese Valve Selection'!B277)</f>
        <v>0</v>
      </c>
      <c r="K277" s="42" t="str">
        <f>IF(ISBLANK('Frese Valve Selection'!E277),"",'Frese Valve Selection'!E277)</f>
        <v/>
      </c>
    </row>
    <row r="278" spans="1:11">
      <c r="A278" s="40" t="str">
        <f>IF(ISBLANK('Frese Valve Selection'!O278),"",'Frese Valve Selection'!O278)</f>
        <v/>
      </c>
      <c r="B278" s="41">
        <f>'Frese Valve Selection'!C278</f>
        <v>0</v>
      </c>
      <c r="C278" s="41">
        <f>IF(ISBLANK(A278),"",'Frese Valve Selection'!AE278)</f>
        <v>0</v>
      </c>
      <c r="D278" s="41"/>
      <c r="E278" s="41"/>
      <c r="F278" s="41">
        <f>IF(ISBLANK(A278),"",'Frese Valve Selection'!D278)</f>
        <v>0</v>
      </c>
      <c r="G278" s="41">
        <v>1</v>
      </c>
      <c r="H278" s="41" t="s">
        <v>78</v>
      </c>
      <c r="I278" s="41" t="str">
        <f>IF(ISBLANK(A278),"",'Frese Valve Selection'!AF278&amp;" kPa")</f>
        <v>0 kPa</v>
      </c>
      <c r="J278" s="41">
        <f>IF(ISBLANK(A278),"",'Frese Valve Selection'!B278)</f>
        <v>0</v>
      </c>
      <c r="K278" s="42" t="str">
        <f>IF(ISBLANK('Frese Valve Selection'!E278),"",'Frese Valve Selection'!E278)</f>
        <v/>
      </c>
    </row>
    <row r="279" spans="1:11">
      <c r="A279" s="40" t="str">
        <f>IF(ISBLANK('Frese Valve Selection'!O279),"",'Frese Valve Selection'!O279)</f>
        <v/>
      </c>
      <c r="B279" s="41">
        <f>'Frese Valve Selection'!C279</f>
        <v>0</v>
      </c>
      <c r="C279" s="41">
        <f>IF(ISBLANK(A279),"",'Frese Valve Selection'!AE279)</f>
        <v>0</v>
      </c>
      <c r="D279" s="41"/>
      <c r="E279" s="41"/>
      <c r="F279" s="41">
        <f>IF(ISBLANK(A279),"",'Frese Valve Selection'!D279)</f>
        <v>0</v>
      </c>
      <c r="G279" s="41">
        <v>1</v>
      </c>
      <c r="H279" s="41" t="s">
        <v>78</v>
      </c>
      <c r="I279" s="41" t="str">
        <f>IF(ISBLANK(A279),"",'Frese Valve Selection'!AF279&amp;" kPa")</f>
        <v>0 kPa</v>
      </c>
      <c r="J279" s="41">
        <f>IF(ISBLANK(A279),"",'Frese Valve Selection'!B279)</f>
        <v>0</v>
      </c>
      <c r="K279" s="42" t="str">
        <f>IF(ISBLANK('Frese Valve Selection'!E279),"",'Frese Valve Selection'!E279)</f>
        <v/>
      </c>
    </row>
    <row r="280" spans="1:11">
      <c r="A280" s="40" t="str">
        <f>IF(ISBLANK('Frese Valve Selection'!O280),"",'Frese Valve Selection'!O280)</f>
        <v/>
      </c>
      <c r="B280" s="41">
        <f>'Frese Valve Selection'!C280</f>
        <v>0</v>
      </c>
      <c r="C280" s="41">
        <f>IF(ISBLANK(A280),"",'Frese Valve Selection'!AE280)</f>
        <v>0</v>
      </c>
      <c r="D280" s="41"/>
      <c r="E280" s="41"/>
      <c r="F280" s="41">
        <f>IF(ISBLANK(A280),"",'Frese Valve Selection'!D280)</f>
        <v>0</v>
      </c>
      <c r="G280" s="41">
        <v>1</v>
      </c>
      <c r="H280" s="41" t="s">
        <v>78</v>
      </c>
      <c r="I280" s="41" t="str">
        <f>IF(ISBLANK(A280),"",'Frese Valve Selection'!AF280&amp;" kPa")</f>
        <v>0 kPa</v>
      </c>
      <c r="J280" s="41">
        <f>IF(ISBLANK(A280),"",'Frese Valve Selection'!B280)</f>
        <v>0</v>
      </c>
      <c r="K280" s="42" t="str">
        <f>IF(ISBLANK('Frese Valve Selection'!E280),"",'Frese Valve Selection'!E280)</f>
        <v/>
      </c>
    </row>
    <row r="281" spans="1:11">
      <c r="A281" s="40" t="str">
        <f>IF(ISBLANK('Frese Valve Selection'!O281),"",'Frese Valve Selection'!O281)</f>
        <v/>
      </c>
      <c r="B281" s="41">
        <f>'Frese Valve Selection'!C281</f>
        <v>0</v>
      </c>
      <c r="C281" s="41">
        <f>IF(ISBLANK(A281),"",'Frese Valve Selection'!AE281)</f>
        <v>0</v>
      </c>
      <c r="D281" s="41"/>
      <c r="E281" s="41"/>
      <c r="F281" s="41">
        <f>IF(ISBLANK(A281),"",'Frese Valve Selection'!D281)</f>
        <v>0</v>
      </c>
      <c r="G281" s="41">
        <v>1</v>
      </c>
      <c r="H281" s="41" t="s">
        <v>78</v>
      </c>
      <c r="I281" s="41" t="str">
        <f>IF(ISBLANK(A281),"",'Frese Valve Selection'!AF281&amp;" kPa")</f>
        <v>0 kPa</v>
      </c>
      <c r="J281" s="41">
        <f>IF(ISBLANK(A281),"",'Frese Valve Selection'!B281)</f>
        <v>0</v>
      </c>
      <c r="K281" s="42" t="str">
        <f>IF(ISBLANK('Frese Valve Selection'!E281),"",'Frese Valve Selection'!E281)</f>
        <v/>
      </c>
    </row>
    <row r="282" spans="1:11">
      <c r="A282" s="40" t="str">
        <f>IF(ISBLANK('Frese Valve Selection'!O282),"",'Frese Valve Selection'!O282)</f>
        <v/>
      </c>
      <c r="B282" s="41">
        <f>'Frese Valve Selection'!C282</f>
        <v>0</v>
      </c>
      <c r="C282" s="41">
        <f>IF(ISBLANK(A282),"",'Frese Valve Selection'!AE282)</f>
        <v>0</v>
      </c>
      <c r="D282" s="41"/>
      <c r="E282" s="41"/>
      <c r="F282" s="41">
        <f>IF(ISBLANK(A282),"",'Frese Valve Selection'!D282)</f>
        <v>0</v>
      </c>
      <c r="G282" s="41">
        <v>1</v>
      </c>
      <c r="H282" s="41" t="s">
        <v>78</v>
      </c>
      <c r="I282" s="41" t="str">
        <f>IF(ISBLANK(A282),"",'Frese Valve Selection'!AF282&amp;" kPa")</f>
        <v>0 kPa</v>
      </c>
      <c r="J282" s="41">
        <f>IF(ISBLANK(A282),"",'Frese Valve Selection'!B282)</f>
        <v>0</v>
      </c>
      <c r="K282" s="42" t="str">
        <f>IF(ISBLANK('Frese Valve Selection'!E282),"",'Frese Valve Selection'!E282)</f>
        <v/>
      </c>
    </row>
    <row r="283" spans="1:11">
      <c r="A283" s="40" t="str">
        <f>IF(ISBLANK('Frese Valve Selection'!O283),"",'Frese Valve Selection'!O283)</f>
        <v/>
      </c>
      <c r="B283" s="41">
        <f>'Frese Valve Selection'!C283</f>
        <v>0</v>
      </c>
      <c r="C283" s="41">
        <f>IF(ISBLANK(A283),"",'Frese Valve Selection'!AE283)</f>
        <v>0</v>
      </c>
      <c r="D283" s="41"/>
      <c r="E283" s="41"/>
      <c r="F283" s="41">
        <f>IF(ISBLANK(A283),"",'Frese Valve Selection'!D283)</f>
        <v>0</v>
      </c>
      <c r="G283" s="41">
        <v>1</v>
      </c>
      <c r="H283" s="41" t="s">
        <v>78</v>
      </c>
      <c r="I283" s="41" t="str">
        <f>IF(ISBLANK(A283),"",'Frese Valve Selection'!AF283&amp;" kPa")</f>
        <v>0 kPa</v>
      </c>
      <c r="J283" s="41">
        <f>IF(ISBLANK(A283),"",'Frese Valve Selection'!B283)</f>
        <v>0</v>
      </c>
      <c r="K283" s="42" t="str">
        <f>IF(ISBLANK('Frese Valve Selection'!E283),"",'Frese Valve Selection'!E283)</f>
        <v/>
      </c>
    </row>
    <row r="284" spans="1:11">
      <c r="A284" s="40" t="str">
        <f>IF(ISBLANK('Frese Valve Selection'!O284),"",'Frese Valve Selection'!O284)</f>
        <v/>
      </c>
      <c r="B284" s="41">
        <f>'Frese Valve Selection'!C284</f>
        <v>0</v>
      </c>
      <c r="C284" s="41">
        <f>IF(ISBLANK(A284),"",'Frese Valve Selection'!AE284)</f>
        <v>0</v>
      </c>
      <c r="D284" s="41"/>
      <c r="E284" s="41"/>
      <c r="F284" s="41">
        <f>IF(ISBLANK(A284),"",'Frese Valve Selection'!D284)</f>
        <v>0</v>
      </c>
      <c r="G284" s="41">
        <v>1</v>
      </c>
      <c r="H284" s="41" t="s">
        <v>78</v>
      </c>
      <c r="I284" s="41" t="str">
        <f>IF(ISBLANK(A284),"",'Frese Valve Selection'!AF284&amp;" kPa")</f>
        <v>0 kPa</v>
      </c>
      <c r="J284" s="41">
        <f>IF(ISBLANK(A284),"",'Frese Valve Selection'!B284)</f>
        <v>0</v>
      </c>
      <c r="K284" s="42" t="str">
        <f>IF(ISBLANK('Frese Valve Selection'!E284),"",'Frese Valve Selection'!E284)</f>
        <v/>
      </c>
    </row>
    <row r="285" spans="1:11">
      <c r="A285" s="40" t="str">
        <f>IF(ISBLANK('Frese Valve Selection'!O285),"",'Frese Valve Selection'!O285)</f>
        <v/>
      </c>
      <c r="B285" s="41">
        <f>'Frese Valve Selection'!C285</f>
        <v>0</v>
      </c>
      <c r="C285" s="41">
        <f>IF(ISBLANK(A285),"",'Frese Valve Selection'!AE285)</f>
        <v>0</v>
      </c>
      <c r="D285" s="41"/>
      <c r="E285" s="41"/>
      <c r="F285" s="41">
        <f>IF(ISBLANK(A285),"",'Frese Valve Selection'!D285)</f>
        <v>0</v>
      </c>
      <c r="G285" s="41">
        <v>1</v>
      </c>
      <c r="H285" s="41" t="s">
        <v>78</v>
      </c>
      <c r="I285" s="41" t="str">
        <f>IF(ISBLANK(A285),"",'Frese Valve Selection'!AF285&amp;" kPa")</f>
        <v>0 kPa</v>
      </c>
      <c r="J285" s="41">
        <f>IF(ISBLANK(A285),"",'Frese Valve Selection'!B285)</f>
        <v>0</v>
      </c>
      <c r="K285" s="42" t="str">
        <f>IF(ISBLANK('Frese Valve Selection'!E285),"",'Frese Valve Selection'!E285)</f>
        <v/>
      </c>
    </row>
    <row r="286" spans="1:11">
      <c r="A286" s="40" t="str">
        <f>IF(ISBLANK('Frese Valve Selection'!O286),"",'Frese Valve Selection'!O286)</f>
        <v/>
      </c>
      <c r="B286" s="41">
        <f>'Frese Valve Selection'!C286</f>
        <v>0</v>
      </c>
      <c r="C286" s="41">
        <f>IF(ISBLANK(A286),"",'Frese Valve Selection'!AE286)</f>
        <v>0</v>
      </c>
      <c r="D286" s="41"/>
      <c r="E286" s="41"/>
      <c r="F286" s="41">
        <f>IF(ISBLANK(A286),"",'Frese Valve Selection'!D286)</f>
        <v>0</v>
      </c>
      <c r="G286" s="41">
        <v>1</v>
      </c>
      <c r="H286" s="41" t="s">
        <v>78</v>
      </c>
      <c r="I286" s="41" t="str">
        <f>IF(ISBLANK(A286),"",'Frese Valve Selection'!AF286&amp;" kPa")</f>
        <v>0 kPa</v>
      </c>
      <c r="J286" s="41">
        <f>IF(ISBLANK(A286),"",'Frese Valve Selection'!B286)</f>
        <v>0</v>
      </c>
      <c r="K286" s="42" t="str">
        <f>IF(ISBLANK('Frese Valve Selection'!E286),"",'Frese Valve Selection'!E286)</f>
        <v/>
      </c>
    </row>
    <row r="287" spans="1:11">
      <c r="A287" s="40" t="str">
        <f>IF(ISBLANK('Frese Valve Selection'!O287),"",'Frese Valve Selection'!O287)</f>
        <v/>
      </c>
      <c r="B287" s="41">
        <f>'Frese Valve Selection'!C287</f>
        <v>0</v>
      </c>
      <c r="C287" s="41">
        <f>IF(ISBLANK(A287),"",'Frese Valve Selection'!AE287)</f>
        <v>0</v>
      </c>
      <c r="D287" s="41"/>
      <c r="E287" s="41"/>
      <c r="F287" s="41">
        <f>IF(ISBLANK(A287),"",'Frese Valve Selection'!D287)</f>
        <v>0</v>
      </c>
      <c r="G287" s="41">
        <v>1</v>
      </c>
      <c r="H287" s="41" t="s">
        <v>78</v>
      </c>
      <c r="I287" s="41" t="str">
        <f>IF(ISBLANK(A287),"",'Frese Valve Selection'!AF287&amp;" kPa")</f>
        <v>0 kPa</v>
      </c>
      <c r="J287" s="41">
        <f>IF(ISBLANK(A287),"",'Frese Valve Selection'!B287)</f>
        <v>0</v>
      </c>
      <c r="K287" s="42" t="str">
        <f>IF(ISBLANK('Frese Valve Selection'!E287),"",'Frese Valve Selection'!E287)</f>
        <v/>
      </c>
    </row>
    <row r="288" spans="1:11">
      <c r="A288" s="40" t="str">
        <f>IF(ISBLANK('Frese Valve Selection'!O288),"",'Frese Valve Selection'!O288)</f>
        <v/>
      </c>
      <c r="B288" s="41">
        <f>'Frese Valve Selection'!C288</f>
        <v>0</v>
      </c>
      <c r="C288" s="41">
        <f>IF(ISBLANK(A288),"",'Frese Valve Selection'!AE288)</f>
        <v>0</v>
      </c>
      <c r="D288" s="41"/>
      <c r="E288" s="41"/>
      <c r="F288" s="41">
        <f>IF(ISBLANK(A288),"",'Frese Valve Selection'!D288)</f>
        <v>0</v>
      </c>
      <c r="G288" s="41">
        <v>1</v>
      </c>
      <c r="H288" s="41" t="s">
        <v>78</v>
      </c>
      <c r="I288" s="41" t="str">
        <f>IF(ISBLANK(A288),"",'Frese Valve Selection'!AF288&amp;" kPa")</f>
        <v>0 kPa</v>
      </c>
      <c r="J288" s="41">
        <f>IF(ISBLANK(A288),"",'Frese Valve Selection'!B288)</f>
        <v>0</v>
      </c>
      <c r="K288" s="42" t="str">
        <f>IF(ISBLANK('Frese Valve Selection'!E288),"",'Frese Valve Selection'!E288)</f>
        <v/>
      </c>
    </row>
    <row r="289" spans="1:11">
      <c r="A289" s="40" t="str">
        <f>IF(ISBLANK('Frese Valve Selection'!O289),"",'Frese Valve Selection'!O289)</f>
        <v/>
      </c>
      <c r="B289" s="41">
        <f>'Frese Valve Selection'!C289</f>
        <v>0</v>
      </c>
      <c r="C289" s="41">
        <f>IF(ISBLANK(A289),"",'Frese Valve Selection'!AE289)</f>
        <v>0</v>
      </c>
      <c r="D289" s="41"/>
      <c r="E289" s="41"/>
      <c r="F289" s="41">
        <f>IF(ISBLANK(A289),"",'Frese Valve Selection'!D289)</f>
        <v>0</v>
      </c>
      <c r="G289" s="41">
        <v>1</v>
      </c>
      <c r="H289" s="41" t="s">
        <v>78</v>
      </c>
      <c r="I289" s="41" t="str">
        <f>IF(ISBLANK(A289),"",'Frese Valve Selection'!AF289&amp;" kPa")</f>
        <v>0 kPa</v>
      </c>
      <c r="J289" s="41">
        <f>IF(ISBLANK(A289),"",'Frese Valve Selection'!B289)</f>
        <v>0</v>
      </c>
      <c r="K289" s="42" t="str">
        <f>IF(ISBLANK('Frese Valve Selection'!E289),"",'Frese Valve Selection'!E289)</f>
        <v/>
      </c>
    </row>
    <row r="290" spans="1:11">
      <c r="A290" s="40" t="str">
        <f>IF(ISBLANK('Frese Valve Selection'!O290),"",'Frese Valve Selection'!O290)</f>
        <v/>
      </c>
      <c r="B290" s="41">
        <f>'Frese Valve Selection'!C290</f>
        <v>0</v>
      </c>
      <c r="C290" s="41">
        <f>IF(ISBLANK(A290),"",'Frese Valve Selection'!AE290)</f>
        <v>0</v>
      </c>
      <c r="D290" s="41"/>
      <c r="E290" s="41"/>
      <c r="F290" s="41">
        <f>IF(ISBLANK(A290),"",'Frese Valve Selection'!D290)</f>
        <v>0</v>
      </c>
      <c r="G290" s="41">
        <v>1</v>
      </c>
      <c r="H290" s="41" t="s">
        <v>78</v>
      </c>
      <c r="I290" s="41" t="str">
        <f>IF(ISBLANK(A290),"",'Frese Valve Selection'!AF290&amp;" kPa")</f>
        <v>0 kPa</v>
      </c>
      <c r="J290" s="41">
        <f>IF(ISBLANK(A290),"",'Frese Valve Selection'!B290)</f>
        <v>0</v>
      </c>
      <c r="K290" s="42" t="str">
        <f>IF(ISBLANK('Frese Valve Selection'!E290),"",'Frese Valve Selection'!E290)</f>
        <v/>
      </c>
    </row>
    <row r="291" spans="1:11">
      <c r="A291" s="40" t="str">
        <f>IF(ISBLANK('Frese Valve Selection'!O291),"",'Frese Valve Selection'!O291)</f>
        <v/>
      </c>
      <c r="B291" s="41">
        <f>'Frese Valve Selection'!C291</f>
        <v>0</v>
      </c>
      <c r="C291" s="41">
        <f>IF(ISBLANK(A291),"",'Frese Valve Selection'!AE291)</f>
        <v>0</v>
      </c>
      <c r="D291" s="41"/>
      <c r="E291" s="41"/>
      <c r="F291" s="41">
        <f>IF(ISBLANK(A291),"",'Frese Valve Selection'!D291)</f>
        <v>0</v>
      </c>
      <c r="G291" s="41">
        <v>1</v>
      </c>
      <c r="H291" s="41" t="s">
        <v>78</v>
      </c>
      <c r="I291" s="41" t="str">
        <f>IF(ISBLANK(A291),"",'Frese Valve Selection'!AF291&amp;" kPa")</f>
        <v>0 kPa</v>
      </c>
      <c r="J291" s="41">
        <f>IF(ISBLANK(A291),"",'Frese Valve Selection'!B291)</f>
        <v>0</v>
      </c>
      <c r="K291" s="42" t="str">
        <f>IF(ISBLANK('Frese Valve Selection'!E291),"",'Frese Valve Selection'!E291)</f>
        <v/>
      </c>
    </row>
    <row r="292" spans="1:11">
      <c r="A292" s="40" t="str">
        <f>IF(ISBLANK('Frese Valve Selection'!O292),"",'Frese Valve Selection'!O292)</f>
        <v/>
      </c>
      <c r="B292" s="41">
        <f>'Frese Valve Selection'!C292</f>
        <v>0</v>
      </c>
      <c r="C292" s="41">
        <f>IF(ISBLANK(A292),"",'Frese Valve Selection'!AE292)</f>
        <v>0</v>
      </c>
      <c r="D292" s="41"/>
      <c r="E292" s="41"/>
      <c r="F292" s="41">
        <f>IF(ISBLANK(A292),"",'Frese Valve Selection'!D292)</f>
        <v>0</v>
      </c>
      <c r="G292" s="41">
        <v>1</v>
      </c>
      <c r="H292" s="41" t="s">
        <v>78</v>
      </c>
      <c r="I292" s="41" t="str">
        <f>IF(ISBLANK(A292),"",'Frese Valve Selection'!AF292&amp;" kPa")</f>
        <v>0 kPa</v>
      </c>
      <c r="J292" s="41">
        <f>IF(ISBLANK(A292),"",'Frese Valve Selection'!B292)</f>
        <v>0</v>
      </c>
      <c r="K292" s="42" t="str">
        <f>IF(ISBLANK('Frese Valve Selection'!E292),"",'Frese Valve Selection'!E292)</f>
        <v/>
      </c>
    </row>
    <row r="293" spans="1:11">
      <c r="A293" s="40" t="str">
        <f>IF(ISBLANK('Frese Valve Selection'!O293),"",'Frese Valve Selection'!O293)</f>
        <v/>
      </c>
      <c r="B293" s="41">
        <f>'Frese Valve Selection'!C293</f>
        <v>0</v>
      </c>
      <c r="C293" s="41">
        <f>IF(ISBLANK(A293),"",'Frese Valve Selection'!AE293)</f>
        <v>0</v>
      </c>
      <c r="D293" s="41"/>
      <c r="E293" s="41"/>
      <c r="F293" s="41">
        <f>IF(ISBLANK(A293),"",'Frese Valve Selection'!D293)</f>
        <v>0</v>
      </c>
      <c r="G293" s="41">
        <v>1</v>
      </c>
      <c r="H293" s="41" t="s">
        <v>78</v>
      </c>
      <c r="I293" s="41" t="str">
        <f>IF(ISBLANK(A293),"",'Frese Valve Selection'!AF293&amp;" kPa")</f>
        <v>0 kPa</v>
      </c>
      <c r="J293" s="41">
        <f>IF(ISBLANK(A293),"",'Frese Valve Selection'!B293)</f>
        <v>0</v>
      </c>
      <c r="K293" s="42" t="str">
        <f>IF(ISBLANK('Frese Valve Selection'!E293),"",'Frese Valve Selection'!E293)</f>
        <v/>
      </c>
    </row>
    <row r="294" spans="1:11">
      <c r="A294" s="40" t="str">
        <f>IF(ISBLANK('Frese Valve Selection'!O294),"",'Frese Valve Selection'!O294)</f>
        <v/>
      </c>
      <c r="B294" s="41">
        <f>'Frese Valve Selection'!C294</f>
        <v>0</v>
      </c>
      <c r="C294" s="41">
        <f>IF(ISBLANK(A294),"",'Frese Valve Selection'!AE294)</f>
        <v>0</v>
      </c>
      <c r="D294" s="41"/>
      <c r="E294" s="41"/>
      <c r="F294" s="41">
        <f>IF(ISBLANK(A294),"",'Frese Valve Selection'!D294)</f>
        <v>0</v>
      </c>
      <c r="G294" s="41">
        <v>1</v>
      </c>
      <c r="H294" s="41" t="s">
        <v>78</v>
      </c>
      <c r="I294" s="41" t="str">
        <f>IF(ISBLANK(A294),"",'Frese Valve Selection'!AF294&amp;" kPa")</f>
        <v>0 kPa</v>
      </c>
      <c r="J294" s="41">
        <f>IF(ISBLANK(A294),"",'Frese Valve Selection'!B294)</f>
        <v>0</v>
      </c>
      <c r="K294" s="42" t="str">
        <f>IF(ISBLANK('Frese Valve Selection'!E294),"",'Frese Valve Selection'!E294)</f>
        <v/>
      </c>
    </row>
    <row r="295" spans="1:11">
      <c r="A295" s="40" t="str">
        <f>IF(ISBLANK('Frese Valve Selection'!O295),"",'Frese Valve Selection'!O295)</f>
        <v/>
      </c>
      <c r="B295" s="41">
        <f>'Frese Valve Selection'!C295</f>
        <v>0</v>
      </c>
      <c r="C295" s="41">
        <f>IF(ISBLANK(A295),"",'Frese Valve Selection'!AE295)</f>
        <v>0</v>
      </c>
      <c r="D295" s="41"/>
      <c r="E295" s="41"/>
      <c r="F295" s="41">
        <f>IF(ISBLANK(A295),"",'Frese Valve Selection'!D295)</f>
        <v>0</v>
      </c>
      <c r="G295" s="41">
        <v>1</v>
      </c>
      <c r="H295" s="41" t="s">
        <v>78</v>
      </c>
      <c r="I295" s="41" t="str">
        <f>IF(ISBLANK(A295),"",'Frese Valve Selection'!AF295&amp;" kPa")</f>
        <v>0 kPa</v>
      </c>
      <c r="J295" s="41">
        <f>IF(ISBLANK(A295),"",'Frese Valve Selection'!B295)</f>
        <v>0</v>
      </c>
      <c r="K295" s="42" t="str">
        <f>IF(ISBLANK('Frese Valve Selection'!E295),"",'Frese Valve Selection'!E295)</f>
        <v/>
      </c>
    </row>
    <row r="296" spans="1:11">
      <c r="A296" s="40" t="str">
        <f>IF(ISBLANK('Frese Valve Selection'!O296),"",'Frese Valve Selection'!O296)</f>
        <v/>
      </c>
      <c r="B296" s="41">
        <f>'Frese Valve Selection'!C296</f>
        <v>0</v>
      </c>
      <c r="C296" s="41">
        <f>IF(ISBLANK(A296),"",'Frese Valve Selection'!AE296)</f>
        <v>0</v>
      </c>
      <c r="D296" s="41"/>
      <c r="E296" s="41"/>
      <c r="F296" s="41">
        <f>IF(ISBLANK(A296),"",'Frese Valve Selection'!D296)</f>
        <v>0</v>
      </c>
      <c r="G296" s="41">
        <v>1</v>
      </c>
      <c r="H296" s="41" t="s">
        <v>78</v>
      </c>
      <c r="I296" s="41" t="str">
        <f>IF(ISBLANK(A296),"",'Frese Valve Selection'!AF296&amp;" kPa")</f>
        <v>0 kPa</v>
      </c>
      <c r="J296" s="41">
        <f>IF(ISBLANK(A296),"",'Frese Valve Selection'!B296)</f>
        <v>0</v>
      </c>
      <c r="K296" s="42" t="str">
        <f>IF(ISBLANK('Frese Valve Selection'!E296),"",'Frese Valve Selection'!E296)</f>
        <v/>
      </c>
    </row>
    <row r="297" spans="1:11">
      <c r="A297" s="40" t="str">
        <f>IF(ISBLANK('Frese Valve Selection'!O297),"",'Frese Valve Selection'!O297)</f>
        <v/>
      </c>
      <c r="B297" s="41">
        <f>'Frese Valve Selection'!C297</f>
        <v>0</v>
      </c>
      <c r="C297" s="41">
        <f>IF(ISBLANK(A297),"",'Frese Valve Selection'!AE297)</f>
        <v>0</v>
      </c>
      <c r="D297" s="41"/>
      <c r="E297" s="41"/>
      <c r="F297" s="41">
        <f>IF(ISBLANK(A297),"",'Frese Valve Selection'!D297)</f>
        <v>0</v>
      </c>
      <c r="G297" s="41">
        <v>1</v>
      </c>
      <c r="H297" s="41" t="s">
        <v>78</v>
      </c>
      <c r="I297" s="41" t="str">
        <f>IF(ISBLANK(A297),"",'Frese Valve Selection'!AF297&amp;" kPa")</f>
        <v>0 kPa</v>
      </c>
      <c r="J297" s="41">
        <f>IF(ISBLANK(A297),"",'Frese Valve Selection'!B297)</f>
        <v>0</v>
      </c>
      <c r="K297" s="42" t="str">
        <f>IF(ISBLANK('Frese Valve Selection'!E297),"",'Frese Valve Selection'!E297)</f>
        <v/>
      </c>
    </row>
    <row r="298" spans="1:11">
      <c r="A298" s="40" t="str">
        <f>IF(ISBLANK('Frese Valve Selection'!O298),"",'Frese Valve Selection'!O298)</f>
        <v/>
      </c>
      <c r="B298" s="41">
        <f>'Frese Valve Selection'!C298</f>
        <v>0</v>
      </c>
      <c r="C298" s="41">
        <f>IF(ISBLANK(A298),"",'Frese Valve Selection'!AE298)</f>
        <v>0</v>
      </c>
      <c r="D298" s="41"/>
      <c r="E298" s="41"/>
      <c r="F298" s="41">
        <f>IF(ISBLANK(A298),"",'Frese Valve Selection'!D298)</f>
        <v>0</v>
      </c>
      <c r="G298" s="41">
        <v>1</v>
      </c>
      <c r="H298" s="41" t="s">
        <v>78</v>
      </c>
      <c r="I298" s="41" t="str">
        <f>IF(ISBLANK(A298),"",'Frese Valve Selection'!AF298&amp;" kPa")</f>
        <v>0 kPa</v>
      </c>
      <c r="J298" s="41">
        <f>IF(ISBLANK(A298),"",'Frese Valve Selection'!B298)</f>
        <v>0</v>
      </c>
      <c r="K298" s="42" t="str">
        <f>IF(ISBLANK('Frese Valve Selection'!E298),"",'Frese Valve Selection'!E298)</f>
        <v/>
      </c>
    </row>
    <row r="299" spans="1:11">
      <c r="A299" s="40" t="str">
        <f>IF(ISBLANK('Frese Valve Selection'!O299),"",'Frese Valve Selection'!O299)</f>
        <v/>
      </c>
      <c r="B299" s="41">
        <f>'Frese Valve Selection'!C299</f>
        <v>0</v>
      </c>
      <c r="C299" s="41">
        <f>IF(ISBLANK(A299),"",'Frese Valve Selection'!AE299)</f>
        <v>0</v>
      </c>
      <c r="D299" s="41"/>
      <c r="E299" s="41"/>
      <c r="F299" s="41">
        <f>IF(ISBLANK(A299),"",'Frese Valve Selection'!D299)</f>
        <v>0</v>
      </c>
      <c r="G299" s="41">
        <v>1</v>
      </c>
      <c r="H299" s="41" t="s">
        <v>78</v>
      </c>
      <c r="I299" s="41" t="str">
        <f>IF(ISBLANK(A299),"",'Frese Valve Selection'!AF299&amp;" kPa")</f>
        <v>0 kPa</v>
      </c>
      <c r="J299" s="41">
        <f>IF(ISBLANK(A299),"",'Frese Valve Selection'!B299)</f>
        <v>0</v>
      </c>
      <c r="K299" s="42" t="str">
        <f>IF(ISBLANK('Frese Valve Selection'!E299),"",'Frese Valve Selection'!E299)</f>
        <v/>
      </c>
    </row>
    <row r="300" spans="1:11">
      <c r="A300" s="40" t="str">
        <f>IF(ISBLANK('Frese Valve Selection'!O300),"",'Frese Valve Selection'!O300)</f>
        <v/>
      </c>
      <c r="B300" s="41">
        <f>'Frese Valve Selection'!C300</f>
        <v>0</v>
      </c>
      <c r="C300" s="41">
        <f>IF(ISBLANK(A300),"",'Frese Valve Selection'!AE300)</f>
        <v>0</v>
      </c>
      <c r="D300" s="41"/>
      <c r="E300" s="41"/>
      <c r="F300" s="41">
        <f>IF(ISBLANK(A300),"",'Frese Valve Selection'!D300)</f>
        <v>0</v>
      </c>
      <c r="G300" s="41">
        <v>1</v>
      </c>
      <c r="H300" s="41" t="s">
        <v>78</v>
      </c>
      <c r="I300" s="41" t="str">
        <f>IF(ISBLANK(A300),"",'Frese Valve Selection'!AF300&amp;" kPa")</f>
        <v>0 kPa</v>
      </c>
      <c r="J300" s="41">
        <f>IF(ISBLANK(A300),"",'Frese Valve Selection'!B300)</f>
        <v>0</v>
      </c>
      <c r="K300" s="42" t="str">
        <f>IF(ISBLANK('Frese Valve Selection'!E300),"",'Frese Valve Selection'!E300)</f>
        <v/>
      </c>
    </row>
    <row r="301" spans="1:11">
      <c r="A301" s="40" t="str">
        <f>IF(ISBLANK('Frese Valve Selection'!O301),"",'Frese Valve Selection'!O301)</f>
        <v/>
      </c>
      <c r="B301" s="41">
        <f>'Frese Valve Selection'!C301</f>
        <v>0</v>
      </c>
      <c r="C301" s="41">
        <f>IF(ISBLANK(A301),"",'Frese Valve Selection'!AE301)</f>
        <v>0</v>
      </c>
      <c r="D301" s="41"/>
      <c r="E301" s="41"/>
      <c r="F301" s="41">
        <f>IF(ISBLANK(A301),"",'Frese Valve Selection'!D301)</f>
        <v>0</v>
      </c>
      <c r="G301" s="41">
        <v>1</v>
      </c>
      <c r="H301" s="41" t="s">
        <v>78</v>
      </c>
      <c r="I301" s="41" t="str">
        <f>IF(ISBLANK(A301),"",'Frese Valve Selection'!AF301&amp;" kPa")</f>
        <v>0 kPa</v>
      </c>
      <c r="J301" s="41">
        <f>IF(ISBLANK(A301),"",'Frese Valve Selection'!B301)</f>
        <v>0</v>
      </c>
      <c r="K301" s="42" t="str">
        <f>IF(ISBLANK('Frese Valve Selection'!E301),"",'Frese Valve Selection'!E301)</f>
        <v/>
      </c>
    </row>
    <row r="302" spans="1:11">
      <c r="A302" s="40" t="str">
        <f>IF(ISBLANK('Frese Valve Selection'!O302),"",'Frese Valve Selection'!O302)</f>
        <v/>
      </c>
      <c r="B302" s="41">
        <f>'Frese Valve Selection'!C302</f>
        <v>0</v>
      </c>
      <c r="C302" s="41">
        <f>IF(ISBLANK(A302),"",'Frese Valve Selection'!AE302)</f>
        <v>0</v>
      </c>
      <c r="D302" s="41"/>
      <c r="E302" s="41"/>
      <c r="F302" s="41">
        <f>IF(ISBLANK(A302),"",'Frese Valve Selection'!D302)</f>
        <v>0</v>
      </c>
      <c r="G302" s="41">
        <v>1</v>
      </c>
      <c r="H302" s="41" t="s">
        <v>78</v>
      </c>
      <c r="I302" s="41" t="str">
        <f>IF(ISBLANK(A302),"",'Frese Valve Selection'!AF302&amp;" kPa")</f>
        <v>0 kPa</v>
      </c>
      <c r="J302" s="41">
        <f>IF(ISBLANK(A302),"",'Frese Valve Selection'!B302)</f>
        <v>0</v>
      </c>
      <c r="K302" s="42" t="str">
        <f>IF(ISBLANK('Frese Valve Selection'!E302),"",'Frese Valve Selection'!E302)</f>
        <v/>
      </c>
    </row>
    <row r="303" spans="1:11">
      <c r="A303" s="40" t="str">
        <f>IF(ISBLANK('Frese Valve Selection'!O303),"",'Frese Valve Selection'!O303)</f>
        <v/>
      </c>
      <c r="B303" s="41">
        <f>'Frese Valve Selection'!C303</f>
        <v>0</v>
      </c>
      <c r="C303" s="41">
        <f>IF(ISBLANK(A303),"",'Frese Valve Selection'!AE303)</f>
        <v>0</v>
      </c>
      <c r="D303" s="41"/>
      <c r="E303" s="41"/>
      <c r="F303" s="41">
        <f>IF(ISBLANK(A303),"",'Frese Valve Selection'!D303)</f>
        <v>0</v>
      </c>
      <c r="G303" s="41">
        <v>1</v>
      </c>
      <c r="H303" s="41" t="s">
        <v>78</v>
      </c>
      <c r="I303" s="41" t="str">
        <f>IF(ISBLANK(A303),"",'Frese Valve Selection'!AF303&amp;" kPa")</f>
        <v>0 kPa</v>
      </c>
      <c r="J303" s="41">
        <f>IF(ISBLANK(A303),"",'Frese Valve Selection'!B303)</f>
        <v>0</v>
      </c>
      <c r="K303" s="42" t="str">
        <f>IF(ISBLANK('Frese Valve Selection'!E303),"",'Frese Valve Selection'!E303)</f>
        <v/>
      </c>
    </row>
    <row r="304" spans="1:11">
      <c r="A304" s="40" t="str">
        <f>IF(ISBLANK('Frese Valve Selection'!O304),"",'Frese Valve Selection'!O304)</f>
        <v/>
      </c>
      <c r="B304" s="41">
        <f>'Frese Valve Selection'!C304</f>
        <v>0</v>
      </c>
      <c r="C304" s="41">
        <f>IF(ISBLANK(A304),"",'Frese Valve Selection'!AE304)</f>
        <v>0</v>
      </c>
      <c r="D304" s="41"/>
      <c r="E304" s="41"/>
      <c r="F304" s="41">
        <f>IF(ISBLANK(A304),"",'Frese Valve Selection'!D304)</f>
        <v>0</v>
      </c>
      <c r="G304" s="41">
        <v>1</v>
      </c>
      <c r="H304" s="41" t="s">
        <v>78</v>
      </c>
      <c r="I304" s="41" t="str">
        <f>IF(ISBLANK(A304),"",'Frese Valve Selection'!AF304&amp;" kPa")</f>
        <v>0 kPa</v>
      </c>
      <c r="J304" s="41">
        <f>IF(ISBLANK(A304),"",'Frese Valve Selection'!B304)</f>
        <v>0</v>
      </c>
      <c r="K304" s="42" t="str">
        <f>IF(ISBLANK('Frese Valve Selection'!E304),"",'Frese Valve Selection'!E304)</f>
        <v/>
      </c>
    </row>
    <row r="305" spans="1:11">
      <c r="A305" s="40" t="str">
        <f>IF(ISBLANK('Frese Valve Selection'!O305),"",'Frese Valve Selection'!O305)</f>
        <v/>
      </c>
      <c r="B305" s="41">
        <f>'Frese Valve Selection'!C305</f>
        <v>0</v>
      </c>
      <c r="C305" s="41">
        <f>IF(ISBLANK(A305),"",'Frese Valve Selection'!AE305)</f>
        <v>0</v>
      </c>
      <c r="D305" s="41"/>
      <c r="E305" s="41"/>
      <c r="F305" s="41">
        <f>IF(ISBLANK(A305),"",'Frese Valve Selection'!D305)</f>
        <v>0</v>
      </c>
      <c r="G305" s="41">
        <v>1</v>
      </c>
      <c r="H305" s="41" t="s">
        <v>78</v>
      </c>
      <c r="I305" s="41" t="str">
        <f>IF(ISBLANK(A305),"",'Frese Valve Selection'!AF305&amp;" kPa")</f>
        <v>0 kPa</v>
      </c>
      <c r="J305" s="41">
        <f>IF(ISBLANK(A305),"",'Frese Valve Selection'!B305)</f>
        <v>0</v>
      </c>
      <c r="K305" s="42" t="str">
        <f>IF(ISBLANK('Frese Valve Selection'!E305),"",'Frese Valve Selection'!E305)</f>
        <v/>
      </c>
    </row>
    <row r="306" spans="1:11">
      <c r="A306" s="40" t="str">
        <f>IF(ISBLANK('Frese Valve Selection'!O306),"",'Frese Valve Selection'!O306)</f>
        <v/>
      </c>
      <c r="B306" s="41">
        <f>'Frese Valve Selection'!C306</f>
        <v>0</v>
      </c>
      <c r="C306" s="41">
        <f>IF(ISBLANK(A306),"",'Frese Valve Selection'!AE306)</f>
        <v>0</v>
      </c>
      <c r="D306" s="41"/>
      <c r="E306" s="41"/>
      <c r="F306" s="41">
        <f>IF(ISBLANK(A306),"",'Frese Valve Selection'!D306)</f>
        <v>0</v>
      </c>
      <c r="G306" s="41">
        <v>1</v>
      </c>
      <c r="H306" s="41" t="s">
        <v>78</v>
      </c>
      <c r="I306" s="41" t="str">
        <f>IF(ISBLANK(A306),"",'Frese Valve Selection'!AF306&amp;" kPa")</f>
        <v>0 kPa</v>
      </c>
      <c r="J306" s="41">
        <f>IF(ISBLANK(A306),"",'Frese Valve Selection'!B306)</f>
        <v>0</v>
      </c>
      <c r="K306" s="42" t="str">
        <f>IF(ISBLANK('Frese Valve Selection'!E306),"",'Frese Valve Selection'!E306)</f>
        <v/>
      </c>
    </row>
    <row r="307" spans="1:11">
      <c r="A307" s="40" t="str">
        <f>IF(ISBLANK('Frese Valve Selection'!O307),"",'Frese Valve Selection'!O307)</f>
        <v/>
      </c>
      <c r="B307" s="41">
        <f>'Frese Valve Selection'!C307</f>
        <v>0</v>
      </c>
      <c r="C307" s="41">
        <f>IF(ISBLANK(A307),"",'Frese Valve Selection'!AE307)</f>
        <v>0</v>
      </c>
      <c r="D307" s="41"/>
      <c r="E307" s="41"/>
      <c r="F307" s="41">
        <f>IF(ISBLANK(A307),"",'Frese Valve Selection'!D307)</f>
        <v>0</v>
      </c>
      <c r="G307" s="41">
        <v>1</v>
      </c>
      <c r="H307" s="41" t="s">
        <v>78</v>
      </c>
      <c r="I307" s="41" t="str">
        <f>IF(ISBLANK(A307),"",'Frese Valve Selection'!AF307&amp;" kPa")</f>
        <v>0 kPa</v>
      </c>
      <c r="J307" s="41">
        <f>IF(ISBLANK(A307),"",'Frese Valve Selection'!B307)</f>
        <v>0</v>
      </c>
      <c r="K307" s="42" t="str">
        <f>IF(ISBLANK('Frese Valve Selection'!E307),"",'Frese Valve Selection'!E307)</f>
        <v/>
      </c>
    </row>
    <row r="308" spans="1:11">
      <c r="A308" s="40" t="str">
        <f>IF(ISBLANK('Frese Valve Selection'!O308),"",'Frese Valve Selection'!O308)</f>
        <v/>
      </c>
      <c r="B308" s="41">
        <f>'Frese Valve Selection'!C308</f>
        <v>0</v>
      </c>
      <c r="C308" s="41">
        <f>IF(ISBLANK(A308),"",'Frese Valve Selection'!AE308)</f>
        <v>0</v>
      </c>
      <c r="D308" s="41"/>
      <c r="E308" s="41"/>
      <c r="F308" s="41">
        <f>IF(ISBLANK(A308),"",'Frese Valve Selection'!D308)</f>
        <v>0</v>
      </c>
      <c r="G308" s="41">
        <v>1</v>
      </c>
      <c r="H308" s="41" t="s">
        <v>78</v>
      </c>
      <c r="I308" s="41" t="str">
        <f>IF(ISBLANK(A308),"",'Frese Valve Selection'!AF308&amp;" kPa")</f>
        <v>0 kPa</v>
      </c>
      <c r="J308" s="41">
        <f>IF(ISBLANK(A308),"",'Frese Valve Selection'!B308)</f>
        <v>0</v>
      </c>
      <c r="K308" s="42" t="str">
        <f>IF(ISBLANK('Frese Valve Selection'!E308),"",'Frese Valve Selection'!E308)</f>
        <v/>
      </c>
    </row>
    <row r="309" spans="1:11">
      <c r="A309" s="40" t="str">
        <f>IF(ISBLANK('Frese Valve Selection'!O309),"",'Frese Valve Selection'!O309)</f>
        <v/>
      </c>
      <c r="B309" s="41">
        <f>'Frese Valve Selection'!C309</f>
        <v>0</v>
      </c>
      <c r="C309" s="41">
        <f>IF(ISBLANK(A309),"",'Frese Valve Selection'!AE309)</f>
        <v>0</v>
      </c>
      <c r="D309" s="41"/>
      <c r="E309" s="41"/>
      <c r="F309" s="41">
        <f>IF(ISBLANK(A309),"",'Frese Valve Selection'!D309)</f>
        <v>0</v>
      </c>
      <c r="G309" s="41">
        <v>1</v>
      </c>
      <c r="H309" s="41" t="s">
        <v>78</v>
      </c>
      <c r="I309" s="41" t="str">
        <f>IF(ISBLANK(A309),"",'Frese Valve Selection'!AF309&amp;" kPa")</f>
        <v>0 kPa</v>
      </c>
      <c r="J309" s="41">
        <f>IF(ISBLANK(A309),"",'Frese Valve Selection'!B309)</f>
        <v>0</v>
      </c>
      <c r="K309" s="42" t="str">
        <f>IF(ISBLANK('Frese Valve Selection'!E309),"",'Frese Valve Selection'!E309)</f>
        <v/>
      </c>
    </row>
    <row r="310" spans="1:11">
      <c r="A310" s="40" t="str">
        <f>IF(ISBLANK('Frese Valve Selection'!O310),"",'Frese Valve Selection'!O310)</f>
        <v/>
      </c>
      <c r="B310" s="41">
        <f>'Frese Valve Selection'!C310</f>
        <v>0</v>
      </c>
      <c r="C310" s="41">
        <f>IF(ISBLANK(A310),"",'Frese Valve Selection'!AE310)</f>
        <v>0</v>
      </c>
      <c r="D310" s="41"/>
      <c r="E310" s="41"/>
      <c r="F310" s="41">
        <f>IF(ISBLANK(A310),"",'Frese Valve Selection'!D310)</f>
        <v>0</v>
      </c>
      <c r="G310" s="41">
        <v>1</v>
      </c>
      <c r="H310" s="41" t="s">
        <v>78</v>
      </c>
      <c r="I310" s="41" t="str">
        <f>IF(ISBLANK(A310),"",'Frese Valve Selection'!AF310&amp;" kPa")</f>
        <v>0 kPa</v>
      </c>
      <c r="J310" s="41">
        <f>IF(ISBLANK(A310),"",'Frese Valve Selection'!B310)</f>
        <v>0</v>
      </c>
      <c r="K310" s="42" t="str">
        <f>IF(ISBLANK('Frese Valve Selection'!E310),"",'Frese Valve Selection'!E310)</f>
        <v/>
      </c>
    </row>
    <row r="311" spans="1:11">
      <c r="A311" s="40" t="str">
        <f>IF(ISBLANK('Frese Valve Selection'!O311),"",'Frese Valve Selection'!O311)</f>
        <v/>
      </c>
      <c r="B311" s="41">
        <f>'Frese Valve Selection'!C311</f>
        <v>0</v>
      </c>
      <c r="C311" s="41">
        <f>IF(ISBLANK(A311),"",'Frese Valve Selection'!AE311)</f>
        <v>0</v>
      </c>
      <c r="D311" s="41"/>
      <c r="E311" s="41"/>
      <c r="F311" s="41">
        <f>IF(ISBLANK(A311),"",'Frese Valve Selection'!D311)</f>
        <v>0</v>
      </c>
      <c r="G311" s="41">
        <v>1</v>
      </c>
      <c r="H311" s="41" t="s">
        <v>78</v>
      </c>
      <c r="I311" s="41" t="str">
        <f>IF(ISBLANK(A311),"",'Frese Valve Selection'!AF311&amp;" kPa")</f>
        <v>0 kPa</v>
      </c>
      <c r="J311" s="41">
        <f>IF(ISBLANK(A311),"",'Frese Valve Selection'!B311)</f>
        <v>0</v>
      </c>
      <c r="K311" s="42" t="str">
        <f>IF(ISBLANK('Frese Valve Selection'!E311),"",'Frese Valve Selection'!E311)</f>
        <v/>
      </c>
    </row>
    <row r="312" spans="1:11">
      <c r="A312" s="40" t="str">
        <f>IF(ISBLANK('Frese Valve Selection'!O312),"",'Frese Valve Selection'!O312)</f>
        <v/>
      </c>
      <c r="B312" s="41">
        <f>'Frese Valve Selection'!C312</f>
        <v>0</v>
      </c>
      <c r="C312" s="41">
        <f>IF(ISBLANK(A312),"",'Frese Valve Selection'!AE312)</f>
        <v>0</v>
      </c>
      <c r="D312" s="41"/>
      <c r="E312" s="41"/>
      <c r="F312" s="41">
        <f>IF(ISBLANK(A312),"",'Frese Valve Selection'!D312)</f>
        <v>0</v>
      </c>
      <c r="G312" s="41">
        <v>1</v>
      </c>
      <c r="H312" s="41" t="s">
        <v>78</v>
      </c>
      <c r="I312" s="41" t="str">
        <f>IF(ISBLANK(A312),"",'Frese Valve Selection'!AF312&amp;" kPa")</f>
        <v>0 kPa</v>
      </c>
      <c r="J312" s="41">
        <f>IF(ISBLANK(A312),"",'Frese Valve Selection'!B312)</f>
        <v>0</v>
      </c>
      <c r="K312" s="42" t="str">
        <f>IF(ISBLANK('Frese Valve Selection'!E312),"",'Frese Valve Selection'!E312)</f>
        <v/>
      </c>
    </row>
    <row r="313" spans="1:11">
      <c r="A313" s="40" t="str">
        <f>IF(ISBLANK('Frese Valve Selection'!O313),"",'Frese Valve Selection'!O313)</f>
        <v/>
      </c>
      <c r="B313" s="41">
        <f>'Frese Valve Selection'!C313</f>
        <v>0</v>
      </c>
      <c r="C313" s="41">
        <f>IF(ISBLANK(A313),"",'Frese Valve Selection'!AE313)</f>
        <v>0</v>
      </c>
      <c r="D313" s="41"/>
      <c r="E313" s="41"/>
      <c r="F313" s="41">
        <f>IF(ISBLANK(A313),"",'Frese Valve Selection'!D313)</f>
        <v>0</v>
      </c>
      <c r="G313" s="41">
        <v>1</v>
      </c>
      <c r="H313" s="41" t="s">
        <v>78</v>
      </c>
      <c r="I313" s="41" t="str">
        <f>IF(ISBLANK(A313),"",'Frese Valve Selection'!AF313&amp;" kPa")</f>
        <v>0 kPa</v>
      </c>
      <c r="J313" s="41">
        <f>IF(ISBLANK(A313),"",'Frese Valve Selection'!B313)</f>
        <v>0</v>
      </c>
      <c r="K313" s="42" t="str">
        <f>IF(ISBLANK('Frese Valve Selection'!E313),"",'Frese Valve Selection'!E313)</f>
        <v/>
      </c>
    </row>
    <row r="314" spans="1:11">
      <c r="A314" s="40" t="str">
        <f>IF(ISBLANK('Frese Valve Selection'!O314),"",'Frese Valve Selection'!O314)</f>
        <v/>
      </c>
      <c r="B314" s="41">
        <f>'Frese Valve Selection'!C314</f>
        <v>0</v>
      </c>
      <c r="C314" s="41">
        <f>IF(ISBLANK(A314),"",'Frese Valve Selection'!AE314)</f>
        <v>0</v>
      </c>
      <c r="D314" s="41"/>
      <c r="E314" s="41"/>
      <c r="F314" s="41">
        <f>IF(ISBLANK(A314),"",'Frese Valve Selection'!D314)</f>
        <v>0</v>
      </c>
      <c r="G314" s="41">
        <v>1</v>
      </c>
      <c r="H314" s="41" t="s">
        <v>78</v>
      </c>
      <c r="I314" s="41" t="str">
        <f>IF(ISBLANK(A314),"",'Frese Valve Selection'!AF314&amp;" kPa")</f>
        <v>0 kPa</v>
      </c>
      <c r="J314" s="41">
        <f>IF(ISBLANK(A314),"",'Frese Valve Selection'!B314)</f>
        <v>0</v>
      </c>
      <c r="K314" s="42" t="str">
        <f>IF(ISBLANK('Frese Valve Selection'!E314),"",'Frese Valve Selection'!E314)</f>
        <v/>
      </c>
    </row>
    <row r="315" spans="1:11">
      <c r="A315" s="40" t="str">
        <f>IF(ISBLANK('Frese Valve Selection'!O315),"",'Frese Valve Selection'!O315)</f>
        <v/>
      </c>
      <c r="B315" s="41">
        <f>'Frese Valve Selection'!C315</f>
        <v>0</v>
      </c>
      <c r="C315" s="41">
        <f>IF(ISBLANK(A315),"",'Frese Valve Selection'!AE315)</f>
        <v>0</v>
      </c>
      <c r="D315" s="41"/>
      <c r="E315" s="41"/>
      <c r="F315" s="41">
        <f>IF(ISBLANK(A315),"",'Frese Valve Selection'!D315)</f>
        <v>0</v>
      </c>
      <c r="G315" s="41">
        <v>1</v>
      </c>
      <c r="H315" s="41" t="s">
        <v>78</v>
      </c>
      <c r="I315" s="41" t="str">
        <f>IF(ISBLANK(A315),"",'Frese Valve Selection'!AF315&amp;" kPa")</f>
        <v>0 kPa</v>
      </c>
      <c r="J315" s="41">
        <f>IF(ISBLANK(A315),"",'Frese Valve Selection'!B315)</f>
        <v>0</v>
      </c>
      <c r="K315" s="42" t="str">
        <f>IF(ISBLANK('Frese Valve Selection'!E315),"",'Frese Valve Selection'!E315)</f>
        <v/>
      </c>
    </row>
    <row r="316" spans="1:11">
      <c r="A316" s="40" t="str">
        <f>IF(ISBLANK('Frese Valve Selection'!O316),"",'Frese Valve Selection'!O316)</f>
        <v/>
      </c>
      <c r="B316" s="41">
        <f>'Frese Valve Selection'!C316</f>
        <v>0</v>
      </c>
      <c r="C316" s="41">
        <f>IF(ISBLANK(A316),"",'Frese Valve Selection'!AE316)</f>
        <v>0</v>
      </c>
      <c r="D316" s="41"/>
      <c r="E316" s="41"/>
      <c r="F316" s="41">
        <f>IF(ISBLANK(A316),"",'Frese Valve Selection'!D316)</f>
        <v>0</v>
      </c>
      <c r="G316" s="41">
        <v>1</v>
      </c>
      <c r="H316" s="41" t="s">
        <v>78</v>
      </c>
      <c r="I316" s="41" t="str">
        <f>IF(ISBLANK(A316),"",'Frese Valve Selection'!AF316&amp;" kPa")</f>
        <v>0 kPa</v>
      </c>
      <c r="J316" s="41">
        <f>IF(ISBLANK(A316),"",'Frese Valve Selection'!B316)</f>
        <v>0</v>
      </c>
      <c r="K316" s="42" t="str">
        <f>IF(ISBLANK('Frese Valve Selection'!E316),"",'Frese Valve Selection'!E316)</f>
        <v/>
      </c>
    </row>
    <row r="317" spans="1:11">
      <c r="A317" s="40" t="str">
        <f>IF(ISBLANK('Frese Valve Selection'!O317),"",'Frese Valve Selection'!O317)</f>
        <v/>
      </c>
      <c r="B317" s="41">
        <f>'Frese Valve Selection'!C317</f>
        <v>0</v>
      </c>
      <c r="C317" s="41">
        <f>IF(ISBLANK(A317),"",'Frese Valve Selection'!AE317)</f>
        <v>0</v>
      </c>
      <c r="D317" s="41"/>
      <c r="E317" s="41"/>
      <c r="F317" s="41">
        <f>IF(ISBLANK(A317),"",'Frese Valve Selection'!D317)</f>
        <v>0</v>
      </c>
      <c r="G317" s="41">
        <v>1</v>
      </c>
      <c r="H317" s="41" t="s">
        <v>78</v>
      </c>
      <c r="I317" s="41" t="str">
        <f>IF(ISBLANK(A317),"",'Frese Valve Selection'!AF317&amp;" kPa")</f>
        <v>0 kPa</v>
      </c>
      <c r="J317" s="41">
        <f>IF(ISBLANK(A317),"",'Frese Valve Selection'!B317)</f>
        <v>0</v>
      </c>
      <c r="K317" s="42" t="str">
        <f>IF(ISBLANK('Frese Valve Selection'!E317),"",'Frese Valve Selection'!E317)</f>
        <v/>
      </c>
    </row>
    <row r="318" spans="1:11">
      <c r="A318" s="40" t="str">
        <f>IF(ISBLANK('Frese Valve Selection'!O318),"",'Frese Valve Selection'!O318)</f>
        <v/>
      </c>
      <c r="B318" s="41">
        <f>'Frese Valve Selection'!C318</f>
        <v>0</v>
      </c>
      <c r="C318" s="41">
        <f>IF(ISBLANK(A318),"",'Frese Valve Selection'!AE318)</f>
        <v>0</v>
      </c>
      <c r="D318" s="41"/>
      <c r="E318" s="41"/>
      <c r="F318" s="41">
        <f>IF(ISBLANK(A318),"",'Frese Valve Selection'!D318)</f>
        <v>0</v>
      </c>
      <c r="G318" s="41">
        <v>1</v>
      </c>
      <c r="H318" s="41" t="s">
        <v>78</v>
      </c>
      <c r="I318" s="41" t="str">
        <f>IF(ISBLANK(A318),"",'Frese Valve Selection'!AF318&amp;" kPa")</f>
        <v>0 kPa</v>
      </c>
      <c r="J318" s="41">
        <f>IF(ISBLANK(A318),"",'Frese Valve Selection'!B318)</f>
        <v>0</v>
      </c>
      <c r="K318" s="42" t="str">
        <f>IF(ISBLANK('Frese Valve Selection'!E318),"",'Frese Valve Selection'!E318)</f>
        <v/>
      </c>
    </row>
    <row r="319" spans="1:11">
      <c r="A319" s="40" t="str">
        <f>IF(ISBLANK('Frese Valve Selection'!O319),"",'Frese Valve Selection'!O319)</f>
        <v/>
      </c>
      <c r="B319" s="41">
        <f>'Frese Valve Selection'!C319</f>
        <v>0</v>
      </c>
      <c r="C319" s="41">
        <f>IF(ISBLANK(A319),"",'Frese Valve Selection'!AE319)</f>
        <v>0</v>
      </c>
      <c r="D319" s="41"/>
      <c r="E319" s="41"/>
      <c r="F319" s="41">
        <f>IF(ISBLANK(A319),"",'Frese Valve Selection'!D319)</f>
        <v>0</v>
      </c>
      <c r="G319" s="41">
        <v>1</v>
      </c>
      <c r="H319" s="41" t="s">
        <v>78</v>
      </c>
      <c r="I319" s="41" t="str">
        <f>IF(ISBLANK(A319),"",'Frese Valve Selection'!AF319&amp;" kPa")</f>
        <v>0 kPa</v>
      </c>
      <c r="J319" s="41">
        <f>IF(ISBLANK(A319),"",'Frese Valve Selection'!B319)</f>
        <v>0</v>
      </c>
      <c r="K319" s="42" t="str">
        <f>IF(ISBLANK('Frese Valve Selection'!E319),"",'Frese Valve Selection'!E319)</f>
        <v/>
      </c>
    </row>
    <row r="320" spans="1:11">
      <c r="A320" s="40" t="str">
        <f>IF(ISBLANK('Frese Valve Selection'!O320),"",'Frese Valve Selection'!O320)</f>
        <v/>
      </c>
      <c r="B320" s="41">
        <f>'Frese Valve Selection'!C320</f>
        <v>0</v>
      </c>
      <c r="C320" s="41">
        <f>IF(ISBLANK(A320),"",'Frese Valve Selection'!AE320)</f>
        <v>0</v>
      </c>
      <c r="D320" s="41"/>
      <c r="E320" s="41"/>
      <c r="F320" s="41">
        <f>IF(ISBLANK(A320),"",'Frese Valve Selection'!D320)</f>
        <v>0</v>
      </c>
      <c r="G320" s="41">
        <v>1</v>
      </c>
      <c r="H320" s="41" t="s">
        <v>78</v>
      </c>
      <c r="I320" s="41" t="str">
        <f>IF(ISBLANK(A320),"",'Frese Valve Selection'!AF320&amp;" kPa")</f>
        <v>0 kPa</v>
      </c>
      <c r="J320" s="41">
        <f>IF(ISBLANK(A320),"",'Frese Valve Selection'!B320)</f>
        <v>0</v>
      </c>
      <c r="K320" s="42" t="str">
        <f>IF(ISBLANK('Frese Valve Selection'!E320),"",'Frese Valve Selection'!E320)</f>
        <v/>
      </c>
    </row>
    <row r="321" spans="1:11">
      <c r="A321" s="40" t="str">
        <f>IF(ISBLANK('Frese Valve Selection'!O321),"",'Frese Valve Selection'!O321)</f>
        <v/>
      </c>
      <c r="B321" s="41">
        <f>'Frese Valve Selection'!C321</f>
        <v>0</v>
      </c>
      <c r="C321" s="41">
        <f>IF(ISBLANK(A321),"",'Frese Valve Selection'!AE321)</f>
        <v>0</v>
      </c>
      <c r="D321" s="41"/>
      <c r="E321" s="41"/>
      <c r="F321" s="41">
        <f>IF(ISBLANK(A321),"",'Frese Valve Selection'!D321)</f>
        <v>0</v>
      </c>
      <c r="G321" s="41">
        <v>1</v>
      </c>
      <c r="H321" s="41" t="s">
        <v>78</v>
      </c>
      <c r="I321" s="41" t="str">
        <f>IF(ISBLANK(A321),"",'Frese Valve Selection'!AF321&amp;" kPa")</f>
        <v>0 kPa</v>
      </c>
      <c r="J321" s="41">
        <f>IF(ISBLANK(A321),"",'Frese Valve Selection'!B321)</f>
        <v>0</v>
      </c>
      <c r="K321" s="42" t="str">
        <f>IF(ISBLANK('Frese Valve Selection'!E321),"",'Frese Valve Selection'!E321)</f>
        <v/>
      </c>
    </row>
    <row r="322" spans="1:11">
      <c r="A322" s="40" t="str">
        <f>IF(ISBLANK('Frese Valve Selection'!O322),"",'Frese Valve Selection'!O322)</f>
        <v/>
      </c>
      <c r="B322" s="41">
        <f>'Frese Valve Selection'!C322</f>
        <v>0</v>
      </c>
      <c r="C322" s="41">
        <f>IF(ISBLANK(A322),"",'Frese Valve Selection'!AE322)</f>
        <v>0</v>
      </c>
      <c r="D322" s="41"/>
      <c r="E322" s="41"/>
      <c r="F322" s="41">
        <f>IF(ISBLANK(A322),"",'Frese Valve Selection'!D322)</f>
        <v>0</v>
      </c>
      <c r="G322" s="41">
        <v>1</v>
      </c>
      <c r="H322" s="41" t="s">
        <v>78</v>
      </c>
      <c r="I322" s="41" t="str">
        <f>IF(ISBLANK(A322),"",'Frese Valve Selection'!AF322&amp;" kPa")</f>
        <v>0 kPa</v>
      </c>
      <c r="J322" s="41">
        <f>IF(ISBLANK(A322),"",'Frese Valve Selection'!B322)</f>
        <v>0</v>
      </c>
      <c r="K322" s="42" t="str">
        <f>IF(ISBLANK('Frese Valve Selection'!E322),"",'Frese Valve Selection'!E322)</f>
        <v/>
      </c>
    </row>
    <row r="323" spans="1:11">
      <c r="A323" s="40" t="str">
        <f>IF(ISBLANK('Frese Valve Selection'!O323),"",'Frese Valve Selection'!O323)</f>
        <v/>
      </c>
      <c r="B323" s="41">
        <f>'Frese Valve Selection'!C323</f>
        <v>0</v>
      </c>
      <c r="C323" s="41">
        <f>IF(ISBLANK(A323),"",'Frese Valve Selection'!AE323)</f>
        <v>0</v>
      </c>
      <c r="D323" s="41"/>
      <c r="E323" s="41"/>
      <c r="F323" s="41">
        <f>IF(ISBLANK(A323),"",'Frese Valve Selection'!D323)</f>
        <v>0</v>
      </c>
      <c r="G323" s="41">
        <v>1</v>
      </c>
      <c r="H323" s="41" t="s">
        <v>78</v>
      </c>
      <c r="I323" s="41" t="str">
        <f>IF(ISBLANK(A323),"",'Frese Valve Selection'!AF323&amp;" kPa")</f>
        <v>0 kPa</v>
      </c>
      <c r="J323" s="41">
        <f>IF(ISBLANK(A323),"",'Frese Valve Selection'!B323)</f>
        <v>0</v>
      </c>
      <c r="K323" s="42" t="str">
        <f>IF(ISBLANK('Frese Valve Selection'!E323),"",'Frese Valve Selection'!E323)</f>
        <v/>
      </c>
    </row>
    <row r="324" spans="1:11">
      <c r="A324" s="40" t="str">
        <f>IF(ISBLANK('Frese Valve Selection'!O324),"",'Frese Valve Selection'!O324)</f>
        <v/>
      </c>
      <c r="B324" s="41">
        <f>'Frese Valve Selection'!C324</f>
        <v>0</v>
      </c>
      <c r="C324" s="41">
        <f>IF(ISBLANK(A324),"",'Frese Valve Selection'!AE324)</f>
        <v>0</v>
      </c>
      <c r="D324" s="41"/>
      <c r="E324" s="41"/>
      <c r="F324" s="41">
        <f>IF(ISBLANK(A324),"",'Frese Valve Selection'!D324)</f>
        <v>0</v>
      </c>
      <c r="G324" s="41">
        <v>1</v>
      </c>
      <c r="H324" s="41" t="s">
        <v>78</v>
      </c>
      <c r="I324" s="41" t="str">
        <f>IF(ISBLANK(A324),"",'Frese Valve Selection'!AF324&amp;" kPa")</f>
        <v>0 kPa</v>
      </c>
      <c r="J324" s="41">
        <f>IF(ISBLANK(A324),"",'Frese Valve Selection'!B324)</f>
        <v>0</v>
      </c>
      <c r="K324" s="42" t="str">
        <f>IF(ISBLANK('Frese Valve Selection'!E324),"",'Frese Valve Selection'!E324)</f>
        <v/>
      </c>
    </row>
    <row r="325" spans="1:11">
      <c r="A325" s="40" t="str">
        <f>IF(ISBLANK('Frese Valve Selection'!O325),"",'Frese Valve Selection'!O325)</f>
        <v/>
      </c>
      <c r="B325" s="41">
        <f>'Frese Valve Selection'!C325</f>
        <v>0</v>
      </c>
      <c r="C325" s="41">
        <f>IF(ISBLANK(A325),"",'Frese Valve Selection'!AE325)</f>
        <v>0</v>
      </c>
      <c r="D325" s="41"/>
      <c r="E325" s="41"/>
      <c r="F325" s="41">
        <f>IF(ISBLANK(A325),"",'Frese Valve Selection'!D325)</f>
        <v>0</v>
      </c>
      <c r="G325" s="41">
        <v>1</v>
      </c>
      <c r="H325" s="41" t="s">
        <v>78</v>
      </c>
      <c r="I325" s="41" t="str">
        <f>IF(ISBLANK(A325),"",'Frese Valve Selection'!AF325&amp;" kPa")</f>
        <v>0 kPa</v>
      </c>
      <c r="J325" s="41">
        <f>IF(ISBLANK(A325),"",'Frese Valve Selection'!B325)</f>
        <v>0</v>
      </c>
      <c r="K325" s="42" t="str">
        <f>IF(ISBLANK('Frese Valve Selection'!E325),"",'Frese Valve Selection'!E325)</f>
        <v/>
      </c>
    </row>
    <row r="326" spans="1:11">
      <c r="A326" s="40" t="str">
        <f>IF(ISBLANK('Frese Valve Selection'!O326),"",'Frese Valve Selection'!O326)</f>
        <v/>
      </c>
      <c r="B326" s="41">
        <f>'Frese Valve Selection'!C326</f>
        <v>0</v>
      </c>
      <c r="C326" s="41">
        <f>IF(ISBLANK(A326),"",'Frese Valve Selection'!AE326)</f>
        <v>0</v>
      </c>
      <c r="D326" s="41"/>
      <c r="E326" s="41"/>
      <c r="F326" s="41">
        <f>IF(ISBLANK(A326),"",'Frese Valve Selection'!D326)</f>
        <v>0</v>
      </c>
      <c r="G326" s="41">
        <v>1</v>
      </c>
      <c r="H326" s="41" t="s">
        <v>78</v>
      </c>
      <c r="I326" s="41" t="str">
        <f>IF(ISBLANK(A326),"",'Frese Valve Selection'!AF326&amp;" kPa")</f>
        <v>0 kPa</v>
      </c>
      <c r="J326" s="41">
        <f>IF(ISBLANK(A326),"",'Frese Valve Selection'!B326)</f>
        <v>0</v>
      </c>
      <c r="K326" s="42" t="str">
        <f>IF(ISBLANK('Frese Valve Selection'!E326),"",'Frese Valve Selection'!E326)</f>
        <v/>
      </c>
    </row>
    <row r="327" spans="1:11">
      <c r="A327" s="40" t="str">
        <f>IF(ISBLANK('Frese Valve Selection'!O327),"",'Frese Valve Selection'!O327)</f>
        <v/>
      </c>
      <c r="B327" s="41">
        <f>'Frese Valve Selection'!C327</f>
        <v>0</v>
      </c>
      <c r="C327" s="41">
        <f>IF(ISBLANK(A327),"",'Frese Valve Selection'!AE327)</f>
        <v>0</v>
      </c>
      <c r="D327" s="41"/>
      <c r="E327" s="41"/>
      <c r="F327" s="41">
        <f>IF(ISBLANK(A327),"",'Frese Valve Selection'!D327)</f>
        <v>0</v>
      </c>
      <c r="G327" s="41">
        <v>1</v>
      </c>
      <c r="H327" s="41" t="s">
        <v>78</v>
      </c>
      <c r="I327" s="41" t="str">
        <f>IF(ISBLANK(A327),"",'Frese Valve Selection'!AF327&amp;" kPa")</f>
        <v>0 kPa</v>
      </c>
      <c r="J327" s="41">
        <f>IF(ISBLANK(A327),"",'Frese Valve Selection'!B327)</f>
        <v>0</v>
      </c>
      <c r="K327" s="42" t="str">
        <f>IF(ISBLANK('Frese Valve Selection'!E327),"",'Frese Valve Selection'!E327)</f>
        <v/>
      </c>
    </row>
    <row r="328" spans="1:11">
      <c r="A328" s="40" t="str">
        <f>IF(ISBLANK('Frese Valve Selection'!O328),"",'Frese Valve Selection'!O328)</f>
        <v/>
      </c>
      <c r="B328" s="41">
        <f>'Frese Valve Selection'!C328</f>
        <v>0</v>
      </c>
      <c r="C328" s="41">
        <f>IF(ISBLANK(A328),"",'Frese Valve Selection'!AE328)</f>
        <v>0</v>
      </c>
      <c r="D328" s="41"/>
      <c r="E328" s="41"/>
      <c r="F328" s="41">
        <f>IF(ISBLANK(A328),"",'Frese Valve Selection'!D328)</f>
        <v>0</v>
      </c>
      <c r="G328" s="41">
        <v>1</v>
      </c>
      <c r="H328" s="41" t="s">
        <v>78</v>
      </c>
      <c r="I328" s="41" t="str">
        <f>IF(ISBLANK(A328),"",'Frese Valve Selection'!AF328&amp;" kPa")</f>
        <v>0 kPa</v>
      </c>
      <c r="J328" s="41">
        <f>IF(ISBLANK(A328),"",'Frese Valve Selection'!B328)</f>
        <v>0</v>
      </c>
      <c r="K328" s="42" t="str">
        <f>IF(ISBLANK('Frese Valve Selection'!E328),"",'Frese Valve Selection'!E328)</f>
        <v/>
      </c>
    </row>
    <row r="329" spans="1:11">
      <c r="A329" s="40" t="str">
        <f>IF(ISBLANK('Frese Valve Selection'!O329),"",'Frese Valve Selection'!O329)</f>
        <v/>
      </c>
      <c r="B329" s="41">
        <f>'Frese Valve Selection'!C329</f>
        <v>0</v>
      </c>
      <c r="C329" s="41">
        <f>IF(ISBLANK(A329),"",'Frese Valve Selection'!AE329)</f>
        <v>0</v>
      </c>
      <c r="D329" s="41"/>
      <c r="E329" s="41"/>
      <c r="F329" s="41">
        <f>IF(ISBLANK(A329),"",'Frese Valve Selection'!D329)</f>
        <v>0</v>
      </c>
      <c r="G329" s="41">
        <v>1</v>
      </c>
      <c r="H329" s="41" t="s">
        <v>78</v>
      </c>
      <c r="I329" s="41" t="str">
        <f>IF(ISBLANK(A329),"",'Frese Valve Selection'!AF329&amp;" kPa")</f>
        <v>0 kPa</v>
      </c>
      <c r="J329" s="41">
        <f>IF(ISBLANK(A329),"",'Frese Valve Selection'!B329)</f>
        <v>0</v>
      </c>
      <c r="K329" s="42" t="str">
        <f>IF(ISBLANK('Frese Valve Selection'!E329),"",'Frese Valve Selection'!E329)</f>
        <v/>
      </c>
    </row>
    <row r="330" spans="1:11">
      <c r="A330" s="40" t="str">
        <f>IF(ISBLANK('Frese Valve Selection'!O330),"",'Frese Valve Selection'!O330)</f>
        <v/>
      </c>
      <c r="B330" s="41">
        <f>'Frese Valve Selection'!C330</f>
        <v>0</v>
      </c>
      <c r="C330" s="41">
        <f>IF(ISBLANK(A330),"",'Frese Valve Selection'!AE330)</f>
        <v>0</v>
      </c>
      <c r="D330" s="41"/>
      <c r="E330" s="41"/>
      <c r="F330" s="41">
        <f>IF(ISBLANK(A330),"",'Frese Valve Selection'!D330)</f>
        <v>0</v>
      </c>
      <c r="G330" s="41">
        <v>1</v>
      </c>
      <c r="H330" s="41" t="s">
        <v>78</v>
      </c>
      <c r="I330" s="41" t="str">
        <f>IF(ISBLANK(A330),"",'Frese Valve Selection'!AF330&amp;" kPa")</f>
        <v>0 kPa</v>
      </c>
      <c r="J330" s="41">
        <f>IF(ISBLANK(A330),"",'Frese Valve Selection'!B330)</f>
        <v>0</v>
      </c>
      <c r="K330" s="42" t="str">
        <f>IF(ISBLANK('Frese Valve Selection'!E330),"",'Frese Valve Selection'!E330)</f>
        <v/>
      </c>
    </row>
    <row r="331" spans="1:11">
      <c r="A331" s="40" t="str">
        <f>IF(ISBLANK('Frese Valve Selection'!O331),"",'Frese Valve Selection'!O331)</f>
        <v/>
      </c>
      <c r="B331" s="41">
        <f>'Frese Valve Selection'!C331</f>
        <v>0</v>
      </c>
      <c r="C331" s="41">
        <f>IF(ISBLANK(A331),"",'Frese Valve Selection'!AE331)</f>
        <v>0</v>
      </c>
      <c r="D331" s="41"/>
      <c r="E331" s="41"/>
      <c r="F331" s="41">
        <f>IF(ISBLANK(A331),"",'Frese Valve Selection'!D331)</f>
        <v>0</v>
      </c>
      <c r="G331" s="41">
        <v>1</v>
      </c>
      <c r="H331" s="41" t="s">
        <v>78</v>
      </c>
      <c r="I331" s="41" t="str">
        <f>IF(ISBLANK(A331),"",'Frese Valve Selection'!AF331&amp;" kPa")</f>
        <v>0 kPa</v>
      </c>
      <c r="J331" s="41">
        <f>IF(ISBLANK(A331),"",'Frese Valve Selection'!B331)</f>
        <v>0</v>
      </c>
      <c r="K331" s="42" t="str">
        <f>IF(ISBLANK('Frese Valve Selection'!E331),"",'Frese Valve Selection'!E331)</f>
        <v/>
      </c>
    </row>
    <row r="332" spans="1:11">
      <c r="A332" s="40" t="str">
        <f>IF(ISBLANK('Frese Valve Selection'!O332),"",'Frese Valve Selection'!O332)</f>
        <v/>
      </c>
      <c r="B332" s="41">
        <f>'Frese Valve Selection'!C332</f>
        <v>0</v>
      </c>
      <c r="C332" s="41">
        <f>IF(ISBLANK(A332),"",'Frese Valve Selection'!AE332)</f>
        <v>0</v>
      </c>
      <c r="D332" s="41"/>
      <c r="E332" s="41"/>
      <c r="F332" s="41">
        <f>IF(ISBLANK(A332),"",'Frese Valve Selection'!D332)</f>
        <v>0</v>
      </c>
      <c r="G332" s="41">
        <v>1</v>
      </c>
      <c r="H332" s="41" t="s">
        <v>78</v>
      </c>
      <c r="I332" s="41" t="str">
        <f>IF(ISBLANK(A332),"",'Frese Valve Selection'!AF332&amp;" kPa")</f>
        <v>0 kPa</v>
      </c>
      <c r="J332" s="41">
        <f>IF(ISBLANK(A332),"",'Frese Valve Selection'!B332)</f>
        <v>0</v>
      </c>
      <c r="K332" s="42" t="str">
        <f>IF(ISBLANK('Frese Valve Selection'!E332),"",'Frese Valve Selection'!E332)</f>
        <v/>
      </c>
    </row>
    <row r="333" spans="1:11">
      <c r="A333" s="40" t="str">
        <f>IF(ISBLANK('Frese Valve Selection'!O333),"",'Frese Valve Selection'!O333)</f>
        <v/>
      </c>
      <c r="B333" s="41">
        <f>'Frese Valve Selection'!C333</f>
        <v>0</v>
      </c>
      <c r="C333" s="41">
        <f>IF(ISBLANK(A333),"",'Frese Valve Selection'!AE333)</f>
        <v>0</v>
      </c>
      <c r="D333" s="41"/>
      <c r="E333" s="41"/>
      <c r="F333" s="41">
        <f>IF(ISBLANK(A333),"",'Frese Valve Selection'!D333)</f>
        <v>0</v>
      </c>
      <c r="G333" s="41">
        <v>1</v>
      </c>
      <c r="H333" s="41" t="s">
        <v>78</v>
      </c>
      <c r="I333" s="41" t="str">
        <f>IF(ISBLANK(A333),"",'Frese Valve Selection'!AF333&amp;" kPa")</f>
        <v>0 kPa</v>
      </c>
      <c r="J333" s="41">
        <f>IF(ISBLANK(A333),"",'Frese Valve Selection'!B333)</f>
        <v>0</v>
      </c>
      <c r="K333" s="42" t="str">
        <f>IF(ISBLANK('Frese Valve Selection'!E333),"",'Frese Valve Selection'!E333)</f>
        <v/>
      </c>
    </row>
    <row r="334" spans="1:11">
      <c r="A334" s="40" t="str">
        <f>IF(ISBLANK('Frese Valve Selection'!O334),"",'Frese Valve Selection'!O334)</f>
        <v/>
      </c>
      <c r="B334" s="41">
        <f>'Frese Valve Selection'!C334</f>
        <v>0</v>
      </c>
      <c r="C334" s="41">
        <f>IF(ISBLANK(A334),"",'Frese Valve Selection'!AE334)</f>
        <v>0</v>
      </c>
      <c r="D334" s="41"/>
      <c r="E334" s="41"/>
      <c r="F334" s="41">
        <f>IF(ISBLANK(A334),"",'Frese Valve Selection'!D334)</f>
        <v>0</v>
      </c>
      <c r="G334" s="41">
        <v>1</v>
      </c>
      <c r="H334" s="41" t="s">
        <v>78</v>
      </c>
      <c r="I334" s="41" t="str">
        <f>IF(ISBLANK(A334),"",'Frese Valve Selection'!AF334&amp;" kPa")</f>
        <v>0 kPa</v>
      </c>
      <c r="J334" s="41">
        <f>IF(ISBLANK(A334),"",'Frese Valve Selection'!B334)</f>
        <v>0</v>
      </c>
      <c r="K334" s="42" t="str">
        <f>IF(ISBLANK('Frese Valve Selection'!E334),"",'Frese Valve Selection'!E334)</f>
        <v/>
      </c>
    </row>
    <row r="335" spans="1:11">
      <c r="A335" s="40" t="str">
        <f>IF(ISBLANK('Frese Valve Selection'!O335),"",'Frese Valve Selection'!O335)</f>
        <v/>
      </c>
      <c r="B335" s="41">
        <f>'Frese Valve Selection'!C335</f>
        <v>0</v>
      </c>
      <c r="C335" s="41">
        <f>IF(ISBLANK(A335),"",'Frese Valve Selection'!AE335)</f>
        <v>0</v>
      </c>
      <c r="D335" s="41"/>
      <c r="E335" s="41"/>
      <c r="F335" s="41">
        <f>IF(ISBLANK(A335),"",'Frese Valve Selection'!D335)</f>
        <v>0</v>
      </c>
      <c r="G335" s="41">
        <v>1</v>
      </c>
      <c r="H335" s="41" t="s">
        <v>78</v>
      </c>
      <c r="I335" s="41" t="str">
        <f>IF(ISBLANK(A335),"",'Frese Valve Selection'!AF335&amp;" kPa")</f>
        <v>0 kPa</v>
      </c>
      <c r="J335" s="41">
        <f>IF(ISBLANK(A335),"",'Frese Valve Selection'!B335)</f>
        <v>0</v>
      </c>
      <c r="K335" s="42" t="str">
        <f>IF(ISBLANK('Frese Valve Selection'!E335),"",'Frese Valve Selection'!E335)</f>
        <v/>
      </c>
    </row>
    <row r="336" spans="1:11">
      <c r="A336" s="40" t="str">
        <f>IF(ISBLANK('Frese Valve Selection'!O336),"",'Frese Valve Selection'!O336)</f>
        <v/>
      </c>
      <c r="B336" s="41">
        <f>'Frese Valve Selection'!C336</f>
        <v>0</v>
      </c>
      <c r="C336" s="41">
        <f>IF(ISBLANK(A336),"",'Frese Valve Selection'!AE336)</f>
        <v>0</v>
      </c>
      <c r="D336" s="41"/>
      <c r="E336" s="41"/>
      <c r="F336" s="41">
        <f>IF(ISBLANK(A336),"",'Frese Valve Selection'!D336)</f>
        <v>0</v>
      </c>
      <c r="G336" s="41">
        <v>1</v>
      </c>
      <c r="H336" s="41" t="s">
        <v>78</v>
      </c>
      <c r="I336" s="41" t="str">
        <f>IF(ISBLANK(A336),"",'Frese Valve Selection'!AF336&amp;" kPa")</f>
        <v>0 kPa</v>
      </c>
      <c r="J336" s="41">
        <f>IF(ISBLANK(A336),"",'Frese Valve Selection'!B336)</f>
        <v>0</v>
      </c>
      <c r="K336" s="42" t="str">
        <f>IF(ISBLANK('Frese Valve Selection'!E336),"",'Frese Valve Selection'!E336)</f>
        <v/>
      </c>
    </row>
    <row r="337" spans="1:11">
      <c r="A337" s="40" t="str">
        <f>IF(ISBLANK('Frese Valve Selection'!O337),"",'Frese Valve Selection'!O337)</f>
        <v/>
      </c>
      <c r="B337" s="41">
        <f>'Frese Valve Selection'!C337</f>
        <v>0</v>
      </c>
      <c r="C337" s="41">
        <f>IF(ISBLANK(A337),"",'Frese Valve Selection'!AE337)</f>
        <v>0</v>
      </c>
      <c r="D337" s="41"/>
      <c r="E337" s="41"/>
      <c r="F337" s="41">
        <f>IF(ISBLANK(A337),"",'Frese Valve Selection'!D337)</f>
        <v>0</v>
      </c>
      <c r="G337" s="41">
        <v>1</v>
      </c>
      <c r="H337" s="41" t="s">
        <v>78</v>
      </c>
      <c r="I337" s="41" t="str">
        <f>IF(ISBLANK(A337),"",'Frese Valve Selection'!AF337&amp;" kPa")</f>
        <v>0 kPa</v>
      </c>
      <c r="J337" s="41">
        <f>IF(ISBLANK(A337),"",'Frese Valve Selection'!B337)</f>
        <v>0</v>
      </c>
      <c r="K337" s="42" t="str">
        <f>IF(ISBLANK('Frese Valve Selection'!E337),"",'Frese Valve Selection'!E337)</f>
        <v/>
      </c>
    </row>
    <row r="338" spans="1:11">
      <c r="A338" s="40" t="str">
        <f>IF(ISBLANK('Frese Valve Selection'!O338),"",'Frese Valve Selection'!O338)</f>
        <v/>
      </c>
      <c r="B338" s="41">
        <f>'Frese Valve Selection'!C338</f>
        <v>0</v>
      </c>
      <c r="C338" s="41">
        <f>IF(ISBLANK(A338),"",'Frese Valve Selection'!AE338)</f>
        <v>0</v>
      </c>
      <c r="D338" s="41"/>
      <c r="E338" s="41"/>
      <c r="F338" s="41">
        <f>IF(ISBLANK(A338),"",'Frese Valve Selection'!D338)</f>
        <v>0</v>
      </c>
      <c r="G338" s="41">
        <v>1</v>
      </c>
      <c r="H338" s="41" t="s">
        <v>78</v>
      </c>
      <c r="I338" s="41" t="str">
        <f>IF(ISBLANK(A338),"",'Frese Valve Selection'!AF338&amp;" kPa")</f>
        <v>0 kPa</v>
      </c>
      <c r="J338" s="41">
        <f>IF(ISBLANK(A338),"",'Frese Valve Selection'!B338)</f>
        <v>0</v>
      </c>
      <c r="K338" s="42" t="str">
        <f>IF(ISBLANK('Frese Valve Selection'!E338),"",'Frese Valve Selection'!E338)</f>
        <v/>
      </c>
    </row>
    <row r="339" spans="1:11">
      <c r="A339" s="40" t="str">
        <f>IF(ISBLANK('Frese Valve Selection'!O339),"",'Frese Valve Selection'!O339)</f>
        <v/>
      </c>
      <c r="B339" s="41">
        <f>'Frese Valve Selection'!C339</f>
        <v>0</v>
      </c>
      <c r="C339" s="41">
        <f>IF(ISBLANK(A339),"",'Frese Valve Selection'!AE339)</f>
        <v>0</v>
      </c>
      <c r="D339" s="41"/>
      <c r="E339" s="41"/>
      <c r="F339" s="41">
        <f>IF(ISBLANK(A339),"",'Frese Valve Selection'!D339)</f>
        <v>0</v>
      </c>
      <c r="G339" s="41">
        <v>1</v>
      </c>
      <c r="H339" s="41" t="s">
        <v>78</v>
      </c>
      <c r="I339" s="41" t="str">
        <f>IF(ISBLANK(A339),"",'Frese Valve Selection'!AF339&amp;" kPa")</f>
        <v>0 kPa</v>
      </c>
      <c r="J339" s="41">
        <f>IF(ISBLANK(A339),"",'Frese Valve Selection'!B339)</f>
        <v>0</v>
      </c>
      <c r="K339" s="42" t="str">
        <f>IF(ISBLANK('Frese Valve Selection'!E339),"",'Frese Valve Selection'!E339)</f>
        <v/>
      </c>
    </row>
    <row r="340" spans="1:11">
      <c r="A340" s="40" t="str">
        <f>IF(ISBLANK('Frese Valve Selection'!O340),"",'Frese Valve Selection'!O340)</f>
        <v/>
      </c>
      <c r="B340" s="41">
        <f>'Frese Valve Selection'!C340</f>
        <v>0</v>
      </c>
      <c r="C340" s="41">
        <f>IF(ISBLANK(A340),"",'Frese Valve Selection'!AE340)</f>
        <v>0</v>
      </c>
      <c r="D340" s="41"/>
      <c r="E340" s="41"/>
      <c r="F340" s="41">
        <f>IF(ISBLANK(A340),"",'Frese Valve Selection'!D340)</f>
        <v>0</v>
      </c>
      <c r="G340" s="41">
        <v>1</v>
      </c>
      <c r="H340" s="41" t="s">
        <v>78</v>
      </c>
      <c r="I340" s="41" t="str">
        <f>IF(ISBLANK(A340),"",'Frese Valve Selection'!AF340&amp;" kPa")</f>
        <v>0 kPa</v>
      </c>
      <c r="J340" s="41">
        <f>IF(ISBLANK(A340),"",'Frese Valve Selection'!B340)</f>
        <v>0</v>
      </c>
      <c r="K340" s="42" t="str">
        <f>IF(ISBLANK('Frese Valve Selection'!E340),"",'Frese Valve Selection'!E340)</f>
        <v/>
      </c>
    </row>
    <row r="341" spans="1:11">
      <c r="A341" s="40" t="str">
        <f>IF(ISBLANK('Frese Valve Selection'!O341),"",'Frese Valve Selection'!O341)</f>
        <v/>
      </c>
      <c r="B341" s="41">
        <f>'Frese Valve Selection'!C341</f>
        <v>0</v>
      </c>
      <c r="C341" s="41">
        <f>IF(ISBLANK(A341),"",'Frese Valve Selection'!AE341)</f>
        <v>0</v>
      </c>
      <c r="D341" s="41"/>
      <c r="E341" s="41"/>
      <c r="F341" s="41">
        <f>IF(ISBLANK(A341),"",'Frese Valve Selection'!D341)</f>
        <v>0</v>
      </c>
      <c r="G341" s="41">
        <v>1</v>
      </c>
      <c r="H341" s="41" t="s">
        <v>78</v>
      </c>
      <c r="I341" s="41" t="str">
        <f>IF(ISBLANK(A341),"",'Frese Valve Selection'!AF341&amp;" kPa")</f>
        <v>0 kPa</v>
      </c>
      <c r="J341" s="41">
        <f>IF(ISBLANK(A341),"",'Frese Valve Selection'!B341)</f>
        <v>0</v>
      </c>
      <c r="K341" s="42" t="str">
        <f>IF(ISBLANK('Frese Valve Selection'!E341),"",'Frese Valve Selection'!E341)</f>
        <v/>
      </c>
    </row>
    <row r="342" spans="1:11">
      <c r="A342" s="40" t="str">
        <f>IF(ISBLANK('Frese Valve Selection'!O342),"",'Frese Valve Selection'!O342)</f>
        <v/>
      </c>
      <c r="B342" s="41">
        <f>'Frese Valve Selection'!C342</f>
        <v>0</v>
      </c>
      <c r="C342" s="41">
        <f>IF(ISBLANK(A342),"",'Frese Valve Selection'!AE342)</f>
        <v>0</v>
      </c>
      <c r="D342" s="41"/>
      <c r="E342" s="41"/>
      <c r="F342" s="41">
        <f>IF(ISBLANK(A342),"",'Frese Valve Selection'!D342)</f>
        <v>0</v>
      </c>
      <c r="G342" s="41">
        <v>1</v>
      </c>
      <c r="H342" s="41" t="s">
        <v>78</v>
      </c>
      <c r="I342" s="41" t="str">
        <f>IF(ISBLANK(A342),"",'Frese Valve Selection'!AF342&amp;" kPa")</f>
        <v>0 kPa</v>
      </c>
      <c r="J342" s="41">
        <f>IF(ISBLANK(A342),"",'Frese Valve Selection'!B342)</f>
        <v>0</v>
      </c>
      <c r="K342" s="42" t="str">
        <f>IF(ISBLANK('Frese Valve Selection'!E342),"",'Frese Valve Selection'!E342)</f>
        <v/>
      </c>
    </row>
    <row r="343" spans="1:11">
      <c r="A343" s="40" t="str">
        <f>IF(ISBLANK('Frese Valve Selection'!O343),"",'Frese Valve Selection'!O343)</f>
        <v/>
      </c>
      <c r="B343" s="41">
        <f>'Frese Valve Selection'!C343</f>
        <v>0</v>
      </c>
      <c r="C343" s="41">
        <f>IF(ISBLANK(A343),"",'Frese Valve Selection'!AE343)</f>
        <v>0</v>
      </c>
      <c r="D343" s="41"/>
      <c r="E343" s="41"/>
      <c r="F343" s="41">
        <f>IF(ISBLANK(A343),"",'Frese Valve Selection'!D343)</f>
        <v>0</v>
      </c>
      <c r="G343" s="41">
        <v>1</v>
      </c>
      <c r="H343" s="41" t="s">
        <v>78</v>
      </c>
      <c r="I343" s="41" t="str">
        <f>IF(ISBLANK(A343),"",'Frese Valve Selection'!AF343&amp;" kPa")</f>
        <v>0 kPa</v>
      </c>
      <c r="J343" s="41">
        <f>IF(ISBLANK(A343),"",'Frese Valve Selection'!B343)</f>
        <v>0</v>
      </c>
      <c r="K343" s="42" t="str">
        <f>IF(ISBLANK('Frese Valve Selection'!E343),"",'Frese Valve Selection'!E343)</f>
        <v/>
      </c>
    </row>
    <row r="344" spans="1:11">
      <c r="A344" s="40" t="str">
        <f>IF(ISBLANK('Frese Valve Selection'!O344),"",'Frese Valve Selection'!O344)</f>
        <v/>
      </c>
      <c r="B344" s="41">
        <f>'Frese Valve Selection'!C344</f>
        <v>0</v>
      </c>
      <c r="C344" s="41">
        <f>IF(ISBLANK(A344),"",'Frese Valve Selection'!AE344)</f>
        <v>0</v>
      </c>
      <c r="D344" s="41"/>
      <c r="E344" s="41"/>
      <c r="F344" s="41">
        <f>IF(ISBLANK(A344),"",'Frese Valve Selection'!D344)</f>
        <v>0</v>
      </c>
      <c r="G344" s="41">
        <v>1</v>
      </c>
      <c r="H344" s="41" t="s">
        <v>78</v>
      </c>
      <c r="I344" s="41" t="str">
        <f>IF(ISBLANK(A344),"",'Frese Valve Selection'!AF344&amp;" kPa")</f>
        <v>0 kPa</v>
      </c>
      <c r="J344" s="41">
        <f>IF(ISBLANK(A344),"",'Frese Valve Selection'!B344)</f>
        <v>0</v>
      </c>
      <c r="K344" s="42" t="str">
        <f>IF(ISBLANK('Frese Valve Selection'!E344),"",'Frese Valve Selection'!E344)</f>
        <v/>
      </c>
    </row>
    <row r="345" spans="1:11">
      <c r="A345" s="40" t="str">
        <f>IF(ISBLANK('Frese Valve Selection'!O345),"",'Frese Valve Selection'!O345)</f>
        <v/>
      </c>
      <c r="B345" s="41">
        <f>'Frese Valve Selection'!C345</f>
        <v>0</v>
      </c>
      <c r="C345" s="41">
        <f>IF(ISBLANK(A345),"",'Frese Valve Selection'!AE345)</f>
        <v>0</v>
      </c>
      <c r="D345" s="41"/>
      <c r="E345" s="41"/>
      <c r="F345" s="41">
        <f>IF(ISBLANK(A345),"",'Frese Valve Selection'!D345)</f>
        <v>0</v>
      </c>
      <c r="G345" s="41">
        <v>1</v>
      </c>
      <c r="H345" s="41" t="s">
        <v>78</v>
      </c>
      <c r="I345" s="41" t="str">
        <f>IF(ISBLANK(A345),"",'Frese Valve Selection'!AF345&amp;" kPa")</f>
        <v>0 kPa</v>
      </c>
      <c r="J345" s="41">
        <f>IF(ISBLANK(A345),"",'Frese Valve Selection'!B345)</f>
        <v>0</v>
      </c>
      <c r="K345" s="42" t="str">
        <f>IF(ISBLANK('Frese Valve Selection'!E345),"",'Frese Valve Selection'!E345)</f>
        <v/>
      </c>
    </row>
    <row r="346" spans="1:11">
      <c r="A346" s="40" t="str">
        <f>IF(ISBLANK('Frese Valve Selection'!O346),"",'Frese Valve Selection'!O346)</f>
        <v/>
      </c>
      <c r="B346" s="41">
        <f>'Frese Valve Selection'!C346</f>
        <v>0</v>
      </c>
      <c r="C346" s="41">
        <f>IF(ISBLANK(A346),"",'Frese Valve Selection'!AE346)</f>
        <v>0</v>
      </c>
      <c r="D346" s="41"/>
      <c r="E346" s="41"/>
      <c r="F346" s="41">
        <f>IF(ISBLANK(A346),"",'Frese Valve Selection'!D346)</f>
        <v>0</v>
      </c>
      <c r="G346" s="41">
        <v>1</v>
      </c>
      <c r="H346" s="41" t="s">
        <v>78</v>
      </c>
      <c r="I346" s="41" t="str">
        <f>IF(ISBLANK(A346),"",'Frese Valve Selection'!AF346&amp;" kPa")</f>
        <v>0 kPa</v>
      </c>
      <c r="J346" s="41">
        <f>IF(ISBLANK(A346),"",'Frese Valve Selection'!B346)</f>
        <v>0</v>
      </c>
      <c r="K346" s="42" t="str">
        <f>IF(ISBLANK('Frese Valve Selection'!E346),"",'Frese Valve Selection'!E346)</f>
        <v/>
      </c>
    </row>
    <row r="347" spans="1:11">
      <c r="A347" s="40" t="str">
        <f>IF(ISBLANK('Frese Valve Selection'!O347),"",'Frese Valve Selection'!O347)</f>
        <v/>
      </c>
      <c r="B347" s="41">
        <f>'Frese Valve Selection'!C347</f>
        <v>0</v>
      </c>
      <c r="C347" s="41">
        <f>IF(ISBLANK(A347),"",'Frese Valve Selection'!AE347)</f>
        <v>0</v>
      </c>
      <c r="D347" s="41"/>
      <c r="E347" s="41"/>
      <c r="F347" s="41">
        <f>IF(ISBLANK(A347),"",'Frese Valve Selection'!D347)</f>
        <v>0</v>
      </c>
      <c r="G347" s="41">
        <v>1</v>
      </c>
      <c r="H347" s="41" t="s">
        <v>78</v>
      </c>
      <c r="I347" s="41" t="str">
        <f>IF(ISBLANK(A347),"",'Frese Valve Selection'!AF347&amp;" kPa")</f>
        <v>0 kPa</v>
      </c>
      <c r="J347" s="41">
        <f>IF(ISBLANK(A347),"",'Frese Valve Selection'!B347)</f>
        <v>0</v>
      </c>
      <c r="K347" s="42" t="str">
        <f>IF(ISBLANK('Frese Valve Selection'!E347),"",'Frese Valve Selection'!E347)</f>
        <v/>
      </c>
    </row>
    <row r="348" spans="1:11">
      <c r="A348" s="40" t="str">
        <f>IF(ISBLANK('Frese Valve Selection'!O348),"",'Frese Valve Selection'!O348)</f>
        <v/>
      </c>
      <c r="B348" s="41">
        <f>'Frese Valve Selection'!C348</f>
        <v>0</v>
      </c>
      <c r="C348" s="41">
        <f>IF(ISBLANK(A348),"",'Frese Valve Selection'!AE348)</f>
        <v>0</v>
      </c>
      <c r="D348" s="41"/>
      <c r="E348" s="41"/>
      <c r="F348" s="41">
        <f>IF(ISBLANK(A348),"",'Frese Valve Selection'!D348)</f>
        <v>0</v>
      </c>
      <c r="G348" s="41">
        <v>1</v>
      </c>
      <c r="H348" s="41" t="s">
        <v>78</v>
      </c>
      <c r="I348" s="41" t="str">
        <f>IF(ISBLANK(A348),"",'Frese Valve Selection'!AF348&amp;" kPa")</f>
        <v>0 kPa</v>
      </c>
      <c r="J348" s="41">
        <f>IF(ISBLANK(A348),"",'Frese Valve Selection'!B348)</f>
        <v>0</v>
      </c>
      <c r="K348" s="42" t="str">
        <f>IF(ISBLANK('Frese Valve Selection'!E348),"",'Frese Valve Selection'!E348)</f>
        <v/>
      </c>
    </row>
    <row r="349" spans="1:11">
      <c r="A349" s="40" t="str">
        <f>IF(ISBLANK('Frese Valve Selection'!O349),"",'Frese Valve Selection'!O349)</f>
        <v/>
      </c>
      <c r="B349" s="41">
        <f>'Frese Valve Selection'!C349</f>
        <v>0</v>
      </c>
      <c r="C349" s="41">
        <f>IF(ISBLANK(A349),"",'Frese Valve Selection'!AE349)</f>
        <v>0</v>
      </c>
      <c r="D349" s="41"/>
      <c r="E349" s="41"/>
      <c r="F349" s="41">
        <f>IF(ISBLANK(A349),"",'Frese Valve Selection'!D349)</f>
        <v>0</v>
      </c>
      <c r="G349" s="41">
        <v>1</v>
      </c>
      <c r="H349" s="41" t="s">
        <v>78</v>
      </c>
      <c r="I349" s="41" t="str">
        <f>IF(ISBLANK(A349),"",'Frese Valve Selection'!AF349&amp;" kPa")</f>
        <v>0 kPa</v>
      </c>
      <c r="J349" s="41">
        <f>IF(ISBLANK(A349),"",'Frese Valve Selection'!B349)</f>
        <v>0</v>
      </c>
      <c r="K349" s="42" t="str">
        <f>IF(ISBLANK('Frese Valve Selection'!E349),"",'Frese Valve Selection'!E349)</f>
        <v/>
      </c>
    </row>
    <row r="350" spans="1:11">
      <c r="A350" s="40" t="str">
        <f>IF(ISBLANK('Frese Valve Selection'!O350),"",'Frese Valve Selection'!O350)</f>
        <v/>
      </c>
      <c r="B350" s="41">
        <f>'Frese Valve Selection'!C350</f>
        <v>0</v>
      </c>
      <c r="C350" s="41">
        <f>IF(ISBLANK(A350),"",'Frese Valve Selection'!AE350)</f>
        <v>0</v>
      </c>
      <c r="D350" s="41"/>
      <c r="E350" s="41"/>
      <c r="F350" s="41">
        <f>IF(ISBLANK(A350),"",'Frese Valve Selection'!D350)</f>
        <v>0</v>
      </c>
      <c r="G350" s="41">
        <v>1</v>
      </c>
      <c r="H350" s="41" t="s">
        <v>78</v>
      </c>
      <c r="I350" s="41" t="str">
        <f>IF(ISBLANK(A350),"",'Frese Valve Selection'!AF350&amp;" kPa")</f>
        <v>0 kPa</v>
      </c>
      <c r="J350" s="41">
        <f>IF(ISBLANK(A350),"",'Frese Valve Selection'!B350)</f>
        <v>0</v>
      </c>
      <c r="K350" s="42" t="str">
        <f>IF(ISBLANK('Frese Valve Selection'!E350),"",'Frese Valve Selection'!E350)</f>
        <v/>
      </c>
    </row>
    <row r="351" spans="1:11">
      <c r="A351" s="40" t="str">
        <f>IF(ISBLANK('Frese Valve Selection'!O351),"",'Frese Valve Selection'!O351)</f>
        <v/>
      </c>
      <c r="B351" s="41">
        <f>'Frese Valve Selection'!C351</f>
        <v>0</v>
      </c>
      <c r="C351" s="41">
        <f>IF(ISBLANK(A351),"",'Frese Valve Selection'!AE351)</f>
        <v>0</v>
      </c>
      <c r="D351" s="41"/>
      <c r="E351" s="41"/>
      <c r="F351" s="41">
        <f>IF(ISBLANK(A351),"",'Frese Valve Selection'!D351)</f>
        <v>0</v>
      </c>
      <c r="G351" s="41">
        <v>1</v>
      </c>
      <c r="H351" s="41" t="s">
        <v>78</v>
      </c>
      <c r="I351" s="41" t="str">
        <f>IF(ISBLANK(A351),"",'Frese Valve Selection'!AF351&amp;" kPa")</f>
        <v>0 kPa</v>
      </c>
      <c r="J351" s="41">
        <f>IF(ISBLANK(A351),"",'Frese Valve Selection'!B351)</f>
        <v>0</v>
      </c>
      <c r="K351" s="42" t="str">
        <f>IF(ISBLANK('Frese Valve Selection'!E351),"",'Frese Valve Selection'!E351)</f>
        <v/>
      </c>
    </row>
    <row r="352" spans="1:11">
      <c r="A352" s="40" t="str">
        <f>IF(ISBLANK('Frese Valve Selection'!O352),"",'Frese Valve Selection'!O352)</f>
        <v/>
      </c>
      <c r="B352" s="41">
        <f>'Frese Valve Selection'!C352</f>
        <v>0</v>
      </c>
      <c r="C352" s="41">
        <f>IF(ISBLANK(A352),"",'Frese Valve Selection'!AE352)</f>
        <v>0</v>
      </c>
      <c r="D352" s="41"/>
      <c r="E352" s="41"/>
      <c r="F352" s="41">
        <f>IF(ISBLANK(A352),"",'Frese Valve Selection'!D352)</f>
        <v>0</v>
      </c>
      <c r="G352" s="41">
        <v>1</v>
      </c>
      <c r="H352" s="41" t="s">
        <v>78</v>
      </c>
      <c r="I352" s="41" t="str">
        <f>IF(ISBLANK(A352),"",'Frese Valve Selection'!AF352&amp;" kPa")</f>
        <v>0 kPa</v>
      </c>
      <c r="J352" s="41">
        <f>IF(ISBLANK(A352),"",'Frese Valve Selection'!B352)</f>
        <v>0</v>
      </c>
      <c r="K352" s="42" t="str">
        <f>IF(ISBLANK('Frese Valve Selection'!E352),"",'Frese Valve Selection'!E352)</f>
        <v/>
      </c>
    </row>
    <row r="353" spans="1:11">
      <c r="A353" s="40" t="str">
        <f>IF(ISBLANK('Frese Valve Selection'!O353),"",'Frese Valve Selection'!O353)</f>
        <v/>
      </c>
      <c r="B353" s="41">
        <f>'Frese Valve Selection'!C353</f>
        <v>0</v>
      </c>
      <c r="C353" s="41">
        <f>IF(ISBLANK(A353),"",'Frese Valve Selection'!AE353)</f>
        <v>0</v>
      </c>
      <c r="D353" s="41"/>
      <c r="E353" s="41"/>
      <c r="F353" s="41">
        <f>IF(ISBLANK(A353),"",'Frese Valve Selection'!D353)</f>
        <v>0</v>
      </c>
      <c r="G353" s="41">
        <v>1</v>
      </c>
      <c r="H353" s="41" t="s">
        <v>78</v>
      </c>
      <c r="I353" s="41" t="str">
        <f>IF(ISBLANK(A353),"",'Frese Valve Selection'!AF353&amp;" kPa")</f>
        <v>0 kPa</v>
      </c>
      <c r="J353" s="41">
        <f>IF(ISBLANK(A353),"",'Frese Valve Selection'!B353)</f>
        <v>0</v>
      </c>
      <c r="K353" s="42" t="str">
        <f>IF(ISBLANK('Frese Valve Selection'!E353),"",'Frese Valve Selection'!E353)</f>
        <v/>
      </c>
    </row>
    <row r="354" spans="1:11">
      <c r="A354" s="40" t="str">
        <f>IF(ISBLANK('Frese Valve Selection'!O354),"",'Frese Valve Selection'!O354)</f>
        <v/>
      </c>
      <c r="B354" s="41">
        <f>'Frese Valve Selection'!C354</f>
        <v>0</v>
      </c>
      <c r="C354" s="41">
        <f>IF(ISBLANK(A354),"",'Frese Valve Selection'!AE354)</f>
        <v>0</v>
      </c>
      <c r="D354" s="41"/>
      <c r="E354" s="41"/>
      <c r="F354" s="41">
        <f>IF(ISBLANK(A354),"",'Frese Valve Selection'!D354)</f>
        <v>0</v>
      </c>
      <c r="G354" s="41">
        <v>1</v>
      </c>
      <c r="H354" s="41" t="s">
        <v>78</v>
      </c>
      <c r="I354" s="41" t="str">
        <f>IF(ISBLANK(A354),"",'Frese Valve Selection'!AF354&amp;" kPa")</f>
        <v>0 kPa</v>
      </c>
      <c r="J354" s="41">
        <f>IF(ISBLANK(A354),"",'Frese Valve Selection'!B354)</f>
        <v>0</v>
      </c>
      <c r="K354" s="42" t="str">
        <f>IF(ISBLANK('Frese Valve Selection'!E354),"",'Frese Valve Selection'!E354)</f>
        <v/>
      </c>
    </row>
    <row r="355" spans="1:11">
      <c r="A355" s="40" t="str">
        <f>IF(ISBLANK('Frese Valve Selection'!O355),"",'Frese Valve Selection'!O355)</f>
        <v/>
      </c>
      <c r="B355" s="41">
        <f>'Frese Valve Selection'!C355</f>
        <v>0</v>
      </c>
      <c r="C355" s="41">
        <f>IF(ISBLANK(A355),"",'Frese Valve Selection'!AE355)</f>
        <v>0</v>
      </c>
      <c r="D355" s="41"/>
      <c r="E355" s="41"/>
      <c r="F355" s="41">
        <f>IF(ISBLANK(A355),"",'Frese Valve Selection'!D355)</f>
        <v>0</v>
      </c>
      <c r="G355" s="41">
        <v>1</v>
      </c>
      <c r="H355" s="41" t="s">
        <v>78</v>
      </c>
      <c r="I355" s="41" t="str">
        <f>IF(ISBLANK(A355),"",'Frese Valve Selection'!AF355&amp;" kPa")</f>
        <v>0 kPa</v>
      </c>
      <c r="J355" s="41">
        <f>IF(ISBLANK(A355),"",'Frese Valve Selection'!B355)</f>
        <v>0</v>
      </c>
      <c r="K355" s="42" t="str">
        <f>IF(ISBLANK('Frese Valve Selection'!E355),"",'Frese Valve Selection'!E355)</f>
        <v/>
      </c>
    </row>
    <row r="356" spans="1:11">
      <c r="A356" s="40" t="str">
        <f>IF(ISBLANK('Frese Valve Selection'!O356),"",'Frese Valve Selection'!O356)</f>
        <v/>
      </c>
      <c r="B356" s="41">
        <f>'Frese Valve Selection'!C356</f>
        <v>0</v>
      </c>
      <c r="C356" s="41">
        <f>IF(ISBLANK(A356),"",'Frese Valve Selection'!AE356)</f>
        <v>0</v>
      </c>
      <c r="D356" s="41"/>
      <c r="E356" s="41"/>
      <c r="F356" s="41">
        <f>IF(ISBLANK(A356),"",'Frese Valve Selection'!D356)</f>
        <v>0</v>
      </c>
      <c r="G356" s="41">
        <v>1</v>
      </c>
      <c r="H356" s="41" t="s">
        <v>78</v>
      </c>
      <c r="I356" s="41" t="str">
        <f>IF(ISBLANK(A356),"",'Frese Valve Selection'!AF356&amp;" kPa")</f>
        <v>0 kPa</v>
      </c>
      <c r="J356" s="41">
        <f>IF(ISBLANK(A356),"",'Frese Valve Selection'!B356)</f>
        <v>0</v>
      </c>
      <c r="K356" s="42" t="str">
        <f>IF(ISBLANK('Frese Valve Selection'!E356),"",'Frese Valve Selection'!E356)</f>
        <v/>
      </c>
    </row>
    <row r="357" spans="1:11">
      <c r="A357" s="40" t="str">
        <f>IF(ISBLANK('Frese Valve Selection'!O357),"",'Frese Valve Selection'!O357)</f>
        <v/>
      </c>
      <c r="B357" s="41">
        <f>'Frese Valve Selection'!C357</f>
        <v>0</v>
      </c>
      <c r="C357" s="41">
        <f>IF(ISBLANK(A357),"",'Frese Valve Selection'!AE357)</f>
        <v>0</v>
      </c>
      <c r="D357" s="41"/>
      <c r="E357" s="41"/>
      <c r="F357" s="41">
        <f>IF(ISBLANK(A357),"",'Frese Valve Selection'!D357)</f>
        <v>0</v>
      </c>
      <c r="G357" s="41">
        <v>1</v>
      </c>
      <c r="H357" s="41" t="s">
        <v>78</v>
      </c>
      <c r="I357" s="41" t="str">
        <f>IF(ISBLANK(A357),"",'Frese Valve Selection'!AF357&amp;" kPa")</f>
        <v>0 kPa</v>
      </c>
      <c r="J357" s="41">
        <f>IF(ISBLANK(A357),"",'Frese Valve Selection'!B357)</f>
        <v>0</v>
      </c>
      <c r="K357" s="42" t="str">
        <f>IF(ISBLANK('Frese Valve Selection'!E357),"",'Frese Valve Selection'!E357)</f>
        <v/>
      </c>
    </row>
    <row r="358" spans="1:11">
      <c r="A358" s="40" t="str">
        <f>IF(ISBLANK('Frese Valve Selection'!O358),"",'Frese Valve Selection'!O358)</f>
        <v/>
      </c>
      <c r="B358" s="41">
        <f>'Frese Valve Selection'!C358</f>
        <v>0</v>
      </c>
      <c r="C358" s="41">
        <f>IF(ISBLANK(A358),"",'Frese Valve Selection'!AE358)</f>
        <v>0</v>
      </c>
      <c r="D358" s="41"/>
      <c r="E358" s="41"/>
      <c r="F358" s="41">
        <f>IF(ISBLANK(A358),"",'Frese Valve Selection'!D358)</f>
        <v>0</v>
      </c>
      <c r="G358" s="41">
        <v>1</v>
      </c>
      <c r="H358" s="41" t="s">
        <v>78</v>
      </c>
      <c r="I358" s="41" t="str">
        <f>IF(ISBLANK(A358),"",'Frese Valve Selection'!AF358&amp;" kPa")</f>
        <v>0 kPa</v>
      </c>
      <c r="J358" s="41">
        <f>IF(ISBLANK(A358),"",'Frese Valve Selection'!B358)</f>
        <v>0</v>
      </c>
      <c r="K358" s="42" t="str">
        <f>IF(ISBLANK('Frese Valve Selection'!E358),"",'Frese Valve Selection'!E358)</f>
        <v/>
      </c>
    </row>
    <row r="359" spans="1:11">
      <c r="A359" s="40" t="str">
        <f>IF(ISBLANK('Frese Valve Selection'!O359),"",'Frese Valve Selection'!O359)</f>
        <v/>
      </c>
      <c r="B359" s="41">
        <f>'Frese Valve Selection'!C359</f>
        <v>0</v>
      </c>
      <c r="C359" s="41">
        <f>IF(ISBLANK(A359),"",'Frese Valve Selection'!AE359)</f>
        <v>0</v>
      </c>
      <c r="D359" s="41"/>
      <c r="E359" s="41"/>
      <c r="F359" s="41">
        <f>IF(ISBLANK(A359),"",'Frese Valve Selection'!D359)</f>
        <v>0</v>
      </c>
      <c r="G359" s="41">
        <v>1</v>
      </c>
      <c r="H359" s="41" t="s">
        <v>78</v>
      </c>
      <c r="I359" s="41" t="str">
        <f>IF(ISBLANK(A359),"",'Frese Valve Selection'!AF359&amp;" kPa")</f>
        <v>0 kPa</v>
      </c>
      <c r="J359" s="41">
        <f>IF(ISBLANK(A359),"",'Frese Valve Selection'!B359)</f>
        <v>0</v>
      </c>
      <c r="K359" s="42" t="str">
        <f>IF(ISBLANK('Frese Valve Selection'!E359),"",'Frese Valve Selection'!E359)</f>
        <v/>
      </c>
    </row>
    <row r="360" spans="1:11">
      <c r="A360" s="40" t="str">
        <f>IF(ISBLANK('Frese Valve Selection'!O360),"",'Frese Valve Selection'!O360)</f>
        <v/>
      </c>
      <c r="B360" s="41">
        <f>'Frese Valve Selection'!C360</f>
        <v>0</v>
      </c>
      <c r="C360" s="41">
        <f>IF(ISBLANK(A360),"",'Frese Valve Selection'!AE360)</f>
        <v>0</v>
      </c>
      <c r="D360" s="41"/>
      <c r="E360" s="41"/>
      <c r="F360" s="41">
        <f>IF(ISBLANK(A360),"",'Frese Valve Selection'!D360)</f>
        <v>0</v>
      </c>
      <c r="G360" s="41">
        <v>1</v>
      </c>
      <c r="H360" s="41" t="s">
        <v>78</v>
      </c>
      <c r="I360" s="41" t="str">
        <f>IF(ISBLANK(A360),"",'Frese Valve Selection'!AF360&amp;" kPa")</f>
        <v>0 kPa</v>
      </c>
      <c r="J360" s="41">
        <f>IF(ISBLANK(A360),"",'Frese Valve Selection'!B360)</f>
        <v>0</v>
      </c>
      <c r="K360" s="42" t="str">
        <f>IF(ISBLANK('Frese Valve Selection'!E360),"",'Frese Valve Selection'!E360)</f>
        <v/>
      </c>
    </row>
    <row r="361" spans="1:11">
      <c r="A361" s="40" t="str">
        <f>IF(ISBLANK('Frese Valve Selection'!O361),"",'Frese Valve Selection'!O361)</f>
        <v/>
      </c>
      <c r="B361" s="41">
        <f>'Frese Valve Selection'!C361</f>
        <v>0</v>
      </c>
      <c r="C361" s="41">
        <f>IF(ISBLANK(A361),"",'Frese Valve Selection'!AE361)</f>
        <v>0</v>
      </c>
      <c r="D361" s="41"/>
      <c r="E361" s="41"/>
      <c r="F361" s="41">
        <f>IF(ISBLANK(A361),"",'Frese Valve Selection'!D361)</f>
        <v>0</v>
      </c>
      <c r="G361" s="41">
        <v>1</v>
      </c>
      <c r="H361" s="41" t="s">
        <v>78</v>
      </c>
      <c r="I361" s="41" t="str">
        <f>IF(ISBLANK(A361),"",'Frese Valve Selection'!AF361&amp;" kPa")</f>
        <v>0 kPa</v>
      </c>
      <c r="J361" s="41">
        <f>IF(ISBLANK(A361),"",'Frese Valve Selection'!B361)</f>
        <v>0</v>
      </c>
      <c r="K361" s="42" t="str">
        <f>IF(ISBLANK('Frese Valve Selection'!E361),"",'Frese Valve Selection'!E361)</f>
        <v/>
      </c>
    </row>
    <row r="362" spans="1:11">
      <c r="A362" s="40" t="str">
        <f>IF(ISBLANK('Frese Valve Selection'!O362),"",'Frese Valve Selection'!O362)</f>
        <v/>
      </c>
      <c r="B362" s="41">
        <f>'Frese Valve Selection'!C362</f>
        <v>0</v>
      </c>
      <c r="C362" s="41">
        <f>IF(ISBLANK(A362),"",'Frese Valve Selection'!AE362)</f>
        <v>0</v>
      </c>
      <c r="D362" s="41"/>
      <c r="E362" s="41"/>
      <c r="F362" s="41">
        <f>IF(ISBLANK(A362),"",'Frese Valve Selection'!D362)</f>
        <v>0</v>
      </c>
      <c r="G362" s="41">
        <v>1</v>
      </c>
      <c r="H362" s="41" t="s">
        <v>78</v>
      </c>
      <c r="I362" s="41" t="str">
        <f>IF(ISBLANK(A362),"",'Frese Valve Selection'!AF362&amp;" kPa")</f>
        <v>0 kPa</v>
      </c>
      <c r="J362" s="41">
        <f>IF(ISBLANK(A362),"",'Frese Valve Selection'!B362)</f>
        <v>0</v>
      </c>
      <c r="K362" s="42" t="str">
        <f>IF(ISBLANK('Frese Valve Selection'!E362),"",'Frese Valve Selection'!E362)</f>
        <v/>
      </c>
    </row>
    <row r="363" spans="1:11">
      <c r="A363" s="40" t="str">
        <f>IF(ISBLANK('Frese Valve Selection'!O363),"",'Frese Valve Selection'!O363)</f>
        <v/>
      </c>
      <c r="B363" s="41">
        <f>'Frese Valve Selection'!C363</f>
        <v>0</v>
      </c>
      <c r="C363" s="41">
        <f>IF(ISBLANK(A363),"",'Frese Valve Selection'!AE363)</f>
        <v>0</v>
      </c>
      <c r="D363" s="41"/>
      <c r="E363" s="41"/>
      <c r="F363" s="41">
        <f>IF(ISBLANK(A363),"",'Frese Valve Selection'!D363)</f>
        <v>0</v>
      </c>
      <c r="G363" s="41">
        <v>1</v>
      </c>
      <c r="H363" s="41" t="s">
        <v>78</v>
      </c>
      <c r="I363" s="41" t="str">
        <f>IF(ISBLANK(A363),"",'Frese Valve Selection'!AF363&amp;" kPa")</f>
        <v>0 kPa</v>
      </c>
      <c r="J363" s="41">
        <f>IF(ISBLANK(A363),"",'Frese Valve Selection'!B363)</f>
        <v>0</v>
      </c>
      <c r="K363" s="42" t="str">
        <f>IF(ISBLANK('Frese Valve Selection'!E363),"",'Frese Valve Selection'!E363)</f>
        <v/>
      </c>
    </row>
    <row r="364" spans="1:11">
      <c r="A364" s="40" t="str">
        <f>IF(ISBLANK('Frese Valve Selection'!O364),"",'Frese Valve Selection'!O364)</f>
        <v/>
      </c>
      <c r="B364" s="41">
        <f>'Frese Valve Selection'!C364</f>
        <v>0</v>
      </c>
      <c r="C364" s="41">
        <f>IF(ISBLANK(A364),"",'Frese Valve Selection'!AE364)</f>
        <v>0</v>
      </c>
      <c r="D364" s="41"/>
      <c r="E364" s="41"/>
      <c r="F364" s="41">
        <f>IF(ISBLANK(A364),"",'Frese Valve Selection'!D364)</f>
        <v>0</v>
      </c>
      <c r="G364" s="41">
        <v>1</v>
      </c>
      <c r="H364" s="41" t="s">
        <v>78</v>
      </c>
      <c r="I364" s="41" t="str">
        <f>IF(ISBLANK(A364),"",'Frese Valve Selection'!AF364&amp;" kPa")</f>
        <v>0 kPa</v>
      </c>
      <c r="J364" s="41">
        <f>IF(ISBLANK(A364),"",'Frese Valve Selection'!B364)</f>
        <v>0</v>
      </c>
      <c r="K364" s="42" t="str">
        <f>IF(ISBLANK('Frese Valve Selection'!E364),"",'Frese Valve Selection'!E364)</f>
        <v/>
      </c>
    </row>
    <row r="365" spans="1:11">
      <c r="A365" s="40" t="str">
        <f>IF(ISBLANK('Frese Valve Selection'!O365),"",'Frese Valve Selection'!O365)</f>
        <v/>
      </c>
      <c r="B365" s="41">
        <f>'Frese Valve Selection'!C365</f>
        <v>0</v>
      </c>
      <c r="C365" s="41">
        <f>IF(ISBLANK(A365),"",'Frese Valve Selection'!AE365)</f>
        <v>0</v>
      </c>
      <c r="D365" s="41"/>
      <c r="E365" s="41"/>
      <c r="F365" s="41">
        <f>IF(ISBLANK(A365),"",'Frese Valve Selection'!D365)</f>
        <v>0</v>
      </c>
      <c r="G365" s="41">
        <v>1</v>
      </c>
      <c r="H365" s="41" t="s">
        <v>78</v>
      </c>
      <c r="I365" s="41" t="str">
        <f>IF(ISBLANK(A365),"",'Frese Valve Selection'!AF365&amp;" kPa")</f>
        <v>0 kPa</v>
      </c>
      <c r="J365" s="41">
        <f>IF(ISBLANK(A365),"",'Frese Valve Selection'!B365)</f>
        <v>0</v>
      </c>
      <c r="K365" s="42" t="str">
        <f>IF(ISBLANK('Frese Valve Selection'!E365),"",'Frese Valve Selection'!E365)</f>
        <v/>
      </c>
    </row>
    <row r="366" spans="1:11">
      <c r="A366" s="40" t="str">
        <f>IF(ISBLANK('Frese Valve Selection'!O366),"",'Frese Valve Selection'!O366)</f>
        <v/>
      </c>
      <c r="B366" s="41">
        <f>'Frese Valve Selection'!C366</f>
        <v>0</v>
      </c>
      <c r="C366" s="41">
        <f>IF(ISBLANK(A366),"",'Frese Valve Selection'!AE366)</f>
        <v>0</v>
      </c>
      <c r="D366" s="41"/>
      <c r="E366" s="41"/>
      <c r="F366" s="41">
        <f>IF(ISBLANK(A366),"",'Frese Valve Selection'!D366)</f>
        <v>0</v>
      </c>
      <c r="G366" s="41">
        <v>1</v>
      </c>
      <c r="H366" s="41" t="s">
        <v>78</v>
      </c>
      <c r="I366" s="41" t="str">
        <f>IF(ISBLANK(A366),"",'Frese Valve Selection'!AF366&amp;" kPa")</f>
        <v>0 kPa</v>
      </c>
      <c r="J366" s="41">
        <f>IF(ISBLANK(A366),"",'Frese Valve Selection'!B366)</f>
        <v>0</v>
      </c>
      <c r="K366" s="42" t="str">
        <f>IF(ISBLANK('Frese Valve Selection'!E366),"",'Frese Valve Selection'!E366)</f>
        <v/>
      </c>
    </row>
    <row r="367" spans="1:11">
      <c r="A367" s="40" t="str">
        <f>IF(ISBLANK('Frese Valve Selection'!O367),"",'Frese Valve Selection'!O367)</f>
        <v/>
      </c>
      <c r="B367" s="41">
        <f>'Frese Valve Selection'!C367</f>
        <v>0</v>
      </c>
      <c r="C367" s="41">
        <f>IF(ISBLANK(A367),"",'Frese Valve Selection'!AE367)</f>
        <v>0</v>
      </c>
      <c r="D367" s="41"/>
      <c r="E367" s="41"/>
      <c r="F367" s="41">
        <f>IF(ISBLANK(A367),"",'Frese Valve Selection'!D367)</f>
        <v>0</v>
      </c>
      <c r="G367" s="41">
        <v>1</v>
      </c>
      <c r="H367" s="41" t="s">
        <v>78</v>
      </c>
      <c r="I367" s="41" t="str">
        <f>IF(ISBLANK(A367),"",'Frese Valve Selection'!AF367&amp;" kPa")</f>
        <v>0 kPa</v>
      </c>
      <c r="J367" s="41">
        <f>IF(ISBLANK(A367),"",'Frese Valve Selection'!B367)</f>
        <v>0</v>
      </c>
      <c r="K367" s="42" t="str">
        <f>IF(ISBLANK('Frese Valve Selection'!E367),"",'Frese Valve Selection'!E367)</f>
        <v/>
      </c>
    </row>
    <row r="368" spans="1:11">
      <c r="A368" s="40" t="str">
        <f>IF(ISBLANK('Frese Valve Selection'!O368),"",'Frese Valve Selection'!O368)</f>
        <v/>
      </c>
      <c r="B368" s="41">
        <f>'Frese Valve Selection'!C368</f>
        <v>0</v>
      </c>
      <c r="C368" s="41">
        <f>IF(ISBLANK(A368),"",'Frese Valve Selection'!AE368)</f>
        <v>0</v>
      </c>
      <c r="D368" s="41"/>
      <c r="E368" s="41"/>
      <c r="F368" s="41">
        <f>IF(ISBLANK(A368),"",'Frese Valve Selection'!D368)</f>
        <v>0</v>
      </c>
      <c r="G368" s="41">
        <v>1</v>
      </c>
      <c r="H368" s="41" t="s">
        <v>78</v>
      </c>
      <c r="I368" s="41" t="str">
        <f>IF(ISBLANK(A368),"",'Frese Valve Selection'!AF368&amp;" kPa")</f>
        <v>0 kPa</v>
      </c>
      <c r="J368" s="41">
        <f>IF(ISBLANK(A368),"",'Frese Valve Selection'!B368)</f>
        <v>0</v>
      </c>
      <c r="K368" s="42" t="str">
        <f>IF(ISBLANK('Frese Valve Selection'!E368),"",'Frese Valve Selection'!E368)</f>
        <v/>
      </c>
    </row>
    <row r="369" spans="1:11">
      <c r="A369" s="40" t="str">
        <f>IF(ISBLANK('Frese Valve Selection'!O369),"",'Frese Valve Selection'!O369)</f>
        <v/>
      </c>
      <c r="B369" s="41">
        <f>'Frese Valve Selection'!C369</f>
        <v>0</v>
      </c>
      <c r="C369" s="41">
        <f>IF(ISBLANK(A369),"",'Frese Valve Selection'!AE369)</f>
        <v>0</v>
      </c>
      <c r="D369" s="41"/>
      <c r="E369" s="41"/>
      <c r="F369" s="41">
        <f>IF(ISBLANK(A369),"",'Frese Valve Selection'!D369)</f>
        <v>0</v>
      </c>
      <c r="G369" s="41">
        <v>1</v>
      </c>
      <c r="H369" s="41" t="s">
        <v>78</v>
      </c>
      <c r="I369" s="41" t="str">
        <f>IF(ISBLANK(A369),"",'Frese Valve Selection'!AF369&amp;" kPa")</f>
        <v>0 kPa</v>
      </c>
      <c r="J369" s="41">
        <f>IF(ISBLANK(A369),"",'Frese Valve Selection'!B369)</f>
        <v>0</v>
      </c>
      <c r="K369" s="42" t="str">
        <f>IF(ISBLANK('Frese Valve Selection'!E369),"",'Frese Valve Selection'!E369)</f>
        <v/>
      </c>
    </row>
    <row r="370" spans="1:11">
      <c r="A370" s="40" t="str">
        <f>IF(ISBLANK('Frese Valve Selection'!O370),"",'Frese Valve Selection'!O370)</f>
        <v/>
      </c>
      <c r="B370" s="41">
        <f>'Frese Valve Selection'!C370</f>
        <v>0</v>
      </c>
      <c r="C370" s="41">
        <f>IF(ISBLANK(A370),"",'Frese Valve Selection'!AE370)</f>
        <v>0</v>
      </c>
      <c r="D370" s="41"/>
      <c r="E370" s="41"/>
      <c r="F370" s="41">
        <f>IF(ISBLANK(A370),"",'Frese Valve Selection'!D370)</f>
        <v>0</v>
      </c>
      <c r="G370" s="41">
        <v>1</v>
      </c>
      <c r="H370" s="41" t="s">
        <v>78</v>
      </c>
      <c r="I370" s="41" t="str">
        <f>IF(ISBLANK(A370),"",'Frese Valve Selection'!AF370&amp;" kPa")</f>
        <v>0 kPa</v>
      </c>
      <c r="J370" s="41">
        <f>IF(ISBLANK(A370),"",'Frese Valve Selection'!B370)</f>
        <v>0</v>
      </c>
      <c r="K370" s="42" t="str">
        <f>IF(ISBLANK('Frese Valve Selection'!E370),"",'Frese Valve Selection'!E370)</f>
        <v/>
      </c>
    </row>
    <row r="371" spans="1:11">
      <c r="A371" s="40" t="str">
        <f>IF(ISBLANK('Frese Valve Selection'!O371),"",'Frese Valve Selection'!O371)</f>
        <v/>
      </c>
      <c r="B371" s="41">
        <f>'Frese Valve Selection'!C371</f>
        <v>0</v>
      </c>
      <c r="C371" s="41">
        <f>IF(ISBLANK(A371),"",'Frese Valve Selection'!AE371)</f>
        <v>0</v>
      </c>
      <c r="D371" s="41"/>
      <c r="E371" s="41"/>
      <c r="F371" s="41">
        <f>IF(ISBLANK(A371),"",'Frese Valve Selection'!D371)</f>
        <v>0</v>
      </c>
      <c r="G371" s="41">
        <v>1</v>
      </c>
      <c r="H371" s="41" t="s">
        <v>78</v>
      </c>
      <c r="I371" s="41" t="str">
        <f>IF(ISBLANK(A371),"",'Frese Valve Selection'!AF371&amp;" kPa")</f>
        <v>0 kPa</v>
      </c>
      <c r="J371" s="41">
        <f>IF(ISBLANK(A371),"",'Frese Valve Selection'!B371)</f>
        <v>0</v>
      </c>
      <c r="K371" s="42" t="str">
        <f>IF(ISBLANK('Frese Valve Selection'!E371),"",'Frese Valve Selection'!E371)</f>
        <v/>
      </c>
    </row>
    <row r="372" spans="1:11">
      <c r="A372" s="40" t="str">
        <f>IF(ISBLANK('Frese Valve Selection'!O372),"",'Frese Valve Selection'!O372)</f>
        <v/>
      </c>
      <c r="B372" s="41">
        <f>'Frese Valve Selection'!C372</f>
        <v>0</v>
      </c>
      <c r="C372" s="41">
        <f>IF(ISBLANK(A372),"",'Frese Valve Selection'!AE372)</f>
        <v>0</v>
      </c>
      <c r="D372" s="41"/>
      <c r="E372" s="41"/>
      <c r="F372" s="41">
        <f>IF(ISBLANK(A372),"",'Frese Valve Selection'!D372)</f>
        <v>0</v>
      </c>
      <c r="G372" s="41">
        <v>1</v>
      </c>
      <c r="H372" s="41" t="s">
        <v>78</v>
      </c>
      <c r="I372" s="41" t="str">
        <f>IF(ISBLANK(A372),"",'Frese Valve Selection'!AF372&amp;" kPa")</f>
        <v>0 kPa</v>
      </c>
      <c r="J372" s="41">
        <f>IF(ISBLANK(A372),"",'Frese Valve Selection'!B372)</f>
        <v>0</v>
      </c>
      <c r="K372" s="42" t="str">
        <f>IF(ISBLANK('Frese Valve Selection'!E372),"",'Frese Valve Selection'!E372)</f>
        <v/>
      </c>
    </row>
    <row r="373" spans="1:11">
      <c r="A373" s="40" t="str">
        <f>IF(ISBLANK('Frese Valve Selection'!O373),"",'Frese Valve Selection'!O373)</f>
        <v/>
      </c>
      <c r="B373" s="41">
        <f>'Frese Valve Selection'!C373</f>
        <v>0</v>
      </c>
      <c r="C373" s="41">
        <f>IF(ISBLANK(A373),"",'Frese Valve Selection'!AE373)</f>
        <v>0</v>
      </c>
      <c r="D373" s="41"/>
      <c r="E373" s="41"/>
      <c r="F373" s="41">
        <f>IF(ISBLANK(A373),"",'Frese Valve Selection'!D373)</f>
        <v>0</v>
      </c>
      <c r="G373" s="41">
        <v>1</v>
      </c>
      <c r="H373" s="41" t="s">
        <v>78</v>
      </c>
      <c r="I373" s="41" t="str">
        <f>IF(ISBLANK(A373),"",'Frese Valve Selection'!AF373&amp;" kPa")</f>
        <v>0 kPa</v>
      </c>
      <c r="J373" s="41">
        <f>IF(ISBLANK(A373),"",'Frese Valve Selection'!B373)</f>
        <v>0</v>
      </c>
      <c r="K373" s="42" t="str">
        <f>IF(ISBLANK('Frese Valve Selection'!E373),"",'Frese Valve Selection'!E373)</f>
        <v/>
      </c>
    </row>
    <row r="374" spans="1:11">
      <c r="A374" s="40" t="str">
        <f>IF(ISBLANK('Frese Valve Selection'!O374),"",'Frese Valve Selection'!O374)</f>
        <v/>
      </c>
      <c r="B374" s="41">
        <f>'Frese Valve Selection'!C374</f>
        <v>0</v>
      </c>
      <c r="C374" s="41">
        <f>IF(ISBLANK(A374),"",'Frese Valve Selection'!AE374)</f>
        <v>0</v>
      </c>
      <c r="D374" s="41"/>
      <c r="E374" s="41"/>
      <c r="F374" s="41">
        <f>IF(ISBLANK(A374),"",'Frese Valve Selection'!D374)</f>
        <v>0</v>
      </c>
      <c r="G374" s="41">
        <v>1</v>
      </c>
      <c r="H374" s="41" t="s">
        <v>78</v>
      </c>
      <c r="I374" s="41" t="str">
        <f>IF(ISBLANK(A374),"",'Frese Valve Selection'!AF374&amp;" kPa")</f>
        <v>0 kPa</v>
      </c>
      <c r="J374" s="41">
        <f>IF(ISBLANK(A374),"",'Frese Valve Selection'!B374)</f>
        <v>0</v>
      </c>
      <c r="K374" s="42" t="str">
        <f>IF(ISBLANK('Frese Valve Selection'!E374),"",'Frese Valve Selection'!E374)</f>
        <v/>
      </c>
    </row>
    <row r="375" spans="1:11">
      <c r="A375" s="40" t="str">
        <f>IF(ISBLANK('Frese Valve Selection'!O375),"",'Frese Valve Selection'!O375)</f>
        <v/>
      </c>
      <c r="B375" s="41">
        <f>'Frese Valve Selection'!C375</f>
        <v>0</v>
      </c>
      <c r="C375" s="41">
        <f>IF(ISBLANK(A375),"",'Frese Valve Selection'!AE375)</f>
        <v>0</v>
      </c>
      <c r="D375" s="41"/>
      <c r="E375" s="41"/>
      <c r="F375" s="41">
        <f>IF(ISBLANK(A375),"",'Frese Valve Selection'!D375)</f>
        <v>0</v>
      </c>
      <c r="G375" s="41">
        <v>1</v>
      </c>
      <c r="H375" s="41" t="s">
        <v>78</v>
      </c>
      <c r="I375" s="41" t="str">
        <f>IF(ISBLANK(A375),"",'Frese Valve Selection'!AF375&amp;" kPa")</f>
        <v>0 kPa</v>
      </c>
      <c r="J375" s="41">
        <f>IF(ISBLANK(A375),"",'Frese Valve Selection'!B375)</f>
        <v>0</v>
      </c>
      <c r="K375" s="42" t="str">
        <f>IF(ISBLANK('Frese Valve Selection'!E375),"",'Frese Valve Selection'!E375)</f>
        <v/>
      </c>
    </row>
    <row r="376" spans="1:11">
      <c r="A376" s="40" t="str">
        <f>IF(ISBLANK('Frese Valve Selection'!O376),"",'Frese Valve Selection'!O376)</f>
        <v/>
      </c>
      <c r="B376" s="41">
        <f>'Frese Valve Selection'!C376</f>
        <v>0</v>
      </c>
      <c r="C376" s="41">
        <f>IF(ISBLANK(A376),"",'Frese Valve Selection'!AE376)</f>
        <v>0</v>
      </c>
      <c r="D376" s="41"/>
      <c r="E376" s="41"/>
      <c r="F376" s="41">
        <f>IF(ISBLANK(A376),"",'Frese Valve Selection'!D376)</f>
        <v>0</v>
      </c>
      <c r="G376" s="41">
        <v>1</v>
      </c>
      <c r="H376" s="41" t="s">
        <v>78</v>
      </c>
      <c r="I376" s="41" t="str">
        <f>IF(ISBLANK(A376),"",'Frese Valve Selection'!AF376&amp;" kPa")</f>
        <v>0 kPa</v>
      </c>
      <c r="J376" s="41">
        <f>IF(ISBLANK(A376),"",'Frese Valve Selection'!B376)</f>
        <v>0</v>
      </c>
      <c r="K376" s="42" t="str">
        <f>IF(ISBLANK('Frese Valve Selection'!E376),"",'Frese Valve Selection'!E376)</f>
        <v/>
      </c>
    </row>
    <row r="377" spans="1:11">
      <c r="A377" s="40" t="str">
        <f>IF(ISBLANK('Frese Valve Selection'!O377),"",'Frese Valve Selection'!O377)</f>
        <v/>
      </c>
      <c r="B377" s="41">
        <f>'Frese Valve Selection'!C377</f>
        <v>0</v>
      </c>
      <c r="C377" s="41">
        <f>IF(ISBLANK(A377),"",'Frese Valve Selection'!AE377)</f>
        <v>0</v>
      </c>
      <c r="D377" s="41"/>
      <c r="E377" s="41"/>
      <c r="F377" s="41">
        <f>IF(ISBLANK(A377),"",'Frese Valve Selection'!D377)</f>
        <v>0</v>
      </c>
      <c r="G377" s="41">
        <v>1</v>
      </c>
      <c r="H377" s="41" t="s">
        <v>78</v>
      </c>
      <c r="I377" s="41" t="str">
        <f>IF(ISBLANK(A377),"",'Frese Valve Selection'!AF377&amp;" kPa")</f>
        <v>0 kPa</v>
      </c>
      <c r="J377" s="41">
        <f>IF(ISBLANK(A377),"",'Frese Valve Selection'!B377)</f>
        <v>0</v>
      </c>
      <c r="K377" s="42" t="str">
        <f>IF(ISBLANK('Frese Valve Selection'!E377),"",'Frese Valve Selection'!E377)</f>
        <v/>
      </c>
    </row>
    <row r="378" spans="1:11">
      <c r="A378" s="40" t="str">
        <f>IF(ISBLANK('Frese Valve Selection'!O378),"",'Frese Valve Selection'!O378)</f>
        <v/>
      </c>
      <c r="B378" s="41">
        <f>'Frese Valve Selection'!C378</f>
        <v>0</v>
      </c>
      <c r="C378" s="41">
        <f>IF(ISBLANK(A378),"",'Frese Valve Selection'!AE378)</f>
        <v>0</v>
      </c>
      <c r="D378" s="41"/>
      <c r="E378" s="41"/>
      <c r="F378" s="41">
        <f>IF(ISBLANK(A378),"",'Frese Valve Selection'!D378)</f>
        <v>0</v>
      </c>
      <c r="G378" s="41">
        <v>1</v>
      </c>
      <c r="H378" s="41" t="s">
        <v>78</v>
      </c>
      <c r="I378" s="41" t="str">
        <f>IF(ISBLANK(A378),"",'Frese Valve Selection'!AF378&amp;" kPa")</f>
        <v>0 kPa</v>
      </c>
      <c r="J378" s="41">
        <f>IF(ISBLANK(A378),"",'Frese Valve Selection'!B378)</f>
        <v>0</v>
      </c>
      <c r="K378" s="42" t="str">
        <f>IF(ISBLANK('Frese Valve Selection'!E378),"",'Frese Valve Selection'!E378)</f>
        <v/>
      </c>
    </row>
    <row r="379" spans="1:11">
      <c r="A379" s="40" t="str">
        <f>IF(ISBLANK('Frese Valve Selection'!O379),"",'Frese Valve Selection'!O379)</f>
        <v/>
      </c>
      <c r="B379" s="41">
        <f>'Frese Valve Selection'!C379</f>
        <v>0</v>
      </c>
      <c r="C379" s="41">
        <f>IF(ISBLANK(A379),"",'Frese Valve Selection'!AE379)</f>
        <v>0</v>
      </c>
      <c r="D379" s="41"/>
      <c r="E379" s="41"/>
      <c r="F379" s="41">
        <f>IF(ISBLANK(A379),"",'Frese Valve Selection'!D379)</f>
        <v>0</v>
      </c>
      <c r="G379" s="41">
        <v>1</v>
      </c>
      <c r="H379" s="41" t="s">
        <v>78</v>
      </c>
      <c r="I379" s="41" t="str">
        <f>IF(ISBLANK(A379),"",'Frese Valve Selection'!AF379&amp;" kPa")</f>
        <v>0 kPa</v>
      </c>
      <c r="J379" s="41">
        <f>IF(ISBLANK(A379),"",'Frese Valve Selection'!B379)</f>
        <v>0</v>
      </c>
      <c r="K379" s="42" t="str">
        <f>IF(ISBLANK('Frese Valve Selection'!E379),"",'Frese Valve Selection'!E379)</f>
        <v/>
      </c>
    </row>
    <row r="380" spans="1:11">
      <c r="A380" s="40" t="str">
        <f>IF(ISBLANK('Frese Valve Selection'!O380),"",'Frese Valve Selection'!O380)</f>
        <v/>
      </c>
      <c r="B380" s="41">
        <f>'Frese Valve Selection'!C380</f>
        <v>0</v>
      </c>
      <c r="C380" s="41">
        <f>IF(ISBLANK(A380),"",'Frese Valve Selection'!AE380)</f>
        <v>0</v>
      </c>
      <c r="D380" s="41"/>
      <c r="E380" s="41"/>
      <c r="F380" s="41">
        <f>IF(ISBLANK(A380),"",'Frese Valve Selection'!D380)</f>
        <v>0</v>
      </c>
      <c r="G380" s="41">
        <v>1</v>
      </c>
      <c r="H380" s="41" t="s">
        <v>78</v>
      </c>
      <c r="I380" s="41" t="str">
        <f>IF(ISBLANK(A380),"",'Frese Valve Selection'!AF380&amp;" kPa")</f>
        <v>0 kPa</v>
      </c>
      <c r="J380" s="41">
        <f>IF(ISBLANK(A380),"",'Frese Valve Selection'!B380)</f>
        <v>0</v>
      </c>
      <c r="K380" s="42" t="str">
        <f>IF(ISBLANK('Frese Valve Selection'!E380),"",'Frese Valve Selection'!E380)</f>
        <v/>
      </c>
    </row>
    <row r="381" spans="1:11">
      <c r="A381" s="40" t="str">
        <f>IF(ISBLANK('Frese Valve Selection'!O381),"",'Frese Valve Selection'!O381)</f>
        <v/>
      </c>
      <c r="B381" s="41">
        <f>'Frese Valve Selection'!C381</f>
        <v>0</v>
      </c>
      <c r="C381" s="41">
        <f>IF(ISBLANK(A381),"",'Frese Valve Selection'!AE381)</f>
        <v>0</v>
      </c>
      <c r="D381" s="41"/>
      <c r="E381" s="41"/>
      <c r="F381" s="41">
        <f>IF(ISBLANK(A381),"",'Frese Valve Selection'!D381)</f>
        <v>0</v>
      </c>
      <c r="G381" s="41">
        <v>1</v>
      </c>
      <c r="H381" s="41" t="s">
        <v>78</v>
      </c>
      <c r="I381" s="41" t="str">
        <f>IF(ISBLANK(A381),"",'Frese Valve Selection'!AF381&amp;" kPa")</f>
        <v>0 kPa</v>
      </c>
      <c r="J381" s="41">
        <f>IF(ISBLANK(A381),"",'Frese Valve Selection'!B381)</f>
        <v>0</v>
      </c>
      <c r="K381" s="42" t="str">
        <f>IF(ISBLANK('Frese Valve Selection'!E381),"",'Frese Valve Selection'!E381)</f>
        <v/>
      </c>
    </row>
    <row r="382" spans="1:11">
      <c r="A382" s="40" t="str">
        <f>IF(ISBLANK('Frese Valve Selection'!O382),"",'Frese Valve Selection'!O382)</f>
        <v/>
      </c>
      <c r="B382" s="41">
        <f>'Frese Valve Selection'!C382</f>
        <v>0</v>
      </c>
      <c r="C382" s="41">
        <f>IF(ISBLANK(A382),"",'Frese Valve Selection'!AE382)</f>
        <v>0</v>
      </c>
      <c r="D382" s="41"/>
      <c r="E382" s="41"/>
      <c r="F382" s="41">
        <f>IF(ISBLANK(A382),"",'Frese Valve Selection'!D382)</f>
        <v>0</v>
      </c>
      <c r="G382" s="41">
        <v>1</v>
      </c>
      <c r="H382" s="41" t="s">
        <v>78</v>
      </c>
      <c r="I382" s="41" t="str">
        <f>IF(ISBLANK(A382),"",'Frese Valve Selection'!AF382&amp;" kPa")</f>
        <v>0 kPa</v>
      </c>
      <c r="J382" s="41">
        <f>IF(ISBLANK(A382),"",'Frese Valve Selection'!B382)</f>
        <v>0</v>
      </c>
      <c r="K382" s="42" t="str">
        <f>IF(ISBLANK('Frese Valve Selection'!E382),"",'Frese Valve Selection'!E382)</f>
        <v/>
      </c>
    </row>
    <row r="383" spans="1:11">
      <c r="A383" s="40" t="str">
        <f>IF(ISBLANK('Frese Valve Selection'!O383),"",'Frese Valve Selection'!O383)</f>
        <v/>
      </c>
      <c r="B383" s="41">
        <f>'Frese Valve Selection'!C383</f>
        <v>0</v>
      </c>
      <c r="C383" s="41">
        <f>IF(ISBLANK(A383),"",'Frese Valve Selection'!AE383)</f>
        <v>0</v>
      </c>
      <c r="D383" s="41"/>
      <c r="E383" s="41"/>
      <c r="F383" s="41">
        <f>IF(ISBLANK(A383),"",'Frese Valve Selection'!D383)</f>
        <v>0</v>
      </c>
      <c r="G383" s="41">
        <v>1</v>
      </c>
      <c r="H383" s="41" t="s">
        <v>78</v>
      </c>
      <c r="I383" s="41" t="str">
        <f>IF(ISBLANK(A383),"",'Frese Valve Selection'!AF383&amp;" kPa")</f>
        <v>0 kPa</v>
      </c>
      <c r="J383" s="41">
        <f>IF(ISBLANK(A383),"",'Frese Valve Selection'!B383)</f>
        <v>0</v>
      </c>
      <c r="K383" s="42" t="str">
        <f>IF(ISBLANK('Frese Valve Selection'!E383),"",'Frese Valve Selection'!E383)</f>
        <v/>
      </c>
    </row>
    <row r="384" spans="1:11">
      <c r="A384" s="40" t="str">
        <f>IF(ISBLANK('Frese Valve Selection'!O384),"",'Frese Valve Selection'!O384)</f>
        <v/>
      </c>
      <c r="B384" s="41">
        <f>'Frese Valve Selection'!C384</f>
        <v>0</v>
      </c>
      <c r="C384" s="41">
        <f>IF(ISBLANK(A384),"",'Frese Valve Selection'!AE384)</f>
        <v>0</v>
      </c>
      <c r="D384" s="41"/>
      <c r="E384" s="41"/>
      <c r="F384" s="41">
        <f>IF(ISBLANK(A384),"",'Frese Valve Selection'!D384)</f>
        <v>0</v>
      </c>
      <c r="G384" s="41">
        <v>1</v>
      </c>
      <c r="H384" s="41" t="s">
        <v>78</v>
      </c>
      <c r="I384" s="41" t="str">
        <f>IF(ISBLANK(A384),"",'Frese Valve Selection'!AF384&amp;" kPa")</f>
        <v>0 kPa</v>
      </c>
      <c r="J384" s="41">
        <f>IF(ISBLANK(A384),"",'Frese Valve Selection'!B384)</f>
        <v>0</v>
      </c>
      <c r="K384" s="42" t="str">
        <f>IF(ISBLANK('Frese Valve Selection'!E384),"",'Frese Valve Selection'!E384)</f>
        <v/>
      </c>
    </row>
    <row r="385" spans="1:11">
      <c r="A385" s="40" t="str">
        <f>IF(ISBLANK('Frese Valve Selection'!O385),"",'Frese Valve Selection'!O385)</f>
        <v/>
      </c>
      <c r="B385" s="41">
        <f>'Frese Valve Selection'!C385</f>
        <v>0</v>
      </c>
      <c r="C385" s="41">
        <f>IF(ISBLANK(A385),"",'Frese Valve Selection'!AE385)</f>
        <v>0</v>
      </c>
      <c r="D385" s="41"/>
      <c r="E385" s="41"/>
      <c r="F385" s="41">
        <f>IF(ISBLANK(A385),"",'Frese Valve Selection'!D385)</f>
        <v>0</v>
      </c>
      <c r="G385" s="41">
        <v>1</v>
      </c>
      <c r="H385" s="41" t="s">
        <v>78</v>
      </c>
      <c r="I385" s="41" t="str">
        <f>IF(ISBLANK(A385),"",'Frese Valve Selection'!AF385&amp;" kPa")</f>
        <v>0 kPa</v>
      </c>
      <c r="J385" s="41">
        <f>IF(ISBLANK(A385),"",'Frese Valve Selection'!B385)</f>
        <v>0</v>
      </c>
      <c r="K385" s="42" t="str">
        <f>IF(ISBLANK('Frese Valve Selection'!E385),"",'Frese Valve Selection'!E385)</f>
        <v/>
      </c>
    </row>
    <row r="386" spans="1:11">
      <c r="A386" s="40" t="str">
        <f>IF(ISBLANK('Frese Valve Selection'!O386),"",'Frese Valve Selection'!O386)</f>
        <v/>
      </c>
      <c r="B386" s="41">
        <f>'Frese Valve Selection'!C386</f>
        <v>0</v>
      </c>
      <c r="C386" s="41">
        <f>IF(ISBLANK(A386),"",'Frese Valve Selection'!AE386)</f>
        <v>0</v>
      </c>
      <c r="D386" s="41"/>
      <c r="E386" s="41"/>
      <c r="F386" s="41">
        <f>IF(ISBLANK(A386),"",'Frese Valve Selection'!D386)</f>
        <v>0</v>
      </c>
      <c r="G386" s="41">
        <v>1</v>
      </c>
      <c r="H386" s="41" t="s">
        <v>78</v>
      </c>
      <c r="I386" s="41" t="str">
        <f>IF(ISBLANK(A386),"",'Frese Valve Selection'!AF386&amp;" kPa")</f>
        <v>0 kPa</v>
      </c>
      <c r="J386" s="41">
        <f>IF(ISBLANK(A386),"",'Frese Valve Selection'!B386)</f>
        <v>0</v>
      </c>
      <c r="K386" s="42" t="str">
        <f>IF(ISBLANK('Frese Valve Selection'!E386),"",'Frese Valve Selection'!E386)</f>
        <v/>
      </c>
    </row>
    <row r="387" spans="1:11">
      <c r="A387" s="40" t="str">
        <f>IF(ISBLANK('Frese Valve Selection'!O387),"",'Frese Valve Selection'!O387)</f>
        <v/>
      </c>
      <c r="B387" s="41">
        <f>'Frese Valve Selection'!C387</f>
        <v>0</v>
      </c>
      <c r="C387" s="41">
        <f>IF(ISBLANK(A387),"",'Frese Valve Selection'!AE387)</f>
        <v>0</v>
      </c>
      <c r="D387" s="41"/>
      <c r="E387" s="41"/>
      <c r="F387" s="41">
        <f>IF(ISBLANK(A387),"",'Frese Valve Selection'!D387)</f>
        <v>0</v>
      </c>
      <c r="G387" s="41">
        <v>1</v>
      </c>
      <c r="H387" s="41" t="s">
        <v>78</v>
      </c>
      <c r="I387" s="41" t="str">
        <f>IF(ISBLANK(A387),"",'Frese Valve Selection'!AF387&amp;" kPa")</f>
        <v>0 kPa</v>
      </c>
      <c r="J387" s="41">
        <f>IF(ISBLANK(A387),"",'Frese Valve Selection'!B387)</f>
        <v>0</v>
      </c>
      <c r="K387" s="42" t="str">
        <f>IF(ISBLANK('Frese Valve Selection'!E387),"",'Frese Valve Selection'!E387)</f>
        <v/>
      </c>
    </row>
    <row r="388" spans="1:11">
      <c r="A388" s="40" t="str">
        <f>IF(ISBLANK('Frese Valve Selection'!O388),"",'Frese Valve Selection'!O388)</f>
        <v/>
      </c>
      <c r="B388" s="41">
        <f>'Frese Valve Selection'!C388</f>
        <v>0</v>
      </c>
      <c r="C388" s="41">
        <f>IF(ISBLANK(A388),"",'Frese Valve Selection'!AE388)</f>
        <v>0</v>
      </c>
      <c r="D388" s="41"/>
      <c r="E388" s="41"/>
      <c r="F388" s="41">
        <f>IF(ISBLANK(A388),"",'Frese Valve Selection'!D388)</f>
        <v>0</v>
      </c>
      <c r="G388" s="41">
        <v>1</v>
      </c>
      <c r="H388" s="41" t="s">
        <v>78</v>
      </c>
      <c r="I388" s="41" t="str">
        <f>IF(ISBLANK(A388),"",'Frese Valve Selection'!AF388&amp;" kPa")</f>
        <v>0 kPa</v>
      </c>
      <c r="J388" s="41">
        <f>IF(ISBLANK(A388),"",'Frese Valve Selection'!B388)</f>
        <v>0</v>
      </c>
      <c r="K388" s="42" t="str">
        <f>IF(ISBLANK('Frese Valve Selection'!E388),"",'Frese Valve Selection'!E388)</f>
        <v/>
      </c>
    </row>
    <row r="389" spans="1:11">
      <c r="A389" s="40" t="str">
        <f>IF(ISBLANK('Frese Valve Selection'!O389),"",'Frese Valve Selection'!O389)</f>
        <v/>
      </c>
      <c r="B389" s="41">
        <f>'Frese Valve Selection'!C389</f>
        <v>0</v>
      </c>
      <c r="C389" s="41">
        <f>IF(ISBLANK(A389),"",'Frese Valve Selection'!AE389)</f>
        <v>0</v>
      </c>
      <c r="D389" s="41"/>
      <c r="E389" s="41"/>
      <c r="F389" s="41">
        <f>IF(ISBLANK(A389),"",'Frese Valve Selection'!D389)</f>
        <v>0</v>
      </c>
      <c r="G389" s="41">
        <v>1</v>
      </c>
      <c r="H389" s="41" t="s">
        <v>78</v>
      </c>
      <c r="I389" s="41" t="str">
        <f>IF(ISBLANK(A389),"",'Frese Valve Selection'!AF389&amp;" kPa")</f>
        <v>0 kPa</v>
      </c>
      <c r="J389" s="41">
        <f>IF(ISBLANK(A389),"",'Frese Valve Selection'!B389)</f>
        <v>0</v>
      </c>
      <c r="K389" s="42" t="str">
        <f>IF(ISBLANK('Frese Valve Selection'!E389),"",'Frese Valve Selection'!E389)</f>
        <v/>
      </c>
    </row>
    <row r="390" spans="1:11">
      <c r="A390" s="40" t="str">
        <f>IF(ISBLANK('Frese Valve Selection'!O390),"",'Frese Valve Selection'!O390)</f>
        <v/>
      </c>
      <c r="B390" s="41">
        <f>'Frese Valve Selection'!C390</f>
        <v>0</v>
      </c>
      <c r="C390" s="41">
        <f>IF(ISBLANK(A390),"",'Frese Valve Selection'!AE390)</f>
        <v>0</v>
      </c>
      <c r="D390" s="41"/>
      <c r="E390" s="41"/>
      <c r="F390" s="41">
        <f>IF(ISBLANK(A390),"",'Frese Valve Selection'!D390)</f>
        <v>0</v>
      </c>
      <c r="G390" s="41">
        <v>1</v>
      </c>
      <c r="H390" s="41" t="s">
        <v>78</v>
      </c>
      <c r="I390" s="41" t="str">
        <f>IF(ISBLANK(A390),"",'Frese Valve Selection'!AF390&amp;" kPa")</f>
        <v>0 kPa</v>
      </c>
      <c r="J390" s="41">
        <f>IF(ISBLANK(A390),"",'Frese Valve Selection'!B390)</f>
        <v>0</v>
      </c>
      <c r="K390" s="42" t="str">
        <f>IF(ISBLANK('Frese Valve Selection'!E390),"",'Frese Valve Selection'!E390)</f>
        <v/>
      </c>
    </row>
    <row r="391" spans="1:11">
      <c r="A391" s="40" t="str">
        <f>IF(ISBLANK('Frese Valve Selection'!O391),"",'Frese Valve Selection'!O391)</f>
        <v/>
      </c>
      <c r="B391" s="41">
        <f>'Frese Valve Selection'!C391</f>
        <v>0</v>
      </c>
      <c r="C391" s="41">
        <f>IF(ISBLANK(A391),"",'Frese Valve Selection'!AE391)</f>
        <v>0</v>
      </c>
      <c r="D391" s="41"/>
      <c r="E391" s="41"/>
      <c r="F391" s="41">
        <f>IF(ISBLANK(A391),"",'Frese Valve Selection'!D391)</f>
        <v>0</v>
      </c>
      <c r="G391" s="41">
        <v>1</v>
      </c>
      <c r="H391" s="41" t="s">
        <v>78</v>
      </c>
      <c r="I391" s="41" t="str">
        <f>IF(ISBLANK(A391),"",'Frese Valve Selection'!AF391&amp;" kPa")</f>
        <v>0 kPa</v>
      </c>
      <c r="J391" s="41">
        <f>IF(ISBLANK(A391),"",'Frese Valve Selection'!B391)</f>
        <v>0</v>
      </c>
      <c r="K391" s="42" t="str">
        <f>IF(ISBLANK('Frese Valve Selection'!E391),"",'Frese Valve Selection'!E391)</f>
        <v/>
      </c>
    </row>
    <row r="392" spans="1:11">
      <c r="A392" s="40" t="str">
        <f>IF(ISBLANK('Frese Valve Selection'!O392),"",'Frese Valve Selection'!O392)</f>
        <v/>
      </c>
      <c r="B392" s="41">
        <f>'Frese Valve Selection'!C392</f>
        <v>0</v>
      </c>
      <c r="C392" s="41">
        <f>IF(ISBLANK(A392),"",'Frese Valve Selection'!AE392)</f>
        <v>0</v>
      </c>
      <c r="D392" s="41"/>
      <c r="E392" s="41"/>
      <c r="F392" s="41">
        <f>IF(ISBLANK(A392),"",'Frese Valve Selection'!D392)</f>
        <v>0</v>
      </c>
      <c r="G392" s="41">
        <v>1</v>
      </c>
      <c r="H392" s="41" t="s">
        <v>78</v>
      </c>
      <c r="I392" s="41" t="str">
        <f>IF(ISBLANK(A392),"",'Frese Valve Selection'!AF392&amp;" kPa")</f>
        <v>0 kPa</v>
      </c>
      <c r="J392" s="41">
        <f>IF(ISBLANK(A392),"",'Frese Valve Selection'!B392)</f>
        <v>0</v>
      </c>
      <c r="K392" s="42" t="str">
        <f>IF(ISBLANK('Frese Valve Selection'!E392),"",'Frese Valve Selection'!E392)</f>
        <v/>
      </c>
    </row>
    <row r="393" spans="1:11">
      <c r="A393" s="40" t="str">
        <f>IF(ISBLANK('Frese Valve Selection'!O393),"",'Frese Valve Selection'!O393)</f>
        <v/>
      </c>
      <c r="B393" s="41">
        <f>'Frese Valve Selection'!C393</f>
        <v>0</v>
      </c>
      <c r="C393" s="41">
        <f>IF(ISBLANK(A393),"",'Frese Valve Selection'!AE393)</f>
        <v>0</v>
      </c>
      <c r="D393" s="41"/>
      <c r="E393" s="41"/>
      <c r="F393" s="41">
        <f>IF(ISBLANK(A393),"",'Frese Valve Selection'!D393)</f>
        <v>0</v>
      </c>
      <c r="G393" s="41">
        <v>1</v>
      </c>
      <c r="H393" s="41" t="s">
        <v>78</v>
      </c>
      <c r="I393" s="41" t="str">
        <f>IF(ISBLANK(A393),"",'Frese Valve Selection'!AF393&amp;" kPa")</f>
        <v>0 kPa</v>
      </c>
      <c r="J393" s="41">
        <f>IF(ISBLANK(A393),"",'Frese Valve Selection'!B393)</f>
        <v>0</v>
      </c>
      <c r="K393" s="42" t="str">
        <f>IF(ISBLANK('Frese Valve Selection'!E393),"",'Frese Valve Selection'!E393)</f>
        <v/>
      </c>
    </row>
    <row r="394" spans="1:11">
      <c r="A394" s="40" t="str">
        <f>IF(ISBLANK('Frese Valve Selection'!O394),"",'Frese Valve Selection'!O394)</f>
        <v/>
      </c>
      <c r="B394" s="41">
        <f>'Frese Valve Selection'!C394</f>
        <v>0</v>
      </c>
      <c r="C394" s="41">
        <f>IF(ISBLANK(A394),"",'Frese Valve Selection'!AE394)</f>
        <v>0</v>
      </c>
      <c r="D394" s="41"/>
      <c r="E394" s="41"/>
      <c r="F394" s="41">
        <f>IF(ISBLANK(A394),"",'Frese Valve Selection'!D394)</f>
        <v>0</v>
      </c>
      <c r="G394" s="41">
        <v>1</v>
      </c>
      <c r="H394" s="41" t="s">
        <v>78</v>
      </c>
      <c r="I394" s="41" t="str">
        <f>IF(ISBLANK(A394),"",'Frese Valve Selection'!AF394&amp;" kPa")</f>
        <v>0 kPa</v>
      </c>
      <c r="J394" s="41">
        <f>IF(ISBLANK(A394),"",'Frese Valve Selection'!B394)</f>
        <v>0</v>
      </c>
      <c r="K394" s="42" t="str">
        <f>IF(ISBLANK('Frese Valve Selection'!E394),"",'Frese Valve Selection'!E394)</f>
        <v/>
      </c>
    </row>
    <row r="395" spans="1:11">
      <c r="A395" s="40" t="str">
        <f>IF(ISBLANK('Frese Valve Selection'!O395),"",'Frese Valve Selection'!O395)</f>
        <v/>
      </c>
      <c r="B395" s="41">
        <f>'Frese Valve Selection'!C395</f>
        <v>0</v>
      </c>
      <c r="C395" s="41">
        <f>IF(ISBLANK(A395),"",'Frese Valve Selection'!AE395)</f>
        <v>0</v>
      </c>
      <c r="D395" s="41"/>
      <c r="E395" s="41"/>
      <c r="F395" s="41">
        <f>IF(ISBLANK(A395),"",'Frese Valve Selection'!D395)</f>
        <v>0</v>
      </c>
      <c r="G395" s="41">
        <v>1</v>
      </c>
      <c r="H395" s="41" t="s">
        <v>78</v>
      </c>
      <c r="I395" s="41" t="str">
        <f>IF(ISBLANK(A395),"",'Frese Valve Selection'!AF395&amp;" kPa")</f>
        <v>0 kPa</v>
      </c>
      <c r="J395" s="41">
        <f>IF(ISBLANK(A395),"",'Frese Valve Selection'!B395)</f>
        <v>0</v>
      </c>
      <c r="K395" s="42" t="str">
        <f>IF(ISBLANK('Frese Valve Selection'!E395),"",'Frese Valve Selection'!E395)</f>
        <v/>
      </c>
    </row>
    <row r="396" spans="1:11">
      <c r="A396" s="40" t="str">
        <f>IF(ISBLANK('Frese Valve Selection'!O396),"",'Frese Valve Selection'!O396)</f>
        <v/>
      </c>
      <c r="B396" s="41">
        <f>'Frese Valve Selection'!C396</f>
        <v>0</v>
      </c>
      <c r="C396" s="41">
        <f>IF(ISBLANK(A396),"",'Frese Valve Selection'!AE396)</f>
        <v>0</v>
      </c>
      <c r="D396" s="41"/>
      <c r="E396" s="41"/>
      <c r="F396" s="41">
        <f>IF(ISBLANK(A396),"",'Frese Valve Selection'!D396)</f>
        <v>0</v>
      </c>
      <c r="G396" s="41">
        <v>1</v>
      </c>
      <c r="H396" s="41" t="s">
        <v>78</v>
      </c>
      <c r="I396" s="41" t="str">
        <f>IF(ISBLANK(A396),"",'Frese Valve Selection'!AF396&amp;" kPa")</f>
        <v>0 kPa</v>
      </c>
      <c r="J396" s="41">
        <f>IF(ISBLANK(A396),"",'Frese Valve Selection'!B396)</f>
        <v>0</v>
      </c>
      <c r="K396" s="42" t="str">
        <f>IF(ISBLANK('Frese Valve Selection'!E396),"",'Frese Valve Selection'!E396)</f>
        <v/>
      </c>
    </row>
    <row r="397" spans="1:11">
      <c r="A397" s="40" t="str">
        <f>IF(ISBLANK('Frese Valve Selection'!O397),"",'Frese Valve Selection'!O397)</f>
        <v/>
      </c>
      <c r="B397" s="41">
        <f>'Frese Valve Selection'!C397</f>
        <v>0</v>
      </c>
      <c r="C397" s="41">
        <f>IF(ISBLANK(A397),"",'Frese Valve Selection'!AE397)</f>
        <v>0</v>
      </c>
      <c r="D397" s="41"/>
      <c r="E397" s="41"/>
      <c r="F397" s="41">
        <f>IF(ISBLANK(A397),"",'Frese Valve Selection'!D397)</f>
        <v>0</v>
      </c>
      <c r="G397" s="41">
        <v>1</v>
      </c>
      <c r="H397" s="41" t="s">
        <v>78</v>
      </c>
      <c r="I397" s="41" t="str">
        <f>IF(ISBLANK(A397),"",'Frese Valve Selection'!AF397&amp;" kPa")</f>
        <v>0 kPa</v>
      </c>
      <c r="J397" s="41">
        <f>IF(ISBLANK(A397),"",'Frese Valve Selection'!B397)</f>
        <v>0</v>
      </c>
      <c r="K397" s="42" t="str">
        <f>IF(ISBLANK('Frese Valve Selection'!E397),"",'Frese Valve Selection'!E397)</f>
        <v/>
      </c>
    </row>
    <row r="398" spans="1:11">
      <c r="A398" s="40" t="str">
        <f>IF(ISBLANK('Frese Valve Selection'!O398),"",'Frese Valve Selection'!O398)</f>
        <v/>
      </c>
      <c r="B398" s="41">
        <f>'Frese Valve Selection'!C398</f>
        <v>0</v>
      </c>
      <c r="C398" s="41">
        <f>IF(ISBLANK(A398),"",'Frese Valve Selection'!AE398)</f>
        <v>0</v>
      </c>
      <c r="D398" s="41"/>
      <c r="E398" s="41"/>
      <c r="F398" s="41">
        <f>IF(ISBLANK(A398),"",'Frese Valve Selection'!D398)</f>
        <v>0</v>
      </c>
      <c r="G398" s="41">
        <v>1</v>
      </c>
      <c r="H398" s="41" t="s">
        <v>78</v>
      </c>
      <c r="I398" s="41" t="str">
        <f>IF(ISBLANK(A398),"",'Frese Valve Selection'!AF398&amp;" kPa")</f>
        <v>0 kPa</v>
      </c>
      <c r="J398" s="41">
        <f>IF(ISBLANK(A398),"",'Frese Valve Selection'!B398)</f>
        <v>0</v>
      </c>
      <c r="K398" s="42" t="str">
        <f>IF(ISBLANK('Frese Valve Selection'!E398),"",'Frese Valve Selection'!E398)</f>
        <v/>
      </c>
    </row>
    <row r="399" spans="1:11">
      <c r="A399" s="40" t="str">
        <f>IF(ISBLANK('Frese Valve Selection'!O399),"",'Frese Valve Selection'!O399)</f>
        <v/>
      </c>
      <c r="B399" s="41">
        <f>'Frese Valve Selection'!C399</f>
        <v>0</v>
      </c>
      <c r="C399" s="41">
        <f>IF(ISBLANK(A399),"",'Frese Valve Selection'!AE399)</f>
        <v>0</v>
      </c>
      <c r="D399" s="41"/>
      <c r="E399" s="41"/>
      <c r="F399" s="41">
        <f>IF(ISBLANK(A399),"",'Frese Valve Selection'!D399)</f>
        <v>0</v>
      </c>
      <c r="G399" s="41">
        <v>1</v>
      </c>
      <c r="H399" s="41" t="s">
        <v>78</v>
      </c>
      <c r="I399" s="41" t="str">
        <f>IF(ISBLANK(A399),"",'Frese Valve Selection'!AF399&amp;" kPa")</f>
        <v>0 kPa</v>
      </c>
      <c r="J399" s="41">
        <f>IF(ISBLANK(A399),"",'Frese Valve Selection'!B399)</f>
        <v>0</v>
      </c>
      <c r="K399" s="42" t="str">
        <f>IF(ISBLANK('Frese Valve Selection'!E399),"",'Frese Valve Selection'!E399)</f>
        <v/>
      </c>
    </row>
    <row r="400" spans="1:11">
      <c r="A400" s="40" t="str">
        <f>IF(ISBLANK('Frese Valve Selection'!O400),"",'Frese Valve Selection'!O400)</f>
        <v/>
      </c>
      <c r="B400" s="41">
        <f>'Frese Valve Selection'!C400</f>
        <v>0</v>
      </c>
      <c r="C400" s="41">
        <f>IF(ISBLANK(A400),"",'Frese Valve Selection'!AE400)</f>
        <v>0</v>
      </c>
      <c r="D400" s="41"/>
      <c r="E400" s="41"/>
      <c r="F400" s="41">
        <f>IF(ISBLANK(A400),"",'Frese Valve Selection'!D400)</f>
        <v>0</v>
      </c>
      <c r="G400" s="41">
        <v>1</v>
      </c>
      <c r="H400" s="41" t="s">
        <v>78</v>
      </c>
      <c r="I400" s="41" t="str">
        <f>IF(ISBLANK(A400),"",'Frese Valve Selection'!AF400&amp;" kPa")</f>
        <v>0 kPa</v>
      </c>
      <c r="J400" s="41">
        <f>IF(ISBLANK(A400),"",'Frese Valve Selection'!B400)</f>
        <v>0</v>
      </c>
      <c r="K400" s="42" t="str">
        <f>IF(ISBLANK('Frese Valve Selection'!E400),"",'Frese Valve Selection'!E400)</f>
        <v/>
      </c>
    </row>
    <row r="401" spans="1:11">
      <c r="A401" s="40" t="str">
        <f>IF(ISBLANK('Frese Valve Selection'!O401),"",'Frese Valve Selection'!O401)</f>
        <v/>
      </c>
      <c r="B401" s="41">
        <f>'Frese Valve Selection'!C401</f>
        <v>0</v>
      </c>
      <c r="C401" s="41">
        <f>IF(ISBLANK(A401),"",'Frese Valve Selection'!AE401)</f>
        <v>0</v>
      </c>
      <c r="D401" s="41"/>
      <c r="E401" s="41"/>
      <c r="F401" s="41">
        <f>IF(ISBLANK(A401),"",'Frese Valve Selection'!D401)</f>
        <v>0</v>
      </c>
      <c r="G401" s="41">
        <v>1</v>
      </c>
      <c r="H401" s="41" t="s">
        <v>78</v>
      </c>
      <c r="I401" s="41" t="str">
        <f>IF(ISBLANK(A401),"",'Frese Valve Selection'!AF401&amp;" kPa")</f>
        <v>0 kPa</v>
      </c>
      <c r="J401" s="41">
        <f>IF(ISBLANK(A401),"",'Frese Valve Selection'!B401)</f>
        <v>0</v>
      </c>
      <c r="K401" s="42" t="str">
        <f>IF(ISBLANK('Frese Valve Selection'!E401),"",'Frese Valve Selection'!E401)</f>
        <v/>
      </c>
    </row>
    <row r="402" spans="1:11">
      <c r="A402" s="40" t="str">
        <f>IF(ISBLANK('Frese Valve Selection'!O402),"",'Frese Valve Selection'!O402)</f>
        <v/>
      </c>
      <c r="B402" s="41">
        <f>'Frese Valve Selection'!C402</f>
        <v>0</v>
      </c>
      <c r="C402" s="41">
        <f>IF(ISBLANK(A402),"",'Frese Valve Selection'!AE402)</f>
        <v>0</v>
      </c>
      <c r="D402" s="41"/>
      <c r="E402" s="41"/>
      <c r="F402" s="41">
        <f>IF(ISBLANK(A402),"",'Frese Valve Selection'!D402)</f>
        <v>0</v>
      </c>
      <c r="G402" s="41">
        <v>1</v>
      </c>
      <c r="H402" s="41" t="s">
        <v>78</v>
      </c>
      <c r="I402" s="41" t="str">
        <f>IF(ISBLANK(A402),"",'Frese Valve Selection'!AF402&amp;" kPa")</f>
        <v>0 kPa</v>
      </c>
      <c r="J402" s="41">
        <f>IF(ISBLANK(A402),"",'Frese Valve Selection'!B402)</f>
        <v>0</v>
      </c>
      <c r="K402" s="42" t="str">
        <f>IF(ISBLANK('Frese Valve Selection'!E402),"",'Frese Valve Selection'!E402)</f>
        <v/>
      </c>
    </row>
    <row r="403" spans="1:11">
      <c r="A403" s="40" t="str">
        <f>IF(ISBLANK('Frese Valve Selection'!O403),"",'Frese Valve Selection'!O403)</f>
        <v/>
      </c>
      <c r="B403" s="41">
        <f>'Frese Valve Selection'!C403</f>
        <v>0</v>
      </c>
      <c r="C403" s="41">
        <f>IF(ISBLANK(A403),"",'Frese Valve Selection'!AE403)</f>
        <v>0</v>
      </c>
      <c r="D403" s="41"/>
      <c r="E403" s="41"/>
      <c r="F403" s="41">
        <f>IF(ISBLANK(A403),"",'Frese Valve Selection'!D403)</f>
        <v>0</v>
      </c>
      <c r="G403" s="41">
        <v>1</v>
      </c>
      <c r="H403" s="41" t="s">
        <v>78</v>
      </c>
      <c r="I403" s="41" t="str">
        <f>IF(ISBLANK(A403),"",'Frese Valve Selection'!AF403&amp;" kPa")</f>
        <v>0 kPa</v>
      </c>
      <c r="J403" s="41">
        <f>IF(ISBLANK(A403),"",'Frese Valve Selection'!B403)</f>
        <v>0</v>
      </c>
      <c r="K403" s="42" t="str">
        <f>IF(ISBLANK('Frese Valve Selection'!E403),"",'Frese Valve Selection'!E403)</f>
        <v/>
      </c>
    </row>
    <row r="404" spans="1:11">
      <c r="A404" s="40" t="str">
        <f>IF(ISBLANK('Frese Valve Selection'!O404),"",'Frese Valve Selection'!O404)</f>
        <v/>
      </c>
      <c r="B404" s="41">
        <f>'Frese Valve Selection'!C404</f>
        <v>0</v>
      </c>
      <c r="C404" s="41">
        <f>IF(ISBLANK(A404),"",'Frese Valve Selection'!AE404)</f>
        <v>0</v>
      </c>
      <c r="D404" s="41"/>
      <c r="E404" s="41"/>
      <c r="F404" s="41">
        <f>IF(ISBLANK(A404),"",'Frese Valve Selection'!D404)</f>
        <v>0</v>
      </c>
      <c r="G404" s="41">
        <v>1</v>
      </c>
      <c r="H404" s="41" t="s">
        <v>78</v>
      </c>
      <c r="I404" s="41" t="str">
        <f>IF(ISBLANK(A404),"",'Frese Valve Selection'!AF404&amp;" kPa")</f>
        <v>0 kPa</v>
      </c>
      <c r="J404" s="41">
        <f>IF(ISBLANK(A404),"",'Frese Valve Selection'!B404)</f>
        <v>0</v>
      </c>
      <c r="K404" s="42" t="str">
        <f>IF(ISBLANK('Frese Valve Selection'!E404),"",'Frese Valve Selection'!E404)</f>
        <v/>
      </c>
    </row>
    <row r="405" spans="1:11">
      <c r="A405" s="40" t="str">
        <f>IF(ISBLANK('Frese Valve Selection'!O405),"",'Frese Valve Selection'!O405)</f>
        <v/>
      </c>
      <c r="B405" s="41">
        <f>'Frese Valve Selection'!C405</f>
        <v>0</v>
      </c>
      <c r="C405" s="41">
        <f>IF(ISBLANK(A405),"",'Frese Valve Selection'!AE405)</f>
        <v>0</v>
      </c>
      <c r="D405" s="41"/>
      <c r="E405" s="41"/>
      <c r="F405" s="41">
        <f>IF(ISBLANK(A405),"",'Frese Valve Selection'!D405)</f>
        <v>0</v>
      </c>
      <c r="G405" s="41">
        <v>1</v>
      </c>
      <c r="H405" s="41" t="s">
        <v>78</v>
      </c>
      <c r="I405" s="41" t="str">
        <f>IF(ISBLANK(A405),"",'Frese Valve Selection'!AF405&amp;" kPa")</f>
        <v>0 kPa</v>
      </c>
      <c r="J405" s="41">
        <f>IF(ISBLANK(A405),"",'Frese Valve Selection'!B405)</f>
        <v>0</v>
      </c>
      <c r="K405" s="42" t="str">
        <f>IF(ISBLANK('Frese Valve Selection'!E405),"",'Frese Valve Selection'!E405)</f>
        <v/>
      </c>
    </row>
    <row r="406" spans="1:11">
      <c r="A406" s="40" t="str">
        <f>IF(ISBLANK('Frese Valve Selection'!O406),"",'Frese Valve Selection'!O406)</f>
        <v/>
      </c>
      <c r="B406" s="41">
        <f>'Frese Valve Selection'!C406</f>
        <v>0</v>
      </c>
      <c r="C406" s="41">
        <f>IF(ISBLANK(A406),"",'Frese Valve Selection'!AE406)</f>
        <v>0</v>
      </c>
      <c r="D406" s="41"/>
      <c r="E406" s="41"/>
      <c r="F406" s="41">
        <f>IF(ISBLANK(A406),"",'Frese Valve Selection'!D406)</f>
        <v>0</v>
      </c>
      <c r="G406" s="41">
        <v>1</v>
      </c>
      <c r="H406" s="41" t="s">
        <v>78</v>
      </c>
      <c r="I406" s="41" t="str">
        <f>IF(ISBLANK(A406),"",'Frese Valve Selection'!AF406&amp;" kPa")</f>
        <v>0 kPa</v>
      </c>
      <c r="J406" s="41">
        <f>IF(ISBLANK(A406),"",'Frese Valve Selection'!B406)</f>
        <v>0</v>
      </c>
      <c r="K406" s="42" t="str">
        <f>IF(ISBLANK('Frese Valve Selection'!E406),"",'Frese Valve Selection'!E406)</f>
        <v/>
      </c>
    </row>
    <row r="407" spans="1:11">
      <c r="A407" s="40" t="str">
        <f>IF(ISBLANK('Frese Valve Selection'!O407),"",'Frese Valve Selection'!O407)</f>
        <v/>
      </c>
      <c r="B407" s="41">
        <f>'Frese Valve Selection'!C407</f>
        <v>0</v>
      </c>
      <c r="C407" s="41">
        <f>IF(ISBLANK(A407),"",'Frese Valve Selection'!AE407)</f>
        <v>0</v>
      </c>
      <c r="D407" s="41"/>
      <c r="E407" s="41"/>
      <c r="F407" s="41">
        <f>IF(ISBLANK(A407),"",'Frese Valve Selection'!D407)</f>
        <v>0</v>
      </c>
      <c r="G407" s="41">
        <v>1</v>
      </c>
      <c r="H407" s="41" t="s">
        <v>78</v>
      </c>
      <c r="I407" s="41" t="str">
        <f>IF(ISBLANK(A407),"",'Frese Valve Selection'!AF407&amp;" kPa")</f>
        <v>0 kPa</v>
      </c>
      <c r="J407" s="41">
        <f>IF(ISBLANK(A407),"",'Frese Valve Selection'!B407)</f>
        <v>0</v>
      </c>
      <c r="K407" s="42" t="str">
        <f>IF(ISBLANK('Frese Valve Selection'!E407),"",'Frese Valve Selection'!E407)</f>
        <v/>
      </c>
    </row>
    <row r="408" spans="1:11">
      <c r="A408" s="40" t="str">
        <f>IF(ISBLANK('Frese Valve Selection'!O408),"",'Frese Valve Selection'!O408)</f>
        <v/>
      </c>
      <c r="B408" s="41">
        <f>'Frese Valve Selection'!C408</f>
        <v>0</v>
      </c>
      <c r="C408" s="41">
        <f>IF(ISBLANK(A408),"",'Frese Valve Selection'!AE408)</f>
        <v>0</v>
      </c>
      <c r="D408" s="41"/>
      <c r="E408" s="41"/>
      <c r="F408" s="41">
        <f>IF(ISBLANK(A408),"",'Frese Valve Selection'!D408)</f>
        <v>0</v>
      </c>
      <c r="G408" s="41">
        <v>1</v>
      </c>
      <c r="H408" s="41" t="s">
        <v>78</v>
      </c>
      <c r="I408" s="41" t="str">
        <f>IF(ISBLANK(A408),"",'Frese Valve Selection'!AF408&amp;" kPa")</f>
        <v>0 kPa</v>
      </c>
      <c r="J408" s="41">
        <f>IF(ISBLANK(A408),"",'Frese Valve Selection'!B408)</f>
        <v>0</v>
      </c>
      <c r="K408" s="42" t="str">
        <f>IF(ISBLANK('Frese Valve Selection'!E408),"",'Frese Valve Selection'!E408)</f>
        <v/>
      </c>
    </row>
    <row r="409" spans="1:11">
      <c r="A409" s="40" t="str">
        <f>IF(ISBLANK('Frese Valve Selection'!O409),"",'Frese Valve Selection'!O409)</f>
        <v/>
      </c>
      <c r="B409" s="41">
        <f>'Frese Valve Selection'!C409</f>
        <v>0</v>
      </c>
      <c r="C409" s="41">
        <f>IF(ISBLANK(A409),"",'Frese Valve Selection'!AE409)</f>
        <v>0</v>
      </c>
      <c r="D409" s="41"/>
      <c r="E409" s="41"/>
      <c r="F409" s="41">
        <f>IF(ISBLANK(A409),"",'Frese Valve Selection'!D409)</f>
        <v>0</v>
      </c>
      <c r="G409" s="41">
        <v>1</v>
      </c>
      <c r="H409" s="41" t="s">
        <v>78</v>
      </c>
      <c r="I409" s="41" t="str">
        <f>IF(ISBLANK(A409),"",'Frese Valve Selection'!AF409&amp;" kPa")</f>
        <v>0 kPa</v>
      </c>
      <c r="J409" s="41">
        <f>IF(ISBLANK(A409),"",'Frese Valve Selection'!B409)</f>
        <v>0</v>
      </c>
      <c r="K409" s="42" t="str">
        <f>IF(ISBLANK('Frese Valve Selection'!E409),"",'Frese Valve Selection'!E409)</f>
        <v/>
      </c>
    </row>
    <row r="410" spans="1:11">
      <c r="A410" s="40" t="str">
        <f>IF(ISBLANK('Frese Valve Selection'!O410),"",'Frese Valve Selection'!O410)</f>
        <v/>
      </c>
      <c r="B410" s="41">
        <f>'Frese Valve Selection'!C410</f>
        <v>0</v>
      </c>
      <c r="C410" s="41">
        <f>IF(ISBLANK(A410),"",'Frese Valve Selection'!AE410)</f>
        <v>0</v>
      </c>
      <c r="D410" s="41"/>
      <c r="E410" s="41"/>
      <c r="F410" s="41">
        <f>IF(ISBLANK(A410),"",'Frese Valve Selection'!D410)</f>
        <v>0</v>
      </c>
      <c r="G410" s="41">
        <v>1</v>
      </c>
      <c r="H410" s="41" t="s">
        <v>78</v>
      </c>
      <c r="I410" s="41" t="str">
        <f>IF(ISBLANK(A410),"",'Frese Valve Selection'!AF410&amp;" kPa")</f>
        <v>0 kPa</v>
      </c>
      <c r="J410" s="41">
        <f>IF(ISBLANK(A410),"",'Frese Valve Selection'!B410)</f>
        <v>0</v>
      </c>
      <c r="K410" s="42" t="str">
        <f>IF(ISBLANK('Frese Valve Selection'!E410),"",'Frese Valve Selection'!E410)</f>
        <v/>
      </c>
    </row>
    <row r="411" spans="1:11">
      <c r="A411" s="40" t="str">
        <f>IF(ISBLANK('Frese Valve Selection'!O411),"",'Frese Valve Selection'!O411)</f>
        <v/>
      </c>
      <c r="B411" s="41">
        <f>'Frese Valve Selection'!C411</f>
        <v>0</v>
      </c>
      <c r="C411" s="41">
        <f>IF(ISBLANK(A411),"",'Frese Valve Selection'!AE411)</f>
        <v>0</v>
      </c>
      <c r="D411" s="41"/>
      <c r="E411" s="41"/>
      <c r="F411" s="41">
        <f>IF(ISBLANK(A411),"",'Frese Valve Selection'!D411)</f>
        <v>0</v>
      </c>
      <c r="G411" s="41">
        <v>1</v>
      </c>
      <c r="H411" s="41" t="s">
        <v>78</v>
      </c>
      <c r="I411" s="41" t="str">
        <f>IF(ISBLANK(A411),"",'Frese Valve Selection'!AF411&amp;" kPa")</f>
        <v>0 kPa</v>
      </c>
      <c r="J411" s="41">
        <f>IF(ISBLANK(A411),"",'Frese Valve Selection'!B411)</f>
        <v>0</v>
      </c>
      <c r="K411" s="42" t="str">
        <f>IF(ISBLANK('Frese Valve Selection'!E411),"",'Frese Valve Selection'!E411)</f>
        <v/>
      </c>
    </row>
    <row r="412" spans="1:11">
      <c r="A412" s="40" t="str">
        <f>IF(ISBLANK('Frese Valve Selection'!O412),"",'Frese Valve Selection'!O412)</f>
        <v/>
      </c>
      <c r="B412" s="41">
        <f>'Frese Valve Selection'!C412</f>
        <v>0</v>
      </c>
      <c r="C412" s="41">
        <f>IF(ISBLANK(A412),"",'Frese Valve Selection'!AE412)</f>
        <v>0</v>
      </c>
      <c r="D412" s="41"/>
      <c r="E412" s="41"/>
      <c r="F412" s="41">
        <f>IF(ISBLANK(A412),"",'Frese Valve Selection'!D412)</f>
        <v>0</v>
      </c>
      <c r="G412" s="41">
        <v>1</v>
      </c>
      <c r="H412" s="41" t="s">
        <v>78</v>
      </c>
      <c r="I412" s="41" t="str">
        <f>IF(ISBLANK(A412),"",'Frese Valve Selection'!AF412&amp;" kPa")</f>
        <v>0 kPa</v>
      </c>
      <c r="J412" s="41">
        <f>IF(ISBLANK(A412),"",'Frese Valve Selection'!B412)</f>
        <v>0</v>
      </c>
      <c r="K412" s="42" t="str">
        <f>IF(ISBLANK('Frese Valve Selection'!E412),"",'Frese Valve Selection'!E412)</f>
        <v/>
      </c>
    </row>
    <row r="413" spans="1:11">
      <c r="A413" s="40" t="str">
        <f>IF(ISBLANK('Frese Valve Selection'!O413),"",'Frese Valve Selection'!O413)</f>
        <v/>
      </c>
      <c r="B413" s="41">
        <f>'Frese Valve Selection'!C413</f>
        <v>0</v>
      </c>
      <c r="C413" s="41">
        <f>IF(ISBLANK(A413),"",'Frese Valve Selection'!AE413)</f>
        <v>0</v>
      </c>
      <c r="D413" s="41"/>
      <c r="E413" s="41"/>
      <c r="F413" s="41">
        <f>IF(ISBLANK(A413),"",'Frese Valve Selection'!D413)</f>
        <v>0</v>
      </c>
      <c r="G413" s="41">
        <v>1</v>
      </c>
      <c r="H413" s="41" t="s">
        <v>78</v>
      </c>
      <c r="I413" s="41" t="str">
        <f>IF(ISBLANK(A413),"",'Frese Valve Selection'!AF413&amp;" kPa")</f>
        <v>0 kPa</v>
      </c>
      <c r="J413" s="41">
        <f>IF(ISBLANK(A413),"",'Frese Valve Selection'!B413)</f>
        <v>0</v>
      </c>
      <c r="K413" s="42" t="str">
        <f>IF(ISBLANK('Frese Valve Selection'!E413),"",'Frese Valve Selection'!E413)</f>
        <v/>
      </c>
    </row>
    <row r="414" spans="1:11">
      <c r="A414" s="40" t="str">
        <f>IF(ISBLANK('Frese Valve Selection'!O414),"",'Frese Valve Selection'!O414)</f>
        <v/>
      </c>
      <c r="B414" s="41">
        <f>'Frese Valve Selection'!C414</f>
        <v>0</v>
      </c>
      <c r="C414" s="41">
        <f>IF(ISBLANK(A414),"",'Frese Valve Selection'!AE414)</f>
        <v>0</v>
      </c>
      <c r="D414" s="41"/>
      <c r="E414" s="41"/>
      <c r="F414" s="41">
        <f>IF(ISBLANK(A414),"",'Frese Valve Selection'!D414)</f>
        <v>0</v>
      </c>
      <c r="G414" s="41">
        <v>1</v>
      </c>
      <c r="H414" s="41" t="s">
        <v>78</v>
      </c>
      <c r="I414" s="41" t="str">
        <f>IF(ISBLANK(A414),"",'Frese Valve Selection'!AF414&amp;" kPa")</f>
        <v>0 kPa</v>
      </c>
      <c r="J414" s="41">
        <f>IF(ISBLANK(A414),"",'Frese Valve Selection'!B414)</f>
        <v>0</v>
      </c>
      <c r="K414" s="42" t="str">
        <f>IF(ISBLANK('Frese Valve Selection'!E414),"",'Frese Valve Selection'!E414)</f>
        <v/>
      </c>
    </row>
    <row r="415" spans="1:11">
      <c r="A415" s="40" t="str">
        <f>IF(ISBLANK('Frese Valve Selection'!O415),"",'Frese Valve Selection'!O415)</f>
        <v/>
      </c>
      <c r="B415" s="41">
        <f>'Frese Valve Selection'!C415</f>
        <v>0</v>
      </c>
      <c r="C415" s="41">
        <f>IF(ISBLANK(A415),"",'Frese Valve Selection'!AE415)</f>
        <v>0</v>
      </c>
      <c r="D415" s="41"/>
      <c r="E415" s="41"/>
      <c r="F415" s="41">
        <f>IF(ISBLANK(A415),"",'Frese Valve Selection'!D415)</f>
        <v>0</v>
      </c>
      <c r="G415" s="41">
        <v>1</v>
      </c>
      <c r="H415" s="41" t="s">
        <v>78</v>
      </c>
      <c r="I415" s="41" t="str">
        <f>IF(ISBLANK(A415),"",'Frese Valve Selection'!AF415&amp;" kPa")</f>
        <v>0 kPa</v>
      </c>
      <c r="J415" s="41">
        <f>IF(ISBLANK(A415),"",'Frese Valve Selection'!B415)</f>
        <v>0</v>
      </c>
      <c r="K415" s="42" t="str">
        <f>IF(ISBLANK('Frese Valve Selection'!E415),"",'Frese Valve Selection'!E415)</f>
        <v/>
      </c>
    </row>
    <row r="416" spans="1:11">
      <c r="A416" s="40" t="str">
        <f>IF(ISBLANK('Frese Valve Selection'!O416),"",'Frese Valve Selection'!O416)</f>
        <v/>
      </c>
      <c r="B416" s="41">
        <f>'Frese Valve Selection'!C416</f>
        <v>0</v>
      </c>
      <c r="C416" s="41">
        <f>IF(ISBLANK(A416),"",'Frese Valve Selection'!AE416)</f>
        <v>0</v>
      </c>
      <c r="D416" s="41"/>
      <c r="E416" s="41"/>
      <c r="F416" s="41">
        <f>IF(ISBLANK(A416),"",'Frese Valve Selection'!D416)</f>
        <v>0</v>
      </c>
      <c r="G416" s="41">
        <v>1</v>
      </c>
      <c r="H416" s="41" t="s">
        <v>78</v>
      </c>
      <c r="I416" s="41" t="str">
        <f>IF(ISBLANK(A416),"",'Frese Valve Selection'!AF416&amp;" kPa")</f>
        <v>0 kPa</v>
      </c>
      <c r="J416" s="41">
        <f>IF(ISBLANK(A416),"",'Frese Valve Selection'!B416)</f>
        <v>0</v>
      </c>
      <c r="K416" s="42" t="str">
        <f>IF(ISBLANK('Frese Valve Selection'!E416),"",'Frese Valve Selection'!E416)</f>
        <v/>
      </c>
    </row>
    <row r="417" spans="1:11">
      <c r="A417" s="40" t="str">
        <f>IF(ISBLANK('Frese Valve Selection'!O417),"",'Frese Valve Selection'!O417)</f>
        <v/>
      </c>
      <c r="B417" s="41">
        <f>'Frese Valve Selection'!C417</f>
        <v>0</v>
      </c>
      <c r="C417" s="41">
        <f>IF(ISBLANK(A417),"",'Frese Valve Selection'!AE417)</f>
        <v>0</v>
      </c>
      <c r="D417" s="41"/>
      <c r="E417" s="41"/>
      <c r="F417" s="41">
        <f>IF(ISBLANK(A417),"",'Frese Valve Selection'!D417)</f>
        <v>0</v>
      </c>
      <c r="G417" s="41">
        <v>1</v>
      </c>
      <c r="H417" s="41" t="s">
        <v>78</v>
      </c>
      <c r="I417" s="41" t="str">
        <f>IF(ISBLANK(A417),"",'Frese Valve Selection'!AF417&amp;" kPa")</f>
        <v>0 kPa</v>
      </c>
      <c r="J417" s="41">
        <f>IF(ISBLANK(A417),"",'Frese Valve Selection'!B417)</f>
        <v>0</v>
      </c>
      <c r="K417" s="42" t="str">
        <f>IF(ISBLANK('Frese Valve Selection'!E417),"",'Frese Valve Selection'!E417)</f>
        <v/>
      </c>
    </row>
    <row r="418" spans="1:11">
      <c r="A418" s="40" t="str">
        <f>IF(ISBLANK('Frese Valve Selection'!O418),"",'Frese Valve Selection'!O418)</f>
        <v/>
      </c>
      <c r="B418" s="41">
        <f>'Frese Valve Selection'!C418</f>
        <v>0</v>
      </c>
      <c r="C418" s="41">
        <f>IF(ISBLANK(A418),"",'Frese Valve Selection'!AE418)</f>
        <v>0</v>
      </c>
      <c r="D418" s="41"/>
      <c r="E418" s="41"/>
      <c r="F418" s="41">
        <f>IF(ISBLANK(A418),"",'Frese Valve Selection'!D418)</f>
        <v>0</v>
      </c>
      <c r="G418" s="41">
        <v>1</v>
      </c>
      <c r="H418" s="41" t="s">
        <v>78</v>
      </c>
      <c r="I418" s="41" t="str">
        <f>IF(ISBLANK(A418),"",'Frese Valve Selection'!AF418&amp;" kPa")</f>
        <v>0 kPa</v>
      </c>
      <c r="J418" s="41">
        <f>IF(ISBLANK(A418),"",'Frese Valve Selection'!B418)</f>
        <v>0</v>
      </c>
      <c r="K418" s="42" t="str">
        <f>IF(ISBLANK('Frese Valve Selection'!E418),"",'Frese Valve Selection'!E418)</f>
        <v/>
      </c>
    </row>
    <row r="419" spans="1:11">
      <c r="A419" s="40" t="str">
        <f>IF(ISBLANK('Frese Valve Selection'!O419),"",'Frese Valve Selection'!O419)</f>
        <v/>
      </c>
      <c r="B419" s="41">
        <f>'Frese Valve Selection'!C419</f>
        <v>0</v>
      </c>
      <c r="C419" s="41">
        <f>IF(ISBLANK(A419),"",'Frese Valve Selection'!AE419)</f>
        <v>0</v>
      </c>
      <c r="D419" s="41"/>
      <c r="E419" s="41"/>
      <c r="F419" s="41">
        <f>IF(ISBLANK(A419),"",'Frese Valve Selection'!D419)</f>
        <v>0</v>
      </c>
      <c r="G419" s="41">
        <v>1</v>
      </c>
      <c r="H419" s="41" t="s">
        <v>78</v>
      </c>
      <c r="I419" s="41" t="str">
        <f>IF(ISBLANK(A419),"",'Frese Valve Selection'!AF419&amp;" kPa")</f>
        <v>0 kPa</v>
      </c>
      <c r="J419" s="41">
        <f>IF(ISBLANK(A419),"",'Frese Valve Selection'!B419)</f>
        <v>0</v>
      </c>
      <c r="K419" s="42" t="str">
        <f>IF(ISBLANK('Frese Valve Selection'!E419),"",'Frese Valve Selection'!E419)</f>
        <v/>
      </c>
    </row>
    <row r="420" spans="1:11">
      <c r="A420" s="40" t="str">
        <f>IF(ISBLANK('Frese Valve Selection'!O420),"",'Frese Valve Selection'!O420)</f>
        <v/>
      </c>
      <c r="B420" s="41">
        <f>'Frese Valve Selection'!C420</f>
        <v>0</v>
      </c>
      <c r="C420" s="41">
        <f>IF(ISBLANK(A420),"",'Frese Valve Selection'!AE420)</f>
        <v>0</v>
      </c>
      <c r="D420" s="41"/>
      <c r="E420" s="41"/>
      <c r="F420" s="41">
        <f>IF(ISBLANK(A420),"",'Frese Valve Selection'!D420)</f>
        <v>0</v>
      </c>
      <c r="G420" s="41">
        <v>1</v>
      </c>
      <c r="H420" s="41" t="s">
        <v>78</v>
      </c>
      <c r="I420" s="41" t="str">
        <f>IF(ISBLANK(A420),"",'Frese Valve Selection'!AF420&amp;" kPa")</f>
        <v>0 kPa</v>
      </c>
      <c r="J420" s="41">
        <f>IF(ISBLANK(A420),"",'Frese Valve Selection'!B420)</f>
        <v>0</v>
      </c>
      <c r="K420" s="42" t="str">
        <f>IF(ISBLANK('Frese Valve Selection'!E420),"",'Frese Valve Selection'!E420)</f>
        <v/>
      </c>
    </row>
    <row r="421" spans="1:11">
      <c r="A421" s="40" t="str">
        <f>IF(ISBLANK('Frese Valve Selection'!O421),"",'Frese Valve Selection'!O421)</f>
        <v/>
      </c>
      <c r="B421" s="41">
        <f>'Frese Valve Selection'!C421</f>
        <v>0</v>
      </c>
      <c r="C421" s="41">
        <f>IF(ISBLANK(A421),"",'Frese Valve Selection'!AE421)</f>
        <v>0</v>
      </c>
      <c r="D421" s="41"/>
      <c r="E421" s="41"/>
      <c r="F421" s="41">
        <f>IF(ISBLANK(A421),"",'Frese Valve Selection'!D421)</f>
        <v>0</v>
      </c>
      <c r="G421" s="41">
        <v>1</v>
      </c>
      <c r="H421" s="41" t="s">
        <v>78</v>
      </c>
      <c r="I421" s="41" t="str">
        <f>IF(ISBLANK(A421),"",'Frese Valve Selection'!AF421&amp;" kPa")</f>
        <v>0 kPa</v>
      </c>
      <c r="J421" s="41">
        <f>IF(ISBLANK(A421),"",'Frese Valve Selection'!B421)</f>
        <v>0</v>
      </c>
      <c r="K421" s="42" t="str">
        <f>IF(ISBLANK('Frese Valve Selection'!E421),"",'Frese Valve Selection'!E421)</f>
        <v/>
      </c>
    </row>
    <row r="422" spans="1:11">
      <c r="A422" s="40" t="str">
        <f>IF(ISBLANK('Frese Valve Selection'!O422),"",'Frese Valve Selection'!O422)</f>
        <v/>
      </c>
      <c r="B422" s="41">
        <f>'Frese Valve Selection'!C422</f>
        <v>0</v>
      </c>
      <c r="C422" s="41">
        <f>IF(ISBLANK(A422),"",'Frese Valve Selection'!AE422)</f>
        <v>0</v>
      </c>
      <c r="D422" s="41"/>
      <c r="E422" s="41"/>
      <c r="F422" s="41">
        <f>IF(ISBLANK(A422),"",'Frese Valve Selection'!D422)</f>
        <v>0</v>
      </c>
      <c r="G422" s="41">
        <v>1</v>
      </c>
      <c r="H422" s="41" t="s">
        <v>78</v>
      </c>
      <c r="I422" s="41" t="str">
        <f>IF(ISBLANK(A422),"",'Frese Valve Selection'!AF422&amp;" kPa")</f>
        <v>0 kPa</v>
      </c>
      <c r="J422" s="41">
        <f>IF(ISBLANK(A422),"",'Frese Valve Selection'!B422)</f>
        <v>0</v>
      </c>
      <c r="K422" s="42" t="str">
        <f>IF(ISBLANK('Frese Valve Selection'!E422),"",'Frese Valve Selection'!E422)</f>
        <v/>
      </c>
    </row>
    <row r="423" spans="1:11">
      <c r="A423" s="40" t="str">
        <f>IF(ISBLANK('Frese Valve Selection'!O423),"",'Frese Valve Selection'!O423)</f>
        <v/>
      </c>
      <c r="B423" s="41">
        <f>'Frese Valve Selection'!C423</f>
        <v>0</v>
      </c>
      <c r="C423" s="41">
        <f>IF(ISBLANK(A423),"",'Frese Valve Selection'!AE423)</f>
        <v>0</v>
      </c>
      <c r="D423" s="41"/>
      <c r="E423" s="41"/>
      <c r="F423" s="41">
        <f>IF(ISBLANK(A423),"",'Frese Valve Selection'!D423)</f>
        <v>0</v>
      </c>
      <c r="G423" s="41">
        <v>1</v>
      </c>
      <c r="H423" s="41" t="s">
        <v>78</v>
      </c>
      <c r="I423" s="41" t="str">
        <f>IF(ISBLANK(A423),"",'Frese Valve Selection'!AF423&amp;" kPa")</f>
        <v>0 kPa</v>
      </c>
      <c r="J423" s="41">
        <f>IF(ISBLANK(A423),"",'Frese Valve Selection'!B423)</f>
        <v>0</v>
      </c>
      <c r="K423" s="42" t="str">
        <f>IF(ISBLANK('Frese Valve Selection'!E423),"",'Frese Valve Selection'!E423)</f>
        <v/>
      </c>
    </row>
    <row r="424" spans="1:11">
      <c r="A424" s="40" t="str">
        <f>IF(ISBLANK('Frese Valve Selection'!O424),"",'Frese Valve Selection'!O424)</f>
        <v/>
      </c>
      <c r="B424" s="41">
        <f>'Frese Valve Selection'!C424</f>
        <v>0</v>
      </c>
      <c r="C424" s="41">
        <f>IF(ISBLANK(A424),"",'Frese Valve Selection'!AE424)</f>
        <v>0</v>
      </c>
      <c r="D424" s="41"/>
      <c r="E424" s="41"/>
      <c r="F424" s="41">
        <f>IF(ISBLANK(A424),"",'Frese Valve Selection'!D424)</f>
        <v>0</v>
      </c>
      <c r="G424" s="41">
        <v>1</v>
      </c>
      <c r="H424" s="41" t="s">
        <v>78</v>
      </c>
      <c r="I424" s="41" t="str">
        <f>IF(ISBLANK(A424),"",'Frese Valve Selection'!AF424&amp;" kPa")</f>
        <v>0 kPa</v>
      </c>
      <c r="J424" s="41">
        <f>IF(ISBLANK(A424),"",'Frese Valve Selection'!B424)</f>
        <v>0</v>
      </c>
      <c r="K424" s="42" t="str">
        <f>IF(ISBLANK('Frese Valve Selection'!E424),"",'Frese Valve Selection'!E424)</f>
        <v/>
      </c>
    </row>
    <row r="425" spans="1:11">
      <c r="A425" s="40" t="str">
        <f>IF(ISBLANK('Frese Valve Selection'!O425),"",'Frese Valve Selection'!O425)</f>
        <v/>
      </c>
      <c r="B425" s="41">
        <f>'Frese Valve Selection'!C425</f>
        <v>0</v>
      </c>
      <c r="C425" s="41">
        <f>IF(ISBLANK(A425),"",'Frese Valve Selection'!AE425)</f>
        <v>0</v>
      </c>
      <c r="D425" s="41"/>
      <c r="E425" s="41"/>
      <c r="F425" s="41">
        <f>IF(ISBLANK(A425),"",'Frese Valve Selection'!D425)</f>
        <v>0</v>
      </c>
      <c r="G425" s="41">
        <v>1</v>
      </c>
      <c r="H425" s="41" t="s">
        <v>78</v>
      </c>
      <c r="I425" s="41" t="str">
        <f>IF(ISBLANK(A425),"",'Frese Valve Selection'!AF425&amp;" kPa")</f>
        <v>0 kPa</v>
      </c>
      <c r="J425" s="41">
        <f>IF(ISBLANK(A425),"",'Frese Valve Selection'!B425)</f>
        <v>0</v>
      </c>
      <c r="K425" s="42" t="str">
        <f>IF(ISBLANK('Frese Valve Selection'!E425),"",'Frese Valve Selection'!E425)</f>
        <v/>
      </c>
    </row>
    <row r="426" spans="1:11">
      <c r="A426" s="40" t="str">
        <f>IF(ISBLANK('Frese Valve Selection'!O426),"",'Frese Valve Selection'!O426)</f>
        <v/>
      </c>
      <c r="B426" s="41">
        <f>'Frese Valve Selection'!C426</f>
        <v>0</v>
      </c>
      <c r="C426" s="41">
        <f>IF(ISBLANK(A426),"",'Frese Valve Selection'!AE426)</f>
        <v>0</v>
      </c>
      <c r="D426" s="41"/>
      <c r="E426" s="41"/>
      <c r="F426" s="41">
        <f>IF(ISBLANK(A426),"",'Frese Valve Selection'!D426)</f>
        <v>0</v>
      </c>
      <c r="G426" s="41">
        <v>1</v>
      </c>
      <c r="H426" s="41" t="s">
        <v>78</v>
      </c>
      <c r="I426" s="41" t="str">
        <f>IF(ISBLANK(A426),"",'Frese Valve Selection'!AF426&amp;" kPa")</f>
        <v>0 kPa</v>
      </c>
      <c r="J426" s="41">
        <f>IF(ISBLANK(A426),"",'Frese Valve Selection'!B426)</f>
        <v>0</v>
      </c>
      <c r="K426" s="42" t="str">
        <f>IF(ISBLANK('Frese Valve Selection'!E426),"",'Frese Valve Selection'!E426)</f>
        <v/>
      </c>
    </row>
    <row r="427" spans="1:11">
      <c r="A427" s="40" t="str">
        <f>IF(ISBLANK('Frese Valve Selection'!O427),"",'Frese Valve Selection'!O427)</f>
        <v/>
      </c>
      <c r="B427" s="41">
        <f>'Frese Valve Selection'!C427</f>
        <v>0</v>
      </c>
      <c r="C427" s="41">
        <f>IF(ISBLANK(A427),"",'Frese Valve Selection'!AE427)</f>
        <v>0</v>
      </c>
      <c r="D427" s="41"/>
      <c r="E427" s="41"/>
      <c r="F427" s="41">
        <f>IF(ISBLANK(A427),"",'Frese Valve Selection'!D427)</f>
        <v>0</v>
      </c>
      <c r="G427" s="41">
        <v>1</v>
      </c>
      <c r="H427" s="41" t="s">
        <v>78</v>
      </c>
      <c r="I427" s="41" t="str">
        <f>IF(ISBLANK(A427),"",'Frese Valve Selection'!AF427&amp;" kPa")</f>
        <v>0 kPa</v>
      </c>
      <c r="J427" s="41">
        <f>IF(ISBLANK(A427),"",'Frese Valve Selection'!B427)</f>
        <v>0</v>
      </c>
      <c r="K427" s="42" t="str">
        <f>IF(ISBLANK('Frese Valve Selection'!E427),"",'Frese Valve Selection'!E427)</f>
        <v/>
      </c>
    </row>
    <row r="428" spans="1:11">
      <c r="A428" s="40" t="str">
        <f>IF(ISBLANK('Frese Valve Selection'!O428),"",'Frese Valve Selection'!O428)</f>
        <v/>
      </c>
      <c r="B428" s="41">
        <f>'Frese Valve Selection'!C428</f>
        <v>0</v>
      </c>
      <c r="C428" s="41">
        <f>IF(ISBLANK(A428),"",'Frese Valve Selection'!AE428)</f>
        <v>0</v>
      </c>
      <c r="D428" s="41"/>
      <c r="E428" s="41"/>
      <c r="F428" s="41">
        <f>IF(ISBLANK(A428),"",'Frese Valve Selection'!D428)</f>
        <v>0</v>
      </c>
      <c r="G428" s="41">
        <v>1</v>
      </c>
      <c r="H428" s="41" t="s">
        <v>78</v>
      </c>
      <c r="I428" s="41" t="str">
        <f>IF(ISBLANK(A428),"",'Frese Valve Selection'!AF428&amp;" kPa")</f>
        <v>0 kPa</v>
      </c>
      <c r="J428" s="41">
        <f>IF(ISBLANK(A428),"",'Frese Valve Selection'!B428)</f>
        <v>0</v>
      </c>
      <c r="K428" s="42" t="str">
        <f>IF(ISBLANK('Frese Valve Selection'!E428),"",'Frese Valve Selection'!E428)</f>
        <v/>
      </c>
    </row>
    <row r="429" spans="1:11">
      <c r="A429" s="40" t="str">
        <f>IF(ISBLANK('Frese Valve Selection'!O429),"",'Frese Valve Selection'!O429)</f>
        <v/>
      </c>
      <c r="B429" s="41">
        <f>'Frese Valve Selection'!C429</f>
        <v>0</v>
      </c>
      <c r="C429" s="41">
        <f>IF(ISBLANK(A429),"",'Frese Valve Selection'!AE429)</f>
        <v>0</v>
      </c>
      <c r="D429" s="41"/>
      <c r="E429" s="41"/>
      <c r="F429" s="41">
        <f>IF(ISBLANK(A429),"",'Frese Valve Selection'!D429)</f>
        <v>0</v>
      </c>
      <c r="G429" s="41">
        <v>1</v>
      </c>
      <c r="H429" s="41" t="s">
        <v>78</v>
      </c>
      <c r="I429" s="41" t="str">
        <f>IF(ISBLANK(A429),"",'Frese Valve Selection'!AF429&amp;" kPa")</f>
        <v>0 kPa</v>
      </c>
      <c r="J429" s="41">
        <f>IF(ISBLANK(A429),"",'Frese Valve Selection'!B429)</f>
        <v>0</v>
      </c>
      <c r="K429" s="42" t="str">
        <f>IF(ISBLANK('Frese Valve Selection'!E429),"",'Frese Valve Selection'!E429)</f>
        <v/>
      </c>
    </row>
    <row r="430" spans="1:11">
      <c r="A430" s="40" t="str">
        <f>IF(ISBLANK('Frese Valve Selection'!O430),"",'Frese Valve Selection'!O430)</f>
        <v/>
      </c>
      <c r="B430" s="41">
        <f>'Frese Valve Selection'!C430</f>
        <v>0</v>
      </c>
      <c r="C430" s="41">
        <f>IF(ISBLANK(A430),"",'Frese Valve Selection'!AE430)</f>
        <v>0</v>
      </c>
      <c r="D430" s="41"/>
      <c r="E430" s="41"/>
      <c r="F430" s="41">
        <f>IF(ISBLANK(A430),"",'Frese Valve Selection'!D430)</f>
        <v>0</v>
      </c>
      <c r="G430" s="41">
        <v>1</v>
      </c>
      <c r="H430" s="41" t="s">
        <v>78</v>
      </c>
      <c r="I430" s="41" t="str">
        <f>IF(ISBLANK(A430),"",'Frese Valve Selection'!AF430&amp;" kPa")</f>
        <v>0 kPa</v>
      </c>
      <c r="J430" s="41">
        <f>IF(ISBLANK(A430),"",'Frese Valve Selection'!B430)</f>
        <v>0</v>
      </c>
      <c r="K430" s="42" t="str">
        <f>IF(ISBLANK('Frese Valve Selection'!E430),"",'Frese Valve Selection'!E430)</f>
        <v/>
      </c>
    </row>
    <row r="431" spans="1:11">
      <c r="A431" s="40" t="str">
        <f>IF(ISBLANK('Frese Valve Selection'!O431),"",'Frese Valve Selection'!O431)</f>
        <v/>
      </c>
      <c r="B431" s="41">
        <f>'Frese Valve Selection'!C431</f>
        <v>0</v>
      </c>
      <c r="C431" s="41">
        <f>IF(ISBLANK(A431),"",'Frese Valve Selection'!AE431)</f>
        <v>0</v>
      </c>
      <c r="D431" s="41"/>
      <c r="E431" s="41"/>
      <c r="F431" s="41">
        <f>IF(ISBLANK(A431),"",'Frese Valve Selection'!D431)</f>
        <v>0</v>
      </c>
      <c r="G431" s="41">
        <v>1</v>
      </c>
      <c r="H431" s="41" t="s">
        <v>78</v>
      </c>
      <c r="I431" s="41" t="str">
        <f>IF(ISBLANK(A431),"",'Frese Valve Selection'!AF431&amp;" kPa")</f>
        <v>0 kPa</v>
      </c>
      <c r="J431" s="41">
        <f>IF(ISBLANK(A431),"",'Frese Valve Selection'!B431)</f>
        <v>0</v>
      </c>
      <c r="K431" s="42" t="str">
        <f>IF(ISBLANK('Frese Valve Selection'!E431),"",'Frese Valve Selection'!E431)</f>
        <v/>
      </c>
    </row>
    <row r="432" spans="1:11">
      <c r="A432" s="40" t="str">
        <f>IF(ISBLANK('Frese Valve Selection'!O432),"",'Frese Valve Selection'!O432)</f>
        <v/>
      </c>
      <c r="B432" s="41">
        <f>'Frese Valve Selection'!C432</f>
        <v>0</v>
      </c>
      <c r="C432" s="41">
        <f>IF(ISBLANK(A432),"",'Frese Valve Selection'!AE432)</f>
        <v>0</v>
      </c>
      <c r="D432" s="41"/>
      <c r="E432" s="41"/>
      <c r="F432" s="41">
        <f>IF(ISBLANK(A432),"",'Frese Valve Selection'!D432)</f>
        <v>0</v>
      </c>
      <c r="G432" s="41">
        <v>1</v>
      </c>
      <c r="H432" s="41" t="s">
        <v>78</v>
      </c>
      <c r="I432" s="41" t="str">
        <f>IF(ISBLANK(A432),"",'Frese Valve Selection'!AF432&amp;" kPa")</f>
        <v>0 kPa</v>
      </c>
      <c r="J432" s="41">
        <f>IF(ISBLANK(A432),"",'Frese Valve Selection'!B432)</f>
        <v>0</v>
      </c>
      <c r="K432" s="42" t="str">
        <f>IF(ISBLANK('Frese Valve Selection'!E432),"",'Frese Valve Selection'!E432)</f>
        <v/>
      </c>
    </row>
    <row r="433" spans="1:11">
      <c r="A433" s="40" t="str">
        <f>IF(ISBLANK('Frese Valve Selection'!O433),"",'Frese Valve Selection'!O433)</f>
        <v/>
      </c>
      <c r="B433" s="41">
        <f>'Frese Valve Selection'!C433</f>
        <v>0</v>
      </c>
      <c r="C433" s="41">
        <f>IF(ISBLANK(A433),"",'Frese Valve Selection'!AE433)</f>
        <v>0</v>
      </c>
      <c r="D433" s="41"/>
      <c r="E433" s="41"/>
      <c r="F433" s="41">
        <f>IF(ISBLANK(A433),"",'Frese Valve Selection'!D433)</f>
        <v>0</v>
      </c>
      <c r="G433" s="41">
        <v>1</v>
      </c>
      <c r="H433" s="41" t="s">
        <v>78</v>
      </c>
      <c r="I433" s="41" t="str">
        <f>IF(ISBLANK(A433),"",'Frese Valve Selection'!AF433&amp;" kPa")</f>
        <v>0 kPa</v>
      </c>
      <c r="J433" s="41">
        <f>IF(ISBLANK(A433),"",'Frese Valve Selection'!B433)</f>
        <v>0</v>
      </c>
      <c r="K433" s="42" t="str">
        <f>IF(ISBLANK('Frese Valve Selection'!E433),"",'Frese Valve Selection'!E433)</f>
        <v/>
      </c>
    </row>
    <row r="434" spans="1:11">
      <c r="A434" s="40" t="str">
        <f>IF(ISBLANK('Frese Valve Selection'!O434),"",'Frese Valve Selection'!O434)</f>
        <v/>
      </c>
      <c r="B434" s="41">
        <f>'Frese Valve Selection'!C434</f>
        <v>0</v>
      </c>
      <c r="C434" s="41">
        <f>IF(ISBLANK(A434),"",'Frese Valve Selection'!AE434)</f>
        <v>0</v>
      </c>
      <c r="D434" s="41"/>
      <c r="E434" s="41"/>
      <c r="F434" s="41">
        <f>IF(ISBLANK(A434),"",'Frese Valve Selection'!D434)</f>
        <v>0</v>
      </c>
      <c r="G434" s="41">
        <v>1</v>
      </c>
      <c r="H434" s="41" t="s">
        <v>78</v>
      </c>
      <c r="I434" s="41" t="str">
        <f>IF(ISBLANK(A434),"",'Frese Valve Selection'!AF434&amp;" kPa")</f>
        <v>0 kPa</v>
      </c>
      <c r="J434" s="41">
        <f>IF(ISBLANK(A434),"",'Frese Valve Selection'!B434)</f>
        <v>0</v>
      </c>
      <c r="K434" s="42" t="str">
        <f>IF(ISBLANK('Frese Valve Selection'!E434),"",'Frese Valve Selection'!E434)</f>
        <v/>
      </c>
    </row>
    <row r="435" spans="1:11">
      <c r="A435" s="40" t="str">
        <f>IF(ISBLANK('Frese Valve Selection'!O435),"",'Frese Valve Selection'!O435)</f>
        <v/>
      </c>
      <c r="B435" s="41">
        <f>'Frese Valve Selection'!C435</f>
        <v>0</v>
      </c>
      <c r="C435" s="41">
        <f>IF(ISBLANK(A435),"",'Frese Valve Selection'!AE435)</f>
        <v>0</v>
      </c>
      <c r="D435" s="41"/>
      <c r="E435" s="41"/>
      <c r="F435" s="41">
        <f>IF(ISBLANK(A435),"",'Frese Valve Selection'!D435)</f>
        <v>0</v>
      </c>
      <c r="G435" s="41">
        <v>1</v>
      </c>
      <c r="H435" s="41" t="s">
        <v>78</v>
      </c>
      <c r="I435" s="41" t="str">
        <f>IF(ISBLANK(A435),"",'Frese Valve Selection'!AF435&amp;" kPa")</f>
        <v>0 kPa</v>
      </c>
      <c r="J435" s="41">
        <f>IF(ISBLANK(A435),"",'Frese Valve Selection'!B435)</f>
        <v>0</v>
      </c>
      <c r="K435" s="42" t="str">
        <f>IF(ISBLANK('Frese Valve Selection'!E435),"",'Frese Valve Selection'!E435)</f>
        <v/>
      </c>
    </row>
    <row r="436" spans="1:11">
      <c r="A436" s="40" t="str">
        <f>IF(ISBLANK('Frese Valve Selection'!O436),"",'Frese Valve Selection'!O436)</f>
        <v/>
      </c>
      <c r="B436" s="41">
        <f>'Frese Valve Selection'!C436</f>
        <v>0</v>
      </c>
      <c r="C436" s="41">
        <f>IF(ISBLANK(A436),"",'Frese Valve Selection'!AE436)</f>
        <v>0</v>
      </c>
      <c r="D436" s="41"/>
      <c r="E436" s="41"/>
      <c r="F436" s="41">
        <f>IF(ISBLANK(A436),"",'Frese Valve Selection'!D436)</f>
        <v>0</v>
      </c>
      <c r="G436" s="41">
        <v>1</v>
      </c>
      <c r="H436" s="41" t="s">
        <v>78</v>
      </c>
      <c r="I436" s="41" t="str">
        <f>IF(ISBLANK(A436),"",'Frese Valve Selection'!AF436&amp;" kPa")</f>
        <v>0 kPa</v>
      </c>
      <c r="J436" s="41">
        <f>IF(ISBLANK(A436),"",'Frese Valve Selection'!B436)</f>
        <v>0</v>
      </c>
      <c r="K436" s="42" t="str">
        <f>IF(ISBLANK('Frese Valve Selection'!E436),"",'Frese Valve Selection'!E436)</f>
        <v/>
      </c>
    </row>
    <row r="437" spans="1:11">
      <c r="A437" s="40" t="str">
        <f>IF(ISBLANK('Frese Valve Selection'!O437),"",'Frese Valve Selection'!O437)</f>
        <v/>
      </c>
      <c r="B437" s="41">
        <f>'Frese Valve Selection'!C437</f>
        <v>0</v>
      </c>
      <c r="C437" s="41">
        <f>IF(ISBLANK(A437),"",'Frese Valve Selection'!AE437)</f>
        <v>0</v>
      </c>
      <c r="D437" s="41"/>
      <c r="E437" s="41"/>
      <c r="F437" s="41">
        <f>IF(ISBLANK(A437),"",'Frese Valve Selection'!D437)</f>
        <v>0</v>
      </c>
      <c r="G437" s="41">
        <v>1</v>
      </c>
      <c r="H437" s="41" t="s">
        <v>78</v>
      </c>
      <c r="I437" s="41" t="str">
        <f>IF(ISBLANK(A437),"",'Frese Valve Selection'!AF437&amp;" kPa")</f>
        <v>0 kPa</v>
      </c>
      <c r="J437" s="41">
        <f>IF(ISBLANK(A437),"",'Frese Valve Selection'!B437)</f>
        <v>0</v>
      </c>
      <c r="K437" s="42" t="str">
        <f>IF(ISBLANK('Frese Valve Selection'!E437),"",'Frese Valve Selection'!E437)</f>
        <v/>
      </c>
    </row>
    <row r="438" spans="1:11">
      <c r="A438" s="40" t="str">
        <f>IF(ISBLANK('Frese Valve Selection'!O438),"",'Frese Valve Selection'!O438)</f>
        <v/>
      </c>
      <c r="B438" s="41">
        <f>'Frese Valve Selection'!C438</f>
        <v>0</v>
      </c>
      <c r="C438" s="41">
        <f>IF(ISBLANK(A438),"",'Frese Valve Selection'!AE438)</f>
        <v>0</v>
      </c>
      <c r="D438" s="41"/>
      <c r="E438" s="41"/>
      <c r="F438" s="41">
        <f>IF(ISBLANK(A438),"",'Frese Valve Selection'!D438)</f>
        <v>0</v>
      </c>
      <c r="G438" s="41">
        <v>1</v>
      </c>
      <c r="H438" s="41" t="s">
        <v>78</v>
      </c>
      <c r="I438" s="41" t="str">
        <f>IF(ISBLANK(A438),"",'Frese Valve Selection'!AF438&amp;" kPa")</f>
        <v>0 kPa</v>
      </c>
      <c r="J438" s="41">
        <f>IF(ISBLANK(A438),"",'Frese Valve Selection'!B438)</f>
        <v>0</v>
      </c>
      <c r="K438" s="42" t="str">
        <f>IF(ISBLANK('Frese Valve Selection'!E438),"",'Frese Valve Selection'!E438)</f>
        <v/>
      </c>
    </row>
    <row r="439" spans="1:11">
      <c r="A439" s="40" t="str">
        <f>IF(ISBLANK('Frese Valve Selection'!O439),"",'Frese Valve Selection'!O439)</f>
        <v/>
      </c>
      <c r="B439" s="41">
        <f>'Frese Valve Selection'!C439</f>
        <v>0</v>
      </c>
      <c r="C439" s="41">
        <f>IF(ISBLANK(A439),"",'Frese Valve Selection'!AE439)</f>
        <v>0</v>
      </c>
      <c r="D439" s="41"/>
      <c r="E439" s="41"/>
      <c r="F439" s="41">
        <f>IF(ISBLANK(A439),"",'Frese Valve Selection'!D439)</f>
        <v>0</v>
      </c>
      <c r="G439" s="41">
        <v>1</v>
      </c>
      <c r="H439" s="41" t="s">
        <v>78</v>
      </c>
      <c r="I439" s="41" t="str">
        <f>IF(ISBLANK(A439),"",'Frese Valve Selection'!AF439&amp;" kPa")</f>
        <v>0 kPa</v>
      </c>
      <c r="J439" s="41">
        <f>IF(ISBLANK(A439),"",'Frese Valve Selection'!B439)</f>
        <v>0</v>
      </c>
      <c r="K439" s="42" t="str">
        <f>IF(ISBLANK('Frese Valve Selection'!E439),"",'Frese Valve Selection'!E439)</f>
        <v/>
      </c>
    </row>
    <row r="440" spans="1:11">
      <c r="A440" s="40" t="str">
        <f>IF(ISBLANK('Frese Valve Selection'!O440),"",'Frese Valve Selection'!O440)</f>
        <v/>
      </c>
      <c r="B440" s="41">
        <f>'Frese Valve Selection'!C440</f>
        <v>0</v>
      </c>
      <c r="C440" s="41">
        <f>IF(ISBLANK(A440),"",'Frese Valve Selection'!AE440)</f>
        <v>0</v>
      </c>
      <c r="D440" s="41"/>
      <c r="E440" s="41"/>
      <c r="F440" s="41">
        <f>IF(ISBLANK(A440),"",'Frese Valve Selection'!D440)</f>
        <v>0</v>
      </c>
      <c r="G440" s="41">
        <v>1</v>
      </c>
      <c r="H440" s="41" t="s">
        <v>78</v>
      </c>
      <c r="I440" s="41" t="str">
        <f>IF(ISBLANK(A440),"",'Frese Valve Selection'!AF440&amp;" kPa")</f>
        <v>0 kPa</v>
      </c>
      <c r="J440" s="41">
        <f>IF(ISBLANK(A440),"",'Frese Valve Selection'!B440)</f>
        <v>0</v>
      </c>
      <c r="K440" s="42" t="str">
        <f>IF(ISBLANK('Frese Valve Selection'!E440),"",'Frese Valve Selection'!E440)</f>
        <v/>
      </c>
    </row>
    <row r="441" spans="1:11">
      <c r="A441" s="40" t="str">
        <f>IF(ISBLANK('Frese Valve Selection'!O441),"",'Frese Valve Selection'!O441)</f>
        <v/>
      </c>
      <c r="B441" s="41">
        <f>'Frese Valve Selection'!C441</f>
        <v>0</v>
      </c>
      <c r="C441" s="41">
        <f>IF(ISBLANK(A441),"",'Frese Valve Selection'!AE441)</f>
        <v>0</v>
      </c>
      <c r="D441" s="41"/>
      <c r="E441" s="41"/>
      <c r="F441" s="41">
        <f>IF(ISBLANK(A441),"",'Frese Valve Selection'!D441)</f>
        <v>0</v>
      </c>
      <c r="G441" s="41">
        <v>1</v>
      </c>
      <c r="H441" s="41" t="s">
        <v>78</v>
      </c>
      <c r="I441" s="41" t="str">
        <f>IF(ISBLANK(A441),"",'Frese Valve Selection'!AF441&amp;" kPa")</f>
        <v>0 kPa</v>
      </c>
      <c r="J441" s="41">
        <f>IF(ISBLANK(A441),"",'Frese Valve Selection'!B441)</f>
        <v>0</v>
      </c>
      <c r="K441" s="42" t="str">
        <f>IF(ISBLANK('Frese Valve Selection'!E441),"",'Frese Valve Selection'!E441)</f>
        <v/>
      </c>
    </row>
    <row r="442" spans="1:11">
      <c r="A442" s="40" t="str">
        <f>IF(ISBLANK('Frese Valve Selection'!O442),"",'Frese Valve Selection'!O442)</f>
        <v/>
      </c>
      <c r="B442" s="41">
        <f>'Frese Valve Selection'!C442</f>
        <v>0</v>
      </c>
      <c r="C442" s="41">
        <f>IF(ISBLANK(A442),"",'Frese Valve Selection'!AE442)</f>
        <v>0</v>
      </c>
      <c r="D442" s="41"/>
      <c r="E442" s="41"/>
      <c r="F442" s="41">
        <f>IF(ISBLANK(A442),"",'Frese Valve Selection'!D442)</f>
        <v>0</v>
      </c>
      <c r="G442" s="41">
        <v>1</v>
      </c>
      <c r="H442" s="41" t="s">
        <v>78</v>
      </c>
      <c r="I442" s="41" t="str">
        <f>IF(ISBLANK(A442),"",'Frese Valve Selection'!AF442&amp;" kPa")</f>
        <v>0 kPa</v>
      </c>
      <c r="J442" s="41">
        <f>IF(ISBLANK(A442),"",'Frese Valve Selection'!B442)</f>
        <v>0</v>
      </c>
      <c r="K442" s="42" t="str">
        <f>IF(ISBLANK('Frese Valve Selection'!E442),"",'Frese Valve Selection'!E442)</f>
        <v/>
      </c>
    </row>
    <row r="443" spans="1:11">
      <c r="A443" s="40" t="str">
        <f>IF(ISBLANK('Frese Valve Selection'!O443),"",'Frese Valve Selection'!O443)</f>
        <v/>
      </c>
      <c r="B443" s="41">
        <f>'Frese Valve Selection'!C443</f>
        <v>0</v>
      </c>
      <c r="C443" s="41">
        <f>IF(ISBLANK(A443),"",'Frese Valve Selection'!AE443)</f>
        <v>0</v>
      </c>
      <c r="D443" s="41"/>
      <c r="E443" s="41"/>
      <c r="F443" s="41">
        <f>IF(ISBLANK(A443),"",'Frese Valve Selection'!D443)</f>
        <v>0</v>
      </c>
      <c r="G443" s="41">
        <v>1</v>
      </c>
      <c r="H443" s="41" t="s">
        <v>78</v>
      </c>
      <c r="I443" s="41" t="str">
        <f>IF(ISBLANK(A443),"",'Frese Valve Selection'!AF443&amp;" kPa")</f>
        <v>0 kPa</v>
      </c>
      <c r="J443" s="41">
        <f>IF(ISBLANK(A443),"",'Frese Valve Selection'!B443)</f>
        <v>0</v>
      </c>
      <c r="K443" s="42" t="str">
        <f>IF(ISBLANK('Frese Valve Selection'!E443),"",'Frese Valve Selection'!E443)</f>
        <v/>
      </c>
    </row>
    <row r="444" spans="1:11">
      <c r="A444" s="40" t="str">
        <f>IF(ISBLANK('Frese Valve Selection'!O444),"",'Frese Valve Selection'!O444)</f>
        <v/>
      </c>
      <c r="B444" s="41">
        <f>'Frese Valve Selection'!C444</f>
        <v>0</v>
      </c>
      <c r="C444" s="41">
        <f>IF(ISBLANK(A444),"",'Frese Valve Selection'!AE444)</f>
        <v>0</v>
      </c>
      <c r="D444" s="41"/>
      <c r="E444" s="41"/>
      <c r="F444" s="41">
        <f>IF(ISBLANK(A444),"",'Frese Valve Selection'!D444)</f>
        <v>0</v>
      </c>
      <c r="G444" s="41">
        <v>1</v>
      </c>
      <c r="H444" s="41" t="s">
        <v>78</v>
      </c>
      <c r="I444" s="41" t="str">
        <f>IF(ISBLANK(A444),"",'Frese Valve Selection'!AF444&amp;" kPa")</f>
        <v>0 kPa</v>
      </c>
      <c r="J444" s="41">
        <f>IF(ISBLANK(A444),"",'Frese Valve Selection'!B444)</f>
        <v>0</v>
      </c>
      <c r="K444" s="42" t="str">
        <f>IF(ISBLANK('Frese Valve Selection'!E444),"",'Frese Valve Selection'!E444)</f>
        <v/>
      </c>
    </row>
    <row r="445" spans="1:11">
      <c r="A445" s="40" t="str">
        <f>IF(ISBLANK('Frese Valve Selection'!O445),"",'Frese Valve Selection'!O445)</f>
        <v/>
      </c>
      <c r="B445" s="41">
        <f>'Frese Valve Selection'!C445</f>
        <v>0</v>
      </c>
      <c r="C445" s="41">
        <f>IF(ISBLANK(A445),"",'Frese Valve Selection'!AE445)</f>
        <v>0</v>
      </c>
      <c r="D445" s="41"/>
      <c r="E445" s="41"/>
      <c r="F445" s="41">
        <f>IF(ISBLANK(A445),"",'Frese Valve Selection'!D445)</f>
        <v>0</v>
      </c>
      <c r="G445" s="41">
        <v>1</v>
      </c>
      <c r="H445" s="41" t="s">
        <v>78</v>
      </c>
      <c r="I445" s="41" t="str">
        <f>IF(ISBLANK(A445),"",'Frese Valve Selection'!AF445&amp;" kPa")</f>
        <v>0 kPa</v>
      </c>
      <c r="J445" s="41">
        <f>IF(ISBLANK(A445),"",'Frese Valve Selection'!B445)</f>
        <v>0</v>
      </c>
      <c r="K445" s="42" t="str">
        <f>IF(ISBLANK('Frese Valve Selection'!E445),"",'Frese Valve Selection'!E445)</f>
        <v/>
      </c>
    </row>
    <row r="446" spans="1:11">
      <c r="A446" s="40" t="str">
        <f>IF(ISBLANK('Frese Valve Selection'!O446),"",'Frese Valve Selection'!O446)</f>
        <v/>
      </c>
      <c r="B446" s="41">
        <f>'Frese Valve Selection'!C446</f>
        <v>0</v>
      </c>
      <c r="C446" s="41">
        <f>IF(ISBLANK(A446),"",'Frese Valve Selection'!AE446)</f>
        <v>0</v>
      </c>
      <c r="D446" s="41"/>
      <c r="E446" s="41"/>
      <c r="F446" s="41">
        <f>IF(ISBLANK(A446),"",'Frese Valve Selection'!D446)</f>
        <v>0</v>
      </c>
      <c r="G446" s="41">
        <v>1</v>
      </c>
      <c r="H446" s="41" t="s">
        <v>78</v>
      </c>
      <c r="I446" s="41" t="str">
        <f>IF(ISBLANK(A446),"",'Frese Valve Selection'!AF446&amp;" kPa")</f>
        <v>0 kPa</v>
      </c>
      <c r="J446" s="41">
        <f>IF(ISBLANK(A446),"",'Frese Valve Selection'!B446)</f>
        <v>0</v>
      </c>
      <c r="K446" s="42" t="str">
        <f>IF(ISBLANK('Frese Valve Selection'!E446),"",'Frese Valve Selection'!E446)</f>
        <v/>
      </c>
    </row>
    <row r="447" spans="1:11">
      <c r="A447" s="40" t="str">
        <f>IF(ISBLANK('Frese Valve Selection'!O447),"",'Frese Valve Selection'!O447)</f>
        <v/>
      </c>
      <c r="B447" s="41">
        <f>'Frese Valve Selection'!C447</f>
        <v>0</v>
      </c>
      <c r="C447" s="41">
        <f>IF(ISBLANK(A447),"",'Frese Valve Selection'!AE447)</f>
        <v>0</v>
      </c>
      <c r="D447" s="41"/>
      <c r="E447" s="41"/>
      <c r="F447" s="41">
        <f>IF(ISBLANK(A447),"",'Frese Valve Selection'!D447)</f>
        <v>0</v>
      </c>
      <c r="G447" s="41">
        <v>1</v>
      </c>
      <c r="H447" s="41" t="s">
        <v>78</v>
      </c>
      <c r="I447" s="41" t="str">
        <f>IF(ISBLANK(A447),"",'Frese Valve Selection'!AF447&amp;" kPa")</f>
        <v>0 kPa</v>
      </c>
      <c r="J447" s="41">
        <f>IF(ISBLANK(A447),"",'Frese Valve Selection'!B447)</f>
        <v>0</v>
      </c>
      <c r="K447" s="42" t="str">
        <f>IF(ISBLANK('Frese Valve Selection'!E447),"",'Frese Valve Selection'!E447)</f>
        <v/>
      </c>
    </row>
    <row r="448" spans="1:11">
      <c r="A448" s="40" t="str">
        <f>IF(ISBLANK('Frese Valve Selection'!O448),"",'Frese Valve Selection'!O448)</f>
        <v/>
      </c>
      <c r="B448" s="41">
        <f>'Frese Valve Selection'!C448</f>
        <v>0</v>
      </c>
      <c r="C448" s="41">
        <f>IF(ISBLANK(A448),"",'Frese Valve Selection'!AE448)</f>
        <v>0</v>
      </c>
      <c r="D448" s="41"/>
      <c r="E448" s="41"/>
      <c r="F448" s="41">
        <f>IF(ISBLANK(A448),"",'Frese Valve Selection'!D448)</f>
        <v>0</v>
      </c>
      <c r="G448" s="41">
        <v>1</v>
      </c>
      <c r="H448" s="41" t="s">
        <v>78</v>
      </c>
      <c r="I448" s="41" t="str">
        <f>IF(ISBLANK(A448),"",'Frese Valve Selection'!AF448&amp;" kPa")</f>
        <v>0 kPa</v>
      </c>
      <c r="J448" s="41">
        <f>IF(ISBLANK(A448),"",'Frese Valve Selection'!B448)</f>
        <v>0</v>
      </c>
      <c r="K448" s="42" t="str">
        <f>IF(ISBLANK('Frese Valve Selection'!E448),"",'Frese Valve Selection'!E448)</f>
        <v/>
      </c>
    </row>
    <row r="449" spans="1:11">
      <c r="A449" s="40" t="str">
        <f>IF(ISBLANK('Frese Valve Selection'!O449),"",'Frese Valve Selection'!O449)</f>
        <v/>
      </c>
      <c r="B449" s="41">
        <f>'Frese Valve Selection'!C449</f>
        <v>0</v>
      </c>
      <c r="C449" s="41">
        <f>IF(ISBLANK(A449),"",'Frese Valve Selection'!AE449)</f>
        <v>0</v>
      </c>
      <c r="D449" s="41"/>
      <c r="E449" s="41"/>
      <c r="F449" s="41">
        <f>IF(ISBLANK(A449),"",'Frese Valve Selection'!D449)</f>
        <v>0</v>
      </c>
      <c r="G449" s="41">
        <v>1</v>
      </c>
      <c r="H449" s="41" t="s">
        <v>78</v>
      </c>
      <c r="I449" s="41" t="str">
        <f>IF(ISBLANK(A449),"",'Frese Valve Selection'!AF449&amp;" kPa")</f>
        <v>0 kPa</v>
      </c>
      <c r="J449" s="41">
        <f>IF(ISBLANK(A449),"",'Frese Valve Selection'!B449)</f>
        <v>0</v>
      </c>
      <c r="K449" s="42" t="str">
        <f>IF(ISBLANK('Frese Valve Selection'!E449),"",'Frese Valve Selection'!E449)</f>
        <v/>
      </c>
    </row>
    <row r="450" spans="1:11">
      <c r="A450" s="40" t="str">
        <f>IF(ISBLANK('Frese Valve Selection'!O450),"",'Frese Valve Selection'!O450)</f>
        <v/>
      </c>
      <c r="B450" s="41">
        <f>'Frese Valve Selection'!C450</f>
        <v>0</v>
      </c>
      <c r="C450" s="41">
        <f>IF(ISBLANK(A450),"",'Frese Valve Selection'!AE450)</f>
        <v>0</v>
      </c>
      <c r="D450" s="41"/>
      <c r="E450" s="41"/>
      <c r="F450" s="41">
        <f>IF(ISBLANK(A450),"",'Frese Valve Selection'!D450)</f>
        <v>0</v>
      </c>
      <c r="G450" s="41">
        <v>1</v>
      </c>
      <c r="H450" s="41" t="s">
        <v>78</v>
      </c>
      <c r="I450" s="41" t="str">
        <f>IF(ISBLANK(A450),"",'Frese Valve Selection'!AF450&amp;" kPa")</f>
        <v>0 kPa</v>
      </c>
      <c r="J450" s="41">
        <f>IF(ISBLANK(A450),"",'Frese Valve Selection'!B450)</f>
        <v>0</v>
      </c>
      <c r="K450" s="42" t="str">
        <f>IF(ISBLANK('Frese Valve Selection'!E450),"",'Frese Valve Selection'!E450)</f>
        <v/>
      </c>
    </row>
    <row r="451" spans="1:11">
      <c r="A451" s="40" t="str">
        <f>IF(ISBLANK('Frese Valve Selection'!O451),"",'Frese Valve Selection'!O451)</f>
        <v/>
      </c>
      <c r="B451" s="41">
        <f>'Frese Valve Selection'!C451</f>
        <v>0</v>
      </c>
      <c r="C451" s="41">
        <f>IF(ISBLANK(A451),"",'Frese Valve Selection'!AE451)</f>
        <v>0</v>
      </c>
      <c r="D451" s="41"/>
      <c r="E451" s="41"/>
      <c r="F451" s="41">
        <f>IF(ISBLANK(A451),"",'Frese Valve Selection'!D451)</f>
        <v>0</v>
      </c>
      <c r="G451" s="41">
        <v>1</v>
      </c>
      <c r="H451" s="41" t="s">
        <v>78</v>
      </c>
      <c r="I451" s="41" t="str">
        <f>IF(ISBLANK(A451),"",'Frese Valve Selection'!AF451&amp;" kPa")</f>
        <v>0 kPa</v>
      </c>
      <c r="J451" s="41">
        <f>IF(ISBLANK(A451),"",'Frese Valve Selection'!B451)</f>
        <v>0</v>
      </c>
      <c r="K451" s="42" t="str">
        <f>IF(ISBLANK('Frese Valve Selection'!E451),"",'Frese Valve Selection'!E451)</f>
        <v/>
      </c>
    </row>
    <row r="452" spans="1:11">
      <c r="A452" s="40" t="str">
        <f>IF(ISBLANK('Frese Valve Selection'!O452),"",'Frese Valve Selection'!O452)</f>
        <v/>
      </c>
      <c r="B452" s="41">
        <f>'Frese Valve Selection'!C452</f>
        <v>0</v>
      </c>
      <c r="C452" s="41">
        <f>IF(ISBLANK(A452),"",'Frese Valve Selection'!AE452)</f>
        <v>0</v>
      </c>
      <c r="D452" s="41"/>
      <c r="E452" s="41"/>
      <c r="F452" s="41">
        <f>IF(ISBLANK(A452),"",'Frese Valve Selection'!D452)</f>
        <v>0</v>
      </c>
      <c r="G452" s="41">
        <v>1</v>
      </c>
      <c r="H452" s="41" t="s">
        <v>78</v>
      </c>
      <c r="I452" s="41" t="str">
        <f>IF(ISBLANK(A452),"",'Frese Valve Selection'!AF452&amp;" kPa")</f>
        <v>0 kPa</v>
      </c>
      <c r="J452" s="41">
        <f>IF(ISBLANK(A452),"",'Frese Valve Selection'!B452)</f>
        <v>0</v>
      </c>
      <c r="K452" s="42" t="str">
        <f>IF(ISBLANK('Frese Valve Selection'!E452),"",'Frese Valve Selection'!E452)</f>
        <v/>
      </c>
    </row>
    <row r="453" spans="1:11">
      <c r="A453" s="40" t="str">
        <f>IF(ISBLANK('Frese Valve Selection'!O453),"",'Frese Valve Selection'!O453)</f>
        <v/>
      </c>
      <c r="B453" s="41">
        <f>'Frese Valve Selection'!C453</f>
        <v>0</v>
      </c>
      <c r="C453" s="41">
        <f>IF(ISBLANK(A453),"",'Frese Valve Selection'!AE453)</f>
        <v>0</v>
      </c>
      <c r="D453" s="41"/>
      <c r="E453" s="41"/>
      <c r="F453" s="41">
        <f>IF(ISBLANK(A453),"",'Frese Valve Selection'!D453)</f>
        <v>0</v>
      </c>
      <c r="G453" s="41">
        <v>1</v>
      </c>
      <c r="H453" s="41" t="s">
        <v>78</v>
      </c>
      <c r="I453" s="41" t="str">
        <f>IF(ISBLANK(A453),"",'Frese Valve Selection'!AF453&amp;" kPa")</f>
        <v>0 kPa</v>
      </c>
      <c r="J453" s="41">
        <f>IF(ISBLANK(A453),"",'Frese Valve Selection'!B453)</f>
        <v>0</v>
      </c>
      <c r="K453" s="42" t="str">
        <f>IF(ISBLANK('Frese Valve Selection'!E453),"",'Frese Valve Selection'!E453)</f>
        <v/>
      </c>
    </row>
    <row r="454" spans="1:11">
      <c r="A454" s="40" t="str">
        <f>IF(ISBLANK('Frese Valve Selection'!O454),"",'Frese Valve Selection'!O454)</f>
        <v/>
      </c>
      <c r="B454" s="41">
        <f>'Frese Valve Selection'!C454</f>
        <v>0</v>
      </c>
      <c r="C454" s="41">
        <f>IF(ISBLANK(A454),"",'Frese Valve Selection'!AE454)</f>
        <v>0</v>
      </c>
      <c r="D454" s="41"/>
      <c r="E454" s="41"/>
      <c r="F454" s="41">
        <f>IF(ISBLANK(A454),"",'Frese Valve Selection'!D454)</f>
        <v>0</v>
      </c>
      <c r="G454" s="41">
        <v>1</v>
      </c>
      <c r="H454" s="41" t="s">
        <v>78</v>
      </c>
      <c r="I454" s="41" t="str">
        <f>IF(ISBLANK(A454),"",'Frese Valve Selection'!AF454&amp;" kPa")</f>
        <v>0 kPa</v>
      </c>
      <c r="J454" s="41">
        <f>IF(ISBLANK(A454),"",'Frese Valve Selection'!B454)</f>
        <v>0</v>
      </c>
      <c r="K454" s="42" t="str">
        <f>IF(ISBLANK('Frese Valve Selection'!E454),"",'Frese Valve Selection'!E454)</f>
        <v/>
      </c>
    </row>
    <row r="455" spans="1:11">
      <c r="A455" s="40" t="str">
        <f>IF(ISBLANK('Frese Valve Selection'!O455),"",'Frese Valve Selection'!O455)</f>
        <v/>
      </c>
      <c r="B455" s="41">
        <f>'Frese Valve Selection'!C455</f>
        <v>0</v>
      </c>
      <c r="C455" s="41">
        <f>IF(ISBLANK(A455),"",'Frese Valve Selection'!AE455)</f>
        <v>0</v>
      </c>
      <c r="D455" s="41"/>
      <c r="E455" s="41"/>
      <c r="F455" s="41">
        <f>IF(ISBLANK(A455),"",'Frese Valve Selection'!D455)</f>
        <v>0</v>
      </c>
      <c r="G455" s="41">
        <v>1</v>
      </c>
      <c r="H455" s="41" t="s">
        <v>78</v>
      </c>
      <c r="I455" s="41" t="str">
        <f>IF(ISBLANK(A455),"",'Frese Valve Selection'!AF455&amp;" kPa")</f>
        <v>0 kPa</v>
      </c>
      <c r="J455" s="41">
        <f>IF(ISBLANK(A455),"",'Frese Valve Selection'!B455)</f>
        <v>0</v>
      </c>
      <c r="K455" s="42" t="str">
        <f>IF(ISBLANK('Frese Valve Selection'!E455),"",'Frese Valve Selection'!E455)</f>
        <v/>
      </c>
    </row>
    <row r="456" spans="1:11">
      <c r="A456" s="40" t="str">
        <f>IF(ISBLANK('Frese Valve Selection'!O456),"",'Frese Valve Selection'!O456)</f>
        <v/>
      </c>
      <c r="B456" s="41">
        <f>'Frese Valve Selection'!C456</f>
        <v>0</v>
      </c>
      <c r="C456" s="41">
        <f>IF(ISBLANK(A456),"",'Frese Valve Selection'!AE456)</f>
        <v>0</v>
      </c>
      <c r="D456" s="41"/>
      <c r="E456" s="41"/>
      <c r="F456" s="41">
        <f>IF(ISBLANK(A456),"",'Frese Valve Selection'!D456)</f>
        <v>0</v>
      </c>
      <c r="G456" s="41">
        <v>1</v>
      </c>
      <c r="H456" s="41" t="s">
        <v>78</v>
      </c>
      <c r="I456" s="41" t="str">
        <f>IF(ISBLANK(A456),"",'Frese Valve Selection'!AF456&amp;" kPa")</f>
        <v>0 kPa</v>
      </c>
      <c r="J456" s="41">
        <f>IF(ISBLANK(A456),"",'Frese Valve Selection'!B456)</f>
        <v>0</v>
      </c>
      <c r="K456" s="42" t="str">
        <f>IF(ISBLANK('Frese Valve Selection'!E456),"",'Frese Valve Selection'!E456)</f>
        <v/>
      </c>
    </row>
    <row r="457" spans="1:11">
      <c r="A457" s="40" t="str">
        <f>IF(ISBLANK('Frese Valve Selection'!O457),"",'Frese Valve Selection'!O457)</f>
        <v/>
      </c>
      <c r="B457" s="41">
        <f>'Frese Valve Selection'!C457</f>
        <v>0</v>
      </c>
      <c r="C457" s="41">
        <f>IF(ISBLANK(A457),"",'Frese Valve Selection'!AE457)</f>
        <v>0</v>
      </c>
      <c r="D457" s="41"/>
      <c r="E457" s="41"/>
      <c r="F457" s="41">
        <f>IF(ISBLANK(A457),"",'Frese Valve Selection'!D457)</f>
        <v>0</v>
      </c>
      <c r="G457" s="41">
        <v>1</v>
      </c>
      <c r="H457" s="41" t="s">
        <v>78</v>
      </c>
      <c r="I457" s="41" t="str">
        <f>IF(ISBLANK(A457),"",'Frese Valve Selection'!AF457&amp;" kPa")</f>
        <v>0 kPa</v>
      </c>
      <c r="J457" s="41">
        <f>IF(ISBLANK(A457),"",'Frese Valve Selection'!B457)</f>
        <v>0</v>
      </c>
      <c r="K457" s="42" t="str">
        <f>IF(ISBLANK('Frese Valve Selection'!E457),"",'Frese Valve Selection'!E457)</f>
        <v/>
      </c>
    </row>
    <row r="458" spans="1:11">
      <c r="A458" s="40" t="str">
        <f>IF(ISBLANK('Frese Valve Selection'!O458),"",'Frese Valve Selection'!O458)</f>
        <v/>
      </c>
      <c r="B458" s="41">
        <f>'Frese Valve Selection'!C458</f>
        <v>0</v>
      </c>
      <c r="C458" s="41">
        <f>IF(ISBLANK(A458),"",'Frese Valve Selection'!AE458)</f>
        <v>0</v>
      </c>
      <c r="D458" s="41"/>
      <c r="E458" s="41"/>
      <c r="F458" s="41">
        <f>IF(ISBLANK(A458),"",'Frese Valve Selection'!D458)</f>
        <v>0</v>
      </c>
      <c r="G458" s="41">
        <v>1</v>
      </c>
      <c r="H458" s="41" t="s">
        <v>78</v>
      </c>
      <c r="I458" s="41" t="str">
        <f>IF(ISBLANK(A458),"",'Frese Valve Selection'!AF458&amp;" kPa")</f>
        <v>0 kPa</v>
      </c>
      <c r="J458" s="41">
        <f>IF(ISBLANK(A458),"",'Frese Valve Selection'!B458)</f>
        <v>0</v>
      </c>
      <c r="K458" s="42" t="str">
        <f>IF(ISBLANK('Frese Valve Selection'!E458),"",'Frese Valve Selection'!E458)</f>
        <v/>
      </c>
    </row>
    <row r="459" spans="1:11">
      <c r="A459" s="40" t="str">
        <f>IF(ISBLANK('Frese Valve Selection'!O459),"",'Frese Valve Selection'!O459)</f>
        <v/>
      </c>
      <c r="B459" s="41">
        <f>'Frese Valve Selection'!C459</f>
        <v>0</v>
      </c>
      <c r="C459" s="41">
        <f>IF(ISBLANK(A459),"",'Frese Valve Selection'!AE459)</f>
        <v>0</v>
      </c>
      <c r="D459" s="41"/>
      <c r="E459" s="41"/>
      <c r="F459" s="41">
        <f>IF(ISBLANK(A459),"",'Frese Valve Selection'!D459)</f>
        <v>0</v>
      </c>
      <c r="G459" s="41">
        <v>1</v>
      </c>
      <c r="H459" s="41" t="s">
        <v>78</v>
      </c>
      <c r="I459" s="41" t="str">
        <f>IF(ISBLANK(A459),"",'Frese Valve Selection'!AF459&amp;" kPa")</f>
        <v>0 kPa</v>
      </c>
      <c r="J459" s="41">
        <f>IF(ISBLANK(A459),"",'Frese Valve Selection'!B459)</f>
        <v>0</v>
      </c>
      <c r="K459" s="42" t="str">
        <f>IF(ISBLANK('Frese Valve Selection'!E459),"",'Frese Valve Selection'!E459)</f>
        <v/>
      </c>
    </row>
    <row r="460" spans="1:11">
      <c r="A460" s="40" t="str">
        <f>IF(ISBLANK('Frese Valve Selection'!O460),"",'Frese Valve Selection'!O460)</f>
        <v/>
      </c>
      <c r="B460" s="41">
        <f>'Frese Valve Selection'!C460</f>
        <v>0</v>
      </c>
      <c r="C460" s="41">
        <f>IF(ISBLANK(A460),"",'Frese Valve Selection'!AE460)</f>
        <v>0</v>
      </c>
      <c r="D460" s="41"/>
      <c r="E460" s="41"/>
      <c r="F460" s="41">
        <f>IF(ISBLANK(A460),"",'Frese Valve Selection'!D460)</f>
        <v>0</v>
      </c>
      <c r="G460" s="41">
        <v>1</v>
      </c>
      <c r="H460" s="41" t="s">
        <v>78</v>
      </c>
      <c r="I460" s="41" t="str">
        <f>IF(ISBLANK(A460),"",'Frese Valve Selection'!AF460&amp;" kPa")</f>
        <v>0 kPa</v>
      </c>
      <c r="J460" s="41">
        <f>IF(ISBLANK(A460),"",'Frese Valve Selection'!B460)</f>
        <v>0</v>
      </c>
      <c r="K460" s="42" t="str">
        <f>IF(ISBLANK('Frese Valve Selection'!E460),"",'Frese Valve Selection'!E460)</f>
        <v/>
      </c>
    </row>
    <row r="461" spans="1:11">
      <c r="A461" s="40" t="str">
        <f>IF(ISBLANK('Frese Valve Selection'!O461),"",'Frese Valve Selection'!O461)</f>
        <v/>
      </c>
      <c r="B461" s="41">
        <f>'Frese Valve Selection'!C461</f>
        <v>0</v>
      </c>
      <c r="C461" s="41">
        <f>IF(ISBLANK(A461),"",'Frese Valve Selection'!AE461)</f>
        <v>0</v>
      </c>
      <c r="D461" s="41"/>
      <c r="E461" s="41"/>
      <c r="F461" s="41">
        <f>IF(ISBLANK(A461),"",'Frese Valve Selection'!D461)</f>
        <v>0</v>
      </c>
      <c r="G461" s="41">
        <v>1</v>
      </c>
      <c r="H461" s="41" t="s">
        <v>78</v>
      </c>
      <c r="I461" s="41" t="str">
        <f>IF(ISBLANK(A461),"",'Frese Valve Selection'!AF461&amp;" kPa")</f>
        <v>0 kPa</v>
      </c>
      <c r="J461" s="41">
        <f>IF(ISBLANK(A461),"",'Frese Valve Selection'!B461)</f>
        <v>0</v>
      </c>
      <c r="K461" s="42" t="str">
        <f>IF(ISBLANK('Frese Valve Selection'!E461),"",'Frese Valve Selection'!E461)</f>
        <v/>
      </c>
    </row>
    <row r="462" spans="1:11">
      <c r="A462" s="40" t="str">
        <f>IF(ISBLANK('Frese Valve Selection'!O462),"",'Frese Valve Selection'!O462)</f>
        <v/>
      </c>
      <c r="B462" s="41">
        <f>'Frese Valve Selection'!C462</f>
        <v>0</v>
      </c>
      <c r="C462" s="41">
        <f>IF(ISBLANK(A462),"",'Frese Valve Selection'!AE462)</f>
        <v>0</v>
      </c>
      <c r="D462" s="41"/>
      <c r="E462" s="41"/>
      <c r="F462" s="41">
        <f>IF(ISBLANK(A462),"",'Frese Valve Selection'!D462)</f>
        <v>0</v>
      </c>
      <c r="G462" s="41">
        <v>1</v>
      </c>
      <c r="H462" s="41" t="s">
        <v>78</v>
      </c>
      <c r="I462" s="41" t="str">
        <f>IF(ISBLANK(A462),"",'Frese Valve Selection'!AF462&amp;" kPa")</f>
        <v>0 kPa</v>
      </c>
      <c r="J462" s="41">
        <f>IF(ISBLANK(A462),"",'Frese Valve Selection'!B462)</f>
        <v>0</v>
      </c>
      <c r="K462" s="42" t="str">
        <f>IF(ISBLANK('Frese Valve Selection'!E462),"",'Frese Valve Selection'!E462)</f>
        <v/>
      </c>
    </row>
    <row r="463" spans="1:11">
      <c r="A463" s="40" t="str">
        <f>IF(ISBLANK('Frese Valve Selection'!O463),"",'Frese Valve Selection'!O463)</f>
        <v/>
      </c>
      <c r="B463" s="41">
        <f>'Frese Valve Selection'!C463</f>
        <v>0</v>
      </c>
      <c r="C463" s="41">
        <f>IF(ISBLANK(A463),"",'Frese Valve Selection'!AE463)</f>
        <v>0</v>
      </c>
      <c r="D463" s="41"/>
      <c r="E463" s="41"/>
      <c r="F463" s="41">
        <f>IF(ISBLANK(A463),"",'Frese Valve Selection'!D463)</f>
        <v>0</v>
      </c>
      <c r="G463" s="41">
        <v>1</v>
      </c>
      <c r="H463" s="41" t="s">
        <v>78</v>
      </c>
      <c r="I463" s="41" t="str">
        <f>IF(ISBLANK(A463),"",'Frese Valve Selection'!AF463&amp;" kPa")</f>
        <v>0 kPa</v>
      </c>
      <c r="J463" s="41">
        <f>IF(ISBLANK(A463),"",'Frese Valve Selection'!B463)</f>
        <v>0</v>
      </c>
      <c r="K463" s="42" t="str">
        <f>IF(ISBLANK('Frese Valve Selection'!E463),"",'Frese Valve Selection'!E463)</f>
        <v/>
      </c>
    </row>
    <row r="464" spans="1:11">
      <c r="A464" s="40" t="str">
        <f>IF(ISBLANK('Frese Valve Selection'!O464),"",'Frese Valve Selection'!O464)</f>
        <v/>
      </c>
      <c r="B464" s="41">
        <f>'Frese Valve Selection'!C464</f>
        <v>0</v>
      </c>
      <c r="C464" s="41">
        <f>IF(ISBLANK(A464),"",'Frese Valve Selection'!AE464)</f>
        <v>0</v>
      </c>
      <c r="D464" s="41"/>
      <c r="E464" s="41"/>
      <c r="F464" s="41">
        <f>IF(ISBLANK(A464),"",'Frese Valve Selection'!D464)</f>
        <v>0</v>
      </c>
      <c r="G464" s="41">
        <v>1</v>
      </c>
      <c r="H464" s="41" t="s">
        <v>78</v>
      </c>
      <c r="I464" s="41" t="str">
        <f>IF(ISBLANK(A464),"",'Frese Valve Selection'!AF464&amp;" kPa")</f>
        <v>0 kPa</v>
      </c>
      <c r="J464" s="41">
        <f>IF(ISBLANK(A464),"",'Frese Valve Selection'!B464)</f>
        <v>0</v>
      </c>
      <c r="K464" s="42" t="str">
        <f>IF(ISBLANK('Frese Valve Selection'!E464),"",'Frese Valve Selection'!E464)</f>
        <v/>
      </c>
    </row>
    <row r="465" spans="1:11">
      <c r="A465" s="40" t="str">
        <f>IF(ISBLANK('Frese Valve Selection'!O465),"",'Frese Valve Selection'!O465)</f>
        <v/>
      </c>
      <c r="B465" s="41">
        <f>'Frese Valve Selection'!C465</f>
        <v>0</v>
      </c>
      <c r="C465" s="41">
        <f>IF(ISBLANK(A465),"",'Frese Valve Selection'!AE465)</f>
        <v>0</v>
      </c>
      <c r="D465" s="41"/>
      <c r="E465" s="41"/>
      <c r="F465" s="41">
        <f>IF(ISBLANK(A465),"",'Frese Valve Selection'!D465)</f>
        <v>0</v>
      </c>
      <c r="G465" s="41">
        <v>1</v>
      </c>
      <c r="H465" s="41" t="s">
        <v>78</v>
      </c>
      <c r="I465" s="41" t="str">
        <f>IF(ISBLANK(A465),"",'Frese Valve Selection'!AF465&amp;" kPa")</f>
        <v>0 kPa</v>
      </c>
      <c r="J465" s="41">
        <f>IF(ISBLANK(A465),"",'Frese Valve Selection'!B465)</f>
        <v>0</v>
      </c>
      <c r="K465" s="42" t="str">
        <f>IF(ISBLANK('Frese Valve Selection'!E465),"",'Frese Valve Selection'!E465)</f>
        <v/>
      </c>
    </row>
    <row r="466" spans="1:11">
      <c r="A466" s="40" t="str">
        <f>IF(ISBLANK('Frese Valve Selection'!O466),"",'Frese Valve Selection'!O466)</f>
        <v/>
      </c>
      <c r="B466" s="41">
        <f>'Frese Valve Selection'!C466</f>
        <v>0</v>
      </c>
      <c r="C466" s="41">
        <f>IF(ISBLANK(A466),"",'Frese Valve Selection'!AE466)</f>
        <v>0</v>
      </c>
      <c r="D466" s="41"/>
      <c r="E466" s="41"/>
      <c r="F466" s="41">
        <f>IF(ISBLANK(A466),"",'Frese Valve Selection'!D466)</f>
        <v>0</v>
      </c>
      <c r="G466" s="41">
        <v>1</v>
      </c>
      <c r="H466" s="41" t="s">
        <v>78</v>
      </c>
      <c r="I466" s="41" t="str">
        <f>IF(ISBLANK(A466),"",'Frese Valve Selection'!AF466&amp;" kPa")</f>
        <v>0 kPa</v>
      </c>
      <c r="J466" s="41">
        <f>IF(ISBLANK(A466),"",'Frese Valve Selection'!B466)</f>
        <v>0</v>
      </c>
      <c r="K466" s="42" t="str">
        <f>IF(ISBLANK('Frese Valve Selection'!E466),"",'Frese Valve Selection'!E466)</f>
        <v/>
      </c>
    </row>
    <row r="467" spans="1:11">
      <c r="A467" s="40" t="str">
        <f>IF(ISBLANK('Frese Valve Selection'!O467),"",'Frese Valve Selection'!O467)</f>
        <v/>
      </c>
      <c r="B467" s="41">
        <f>'Frese Valve Selection'!C467</f>
        <v>0</v>
      </c>
      <c r="C467" s="41">
        <f>IF(ISBLANK(A467),"",'Frese Valve Selection'!AE467)</f>
        <v>0</v>
      </c>
      <c r="D467" s="41"/>
      <c r="E467" s="41"/>
      <c r="F467" s="41">
        <f>IF(ISBLANK(A467),"",'Frese Valve Selection'!D467)</f>
        <v>0</v>
      </c>
      <c r="G467" s="41">
        <v>1</v>
      </c>
      <c r="H467" s="41" t="s">
        <v>78</v>
      </c>
      <c r="I467" s="41" t="str">
        <f>IF(ISBLANK(A467),"",'Frese Valve Selection'!AF467&amp;" kPa")</f>
        <v>0 kPa</v>
      </c>
      <c r="J467" s="41">
        <f>IF(ISBLANK(A467),"",'Frese Valve Selection'!B467)</f>
        <v>0</v>
      </c>
      <c r="K467" s="42" t="str">
        <f>IF(ISBLANK('Frese Valve Selection'!E467),"",'Frese Valve Selection'!E467)</f>
        <v/>
      </c>
    </row>
    <row r="468" spans="1:11">
      <c r="A468" s="40" t="str">
        <f>IF(ISBLANK('Frese Valve Selection'!O468),"",'Frese Valve Selection'!O468)</f>
        <v/>
      </c>
      <c r="B468" s="41">
        <f>'Frese Valve Selection'!C468</f>
        <v>0</v>
      </c>
      <c r="C468" s="41">
        <f>IF(ISBLANK(A468),"",'Frese Valve Selection'!AE468)</f>
        <v>0</v>
      </c>
      <c r="D468" s="41"/>
      <c r="E468" s="41"/>
      <c r="F468" s="41">
        <f>IF(ISBLANK(A468),"",'Frese Valve Selection'!D468)</f>
        <v>0</v>
      </c>
      <c r="G468" s="41">
        <v>1</v>
      </c>
      <c r="H468" s="41" t="s">
        <v>78</v>
      </c>
      <c r="I468" s="41" t="str">
        <f>IF(ISBLANK(A468),"",'Frese Valve Selection'!AF468&amp;" kPa")</f>
        <v>0 kPa</v>
      </c>
      <c r="J468" s="41">
        <f>IF(ISBLANK(A468),"",'Frese Valve Selection'!B468)</f>
        <v>0</v>
      </c>
      <c r="K468" s="42" t="str">
        <f>IF(ISBLANK('Frese Valve Selection'!E468),"",'Frese Valve Selection'!E468)</f>
        <v/>
      </c>
    </row>
    <row r="469" spans="1:11">
      <c r="A469" s="40" t="str">
        <f>IF(ISBLANK('Frese Valve Selection'!O469),"",'Frese Valve Selection'!O469)</f>
        <v/>
      </c>
      <c r="B469" s="41">
        <f>'Frese Valve Selection'!C469</f>
        <v>0</v>
      </c>
      <c r="C469" s="41">
        <f>IF(ISBLANK(A469),"",'Frese Valve Selection'!AE469)</f>
        <v>0</v>
      </c>
      <c r="D469" s="41"/>
      <c r="E469" s="41"/>
      <c r="F469" s="41">
        <f>IF(ISBLANK(A469),"",'Frese Valve Selection'!D469)</f>
        <v>0</v>
      </c>
      <c r="G469" s="41">
        <v>1</v>
      </c>
      <c r="H469" s="41" t="s">
        <v>78</v>
      </c>
      <c r="I469" s="41" t="str">
        <f>IF(ISBLANK(A469),"",'Frese Valve Selection'!AF469&amp;" kPa")</f>
        <v>0 kPa</v>
      </c>
      <c r="J469" s="41">
        <f>IF(ISBLANK(A469),"",'Frese Valve Selection'!B469)</f>
        <v>0</v>
      </c>
      <c r="K469" s="42" t="str">
        <f>IF(ISBLANK('Frese Valve Selection'!E469),"",'Frese Valve Selection'!E469)</f>
        <v/>
      </c>
    </row>
    <row r="470" spans="1:11">
      <c r="A470" s="40" t="str">
        <f>IF(ISBLANK('Frese Valve Selection'!O470),"",'Frese Valve Selection'!O470)</f>
        <v/>
      </c>
      <c r="B470" s="41">
        <f>'Frese Valve Selection'!C470</f>
        <v>0</v>
      </c>
      <c r="C470" s="41">
        <f>IF(ISBLANK(A470),"",'Frese Valve Selection'!AE470)</f>
        <v>0</v>
      </c>
      <c r="D470" s="41"/>
      <c r="E470" s="41"/>
      <c r="F470" s="41">
        <f>IF(ISBLANK(A470),"",'Frese Valve Selection'!D470)</f>
        <v>0</v>
      </c>
      <c r="G470" s="41">
        <v>1</v>
      </c>
      <c r="H470" s="41" t="s">
        <v>78</v>
      </c>
      <c r="I470" s="41" t="str">
        <f>IF(ISBLANK(A470),"",'Frese Valve Selection'!AF470&amp;" kPa")</f>
        <v>0 kPa</v>
      </c>
      <c r="J470" s="41">
        <f>IF(ISBLANK(A470),"",'Frese Valve Selection'!B470)</f>
        <v>0</v>
      </c>
      <c r="K470" s="42" t="str">
        <f>IF(ISBLANK('Frese Valve Selection'!E470),"",'Frese Valve Selection'!E470)</f>
        <v/>
      </c>
    </row>
    <row r="471" spans="1:11">
      <c r="A471" s="40" t="str">
        <f>IF(ISBLANK('Frese Valve Selection'!O471),"",'Frese Valve Selection'!O471)</f>
        <v/>
      </c>
      <c r="B471" s="41">
        <f>'Frese Valve Selection'!C471</f>
        <v>0</v>
      </c>
      <c r="C471" s="41">
        <f>IF(ISBLANK(A471),"",'Frese Valve Selection'!AE471)</f>
        <v>0</v>
      </c>
      <c r="D471" s="41"/>
      <c r="E471" s="41"/>
      <c r="F471" s="41">
        <f>IF(ISBLANK(A471),"",'Frese Valve Selection'!D471)</f>
        <v>0</v>
      </c>
      <c r="G471" s="41">
        <v>1</v>
      </c>
      <c r="H471" s="41" t="s">
        <v>78</v>
      </c>
      <c r="I471" s="41" t="str">
        <f>IF(ISBLANK(A471),"",'Frese Valve Selection'!AF471&amp;" kPa")</f>
        <v>0 kPa</v>
      </c>
      <c r="J471" s="41">
        <f>IF(ISBLANK(A471),"",'Frese Valve Selection'!B471)</f>
        <v>0</v>
      </c>
      <c r="K471" s="42" t="str">
        <f>IF(ISBLANK('Frese Valve Selection'!E471),"",'Frese Valve Selection'!E471)</f>
        <v/>
      </c>
    </row>
    <row r="472" spans="1:11">
      <c r="A472" s="40" t="str">
        <f>IF(ISBLANK('Frese Valve Selection'!O472),"",'Frese Valve Selection'!O472)</f>
        <v/>
      </c>
      <c r="B472" s="41">
        <f>'Frese Valve Selection'!C472</f>
        <v>0</v>
      </c>
      <c r="C472" s="41">
        <f>IF(ISBLANK(A472),"",'Frese Valve Selection'!AE472)</f>
        <v>0</v>
      </c>
      <c r="D472" s="41"/>
      <c r="E472" s="41"/>
      <c r="F472" s="41">
        <f>IF(ISBLANK(A472),"",'Frese Valve Selection'!D472)</f>
        <v>0</v>
      </c>
      <c r="G472" s="41">
        <v>1</v>
      </c>
      <c r="H472" s="41" t="s">
        <v>78</v>
      </c>
      <c r="I472" s="41" t="str">
        <f>IF(ISBLANK(A472),"",'Frese Valve Selection'!AF472&amp;" kPa")</f>
        <v>0 kPa</v>
      </c>
      <c r="J472" s="41">
        <f>IF(ISBLANK(A472),"",'Frese Valve Selection'!B472)</f>
        <v>0</v>
      </c>
      <c r="K472" s="42" t="str">
        <f>IF(ISBLANK('Frese Valve Selection'!E472),"",'Frese Valve Selection'!E472)</f>
        <v/>
      </c>
    </row>
    <row r="473" spans="1:11">
      <c r="A473" s="40" t="str">
        <f>IF(ISBLANK('Frese Valve Selection'!O473),"",'Frese Valve Selection'!O473)</f>
        <v/>
      </c>
      <c r="B473" s="41">
        <f>'Frese Valve Selection'!C473</f>
        <v>0</v>
      </c>
      <c r="C473" s="41">
        <f>IF(ISBLANK(A473),"",'Frese Valve Selection'!AE473)</f>
        <v>0</v>
      </c>
      <c r="D473" s="41"/>
      <c r="E473" s="41"/>
      <c r="F473" s="41">
        <f>IF(ISBLANK(A473),"",'Frese Valve Selection'!D473)</f>
        <v>0</v>
      </c>
      <c r="G473" s="41">
        <v>1</v>
      </c>
      <c r="H473" s="41" t="s">
        <v>78</v>
      </c>
      <c r="I473" s="41" t="str">
        <f>IF(ISBLANK(A473),"",'Frese Valve Selection'!AF473&amp;" kPa")</f>
        <v>0 kPa</v>
      </c>
      <c r="J473" s="41">
        <f>IF(ISBLANK(A473),"",'Frese Valve Selection'!B473)</f>
        <v>0</v>
      </c>
      <c r="K473" s="42" t="str">
        <f>IF(ISBLANK('Frese Valve Selection'!E473),"",'Frese Valve Selection'!E473)</f>
        <v/>
      </c>
    </row>
    <row r="474" spans="1:11">
      <c r="A474" s="40" t="str">
        <f>IF(ISBLANK('Frese Valve Selection'!O474),"",'Frese Valve Selection'!O474)</f>
        <v/>
      </c>
      <c r="B474" s="41">
        <f>'Frese Valve Selection'!C474</f>
        <v>0</v>
      </c>
      <c r="C474" s="41">
        <f>IF(ISBLANK(A474),"",'Frese Valve Selection'!AE474)</f>
        <v>0</v>
      </c>
      <c r="D474" s="41"/>
      <c r="E474" s="41"/>
      <c r="F474" s="41">
        <f>IF(ISBLANK(A474),"",'Frese Valve Selection'!D474)</f>
        <v>0</v>
      </c>
      <c r="G474" s="41">
        <v>1</v>
      </c>
      <c r="H474" s="41" t="s">
        <v>78</v>
      </c>
      <c r="I474" s="41" t="str">
        <f>IF(ISBLANK(A474),"",'Frese Valve Selection'!AF474&amp;" kPa")</f>
        <v>0 kPa</v>
      </c>
      <c r="J474" s="41">
        <f>IF(ISBLANK(A474),"",'Frese Valve Selection'!B474)</f>
        <v>0</v>
      </c>
      <c r="K474" s="42" t="str">
        <f>IF(ISBLANK('Frese Valve Selection'!E474),"",'Frese Valve Selection'!E474)</f>
        <v/>
      </c>
    </row>
    <row r="475" spans="1:11">
      <c r="A475" s="40" t="str">
        <f>IF(ISBLANK('Frese Valve Selection'!O475),"",'Frese Valve Selection'!O475)</f>
        <v/>
      </c>
      <c r="B475" s="41">
        <f>'Frese Valve Selection'!C475</f>
        <v>0</v>
      </c>
      <c r="C475" s="41">
        <f>IF(ISBLANK(A475),"",'Frese Valve Selection'!AE475)</f>
        <v>0</v>
      </c>
      <c r="D475" s="41"/>
      <c r="E475" s="41"/>
      <c r="F475" s="41">
        <f>IF(ISBLANK(A475),"",'Frese Valve Selection'!D475)</f>
        <v>0</v>
      </c>
      <c r="G475" s="41">
        <v>1</v>
      </c>
      <c r="H475" s="41" t="s">
        <v>78</v>
      </c>
      <c r="I475" s="41" t="str">
        <f>IF(ISBLANK(A475),"",'Frese Valve Selection'!AF475&amp;" kPa")</f>
        <v>0 kPa</v>
      </c>
      <c r="J475" s="41">
        <f>IF(ISBLANK(A475),"",'Frese Valve Selection'!B475)</f>
        <v>0</v>
      </c>
      <c r="K475" s="42" t="str">
        <f>IF(ISBLANK('Frese Valve Selection'!E475),"",'Frese Valve Selection'!E475)</f>
        <v/>
      </c>
    </row>
    <row r="476" spans="1:11">
      <c r="A476" s="40" t="str">
        <f>IF(ISBLANK('Frese Valve Selection'!O476),"",'Frese Valve Selection'!O476)</f>
        <v/>
      </c>
      <c r="B476" s="41">
        <f>'Frese Valve Selection'!C476</f>
        <v>0</v>
      </c>
      <c r="C476" s="41">
        <f>IF(ISBLANK(A476),"",'Frese Valve Selection'!AE476)</f>
        <v>0</v>
      </c>
      <c r="D476" s="41"/>
      <c r="E476" s="41"/>
      <c r="F476" s="41">
        <f>IF(ISBLANK(A476),"",'Frese Valve Selection'!D476)</f>
        <v>0</v>
      </c>
      <c r="G476" s="41">
        <v>1</v>
      </c>
      <c r="H476" s="41" t="s">
        <v>78</v>
      </c>
      <c r="I476" s="41" t="str">
        <f>IF(ISBLANK(A476),"",'Frese Valve Selection'!AF476&amp;" kPa")</f>
        <v>0 kPa</v>
      </c>
      <c r="J476" s="41">
        <f>IF(ISBLANK(A476),"",'Frese Valve Selection'!B476)</f>
        <v>0</v>
      </c>
      <c r="K476" s="42" t="str">
        <f>IF(ISBLANK('Frese Valve Selection'!E476),"",'Frese Valve Selection'!E476)</f>
        <v/>
      </c>
    </row>
    <row r="477" spans="1:11">
      <c r="A477" s="40" t="str">
        <f>IF(ISBLANK('Frese Valve Selection'!O477),"",'Frese Valve Selection'!O477)</f>
        <v/>
      </c>
      <c r="B477" s="41">
        <f>'Frese Valve Selection'!C477</f>
        <v>0</v>
      </c>
      <c r="C477" s="41">
        <f>IF(ISBLANK(A477),"",'Frese Valve Selection'!AE477)</f>
        <v>0</v>
      </c>
      <c r="D477" s="41"/>
      <c r="E477" s="41"/>
      <c r="F477" s="41">
        <f>IF(ISBLANK(A477),"",'Frese Valve Selection'!D477)</f>
        <v>0</v>
      </c>
      <c r="G477" s="41">
        <v>1</v>
      </c>
      <c r="H477" s="41" t="s">
        <v>78</v>
      </c>
      <c r="I477" s="41" t="str">
        <f>IF(ISBLANK(A477),"",'Frese Valve Selection'!AF477&amp;" kPa")</f>
        <v>0 kPa</v>
      </c>
      <c r="J477" s="41">
        <f>IF(ISBLANK(A477),"",'Frese Valve Selection'!B477)</f>
        <v>0</v>
      </c>
      <c r="K477" s="42" t="str">
        <f>IF(ISBLANK('Frese Valve Selection'!E477),"",'Frese Valve Selection'!E477)</f>
        <v/>
      </c>
    </row>
    <row r="478" spans="1:11">
      <c r="A478" s="40" t="str">
        <f>IF(ISBLANK('Frese Valve Selection'!O478),"",'Frese Valve Selection'!O478)</f>
        <v/>
      </c>
      <c r="B478" s="41">
        <f>'Frese Valve Selection'!C478</f>
        <v>0</v>
      </c>
      <c r="C478" s="41">
        <f>IF(ISBLANK(A478),"",'Frese Valve Selection'!AE478)</f>
        <v>0</v>
      </c>
      <c r="D478" s="41"/>
      <c r="E478" s="41"/>
      <c r="F478" s="41">
        <f>IF(ISBLANK(A478),"",'Frese Valve Selection'!D478)</f>
        <v>0</v>
      </c>
      <c r="G478" s="41">
        <v>1</v>
      </c>
      <c r="H478" s="41" t="s">
        <v>78</v>
      </c>
      <c r="I478" s="41" t="str">
        <f>IF(ISBLANK(A478),"",'Frese Valve Selection'!AF478&amp;" kPa")</f>
        <v>0 kPa</v>
      </c>
      <c r="J478" s="41">
        <f>IF(ISBLANK(A478),"",'Frese Valve Selection'!B478)</f>
        <v>0</v>
      </c>
      <c r="K478" s="42" t="str">
        <f>IF(ISBLANK('Frese Valve Selection'!E478),"",'Frese Valve Selection'!E478)</f>
        <v/>
      </c>
    </row>
    <row r="479" spans="1:11">
      <c r="A479" s="40" t="str">
        <f>IF(ISBLANK('Frese Valve Selection'!O479),"",'Frese Valve Selection'!O479)</f>
        <v/>
      </c>
      <c r="B479" s="41">
        <f>'Frese Valve Selection'!C479</f>
        <v>0</v>
      </c>
      <c r="C479" s="41">
        <f>IF(ISBLANK(A479),"",'Frese Valve Selection'!AE479)</f>
        <v>0</v>
      </c>
      <c r="D479" s="41"/>
      <c r="E479" s="41"/>
      <c r="F479" s="41">
        <f>IF(ISBLANK(A479),"",'Frese Valve Selection'!D479)</f>
        <v>0</v>
      </c>
      <c r="G479" s="41">
        <v>1</v>
      </c>
      <c r="H479" s="41" t="s">
        <v>78</v>
      </c>
      <c r="I479" s="41" t="str">
        <f>IF(ISBLANK(A479),"",'Frese Valve Selection'!AF479&amp;" kPa")</f>
        <v>0 kPa</v>
      </c>
      <c r="J479" s="41">
        <f>IF(ISBLANK(A479),"",'Frese Valve Selection'!B479)</f>
        <v>0</v>
      </c>
      <c r="K479" s="42" t="str">
        <f>IF(ISBLANK('Frese Valve Selection'!E479),"",'Frese Valve Selection'!E479)</f>
        <v/>
      </c>
    </row>
    <row r="480" spans="1:11">
      <c r="A480" s="40" t="str">
        <f>IF(ISBLANK('Frese Valve Selection'!O480),"",'Frese Valve Selection'!O480)</f>
        <v/>
      </c>
      <c r="B480" s="41">
        <f>'Frese Valve Selection'!C480</f>
        <v>0</v>
      </c>
      <c r="C480" s="41">
        <f>IF(ISBLANK(A480),"",'Frese Valve Selection'!AE480)</f>
        <v>0</v>
      </c>
      <c r="D480" s="41"/>
      <c r="E480" s="41"/>
      <c r="F480" s="41">
        <f>IF(ISBLANK(A480),"",'Frese Valve Selection'!D480)</f>
        <v>0</v>
      </c>
      <c r="G480" s="41">
        <v>1</v>
      </c>
      <c r="H480" s="41" t="s">
        <v>78</v>
      </c>
      <c r="I480" s="41" t="str">
        <f>IF(ISBLANK(A480),"",'Frese Valve Selection'!AF480&amp;" kPa")</f>
        <v>0 kPa</v>
      </c>
      <c r="J480" s="41">
        <f>IF(ISBLANK(A480),"",'Frese Valve Selection'!B480)</f>
        <v>0</v>
      </c>
      <c r="K480" s="42" t="str">
        <f>IF(ISBLANK('Frese Valve Selection'!E480),"",'Frese Valve Selection'!E480)</f>
        <v/>
      </c>
    </row>
    <row r="481" spans="1:11">
      <c r="A481" s="40" t="str">
        <f>IF(ISBLANK('Frese Valve Selection'!O481),"",'Frese Valve Selection'!O481)</f>
        <v/>
      </c>
      <c r="B481" s="41">
        <f>'Frese Valve Selection'!C481</f>
        <v>0</v>
      </c>
      <c r="C481" s="41">
        <f>IF(ISBLANK(A481),"",'Frese Valve Selection'!AE481)</f>
        <v>0</v>
      </c>
      <c r="D481" s="41"/>
      <c r="E481" s="41"/>
      <c r="F481" s="41">
        <f>IF(ISBLANK(A481),"",'Frese Valve Selection'!D481)</f>
        <v>0</v>
      </c>
      <c r="G481" s="41">
        <v>1</v>
      </c>
      <c r="H481" s="41" t="s">
        <v>78</v>
      </c>
      <c r="I481" s="41" t="str">
        <f>IF(ISBLANK(A481),"",'Frese Valve Selection'!AF481&amp;" kPa")</f>
        <v>0 kPa</v>
      </c>
      <c r="J481" s="41">
        <f>IF(ISBLANK(A481),"",'Frese Valve Selection'!B481)</f>
        <v>0</v>
      </c>
      <c r="K481" s="42" t="str">
        <f>IF(ISBLANK('Frese Valve Selection'!E481),"",'Frese Valve Selection'!E481)</f>
        <v/>
      </c>
    </row>
    <row r="482" spans="1:11">
      <c r="A482" s="40" t="str">
        <f>IF(ISBLANK('Frese Valve Selection'!O482),"",'Frese Valve Selection'!O482)</f>
        <v/>
      </c>
      <c r="B482" s="41">
        <f>'Frese Valve Selection'!C482</f>
        <v>0</v>
      </c>
      <c r="C482" s="41">
        <f>IF(ISBLANK(A482),"",'Frese Valve Selection'!AE482)</f>
        <v>0</v>
      </c>
      <c r="D482" s="41"/>
      <c r="E482" s="41"/>
      <c r="F482" s="41">
        <f>IF(ISBLANK(A482),"",'Frese Valve Selection'!D482)</f>
        <v>0</v>
      </c>
      <c r="G482" s="41">
        <v>1</v>
      </c>
      <c r="H482" s="41" t="s">
        <v>78</v>
      </c>
      <c r="I482" s="41" t="str">
        <f>IF(ISBLANK(A482),"",'Frese Valve Selection'!AF482&amp;" kPa")</f>
        <v>0 kPa</v>
      </c>
      <c r="J482" s="41">
        <f>IF(ISBLANK(A482),"",'Frese Valve Selection'!B482)</f>
        <v>0</v>
      </c>
      <c r="K482" s="42" t="str">
        <f>IF(ISBLANK('Frese Valve Selection'!E482),"",'Frese Valve Selection'!E482)</f>
        <v/>
      </c>
    </row>
    <row r="483" spans="1:11">
      <c r="A483" s="40" t="str">
        <f>IF(ISBLANK('Frese Valve Selection'!O483),"",'Frese Valve Selection'!O483)</f>
        <v/>
      </c>
      <c r="B483" s="41">
        <f>'Frese Valve Selection'!C483</f>
        <v>0</v>
      </c>
      <c r="C483" s="41">
        <f>IF(ISBLANK(A483),"",'Frese Valve Selection'!AE483)</f>
        <v>0</v>
      </c>
      <c r="D483" s="41"/>
      <c r="E483" s="41"/>
      <c r="F483" s="41">
        <f>IF(ISBLANK(A483),"",'Frese Valve Selection'!D483)</f>
        <v>0</v>
      </c>
      <c r="G483" s="41">
        <v>1</v>
      </c>
      <c r="H483" s="41" t="s">
        <v>78</v>
      </c>
      <c r="I483" s="41" t="str">
        <f>IF(ISBLANK(A483),"",'Frese Valve Selection'!AF483&amp;" kPa")</f>
        <v>0 kPa</v>
      </c>
      <c r="J483" s="41">
        <f>IF(ISBLANK(A483),"",'Frese Valve Selection'!B483)</f>
        <v>0</v>
      </c>
      <c r="K483" s="42" t="str">
        <f>IF(ISBLANK('Frese Valve Selection'!E483),"",'Frese Valve Selection'!E483)</f>
        <v/>
      </c>
    </row>
    <row r="484" spans="1:11">
      <c r="A484" s="40" t="str">
        <f>IF(ISBLANK('Frese Valve Selection'!O484),"",'Frese Valve Selection'!O484)</f>
        <v/>
      </c>
      <c r="B484" s="41">
        <f>'Frese Valve Selection'!C484</f>
        <v>0</v>
      </c>
      <c r="C484" s="41">
        <f>IF(ISBLANK(A484),"",'Frese Valve Selection'!AE484)</f>
        <v>0</v>
      </c>
      <c r="D484" s="41"/>
      <c r="E484" s="41"/>
      <c r="F484" s="41">
        <f>IF(ISBLANK(A484),"",'Frese Valve Selection'!D484)</f>
        <v>0</v>
      </c>
      <c r="G484" s="41">
        <v>1</v>
      </c>
      <c r="H484" s="41" t="s">
        <v>78</v>
      </c>
      <c r="I484" s="41" t="str">
        <f>IF(ISBLANK(A484),"",'Frese Valve Selection'!AF484&amp;" kPa")</f>
        <v>0 kPa</v>
      </c>
      <c r="J484" s="41">
        <f>IF(ISBLANK(A484),"",'Frese Valve Selection'!B484)</f>
        <v>0</v>
      </c>
      <c r="K484" s="42" t="str">
        <f>IF(ISBLANK('Frese Valve Selection'!E484),"",'Frese Valve Selection'!E484)</f>
        <v/>
      </c>
    </row>
    <row r="485" spans="1:11">
      <c r="A485" s="40" t="str">
        <f>IF(ISBLANK('Frese Valve Selection'!O485),"",'Frese Valve Selection'!O485)</f>
        <v/>
      </c>
      <c r="B485" s="41">
        <f>'Frese Valve Selection'!C485</f>
        <v>0</v>
      </c>
      <c r="C485" s="41">
        <f>IF(ISBLANK(A485),"",'Frese Valve Selection'!AE485)</f>
        <v>0</v>
      </c>
      <c r="D485" s="41"/>
      <c r="E485" s="41"/>
      <c r="F485" s="41">
        <f>IF(ISBLANK(A485),"",'Frese Valve Selection'!D485)</f>
        <v>0</v>
      </c>
      <c r="G485" s="41">
        <v>1</v>
      </c>
      <c r="H485" s="41" t="s">
        <v>78</v>
      </c>
      <c r="I485" s="41" t="str">
        <f>IF(ISBLANK(A485),"",'Frese Valve Selection'!AF485&amp;" kPa")</f>
        <v>0 kPa</v>
      </c>
      <c r="J485" s="41">
        <f>IF(ISBLANK(A485),"",'Frese Valve Selection'!B485)</f>
        <v>0</v>
      </c>
      <c r="K485" s="42" t="str">
        <f>IF(ISBLANK('Frese Valve Selection'!E485),"",'Frese Valve Selection'!E485)</f>
        <v/>
      </c>
    </row>
    <row r="486" spans="1:11">
      <c r="A486" s="40" t="str">
        <f>IF(ISBLANK('Frese Valve Selection'!O486),"",'Frese Valve Selection'!O486)</f>
        <v/>
      </c>
      <c r="B486" s="41">
        <f>'Frese Valve Selection'!C486</f>
        <v>0</v>
      </c>
      <c r="C486" s="41">
        <f>IF(ISBLANK(A486),"",'Frese Valve Selection'!AE486)</f>
        <v>0</v>
      </c>
      <c r="D486" s="41"/>
      <c r="E486" s="41"/>
      <c r="F486" s="41">
        <f>IF(ISBLANK(A486),"",'Frese Valve Selection'!D486)</f>
        <v>0</v>
      </c>
      <c r="G486" s="41">
        <v>1</v>
      </c>
      <c r="H486" s="41" t="s">
        <v>78</v>
      </c>
      <c r="I486" s="41" t="str">
        <f>IF(ISBLANK(A486),"",'Frese Valve Selection'!AF486&amp;" kPa")</f>
        <v>0 kPa</v>
      </c>
      <c r="J486" s="41">
        <f>IF(ISBLANK(A486),"",'Frese Valve Selection'!B486)</f>
        <v>0</v>
      </c>
      <c r="K486" s="42" t="str">
        <f>IF(ISBLANK('Frese Valve Selection'!E486),"",'Frese Valve Selection'!E486)</f>
        <v/>
      </c>
    </row>
    <row r="487" spans="1:11">
      <c r="A487" s="40" t="str">
        <f>IF(ISBLANK('Frese Valve Selection'!O487),"",'Frese Valve Selection'!O487)</f>
        <v/>
      </c>
      <c r="B487" s="41">
        <f>'Frese Valve Selection'!C487</f>
        <v>0</v>
      </c>
      <c r="C487" s="41">
        <f>IF(ISBLANK(A487),"",'Frese Valve Selection'!AE487)</f>
        <v>0</v>
      </c>
      <c r="D487" s="41"/>
      <c r="E487" s="41"/>
      <c r="F487" s="41">
        <f>IF(ISBLANK(A487),"",'Frese Valve Selection'!D487)</f>
        <v>0</v>
      </c>
      <c r="G487" s="41">
        <v>1</v>
      </c>
      <c r="H487" s="41" t="s">
        <v>78</v>
      </c>
      <c r="I487" s="41" t="str">
        <f>IF(ISBLANK(A487),"",'Frese Valve Selection'!AF487&amp;" kPa")</f>
        <v>0 kPa</v>
      </c>
      <c r="J487" s="41">
        <f>IF(ISBLANK(A487),"",'Frese Valve Selection'!B487)</f>
        <v>0</v>
      </c>
      <c r="K487" s="42" t="str">
        <f>IF(ISBLANK('Frese Valve Selection'!E487),"",'Frese Valve Selection'!E487)</f>
        <v/>
      </c>
    </row>
    <row r="488" spans="1:11">
      <c r="A488" s="40" t="str">
        <f>IF(ISBLANK('Frese Valve Selection'!O488),"",'Frese Valve Selection'!O488)</f>
        <v/>
      </c>
      <c r="B488" s="41">
        <f>'Frese Valve Selection'!C488</f>
        <v>0</v>
      </c>
      <c r="C488" s="41">
        <f>IF(ISBLANK(A488),"",'Frese Valve Selection'!AE488)</f>
        <v>0</v>
      </c>
      <c r="D488" s="41"/>
      <c r="E488" s="41"/>
      <c r="F488" s="41">
        <f>IF(ISBLANK(A488),"",'Frese Valve Selection'!D488)</f>
        <v>0</v>
      </c>
      <c r="G488" s="41">
        <v>1</v>
      </c>
      <c r="H488" s="41" t="s">
        <v>78</v>
      </c>
      <c r="I488" s="41" t="str">
        <f>IF(ISBLANK(A488),"",'Frese Valve Selection'!AF488&amp;" kPa")</f>
        <v>0 kPa</v>
      </c>
      <c r="J488" s="41">
        <f>IF(ISBLANK(A488),"",'Frese Valve Selection'!B488)</f>
        <v>0</v>
      </c>
      <c r="K488" s="42" t="str">
        <f>IF(ISBLANK('Frese Valve Selection'!E488),"",'Frese Valve Selection'!E488)</f>
        <v/>
      </c>
    </row>
    <row r="489" spans="1:11">
      <c r="A489" s="40" t="str">
        <f>IF(ISBLANK('Frese Valve Selection'!O489),"",'Frese Valve Selection'!O489)</f>
        <v/>
      </c>
      <c r="B489" s="41">
        <f>'Frese Valve Selection'!C489</f>
        <v>0</v>
      </c>
      <c r="C489" s="41">
        <f>IF(ISBLANK(A489),"",'Frese Valve Selection'!AE489)</f>
        <v>0</v>
      </c>
      <c r="D489" s="41"/>
      <c r="E489" s="41"/>
      <c r="F489" s="41">
        <f>IF(ISBLANK(A489),"",'Frese Valve Selection'!D489)</f>
        <v>0</v>
      </c>
      <c r="G489" s="41">
        <v>1</v>
      </c>
      <c r="H489" s="41" t="s">
        <v>78</v>
      </c>
      <c r="I489" s="41" t="str">
        <f>IF(ISBLANK(A489),"",'Frese Valve Selection'!AF489&amp;" kPa")</f>
        <v>0 kPa</v>
      </c>
      <c r="J489" s="41">
        <f>IF(ISBLANK(A489),"",'Frese Valve Selection'!B489)</f>
        <v>0</v>
      </c>
      <c r="K489" s="42" t="str">
        <f>IF(ISBLANK('Frese Valve Selection'!E489),"",'Frese Valve Selection'!E489)</f>
        <v/>
      </c>
    </row>
    <row r="490" spans="1:11">
      <c r="A490" s="40" t="str">
        <f>IF(ISBLANK('Frese Valve Selection'!O490),"",'Frese Valve Selection'!O490)</f>
        <v/>
      </c>
      <c r="B490" s="41">
        <f>'Frese Valve Selection'!C490</f>
        <v>0</v>
      </c>
      <c r="C490" s="41">
        <f>IF(ISBLANK(A490),"",'Frese Valve Selection'!AE490)</f>
        <v>0</v>
      </c>
      <c r="D490" s="41"/>
      <c r="E490" s="41"/>
      <c r="F490" s="41">
        <f>IF(ISBLANK(A490),"",'Frese Valve Selection'!D490)</f>
        <v>0</v>
      </c>
      <c r="G490" s="41">
        <v>1</v>
      </c>
      <c r="H490" s="41" t="s">
        <v>78</v>
      </c>
      <c r="I490" s="41" t="str">
        <f>IF(ISBLANK(A490),"",'Frese Valve Selection'!AF490&amp;" kPa")</f>
        <v>0 kPa</v>
      </c>
      <c r="J490" s="41">
        <f>IF(ISBLANK(A490),"",'Frese Valve Selection'!B490)</f>
        <v>0</v>
      </c>
      <c r="K490" s="42" t="str">
        <f>IF(ISBLANK('Frese Valve Selection'!E490),"",'Frese Valve Selection'!E490)</f>
        <v/>
      </c>
    </row>
    <row r="491" spans="1:11">
      <c r="A491" s="40" t="str">
        <f>IF(ISBLANK('Frese Valve Selection'!O491),"",'Frese Valve Selection'!O491)</f>
        <v/>
      </c>
      <c r="B491" s="41">
        <f>'Frese Valve Selection'!C491</f>
        <v>0</v>
      </c>
      <c r="C491" s="41">
        <f>IF(ISBLANK(A491),"",'Frese Valve Selection'!AE491)</f>
        <v>0</v>
      </c>
      <c r="D491" s="41"/>
      <c r="E491" s="41"/>
      <c r="F491" s="41">
        <f>IF(ISBLANK(A491),"",'Frese Valve Selection'!D491)</f>
        <v>0</v>
      </c>
      <c r="G491" s="41">
        <v>1</v>
      </c>
      <c r="H491" s="41" t="s">
        <v>78</v>
      </c>
      <c r="I491" s="41" t="str">
        <f>IF(ISBLANK(A491),"",'Frese Valve Selection'!AF491&amp;" kPa")</f>
        <v>0 kPa</v>
      </c>
      <c r="J491" s="41">
        <f>IF(ISBLANK(A491),"",'Frese Valve Selection'!B491)</f>
        <v>0</v>
      </c>
      <c r="K491" s="42" t="str">
        <f>IF(ISBLANK('Frese Valve Selection'!E491),"",'Frese Valve Selection'!E491)</f>
        <v/>
      </c>
    </row>
    <row r="492" spans="1:11">
      <c r="A492" s="40" t="str">
        <f>IF(ISBLANK('Frese Valve Selection'!O492),"",'Frese Valve Selection'!O492)</f>
        <v/>
      </c>
      <c r="B492" s="41">
        <f>'Frese Valve Selection'!C492</f>
        <v>0</v>
      </c>
      <c r="C492" s="41">
        <f>IF(ISBLANK(A492),"",'Frese Valve Selection'!AE492)</f>
        <v>0</v>
      </c>
      <c r="D492" s="41"/>
      <c r="E492" s="41"/>
      <c r="F492" s="41">
        <f>IF(ISBLANK(A492),"",'Frese Valve Selection'!D492)</f>
        <v>0</v>
      </c>
      <c r="G492" s="41">
        <v>1</v>
      </c>
      <c r="H492" s="41" t="s">
        <v>78</v>
      </c>
      <c r="I492" s="41" t="str">
        <f>IF(ISBLANK(A492),"",'Frese Valve Selection'!AF492&amp;" kPa")</f>
        <v>0 kPa</v>
      </c>
      <c r="J492" s="41">
        <f>IF(ISBLANK(A492),"",'Frese Valve Selection'!B492)</f>
        <v>0</v>
      </c>
      <c r="K492" s="42" t="str">
        <f>IF(ISBLANK('Frese Valve Selection'!E492),"",'Frese Valve Selection'!E492)</f>
        <v/>
      </c>
    </row>
    <row r="493" spans="1:11">
      <c r="A493" s="40" t="str">
        <f>IF(ISBLANK('Frese Valve Selection'!O493),"",'Frese Valve Selection'!O493)</f>
        <v/>
      </c>
      <c r="B493" s="41">
        <f>'Frese Valve Selection'!C493</f>
        <v>0</v>
      </c>
      <c r="C493" s="41">
        <f>IF(ISBLANK(A493),"",'Frese Valve Selection'!AE493)</f>
        <v>0</v>
      </c>
      <c r="D493" s="41"/>
      <c r="E493" s="41"/>
      <c r="F493" s="41">
        <f>IF(ISBLANK(A493),"",'Frese Valve Selection'!D493)</f>
        <v>0</v>
      </c>
      <c r="G493" s="41">
        <v>1</v>
      </c>
      <c r="H493" s="41" t="s">
        <v>78</v>
      </c>
      <c r="I493" s="41" t="str">
        <f>IF(ISBLANK(A493),"",'Frese Valve Selection'!AF493&amp;" kPa")</f>
        <v>0 kPa</v>
      </c>
      <c r="J493" s="41">
        <f>IF(ISBLANK(A493),"",'Frese Valve Selection'!B493)</f>
        <v>0</v>
      </c>
      <c r="K493" s="42" t="str">
        <f>IF(ISBLANK('Frese Valve Selection'!E493),"",'Frese Valve Selection'!E493)</f>
        <v/>
      </c>
    </row>
    <row r="494" spans="1:11">
      <c r="A494" s="40" t="str">
        <f>IF(ISBLANK('Frese Valve Selection'!O494),"",'Frese Valve Selection'!O494)</f>
        <v/>
      </c>
      <c r="B494" s="41">
        <f>'Frese Valve Selection'!C494</f>
        <v>0</v>
      </c>
      <c r="C494" s="41">
        <f>IF(ISBLANK(A494),"",'Frese Valve Selection'!AE494)</f>
        <v>0</v>
      </c>
      <c r="D494" s="41"/>
      <c r="E494" s="41"/>
      <c r="F494" s="41">
        <f>IF(ISBLANK(A494),"",'Frese Valve Selection'!D494)</f>
        <v>0</v>
      </c>
      <c r="G494" s="41">
        <v>1</v>
      </c>
      <c r="H494" s="41" t="s">
        <v>78</v>
      </c>
      <c r="I494" s="41" t="str">
        <f>IF(ISBLANK(A494),"",'Frese Valve Selection'!AF494&amp;" kPa")</f>
        <v>0 kPa</v>
      </c>
      <c r="J494" s="41">
        <f>IF(ISBLANK(A494),"",'Frese Valve Selection'!B494)</f>
        <v>0</v>
      </c>
      <c r="K494" s="42" t="str">
        <f>IF(ISBLANK('Frese Valve Selection'!E494),"",'Frese Valve Selection'!E494)</f>
        <v/>
      </c>
    </row>
    <row r="495" spans="1:11">
      <c r="A495" s="40" t="str">
        <f>IF(ISBLANK('Frese Valve Selection'!O495),"",'Frese Valve Selection'!O495)</f>
        <v/>
      </c>
      <c r="B495" s="41">
        <f>'Frese Valve Selection'!C495</f>
        <v>0</v>
      </c>
      <c r="C495" s="41">
        <f>IF(ISBLANK(A495),"",'Frese Valve Selection'!AE495)</f>
        <v>0</v>
      </c>
      <c r="D495" s="41"/>
      <c r="E495" s="41"/>
      <c r="F495" s="41">
        <f>IF(ISBLANK(A495),"",'Frese Valve Selection'!D495)</f>
        <v>0</v>
      </c>
      <c r="G495" s="41">
        <v>1</v>
      </c>
      <c r="H495" s="41" t="s">
        <v>78</v>
      </c>
      <c r="I495" s="41" t="str">
        <f>IF(ISBLANK(A495),"",'Frese Valve Selection'!AF495&amp;" kPa")</f>
        <v>0 kPa</v>
      </c>
      <c r="J495" s="41">
        <f>IF(ISBLANK(A495),"",'Frese Valve Selection'!B495)</f>
        <v>0</v>
      </c>
      <c r="K495" s="42" t="str">
        <f>IF(ISBLANK('Frese Valve Selection'!E495),"",'Frese Valve Selection'!E495)</f>
        <v/>
      </c>
    </row>
    <row r="496" spans="1:11">
      <c r="A496" s="40" t="str">
        <f>IF(ISBLANK('Frese Valve Selection'!O496),"",'Frese Valve Selection'!O496)</f>
        <v/>
      </c>
      <c r="B496" s="41">
        <f>'Frese Valve Selection'!C496</f>
        <v>0</v>
      </c>
      <c r="C496" s="41">
        <f>IF(ISBLANK(A496),"",'Frese Valve Selection'!AE496)</f>
        <v>0</v>
      </c>
      <c r="D496" s="41"/>
      <c r="E496" s="41"/>
      <c r="F496" s="41">
        <f>IF(ISBLANK(A496),"",'Frese Valve Selection'!D496)</f>
        <v>0</v>
      </c>
      <c r="G496" s="41">
        <v>1</v>
      </c>
      <c r="H496" s="41" t="s">
        <v>78</v>
      </c>
      <c r="I496" s="41" t="str">
        <f>IF(ISBLANK(A496),"",'Frese Valve Selection'!AF496&amp;" kPa")</f>
        <v>0 kPa</v>
      </c>
      <c r="J496" s="41">
        <f>IF(ISBLANK(A496),"",'Frese Valve Selection'!B496)</f>
        <v>0</v>
      </c>
      <c r="K496" s="42" t="str">
        <f>IF(ISBLANK('Frese Valve Selection'!E496),"",'Frese Valve Selection'!E496)</f>
        <v/>
      </c>
    </row>
    <row r="497" spans="1:11">
      <c r="A497" s="40" t="str">
        <f>IF(ISBLANK('Frese Valve Selection'!O497),"",'Frese Valve Selection'!O497)</f>
        <v/>
      </c>
      <c r="B497" s="41">
        <f>'Frese Valve Selection'!C497</f>
        <v>0</v>
      </c>
      <c r="C497" s="41">
        <f>IF(ISBLANK(A497),"",'Frese Valve Selection'!AE497)</f>
        <v>0</v>
      </c>
      <c r="D497" s="41"/>
      <c r="E497" s="41"/>
      <c r="F497" s="41">
        <f>IF(ISBLANK(A497),"",'Frese Valve Selection'!D497)</f>
        <v>0</v>
      </c>
      <c r="G497" s="41">
        <v>1</v>
      </c>
      <c r="H497" s="41" t="s">
        <v>78</v>
      </c>
      <c r="I497" s="41" t="str">
        <f>IF(ISBLANK(A497),"",'Frese Valve Selection'!AF497&amp;" kPa")</f>
        <v>0 kPa</v>
      </c>
      <c r="J497" s="41">
        <f>IF(ISBLANK(A497),"",'Frese Valve Selection'!B497)</f>
        <v>0</v>
      </c>
      <c r="K497" s="42" t="str">
        <f>IF(ISBLANK('Frese Valve Selection'!E497),"",'Frese Valve Selection'!E497)</f>
        <v/>
      </c>
    </row>
    <row r="498" spans="1:11">
      <c r="A498" s="40" t="str">
        <f>IF(ISBLANK('Frese Valve Selection'!O498),"",'Frese Valve Selection'!O498)</f>
        <v/>
      </c>
      <c r="B498" s="41">
        <f>'Frese Valve Selection'!C498</f>
        <v>0</v>
      </c>
      <c r="C498" s="41">
        <f>IF(ISBLANK(A498),"",'Frese Valve Selection'!AE498)</f>
        <v>0</v>
      </c>
      <c r="D498" s="41"/>
      <c r="E498" s="41"/>
      <c r="F498" s="41">
        <f>IF(ISBLANK(A498),"",'Frese Valve Selection'!D498)</f>
        <v>0</v>
      </c>
      <c r="G498" s="41">
        <v>1</v>
      </c>
      <c r="H498" s="41" t="s">
        <v>78</v>
      </c>
      <c r="I498" s="41" t="str">
        <f>IF(ISBLANK(A498),"",'Frese Valve Selection'!AF498&amp;" kPa")</f>
        <v>0 kPa</v>
      </c>
      <c r="J498" s="41">
        <f>IF(ISBLANK(A498),"",'Frese Valve Selection'!B498)</f>
        <v>0</v>
      </c>
      <c r="K498" s="42" t="str">
        <f>IF(ISBLANK('Frese Valve Selection'!E498),"",'Frese Valve Selection'!E498)</f>
        <v/>
      </c>
    </row>
    <row r="499" spans="1:11">
      <c r="A499" s="40" t="str">
        <f>IF(ISBLANK('Frese Valve Selection'!O499),"",'Frese Valve Selection'!O499)</f>
        <v/>
      </c>
      <c r="B499" s="41">
        <f>'Frese Valve Selection'!C499</f>
        <v>0</v>
      </c>
      <c r="C499" s="41">
        <f>IF(ISBLANK(A499),"",'Frese Valve Selection'!AE499)</f>
        <v>0</v>
      </c>
      <c r="D499" s="41"/>
      <c r="E499" s="41"/>
      <c r="F499" s="41">
        <f>IF(ISBLANK(A499),"",'Frese Valve Selection'!D499)</f>
        <v>0</v>
      </c>
      <c r="G499" s="41">
        <v>1</v>
      </c>
      <c r="H499" s="41" t="s">
        <v>78</v>
      </c>
      <c r="I499" s="41" t="str">
        <f>IF(ISBLANK(A499),"",'Frese Valve Selection'!AF499&amp;" kPa")</f>
        <v>0 kPa</v>
      </c>
      <c r="J499" s="41">
        <f>IF(ISBLANK(A499),"",'Frese Valve Selection'!B499)</f>
        <v>0</v>
      </c>
      <c r="K499" s="42" t="str">
        <f>IF(ISBLANK('Frese Valve Selection'!E499),"",'Frese Valve Selection'!E499)</f>
        <v/>
      </c>
    </row>
    <row r="500" spans="1:11">
      <c r="A500" s="40" t="str">
        <f>IF(ISBLANK('Frese Valve Selection'!O500),"",'Frese Valve Selection'!O500)</f>
        <v/>
      </c>
      <c r="B500" s="41">
        <f>'Frese Valve Selection'!C500</f>
        <v>0</v>
      </c>
      <c r="C500" s="41">
        <f>IF(ISBLANK(A500),"",'Frese Valve Selection'!AE500)</f>
        <v>0</v>
      </c>
      <c r="D500" s="41"/>
      <c r="E500" s="41"/>
      <c r="F500" s="41">
        <f>IF(ISBLANK(A500),"",'Frese Valve Selection'!D500)</f>
        <v>0</v>
      </c>
      <c r="G500" s="41">
        <v>1</v>
      </c>
      <c r="H500" s="41" t="s">
        <v>78</v>
      </c>
      <c r="I500" s="41" t="str">
        <f>IF(ISBLANK(A500),"",'Frese Valve Selection'!AF500&amp;" kPa")</f>
        <v>0 kPa</v>
      </c>
      <c r="J500" s="41">
        <f>IF(ISBLANK(A500),"",'Frese Valve Selection'!B500)</f>
        <v>0</v>
      </c>
      <c r="K500" s="42" t="str">
        <f>IF(ISBLANK('Frese Valve Selection'!E500),"",'Frese Valve Selection'!E500)</f>
        <v/>
      </c>
    </row>
    <row r="501" spans="1:11">
      <c r="A501" s="40" t="str">
        <f>IF(ISBLANK('Frese Valve Selection'!O501),"",'Frese Valve Selection'!O501)</f>
        <v/>
      </c>
      <c r="B501" s="41">
        <f>'Frese Valve Selection'!C501</f>
        <v>0</v>
      </c>
      <c r="C501" s="41">
        <f>IF(ISBLANK(A501),"",'Frese Valve Selection'!AE501)</f>
        <v>0</v>
      </c>
      <c r="D501" s="41"/>
      <c r="E501" s="41"/>
      <c r="F501" s="41">
        <f>IF(ISBLANK(A501),"",'Frese Valve Selection'!D501)</f>
        <v>0</v>
      </c>
      <c r="G501" s="41">
        <v>1</v>
      </c>
      <c r="H501" s="41" t="s">
        <v>78</v>
      </c>
      <c r="I501" s="41" t="str">
        <f>IF(ISBLANK(A501),"",'Frese Valve Selection'!AF501&amp;" kPa")</f>
        <v>0 kPa</v>
      </c>
      <c r="J501" s="41">
        <f>IF(ISBLANK(A501),"",'Frese Valve Selection'!B501)</f>
        <v>0</v>
      </c>
      <c r="K501" s="42" t="str">
        <f>IF(ISBLANK('Frese Valve Selection'!E501),"",'Frese Valve Selection'!E501)</f>
        <v/>
      </c>
    </row>
    <row r="502" spans="1:11">
      <c r="A502" s="40" t="str">
        <f>IF(ISBLANK('Frese Valve Selection'!O502),"",'Frese Valve Selection'!O502)</f>
        <v/>
      </c>
      <c r="B502" s="41">
        <f>'Frese Valve Selection'!C502</f>
        <v>0</v>
      </c>
      <c r="C502" s="41">
        <f>IF(ISBLANK(A502),"",'Frese Valve Selection'!AE502)</f>
        <v>0</v>
      </c>
      <c r="D502" s="41"/>
      <c r="E502" s="41"/>
      <c r="F502" s="41">
        <f>IF(ISBLANK(A502),"",'Frese Valve Selection'!D502)</f>
        <v>0</v>
      </c>
      <c r="G502" s="41">
        <v>1</v>
      </c>
      <c r="H502" s="41" t="s">
        <v>78</v>
      </c>
      <c r="I502" s="41" t="str">
        <f>IF(ISBLANK(A502),"",'Frese Valve Selection'!AF502&amp;" kPa")</f>
        <v>0 kPa</v>
      </c>
      <c r="J502" s="41">
        <f>IF(ISBLANK(A502),"",'Frese Valve Selection'!B502)</f>
        <v>0</v>
      </c>
      <c r="K502" s="42" t="str">
        <f>IF(ISBLANK('Frese Valve Selection'!E502),"",'Frese Valve Selection'!E502)</f>
        <v/>
      </c>
    </row>
    <row r="503" spans="1:11">
      <c r="A503" s="40" t="str">
        <f>IF(ISBLANK('Frese Valve Selection'!O503),"",'Frese Valve Selection'!O503)</f>
        <v/>
      </c>
      <c r="B503" s="41">
        <f>'Frese Valve Selection'!C503</f>
        <v>0</v>
      </c>
      <c r="C503" s="41">
        <f>IF(ISBLANK(A503),"",'Frese Valve Selection'!AE503)</f>
        <v>0</v>
      </c>
      <c r="D503" s="41"/>
      <c r="E503" s="41"/>
      <c r="F503" s="41">
        <f>IF(ISBLANK(A503),"",'Frese Valve Selection'!D503)</f>
        <v>0</v>
      </c>
      <c r="G503" s="41">
        <v>1</v>
      </c>
      <c r="H503" s="41" t="s">
        <v>78</v>
      </c>
      <c r="I503" s="41" t="str">
        <f>IF(ISBLANK(A503),"",'Frese Valve Selection'!AF503&amp;" kPa")</f>
        <v>0 kPa</v>
      </c>
      <c r="J503" s="41">
        <f>IF(ISBLANK(A503),"",'Frese Valve Selection'!B503)</f>
        <v>0</v>
      </c>
      <c r="K503" s="42" t="str">
        <f>IF(ISBLANK('Frese Valve Selection'!E503),"",'Frese Valve Selection'!E503)</f>
        <v/>
      </c>
    </row>
    <row r="504" spans="1:11">
      <c r="A504" s="40" t="str">
        <f>IF(ISBLANK('Frese Valve Selection'!O504),"",'Frese Valve Selection'!O504)</f>
        <v/>
      </c>
      <c r="B504" s="41">
        <f>'Frese Valve Selection'!C504</f>
        <v>0</v>
      </c>
      <c r="C504" s="41">
        <f>IF(ISBLANK(A504),"",'Frese Valve Selection'!AE504)</f>
        <v>0</v>
      </c>
      <c r="D504" s="41"/>
      <c r="E504" s="41"/>
      <c r="F504" s="41">
        <f>IF(ISBLANK(A504),"",'Frese Valve Selection'!D504)</f>
        <v>0</v>
      </c>
      <c r="G504" s="41">
        <v>1</v>
      </c>
      <c r="H504" s="41" t="s">
        <v>78</v>
      </c>
      <c r="I504" s="41" t="str">
        <f>IF(ISBLANK(A504),"",'Frese Valve Selection'!AF504&amp;" kPa")</f>
        <v>0 kPa</v>
      </c>
      <c r="J504" s="41">
        <f>IF(ISBLANK(A504),"",'Frese Valve Selection'!B504)</f>
        <v>0</v>
      </c>
      <c r="K504" s="42" t="str">
        <f>IF(ISBLANK('Frese Valve Selection'!E504),"",'Frese Valve Selection'!E504)</f>
        <v/>
      </c>
    </row>
    <row r="505" spans="1:11">
      <c r="A505" s="40" t="str">
        <f>IF(ISBLANK('Frese Valve Selection'!O505),"",'Frese Valve Selection'!O505)</f>
        <v/>
      </c>
      <c r="B505" s="41">
        <f>'Frese Valve Selection'!C505</f>
        <v>0</v>
      </c>
      <c r="C505" s="41">
        <f>IF(ISBLANK(A505),"",'Frese Valve Selection'!AE505)</f>
        <v>0</v>
      </c>
      <c r="D505" s="41"/>
      <c r="E505" s="41"/>
      <c r="F505" s="41">
        <f>IF(ISBLANK(A505),"",'Frese Valve Selection'!D505)</f>
        <v>0</v>
      </c>
      <c r="G505" s="41">
        <v>1</v>
      </c>
      <c r="H505" s="41" t="s">
        <v>78</v>
      </c>
      <c r="I505" s="41" t="str">
        <f>IF(ISBLANK(A505),"",'Frese Valve Selection'!AF505&amp;" kPa")</f>
        <v>0 kPa</v>
      </c>
      <c r="J505" s="41">
        <f>IF(ISBLANK(A505),"",'Frese Valve Selection'!B505)</f>
        <v>0</v>
      </c>
      <c r="K505" s="42" t="str">
        <f>IF(ISBLANK('Frese Valve Selection'!E505),"",'Frese Valve Selection'!E505)</f>
        <v/>
      </c>
    </row>
    <row r="506" spans="1:11">
      <c r="A506" s="40" t="str">
        <f>IF(ISBLANK('Frese Valve Selection'!O506),"",'Frese Valve Selection'!O506)</f>
        <v/>
      </c>
      <c r="B506" s="41">
        <f>'Frese Valve Selection'!C506</f>
        <v>0</v>
      </c>
      <c r="C506" s="41">
        <f>IF(ISBLANK(A506),"",'Frese Valve Selection'!AE506)</f>
        <v>0</v>
      </c>
      <c r="D506" s="41"/>
      <c r="E506" s="41"/>
      <c r="F506" s="41">
        <f>IF(ISBLANK(A506),"",'Frese Valve Selection'!D506)</f>
        <v>0</v>
      </c>
      <c r="G506" s="41">
        <v>1</v>
      </c>
      <c r="H506" s="41" t="s">
        <v>78</v>
      </c>
      <c r="I506" s="41" t="str">
        <f>IF(ISBLANK(A506),"",'Frese Valve Selection'!AF506&amp;" kPa")</f>
        <v>0 kPa</v>
      </c>
      <c r="J506" s="41">
        <f>IF(ISBLANK(A506),"",'Frese Valve Selection'!B506)</f>
        <v>0</v>
      </c>
      <c r="K506" s="42" t="str">
        <f>IF(ISBLANK('Frese Valve Selection'!E506),"",'Frese Valve Selection'!E506)</f>
        <v/>
      </c>
    </row>
    <row r="507" spans="1:11">
      <c r="A507" s="40" t="str">
        <f>IF(ISBLANK('Frese Valve Selection'!O507),"",'Frese Valve Selection'!O507)</f>
        <v/>
      </c>
      <c r="B507" s="41">
        <f>'Frese Valve Selection'!C507</f>
        <v>0</v>
      </c>
      <c r="C507" s="41">
        <f>IF(ISBLANK(A507),"",'Frese Valve Selection'!AE507)</f>
        <v>0</v>
      </c>
      <c r="D507" s="41"/>
      <c r="E507" s="41"/>
      <c r="F507" s="41">
        <f>IF(ISBLANK(A507),"",'Frese Valve Selection'!D507)</f>
        <v>0</v>
      </c>
      <c r="G507" s="41">
        <v>1</v>
      </c>
      <c r="H507" s="41" t="s">
        <v>78</v>
      </c>
      <c r="I507" s="41" t="str">
        <f>IF(ISBLANK(A507),"",'Frese Valve Selection'!AF507&amp;" kPa")</f>
        <v>0 kPa</v>
      </c>
      <c r="J507" s="41">
        <f>IF(ISBLANK(A507),"",'Frese Valve Selection'!B507)</f>
        <v>0</v>
      </c>
      <c r="K507" s="42" t="str">
        <f>IF(ISBLANK('Frese Valve Selection'!E507),"",'Frese Valve Selection'!E507)</f>
        <v/>
      </c>
    </row>
    <row r="508" spans="1:11">
      <c r="A508" s="40" t="str">
        <f>IF(ISBLANK('Frese Valve Selection'!O508),"",'Frese Valve Selection'!O508)</f>
        <v/>
      </c>
      <c r="B508" s="41">
        <f>'Frese Valve Selection'!C508</f>
        <v>0</v>
      </c>
      <c r="C508" s="41">
        <f>IF(ISBLANK(A508),"",'Frese Valve Selection'!AE508)</f>
        <v>0</v>
      </c>
      <c r="D508" s="41"/>
      <c r="E508" s="41"/>
      <c r="F508" s="41">
        <f>IF(ISBLANK(A508),"",'Frese Valve Selection'!D508)</f>
        <v>0</v>
      </c>
      <c r="G508" s="41">
        <v>1</v>
      </c>
      <c r="H508" s="41" t="s">
        <v>78</v>
      </c>
      <c r="I508" s="41" t="str">
        <f>IF(ISBLANK(A508),"",'Frese Valve Selection'!AF508&amp;" kPa")</f>
        <v>0 kPa</v>
      </c>
      <c r="J508" s="41">
        <f>IF(ISBLANK(A508),"",'Frese Valve Selection'!B508)</f>
        <v>0</v>
      </c>
      <c r="K508" s="42" t="str">
        <f>IF(ISBLANK('Frese Valve Selection'!E508),"",'Frese Valve Selection'!E508)</f>
        <v/>
      </c>
    </row>
    <row r="509" spans="1:11">
      <c r="A509" s="40" t="str">
        <f>IF(ISBLANK('Frese Valve Selection'!O509),"",'Frese Valve Selection'!O509)</f>
        <v/>
      </c>
      <c r="B509" s="41">
        <f>'Frese Valve Selection'!C509</f>
        <v>0</v>
      </c>
      <c r="C509" s="41">
        <f>IF(ISBLANK(A509),"",'Frese Valve Selection'!AE509)</f>
        <v>0</v>
      </c>
      <c r="D509" s="41"/>
      <c r="E509" s="41"/>
      <c r="F509" s="41">
        <f>IF(ISBLANK(A509),"",'Frese Valve Selection'!D509)</f>
        <v>0</v>
      </c>
      <c r="G509" s="41">
        <v>1</v>
      </c>
      <c r="H509" s="41" t="s">
        <v>78</v>
      </c>
      <c r="I509" s="41" t="str">
        <f>IF(ISBLANK(A509),"",'Frese Valve Selection'!AF509&amp;" kPa")</f>
        <v>0 kPa</v>
      </c>
      <c r="J509" s="41">
        <f>IF(ISBLANK(A509),"",'Frese Valve Selection'!B509)</f>
        <v>0</v>
      </c>
      <c r="K509" s="42" t="str">
        <f>IF(ISBLANK('Frese Valve Selection'!E509),"",'Frese Valve Selection'!E509)</f>
        <v/>
      </c>
    </row>
    <row r="510" spans="1:11">
      <c r="A510" s="40" t="str">
        <f>IF(ISBLANK('Frese Valve Selection'!O510),"",'Frese Valve Selection'!O510)</f>
        <v/>
      </c>
      <c r="B510" s="41">
        <f>'Frese Valve Selection'!C510</f>
        <v>0</v>
      </c>
      <c r="C510" s="41">
        <f>IF(ISBLANK(A510),"",'Frese Valve Selection'!AE510)</f>
        <v>0</v>
      </c>
      <c r="D510" s="41"/>
      <c r="E510" s="41"/>
      <c r="F510" s="41">
        <f>IF(ISBLANK(A510),"",'Frese Valve Selection'!D510)</f>
        <v>0</v>
      </c>
      <c r="G510" s="41">
        <v>1</v>
      </c>
      <c r="H510" s="41" t="s">
        <v>78</v>
      </c>
      <c r="I510" s="41" t="str">
        <f>IF(ISBLANK(A510),"",'Frese Valve Selection'!AF510&amp;" kPa")</f>
        <v>0 kPa</v>
      </c>
      <c r="J510" s="41">
        <f>IF(ISBLANK(A510),"",'Frese Valve Selection'!B510)</f>
        <v>0</v>
      </c>
      <c r="K510" s="42" t="str">
        <f>IF(ISBLANK('Frese Valve Selection'!E510),"",'Frese Valve Selection'!E510)</f>
        <v/>
      </c>
    </row>
    <row r="511" spans="1:11">
      <c r="A511" s="40" t="str">
        <f>IF(ISBLANK('Frese Valve Selection'!O511),"",'Frese Valve Selection'!O511)</f>
        <v/>
      </c>
      <c r="B511" s="41">
        <f>'Frese Valve Selection'!C511</f>
        <v>0</v>
      </c>
      <c r="C511" s="41">
        <f>IF(ISBLANK(A511),"",'Frese Valve Selection'!AE511)</f>
        <v>0</v>
      </c>
      <c r="D511" s="41"/>
      <c r="E511" s="41"/>
      <c r="F511" s="41">
        <f>IF(ISBLANK(A511),"",'Frese Valve Selection'!D511)</f>
        <v>0</v>
      </c>
      <c r="G511" s="41">
        <v>1</v>
      </c>
      <c r="H511" s="41" t="s">
        <v>78</v>
      </c>
      <c r="I511" s="41" t="str">
        <f>IF(ISBLANK(A511),"",'Frese Valve Selection'!AF511&amp;" kPa")</f>
        <v>0 kPa</v>
      </c>
      <c r="J511" s="41">
        <f>IF(ISBLANK(A511),"",'Frese Valve Selection'!B511)</f>
        <v>0</v>
      </c>
      <c r="K511" s="42" t="str">
        <f>IF(ISBLANK('Frese Valve Selection'!E511),"",'Frese Valve Selection'!E511)</f>
        <v/>
      </c>
    </row>
    <row r="512" spans="1:11">
      <c r="A512" s="40" t="str">
        <f>IF(ISBLANK('Frese Valve Selection'!O512),"",'Frese Valve Selection'!O512)</f>
        <v/>
      </c>
      <c r="B512" s="41">
        <f>'Frese Valve Selection'!C512</f>
        <v>0</v>
      </c>
      <c r="C512" s="41">
        <f>IF(ISBLANK(A512),"",'Frese Valve Selection'!AE512)</f>
        <v>0</v>
      </c>
      <c r="D512" s="41"/>
      <c r="E512" s="41"/>
      <c r="F512" s="41">
        <f>IF(ISBLANK(A512),"",'Frese Valve Selection'!D512)</f>
        <v>0</v>
      </c>
      <c r="G512" s="41">
        <v>1</v>
      </c>
      <c r="H512" s="41" t="s">
        <v>78</v>
      </c>
      <c r="I512" s="41" t="str">
        <f>IF(ISBLANK(A512),"",'Frese Valve Selection'!AF512&amp;" kPa")</f>
        <v>0 kPa</v>
      </c>
      <c r="J512" s="41">
        <f>IF(ISBLANK(A512),"",'Frese Valve Selection'!B512)</f>
        <v>0</v>
      </c>
      <c r="K512" s="42" t="str">
        <f>IF(ISBLANK('Frese Valve Selection'!E512),"",'Frese Valve Selection'!E512)</f>
        <v/>
      </c>
    </row>
    <row r="513" spans="1:11">
      <c r="A513" s="40" t="str">
        <f>IF(ISBLANK('Frese Valve Selection'!O513),"",'Frese Valve Selection'!O513)</f>
        <v/>
      </c>
      <c r="B513" s="41">
        <f>'Frese Valve Selection'!C513</f>
        <v>0</v>
      </c>
      <c r="C513" s="41">
        <f>IF(ISBLANK(A513),"",'Frese Valve Selection'!AE513)</f>
        <v>0</v>
      </c>
      <c r="D513" s="41"/>
      <c r="E513" s="41"/>
      <c r="F513" s="41">
        <f>IF(ISBLANK(A513),"",'Frese Valve Selection'!D513)</f>
        <v>0</v>
      </c>
      <c r="G513" s="41">
        <v>1</v>
      </c>
      <c r="H513" s="41" t="s">
        <v>78</v>
      </c>
      <c r="I513" s="41" t="str">
        <f>IF(ISBLANK(A513),"",'Frese Valve Selection'!AF513&amp;" kPa")</f>
        <v>0 kPa</v>
      </c>
      <c r="J513" s="41">
        <f>IF(ISBLANK(A513),"",'Frese Valve Selection'!B513)</f>
        <v>0</v>
      </c>
      <c r="K513" s="42" t="str">
        <f>IF(ISBLANK('Frese Valve Selection'!E513),"",'Frese Valve Selection'!E513)</f>
        <v/>
      </c>
    </row>
    <row r="514" spans="1:11">
      <c r="A514" s="40" t="str">
        <f>IF(ISBLANK('Frese Valve Selection'!O514),"",'Frese Valve Selection'!O514)</f>
        <v/>
      </c>
      <c r="B514" s="41">
        <f>'Frese Valve Selection'!C514</f>
        <v>0</v>
      </c>
      <c r="C514" s="41">
        <f>IF(ISBLANK(A514),"",'Frese Valve Selection'!AE514)</f>
        <v>0</v>
      </c>
      <c r="D514" s="41"/>
      <c r="E514" s="41"/>
      <c r="F514" s="41">
        <f>IF(ISBLANK(A514),"",'Frese Valve Selection'!D514)</f>
        <v>0</v>
      </c>
      <c r="G514" s="41">
        <v>1</v>
      </c>
      <c r="H514" s="41" t="s">
        <v>78</v>
      </c>
      <c r="I514" s="41" t="str">
        <f>IF(ISBLANK(A514),"",'Frese Valve Selection'!AF514&amp;" kPa")</f>
        <v>0 kPa</v>
      </c>
      <c r="J514" s="41">
        <f>IF(ISBLANK(A514),"",'Frese Valve Selection'!B514)</f>
        <v>0</v>
      </c>
      <c r="K514" s="42" t="str">
        <f>IF(ISBLANK('Frese Valve Selection'!E514),"",'Frese Valve Selection'!E514)</f>
        <v/>
      </c>
    </row>
    <row r="515" spans="1:11">
      <c r="A515" s="40" t="str">
        <f>IF(ISBLANK('Frese Valve Selection'!O515),"",'Frese Valve Selection'!O515)</f>
        <v/>
      </c>
      <c r="B515" s="41">
        <f>'Frese Valve Selection'!C515</f>
        <v>0</v>
      </c>
      <c r="C515" s="41">
        <f>IF(ISBLANK(A515),"",'Frese Valve Selection'!AE515)</f>
        <v>0</v>
      </c>
      <c r="D515" s="41"/>
      <c r="E515" s="41"/>
      <c r="F515" s="41">
        <f>IF(ISBLANK(A515),"",'Frese Valve Selection'!D515)</f>
        <v>0</v>
      </c>
      <c r="G515" s="41">
        <v>1</v>
      </c>
      <c r="H515" s="41" t="s">
        <v>78</v>
      </c>
      <c r="I515" s="41" t="str">
        <f>IF(ISBLANK(A515),"",'Frese Valve Selection'!AF515&amp;" kPa")</f>
        <v>0 kPa</v>
      </c>
      <c r="J515" s="41">
        <f>IF(ISBLANK(A515),"",'Frese Valve Selection'!B515)</f>
        <v>0</v>
      </c>
      <c r="K515" s="42" t="str">
        <f>IF(ISBLANK('Frese Valve Selection'!E515),"",'Frese Valve Selection'!E515)</f>
        <v/>
      </c>
    </row>
    <row r="516" spans="1:11">
      <c r="A516" s="40" t="str">
        <f>IF(ISBLANK('Frese Valve Selection'!O516),"",'Frese Valve Selection'!O516)</f>
        <v/>
      </c>
      <c r="B516" s="41">
        <f>'Frese Valve Selection'!C516</f>
        <v>0</v>
      </c>
      <c r="C516" s="41">
        <f>IF(ISBLANK(A516),"",'Frese Valve Selection'!AE516)</f>
        <v>0</v>
      </c>
      <c r="D516" s="41"/>
      <c r="E516" s="41"/>
      <c r="F516" s="41">
        <f>IF(ISBLANK(A516),"",'Frese Valve Selection'!D516)</f>
        <v>0</v>
      </c>
      <c r="G516" s="41">
        <v>1</v>
      </c>
      <c r="H516" s="41" t="s">
        <v>78</v>
      </c>
      <c r="I516" s="41" t="str">
        <f>IF(ISBLANK(A516),"",'Frese Valve Selection'!AF516&amp;" kPa")</f>
        <v>0 kPa</v>
      </c>
      <c r="J516" s="41">
        <f>IF(ISBLANK(A516),"",'Frese Valve Selection'!B516)</f>
        <v>0</v>
      </c>
      <c r="K516" s="42" t="str">
        <f>IF(ISBLANK('Frese Valve Selection'!E516),"",'Frese Valve Selection'!E516)</f>
        <v/>
      </c>
    </row>
    <row r="517" spans="1:11">
      <c r="A517" s="40" t="str">
        <f>IF(ISBLANK('Frese Valve Selection'!O517),"",'Frese Valve Selection'!O517)</f>
        <v/>
      </c>
      <c r="B517" s="41">
        <f>'Frese Valve Selection'!C517</f>
        <v>0</v>
      </c>
      <c r="C517" s="41">
        <f>IF(ISBLANK(A517),"",'Frese Valve Selection'!AE517)</f>
        <v>0</v>
      </c>
      <c r="D517" s="41"/>
      <c r="E517" s="41"/>
      <c r="F517" s="41">
        <f>IF(ISBLANK(A517),"",'Frese Valve Selection'!D517)</f>
        <v>0</v>
      </c>
      <c r="G517" s="41">
        <v>1</v>
      </c>
      <c r="H517" s="41" t="s">
        <v>78</v>
      </c>
      <c r="I517" s="41" t="str">
        <f>IF(ISBLANK(A517),"",'Frese Valve Selection'!AF517&amp;" kPa")</f>
        <v>0 kPa</v>
      </c>
      <c r="J517" s="41">
        <f>IF(ISBLANK(A517),"",'Frese Valve Selection'!B517)</f>
        <v>0</v>
      </c>
      <c r="K517" s="42" t="str">
        <f>IF(ISBLANK('Frese Valve Selection'!E517),"",'Frese Valve Selection'!E517)</f>
        <v/>
      </c>
    </row>
    <row r="518" spans="1:11">
      <c r="A518" s="40" t="str">
        <f>IF(ISBLANK('Frese Valve Selection'!O518),"",'Frese Valve Selection'!O518)</f>
        <v/>
      </c>
      <c r="B518" s="41">
        <f>'Frese Valve Selection'!C518</f>
        <v>0</v>
      </c>
      <c r="C518" s="41">
        <f>IF(ISBLANK(A518),"",'Frese Valve Selection'!AE518)</f>
        <v>0</v>
      </c>
      <c r="D518" s="41"/>
      <c r="E518" s="41"/>
      <c r="F518" s="41">
        <f>IF(ISBLANK(A518),"",'Frese Valve Selection'!D518)</f>
        <v>0</v>
      </c>
      <c r="G518" s="41">
        <v>1</v>
      </c>
      <c r="H518" s="41" t="s">
        <v>78</v>
      </c>
      <c r="I518" s="41" t="str">
        <f>IF(ISBLANK(A518),"",'Frese Valve Selection'!AF518&amp;" kPa")</f>
        <v>0 kPa</v>
      </c>
      <c r="J518" s="41">
        <f>IF(ISBLANK(A518),"",'Frese Valve Selection'!B518)</f>
        <v>0</v>
      </c>
      <c r="K518" s="42" t="str">
        <f>IF(ISBLANK('Frese Valve Selection'!E518),"",'Frese Valve Selection'!E518)</f>
        <v/>
      </c>
    </row>
    <row r="519" spans="1:11">
      <c r="A519" s="40" t="str">
        <f>IF(ISBLANK('Frese Valve Selection'!O519),"",'Frese Valve Selection'!O519)</f>
        <v/>
      </c>
      <c r="B519" s="41">
        <f>'Frese Valve Selection'!C519</f>
        <v>0</v>
      </c>
      <c r="C519" s="41">
        <f>IF(ISBLANK(A519),"",'Frese Valve Selection'!AE519)</f>
        <v>0</v>
      </c>
      <c r="D519" s="41"/>
      <c r="E519" s="41"/>
      <c r="F519" s="41">
        <f>IF(ISBLANK(A519),"",'Frese Valve Selection'!D519)</f>
        <v>0</v>
      </c>
      <c r="G519" s="41">
        <v>1</v>
      </c>
      <c r="H519" s="41" t="s">
        <v>78</v>
      </c>
      <c r="I519" s="41" t="str">
        <f>IF(ISBLANK(A519),"",'Frese Valve Selection'!AF519&amp;" kPa")</f>
        <v>0 kPa</v>
      </c>
      <c r="J519" s="41">
        <f>IF(ISBLANK(A519),"",'Frese Valve Selection'!B519)</f>
        <v>0</v>
      </c>
      <c r="K519" s="42" t="str">
        <f>IF(ISBLANK('Frese Valve Selection'!E519),"",'Frese Valve Selection'!E519)</f>
        <v/>
      </c>
    </row>
    <row r="520" spans="1:11">
      <c r="A520" s="40" t="str">
        <f>IF(ISBLANK('Frese Valve Selection'!O520),"",'Frese Valve Selection'!O520)</f>
        <v/>
      </c>
      <c r="B520" s="41">
        <f>'Frese Valve Selection'!C520</f>
        <v>0</v>
      </c>
      <c r="C520" s="41">
        <f>IF(ISBLANK(A520),"",'Frese Valve Selection'!AE520)</f>
        <v>0</v>
      </c>
      <c r="D520" s="41"/>
      <c r="E520" s="41"/>
      <c r="F520" s="41">
        <f>IF(ISBLANK(A520),"",'Frese Valve Selection'!D520)</f>
        <v>0</v>
      </c>
      <c r="G520" s="41">
        <v>1</v>
      </c>
      <c r="H520" s="41" t="s">
        <v>78</v>
      </c>
      <c r="I520" s="41" t="str">
        <f>IF(ISBLANK(A520),"",'Frese Valve Selection'!AF520&amp;" kPa")</f>
        <v>0 kPa</v>
      </c>
      <c r="J520" s="41">
        <f>IF(ISBLANK(A520),"",'Frese Valve Selection'!B520)</f>
        <v>0</v>
      </c>
      <c r="K520" s="42" t="str">
        <f>IF(ISBLANK('Frese Valve Selection'!E520),"",'Frese Valve Selection'!E520)</f>
        <v/>
      </c>
    </row>
    <row r="521" spans="1:11">
      <c r="A521" s="40" t="str">
        <f>IF(ISBLANK('Frese Valve Selection'!O521),"",'Frese Valve Selection'!O521)</f>
        <v/>
      </c>
      <c r="B521" s="41">
        <f>'Frese Valve Selection'!C521</f>
        <v>0</v>
      </c>
      <c r="C521" s="41">
        <f>IF(ISBLANK(A521),"",'Frese Valve Selection'!AE521)</f>
        <v>0</v>
      </c>
      <c r="D521" s="41"/>
      <c r="E521" s="41"/>
      <c r="F521" s="41">
        <f>IF(ISBLANK(A521),"",'Frese Valve Selection'!D521)</f>
        <v>0</v>
      </c>
      <c r="G521" s="41">
        <v>1</v>
      </c>
      <c r="H521" s="41" t="s">
        <v>78</v>
      </c>
      <c r="I521" s="41" t="str">
        <f>IF(ISBLANK(A521),"",'Frese Valve Selection'!AF521&amp;" kPa")</f>
        <v>0 kPa</v>
      </c>
      <c r="J521" s="41">
        <f>IF(ISBLANK(A521),"",'Frese Valve Selection'!B521)</f>
        <v>0</v>
      </c>
      <c r="K521" s="42" t="str">
        <f>IF(ISBLANK('Frese Valve Selection'!E521),"",'Frese Valve Selection'!E521)</f>
        <v/>
      </c>
    </row>
    <row r="522" spans="1:11">
      <c r="A522" s="40" t="str">
        <f>IF(ISBLANK('Frese Valve Selection'!O522),"",'Frese Valve Selection'!O522)</f>
        <v/>
      </c>
      <c r="B522" s="41">
        <f>'Frese Valve Selection'!C522</f>
        <v>0</v>
      </c>
      <c r="C522" s="41">
        <f>IF(ISBLANK(A522),"",'Frese Valve Selection'!AE522)</f>
        <v>0</v>
      </c>
      <c r="D522" s="41"/>
      <c r="E522" s="41"/>
      <c r="F522" s="41">
        <f>IF(ISBLANK(A522),"",'Frese Valve Selection'!D522)</f>
        <v>0</v>
      </c>
      <c r="G522" s="41">
        <v>1</v>
      </c>
      <c r="H522" s="41" t="s">
        <v>78</v>
      </c>
      <c r="I522" s="41" t="str">
        <f>IF(ISBLANK(A522),"",'Frese Valve Selection'!AF522&amp;" kPa")</f>
        <v>0 kPa</v>
      </c>
      <c r="J522" s="41">
        <f>IF(ISBLANK(A522),"",'Frese Valve Selection'!B522)</f>
        <v>0</v>
      </c>
      <c r="K522" s="42" t="str">
        <f>IF(ISBLANK('Frese Valve Selection'!E522),"",'Frese Valve Selection'!E522)</f>
        <v/>
      </c>
    </row>
    <row r="523" spans="1:11">
      <c r="A523" s="40" t="str">
        <f>IF(ISBLANK('Frese Valve Selection'!O523),"",'Frese Valve Selection'!O523)</f>
        <v/>
      </c>
      <c r="B523" s="41">
        <f>'Frese Valve Selection'!C523</f>
        <v>0</v>
      </c>
      <c r="C523" s="41">
        <f>IF(ISBLANK(A523),"",'Frese Valve Selection'!AE523)</f>
        <v>0</v>
      </c>
      <c r="D523" s="41"/>
      <c r="E523" s="41"/>
      <c r="F523" s="41">
        <f>IF(ISBLANK(A523),"",'Frese Valve Selection'!D523)</f>
        <v>0</v>
      </c>
      <c r="G523" s="41">
        <v>1</v>
      </c>
      <c r="H523" s="41" t="s">
        <v>78</v>
      </c>
      <c r="I523" s="41" t="str">
        <f>IF(ISBLANK(A523),"",'Frese Valve Selection'!AF523&amp;" kPa")</f>
        <v>0 kPa</v>
      </c>
      <c r="J523" s="41">
        <f>IF(ISBLANK(A523),"",'Frese Valve Selection'!B523)</f>
        <v>0</v>
      </c>
      <c r="K523" s="42" t="str">
        <f>IF(ISBLANK('Frese Valve Selection'!E523),"",'Frese Valve Selection'!E523)</f>
        <v/>
      </c>
    </row>
    <row r="524" spans="1:11">
      <c r="A524" s="40" t="str">
        <f>IF(ISBLANK('Frese Valve Selection'!O524),"",'Frese Valve Selection'!O524)</f>
        <v/>
      </c>
      <c r="B524" s="41">
        <f>'Frese Valve Selection'!C524</f>
        <v>0</v>
      </c>
      <c r="C524" s="41">
        <f>IF(ISBLANK(A524),"",'Frese Valve Selection'!AE524)</f>
        <v>0</v>
      </c>
      <c r="D524" s="41"/>
      <c r="E524" s="41"/>
      <c r="F524" s="41">
        <f>IF(ISBLANK(A524),"",'Frese Valve Selection'!D524)</f>
        <v>0</v>
      </c>
      <c r="G524" s="41">
        <v>1</v>
      </c>
      <c r="H524" s="41" t="s">
        <v>78</v>
      </c>
      <c r="I524" s="41" t="str">
        <f>IF(ISBLANK(A524),"",'Frese Valve Selection'!AF524&amp;" kPa")</f>
        <v>0 kPa</v>
      </c>
      <c r="J524" s="41">
        <f>IF(ISBLANK(A524),"",'Frese Valve Selection'!B524)</f>
        <v>0</v>
      </c>
      <c r="K524" s="42" t="str">
        <f>IF(ISBLANK('Frese Valve Selection'!E524),"",'Frese Valve Selection'!E524)</f>
        <v/>
      </c>
    </row>
    <row r="525" spans="1:11">
      <c r="A525" s="40" t="str">
        <f>IF(ISBLANK('Frese Valve Selection'!O525),"",'Frese Valve Selection'!O525)</f>
        <v/>
      </c>
      <c r="B525" s="41">
        <f>'Frese Valve Selection'!C525</f>
        <v>0</v>
      </c>
      <c r="C525" s="41">
        <f>IF(ISBLANK(A525),"",'Frese Valve Selection'!AE525)</f>
        <v>0</v>
      </c>
      <c r="D525" s="41"/>
      <c r="E525" s="41"/>
      <c r="F525" s="41">
        <f>IF(ISBLANK(A525),"",'Frese Valve Selection'!D525)</f>
        <v>0</v>
      </c>
      <c r="G525" s="41">
        <v>1</v>
      </c>
      <c r="H525" s="41" t="s">
        <v>78</v>
      </c>
      <c r="I525" s="41" t="str">
        <f>IF(ISBLANK(A525),"",'Frese Valve Selection'!AF525&amp;" kPa")</f>
        <v>0 kPa</v>
      </c>
      <c r="J525" s="41">
        <f>IF(ISBLANK(A525),"",'Frese Valve Selection'!B525)</f>
        <v>0</v>
      </c>
      <c r="K525" s="42" t="str">
        <f>IF(ISBLANK('Frese Valve Selection'!E525),"",'Frese Valve Selection'!E525)</f>
        <v/>
      </c>
    </row>
    <row r="526" spans="1:11">
      <c r="A526" s="40" t="str">
        <f>IF(ISBLANK('Frese Valve Selection'!O526),"",'Frese Valve Selection'!O526)</f>
        <v/>
      </c>
      <c r="B526" s="41">
        <f>'Frese Valve Selection'!C526</f>
        <v>0</v>
      </c>
      <c r="C526" s="41">
        <f>IF(ISBLANK(A526),"",'Frese Valve Selection'!AE526)</f>
        <v>0</v>
      </c>
      <c r="D526" s="41"/>
      <c r="E526" s="41"/>
      <c r="F526" s="41">
        <f>IF(ISBLANK(A526),"",'Frese Valve Selection'!D526)</f>
        <v>0</v>
      </c>
      <c r="G526" s="41">
        <v>1</v>
      </c>
      <c r="H526" s="41" t="s">
        <v>78</v>
      </c>
      <c r="I526" s="41" t="str">
        <f>IF(ISBLANK(A526),"",'Frese Valve Selection'!AF526&amp;" kPa")</f>
        <v>0 kPa</v>
      </c>
      <c r="J526" s="41">
        <f>IF(ISBLANK(A526),"",'Frese Valve Selection'!B526)</f>
        <v>0</v>
      </c>
      <c r="K526" s="42" t="str">
        <f>IF(ISBLANK('Frese Valve Selection'!E526),"",'Frese Valve Selection'!E526)</f>
        <v/>
      </c>
    </row>
    <row r="527" spans="1:11">
      <c r="A527" s="40" t="str">
        <f>IF(ISBLANK('Frese Valve Selection'!O527),"",'Frese Valve Selection'!O527)</f>
        <v/>
      </c>
      <c r="B527" s="41">
        <f>'Frese Valve Selection'!C527</f>
        <v>0</v>
      </c>
      <c r="C527" s="41">
        <f>IF(ISBLANK(A527),"",'Frese Valve Selection'!AE527)</f>
        <v>0</v>
      </c>
      <c r="D527" s="41"/>
      <c r="E527" s="41"/>
      <c r="F527" s="41">
        <f>IF(ISBLANK(A527),"",'Frese Valve Selection'!D527)</f>
        <v>0</v>
      </c>
      <c r="G527" s="41">
        <v>1</v>
      </c>
      <c r="H527" s="41" t="s">
        <v>78</v>
      </c>
      <c r="I527" s="41" t="str">
        <f>IF(ISBLANK(A527),"",'Frese Valve Selection'!AF527&amp;" kPa")</f>
        <v>0 kPa</v>
      </c>
      <c r="J527" s="41">
        <f>IF(ISBLANK(A527),"",'Frese Valve Selection'!B527)</f>
        <v>0</v>
      </c>
      <c r="K527" s="42" t="str">
        <f>IF(ISBLANK('Frese Valve Selection'!E527),"",'Frese Valve Selection'!E527)</f>
        <v/>
      </c>
    </row>
    <row r="528" spans="1:11">
      <c r="A528" s="40" t="str">
        <f>IF(ISBLANK('Frese Valve Selection'!O528),"",'Frese Valve Selection'!O528)</f>
        <v/>
      </c>
      <c r="B528" s="41">
        <f>'Frese Valve Selection'!C528</f>
        <v>0</v>
      </c>
      <c r="C528" s="41">
        <f>IF(ISBLANK(A528),"",'Frese Valve Selection'!AE528)</f>
        <v>0</v>
      </c>
      <c r="D528" s="41"/>
      <c r="E528" s="41"/>
      <c r="F528" s="41">
        <f>IF(ISBLANK(A528),"",'Frese Valve Selection'!D528)</f>
        <v>0</v>
      </c>
      <c r="G528" s="41">
        <v>1</v>
      </c>
      <c r="H528" s="41" t="s">
        <v>78</v>
      </c>
      <c r="I528" s="41" t="str">
        <f>IF(ISBLANK(A528),"",'Frese Valve Selection'!AF528&amp;" kPa")</f>
        <v>0 kPa</v>
      </c>
      <c r="J528" s="41">
        <f>IF(ISBLANK(A528),"",'Frese Valve Selection'!B528)</f>
        <v>0</v>
      </c>
      <c r="K528" s="42" t="str">
        <f>IF(ISBLANK('Frese Valve Selection'!E528),"",'Frese Valve Selection'!E528)</f>
        <v/>
      </c>
    </row>
    <row r="529" spans="1:11">
      <c r="A529" s="40" t="str">
        <f>IF(ISBLANK('Frese Valve Selection'!O529),"",'Frese Valve Selection'!O529)</f>
        <v/>
      </c>
      <c r="B529" s="41">
        <f>'Frese Valve Selection'!C529</f>
        <v>0</v>
      </c>
      <c r="C529" s="41">
        <f>IF(ISBLANK(A529),"",'Frese Valve Selection'!AE529)</f>
        <v>0</v>
      </c>
      <c r="D529" s="41"/>
      <c r="E529" s="41"/>
      <c r="F529" s="41">
        <f>IF(ISBLANK(A529),"",'Frese Valve Selection'!D529)</f>
        <v>0</v>
      </c>
      <c r="G529" s="41">
        <v>1</v>
      </c>
      <c r="H529" s="41" t="s">
        <v>78</v>
      </c>
      <c r="I529" s="41" t="str">
        <f>IF(ISBLANK(A529),"",'Frese Valve Selection'!AF529&amp;" kPa")</f>
        <v>0 kPa</v>
      </c>
      <c r="J529" s="41">
        <f>IF(ISBLANK(A529),"",'Frese Valve Selection'!B529)</f>
        <v>0</v>
      </c>
      <c r="K529" s="42" t="str">
        <f>IF(ISBLANK('Frese Valve Selection'!E529),"",'Frese Valve Selection'!E529)</f>
        <v/>
      </c>
    </row>
    <row r="530" spans="1:11">
      <c r="A530" s="40" t="str">
        <f>IF(ISBLANK('Frese Valve Selection'!O530),"",'Frese Valve Selection'!O530)</f>
        <v/>
      </c>
      <c r="B530" s="41">
        <f>'Frese Valve Selection'!C530</f>
        <v>0</v>
      </c>
      <c r="C530" s="41">
        <f>IF(ISBLANK(A530),"",'Frese Valve Selection'!AE530)</f>
        <v>0</v>
      </c>
      <c r="D530" s="41"/>
      <c r="E530" s="41"/>
      <c r="F530" s="41">
        <f>IF(ISBLANK(A530),"",'Frese Valve Selection'!D530)</f>
        <v>0</v>
      </c>
      <c r="G530" s="41">
        <v>1</v>
      </c>
      <c r="H530" s="41" t="s">
        <v>78</v>
      </c>
      <c r="I530" s="41" t="str">
        <f>IF(ISBLANK(A530),"",'Frese Valve Selection'!AF530&amp;" kPa")</f>
        <v>0 kPa</v>
      </c>
      <c r="J530" s="41">
        <f>IF(ISBLANK(A530),"",'Frese Valve Selection'!B530)</f>
        <v>0</v>
      </c>
      <c r="K530" s="42" t="str">
        <f>IF(ISBLANK('Frese Valve Selection'!E530),"",'Frese Valve Selection'!E530)</f>
        <v/>
      </c>
    </row>
    <row r="531" spans="1:11">
      <c r="A531" s="40" t="str">
        <f>IF(ISBLANK('Frese Valve Selection'!O531),"",'Frese Valve Selection'!O531)</f>
        <v/>
      </c>
      <c r="B531" s="41">
        <f>'Frese Valve Selection'!C531</f>
        <v>0</v>
      </c>
      <c r="C531" s="41">
        <f>IF(ISBLANK(A531),"",'Frese Valve Selection'!AE531)</f>
        <v>0</v>
      </c>
      <c r="D531" s="41"/>
      <c r="E531" s="41"/>
      <c r="F531" s="41">
        <f>IF(ISBLANK(A531),"",'Frese Valve Selection'!D531)</f>
        <v>0</v>
      </c>
      <c r="G531" s="41">
        <v>1</v>
      </c>
      <c r="H531" s="41" t="s">
        <v>78</v>
      </c>
      <c r="I531" s="41" t="str">
        <f>IF(ISBLANK(A531),"",'Frese Valve Selection'!AF531&amp;" kPa")</f>
        <v>0 kPa</v>
      </c>
      <c r="J531" s="41">
        <f>IF(ISBLANK(A531),"",'Frese Valve Selection'!B531)</f>
        <v>0</v>
      </c>
      <c r="K531" s="42" t="str">
        <f>IF(ISBLANK('Frese Valve Selection'!E531),"",'Frese Valve Selection'!E531)</f>
        <v/>
      </c>
    </row>
    <row r="532" spans="1:11">
      <c r="A532" s="40" t="str">
        <f>IF(ISBLANK('Frese Valve Selection'!O532),"",'Frese Valve Selection'!O532)</f>
        <v/>
      </c>
      <c r="B532" s="41">
        <f>'Frese Valve Selection'!C532</f>
        <v>0</v>
      </c>
      <c r="C532" s="41">
        <f>IF(ISBLANK(A532),"",'Frese Valve Selection'!AE532)</f>
        <v>0</v>
      </c>
      <c r="D532" s="41"/>
      <c r="E532" s="41"/>
      <c r="F532" s="41">
        <f>IF(ISBLANK(A532),"",'Frese Valve Selection'!D532)</f>
        <v>0</v>
      </c>
      <c r="G532" s="41">
        <v>1</v>
      </c>
      <c r="H532" s="41" t="s">
        <v>78</v>
      </c>
      <c r="I532" s="41" t="str">
        <f>IF(ISBLANK(A532),"",'Frese Valve Selection'!AF532&amp;" kPa")</f>
        <v>0 kPa</v>
      </c>
      <c r="J532" s="41">
        <f>IF(ISBLANK(A532),"",'Frese Valve Selection'!B532)</f>
        <v>0</v>
      </c>
      <c r="K532" s="42" t="str">
        <f>IF(ISBLANK('Frese Valve Selection'!E532),"",'Frese Valve Selection'!E532)</f>
        <v/>
      </c>
    </row>
    <row r="533" spans="1:11">
      <c r="A533" s="40" t="str">
        <f>IF(ISBLANK('Frese Valve Selection'!O533),"",'Frese Valve Selection'!O533)</f>
        <v/>
      </c>
      <c r="B533" s="41">
        <f>'Frese Valve Selection'!C533</f>
        <v>0</v>
      </c>
      <c r="C533" s="41">
        <f>IF(ISBLANK(A533),"",'Frese Valve Selection'!AE533)</f>
        <v>0</v>
      </c>
      <c r="D533" s="41"/>
      <c r="E533" s="41"/>
      <c r="F533" s="41">
        <f>IF(ISBLANK(A533),"",'Frese Valve Selection'!D533)</f>
        <v>0</v>
      </c>
      <c r="G533" s="41">
        <v>1</v>
      </c>
      <c r="H533" s="41" t="s">
        <v>78</v>
      </c>
      <c r="I533" s="41" t="str">
        <f>IF(ISBLANK(A533),"",'Frese Valve Selection'!AF533&amp;" kPa")</f>
        <v>0 kPa</v>
      </c>
      <c r="J533" s="41">
        <f>IF(ISBLANK(A533),"",'Frese Valve Selection'!B533)</f>
        <v>0</v>
      </c>
      <c r="K533" s="42" t="str">
        <f>IF(ISBLANK('Frese Valve Selection'!E533),"",'Frese Valve Selection'!E533)</f>
        <v/>
      </c>
    </row>
    <row r="534" spans="1:11">
      <c r="A534" s="40" t="str">
        <f>IF(ISBLANK('Frese Valve Selection'!O534),"",'Frese Valve Selection'!O534)</f>
        <v/>
      </c>
      <c r="B534" s="41">
        <f>'Frese Valve Selection'!C534</f>
        <v>0</v>
      </c>
      <c r="C534" s="41">
        <f>IF(ISBLANK(A534),"",'Frese Valve Selection'!AE534)</f>
        <v>0</v>
      </c>
      <c r="D534" s="41"/>
      <c r="E534" s="41"/>
      <c r="F534" s="41">
        <f>IF(ISBLANK(A534),"",'Frese Valve Selection'!D534)</f>
        <v>0</v>
      </c>
      <c r="G534" s="41">
        <v>1</v>
      </c>
      <c r="H534" s="41" t="s">
        <v>78</v>
      </c>
      <c r="I534" s="41" t="str">
        <f>IF(ISBLANK(A534),"",'Frese Valve Selection'!AF534&amp;" kPa")</f>
        <v>0 kPa</v>
      </c>
      <c r="J534" s="41">
        <f>IF(ISBLANK(A534),"",'Frese Valve Selection'!B534)</f>
        <v>0</v>
      </c>
      <c r="K534" s="42" t="str">
        <f>IF(ISBLANK('Frese Valve Selection'!E534),"",'Frese Valve Selection'!E534)</f>
        <v/>
      </c>
    </row>
    <row r="535" spans="1:11">
      <c r="A535" s="40" t="str">
        <f>IF(ISBLANK('Frese Valve Selection'!O535),"",'Frese Valve Selection'!O535)</f>
        <v/>
      </c>
      <c r="B535" s="41">
        <f>'Frese Valve Selection'!C535</f>
        <v>0</v>
      </c>
      <c r="C535" s="41">
        <f>IF(ISBLANK(A535),"",'Frese Valve Selection'!AE535)</f>
        <v>0</v>
      </c>
      <c r="D535" s="41"/>
      <c r="E535" s="41"/>
      <c r="F535" s="41">
        <f>IF(ISBLANK(A535),"",'Frese Valve Selection'!D535)</f>
        <v>0</v>
      </c>
      <c r="G535" s="41">
        <v>1</v>
      </c>
      <c r="H535" s="41" t="s">
        <v>78</v>
      </c>
      <c r="I535" s="41" t="str">
        <f>IF(ISBLANK(A535),"",'Frese Valve Selection'!AF535&amp;" kPa")</f>
        <v>0 kPa</v>
      </c>
      <c r="J535" s="41">
        <f>IF(ISBLANK(A535),"",'Frese Valve Selection'!B535)</f>
        <v>0</v>
      </c>
      <c r="K535" s="42" t="str">
        <f>IF(ISBLANK('Frese Valve Selection'!E535),"",'Frese Valve Selection'!E535)</f>
        <v/>
      </c>
    </row>
    <row r="536" spans="1:11">
      <c r="A536" s="40" t="str">
        <f>IF(ISBLANK('Frese Valve Selection'!O536),"",'Frese Valve Selection'!O536)</f>
        <v/>
      </c>
      <c r="B536" s="41">
        <f>'Frese Valve Selection'!C536</f>
        <v>0</v>
      </c>
      <c r="C536" s="41">
        <f>IF(ISBLANK(A536),"",'Frese Valve Selection'!AE536)</f>
        <v>0</v>
      </c>
      <c r="D536" s="41"/>
      <c r="E536" s="41"/>
      <c r="F536" s="41">
        <f>IF(ISBLANK(A536),"",'Frese Valve Selection'!D536)</f>
        <v>0</v>
      </c>
      <c r="G536" s="41">
        <v>1</v>
      </c>
      <c r="H536" s="41" t="s">
        <v>78</v>
      </c>
      <c r="I536" s="41" t="str">
        <f>IF(ISBLANK(A536),"",'Frese Valve Selection'!AF536&amp;" kPa")</f>
        <v>0 kPa</v>
      </c>
      <c r="J536" s="41">
        <f>IF(ISBLANK(A536),"",'Frese Valve Selection'!B536)</f>
        <v>0</v>
      </c>
      <c r="K536" s="42" t="str">
        <f>IF(ISBLANK('Frese Valve Selection'!E536),"",'Frese Valve Selection'!E536)</f>
        <v/>
      </c>
    </row>
    <row r="537" spans="1:11">
      <c r="A537" s="40" t="str">
        <f>IF(ISBLANK('Frese Valve Selection'!O537),"",'Frese Valve Selection'!O537)</f>
        <v/>
      </c>
      <c r="B537" s="41">
        <f>'Frese Valve Selection'!C537</f>
        <v>0</v>
      </c>
      <c r="C537" s="41">
        <f>IF(ISBLANK(A537),"",'Frese Valve Selection'!AE537)</f>
        <v>0</v>
      </c>
      <c r="D537" s="41"/>
      <c r="E537" s="41"/>
      <c r="F537" s="41">
        <f>IF(ISBLANK(A537),"",'Frese Valve Selection'!D537)</f>
        <v>0</v>
      </c>
      <c r="G537" s="41">
        <v>1</v>
      </c>
      <c r="H537" s="41" t="s">
        <v>78</v>
      </c>
      <c r="I537" s="41" t="str">
        <f>IF(ISBLANK(A537),"",'Frese Valve Selection'!AF537&amp;" kPa")</f>
        <v>0 kPa</v>
      </c>
      <c r="J537" s="41">
        <f>IF(ISBLANK(A537),"",'Frese Valve Selection'!B537)</f>
        <v>0</v>
      </c>
      <c r="K537" s="42" t="str">
        <f>IF(ISBLANK('Frese Valve Selection'!E537),"",'Frese Valve Selection'!E537)</f>
        <v/>
      </c>
    </row>
    <row r="538" spans="1:11">
      <c r="A538" s="40" t="str">
        <f>IF(ISBLANK('Frese Valve Selection'!O538),"",'Frese Valve Selection'!O538)</f>
        <v/>
      </c>
      <c r="B538" s="41">
        <f>'Frese Valve Selection'!C538</f>
        <v>0</v>
      </c>
      <c r="C538" s="41">
        <f>IF(ISBLANK(A538),"",'Frese Valve Selection'!AE538)</f>
        <v>0</v>
      </c>
      <c r="D538" s="41"/>
      <c r="E538" s="41"/>
      <c r="F538" s="41">
        <f>IF(ISBLANK(A538),"",'Frese Valve Selection'!D538)</f>
        <v>0</v>
      </c>
      <c r="G538" s="41">
        <v>1</v>
      </c>
      <c r="H538" s="41" t="s">
        <v>78</v>
      </c>
      <c r="I538" s="41" t="str">
        <f>IF(ISBLANK(A538),"",'Frese Valve Selection'!AF538&amp;" kPa")</f>
        <v>0 kPa</v>
      </c>
      <c r="J538" s="41">
        <f>IF(ISBLANK(A538),"",'Frese Valve Selection'!B538)</f>
        <v>0</v>
      </c>
      <c r="K538" s="42" t="str">
        <f>IF(ISBLANK('Frese Valve Selection'!E538),"",'Frese Valve Selection'!E538)</f>
        <v/>
      </c>
    </row>
    <row r="539" spans="1:11">
      <c r="A539" s="40" t="str">
        <f>IF(ISBLANK('Frese Valve Selection'!O539),"",'Frese Valve Selection'!O539)</f>
        <v/>
      </c>
      <c r="B539" s="41">
        <f>'Frese Valve Selection'!C539</f>
        <v>0</v>
      </c>
      <c r="C539" s="41">
        <f>IF(ISBLANK(A539),"",'Frese Valve Selection'!AE539)</f>
        <v>0</v>
      </c>
      <c r="D539" s="41"/>
      <c r="E539" s="41"/>
      <c r="F539" s="41">
        <f>IF(ISBLANK(A539),"",'Frese Valve Selection'!D539)</f>
        <v>0</v>
      </c>
      <c r="G539" s="41">
        <v>1</v>
      </c>
      <c r="H539" s="41" t="s">
        <v>78</v>
      </c>
      <c r="I539" s="41" t="str">
        <f>IF(ISBLANK(A539),"",'Frese Valve Selection'!AF539&amp;" kPa")</f>
        <v>0 kPa</v>
      </c>
      <c r="J539" s="41">
        <f>IF(ISBLANK(A539),"",'Frese Valve Selection'!B539)</f>
        <v>0</v>
      </c>
      <c r="K539" s="42" t="str">
        <f>IF(ISBLANK('Frese Valve Selection'!E539),"",'Frese Valve Selection'!E539)</f>
        <v/>
      </c>
    </row>
    <row r="540" spans="1:11">
      <c r="A540" s="40" t="str">
        <f>IF(ISBLANK('Frese Valve Selection'!O540),"",'Frese Valve Selection'!O540)</f>
        <v/>
      </c>
      <c r="B540" s="41">
        <f>'Frese Valve Selection'!C540</f>
        <v>0</v>
      </c>
      <c r="C540" s="41">
        <f>IF(ISBLANK(A540),"",'Frese Valve Selection'!AE540)</f>
        <v>0</v>
      </c>
      <c r="D540" s="41"/>
      <c r="E540" s="41"/>
      <c r="F540" s="41">
        <f>IF(ISBLANK(A540),"",'Frese Valve Selection'!D540)</f>
        <v>0</v>
      </c>
      <c r="G540" s="41">
        <v>1</v>
      </c>
      <c r="H540" s="41" t="s">
        <v>78</v>
      </c>
      <c r="I540" s="41" t="str">
        <f>IF(ISBLANK(A540),"",'Frese Valve Selection'!AF540&amp;" kPa")</f>
        <v>0 kPa</v>
      </c>
      <c r="J540" s="41">
        <f>IF(ISBLANK(A540),"",'Frese Valve Selection'!B540)</f>
        <v>0</v>
      </c>
      <c r="K540" s="42" t="str">
        <f>IF(ISBLANK('Frese Valve Selection'!E540),"",'Frese Valve Selection'!E540)</f>
        <v/>
      </c>
    </row>
    <row r="541" spans="1:11">
      <c r="A541" s="40" t="str">
        <f>IF(ISBLANK('Frese Valve Selection'!O541),"",'Frese Valve Selection'!O541)</f>
        <v/>
      </c>
      <c r="B541" s="41">
        <f>'Frese Valve Selection'!C541</f>
        <v>0</v>
      </c>
      <c r="C541" s="41">
        <f>IF(ISBLANK(A541),"",'Frese Valve Selection'!AE541)</f>
        <v>0</v>
      </c>
      <c r="D541" s="41"/>
      <c r="E541" s="41"/>
      <c r="F541" s="41">
        <f>IF(ISBLANK(A541),"",'Frese Valve Selection'!D541)</f>
        <v>0</v>
      </c>
      <c r="G541" s="41">
        <v>1</v>
      </c>
      <c r="H541" s="41" t="s">
        <v>78</v>
      </c>
      <c r="I541" s="41" t="str">
        <f>IF(ISBLANK(A541),"",'Frese Valve Selection'!AF541&amp;" kPa")</f>
        <v>0 kPa</v>
      </c>
      <c r="J541" s="41">
        <f>IF(ISBLANK(A541),"",'Frese Valve Selection'!B541)</f>
        <v>0</v>
      </c>
      <c r="K541" s="42" t="str">
        <f>IF(ISBLANK('Frese Valve Selection'!E541),"",'Frese Valve Selection'!E541)</f>
        <v/>
      </c>
    </row>
    <row r="542" spans="1:11">
      <c r="A542" s="40" t="str">
        <f>IF(ISBLANK('Frese Valve Selection'!O542),"",'Frese Valve Selection'!O542)</f>
        <v/>
      </c>
      <c r="B542" s="41">
        <f>'Frese Valve Selection'!C542</f>
        <v>0</v>
      </c>
      <c r="C542" s="41">
        <f>IF(ISBLANK(A542),"",'Frese Valve Selection'!AE542)</f>
        <v>0</v>
      </c>
      <c r="D542" s="41"/>
      <c r="E542" s="41"/>
      <c r="F542" s="41">
        <f>IF(ISBLANK(A542),"",'Frese Valve Selection'!D542)</f>
        <v>0</v>
      </c>
      <c r="G542" s="41">
        <v>1</v>
      </c>
      <c r="H542" s="41" t="s">
        <v>78</v>
      </c>
      <c r="I542" s="41" t="str">
        <f>IF(ISBLANK(A542),"",'Frese Valve Selection'!AF542&amp;" kPa")</f>
        <v>0 kPa</v>
      </c>
      <c r="J542" s="41">
        <f>IF(ISBLANK(A542),"",'Frese Valve Selection'!B542)</f>
        <v>0</v>
      </c>
      <c r="K542" s="42" t="str">
        <f>IF(ISBLANK('Frese Valve Selection'!E542),"",'Frese Valve Selection'!E542)</f>
        <v/>
      </c>
    </row>
    <row r="543" spans="1:11">
      <c r="A543" s="40" t="str">
        <f>IF(ISBLANK('Frese Valve Selection'!O543),"",'Frese Valve Selection'!O543)</f>
        <v/>
      </c>
      <c r="B543" s="41">
        <f>'Frese Valve Selection'!C543</f>
        <v>0</v>
      </c>
      <c r="C543" s="41">
        <f>IF(ISBLANK(A543),"",'Frese Valve Selection'!AE543)</f>
        <v>0</v>
      </c>
      <c r="D543" s="41"/>
      <c r="E543" s="41"/>
      <c r="F543" s="41">
        <f>IF(ISBLANK(A543),"",'Frese Valve Selection'!D543)</f>
        <v>0</v>
      </c>
      <c r="G543" s="41">
        <v>1</v>
      </c>
      <c r="H543" s="41" t="s">
        <v>78</v>
      </c>
      <c r="I543" s="41" t="str">
        <f>IF(ISBLANK(A543),"",'Frese Valve Selection'!AF543&amp;" kPa")</f>
        <v>0 kPa</v>
      </c>
      <c r="J543" s="41">
        <f>IF(ISBLANK(A543),"",'Frese Valve Selection'!B543)</f>
        <v>0</v>
      </c>
      <c r="K543" s="42" t="str">
        <f>IF(ISBLANK('Frese Valve Selection'!E543),"",'Frese Valve Selection'!E543)</f>
        <v/>
      </c>
    </row>
    <row r="544" spans="1:11">
      <c r="A544" s="40" t="str">
        <f>IF(ISBLANK('Frese Valve Selection'!O544),"",'Frese Valve Selection'!O544)</f>
        <v/>
      </c>
      <c r="B544" s="41">
        <f>'Frese Valve Selection'!C544</f>
        <v>0</v>
      </c>
      <c r="C544" s="41">
        <f>IF(ISBLANK(A544),"",'Frese Valve Selection'!AE544)</f>
        <v>0</v>
      </c>
      <c r="D544" s="41"/>
      <c r="E544" s="41"/>
      <c r="F544" s="41">
        <f>IF(ISBLANK(A544),"",'Frese Valve Selection'!D544)</f>
        <v>0</v>
      </c>
      <c r="G544" s="41">
        <v>1</v>
      </c>
      <c r="H544" s="41" t="s">
        <v>78</v>
      </c>
      <c r="I544" s="41" t="str">
        <f>IF(ISBLANK(A544),"",'Frese Valve Selection'!AF544&amp;" kPa")</f>
        <v>0 kPa</v>
      </c>
      <c r="J544" s="41">
        <f>IF(ISBLANK(A544),"",'Frese Valve Selection'!B544)</f>
        <v>0</v>
      </c>
      <c r="K544" s="42" t="str">
        <f>IF(ISBLANK('Frese Valve Selection'!E544),"",'Frese Valve Selection'!E544)</f>
        <v/>
      </c>
    </row>
    <row r="545" spans="1:11">
      <c r="A545" s="40" t="str">
        <f>IF(ISBLANK('Frese Valve Selection'!O545),"",'Frese Valve Selection'!O545)</f>
        <v/>
      </c>
      <c r="B545" s="41">
        <f>'Frese Valve Selection'!C545</f>
        <v>0</v>
      </c>
      <c r="C545" s="41">
        <f>IF(ISBLANK(A545),"",'Frese Valve Selection'!AE545)</f>
        <v>0</v>
      </c>
      <c r="D545" s="41"/>
      <c r="E545" s="41"/>
      <c r="F545" s="41">
        <f>IF(ISBLANK(A545),"",'Frese Valve Selection'!D545)</f>
        <v>0</v>
      </c>
      <c r="G545" s="41">
        <v>1</v>
      </c>
      <c r="H545" s="41" t="s">
        <v>78</v>
      </c>
      <c r="I545" s="41" t="str">
        <f>IF(ISBLANK(A545),"",'Frese Valve Selection'!AF545&amp;" kPa")</f>
        <v>0 kPa</v>
      </c>
      <c r="J545" s="41">
        <f>IF(ISBLANK(A545),"",'Frese Valve Selection'!B545)</f>
        <v>0</v>
      </c>
      <c r="K545" s="42" t="str">
        <f>IF(ISBLANK('Frese Valve Selection'!E545),"",'Frese Valve Selection'!E545)</f>
        <v/>
      </c>
    </row>
    <row r="546" spans="1:11">
      <c r="A546" s="40" t="str">
        <f>IF(ISBLANK('Frese Valve Selection'!O546),"",'Frese Valve Selection'!O546)</f>
        <v/>
      </c>
      <c r="B546" s="41">
        <f>'Frese Valve Selection'!C546</f>
        <v>0</v>
      </c>
      <c r="C546" s="41">
        <f>IF(ISBLANK(A546),"",'Frese Valve Selection'!AE546)</f>
        <v>0</v>
      </c>
      <c r="D546" s="41"/>
      <c r="E546" s="41"/>
      <c r="F546" s="41">
        <f>IF(ISBLANK(A546),"",'Frese Valve Selection'!D546)</f>
        <v>0</v>
      </c>
      <c r="G546" s="41">
        <v>1</v>
      </c>
      <c r="H546" s="41" t="s">
        <v>78</v>
      </c>
      <c r="I546" s="41" t="str">
        <f>IF(ISBLANK(A546),"",'Frese Valve Selection'!AF546&amp;" kPa")</f>
        <v>0 kPa</v>
      </c>
      <c r="J546" s="41">
        <f>IF(ISBLANK(A546),"",'Frese Valve Selection'!B546)</f>
        <v>0</v>
      </c>
      <c r="K546" s="42" t="str">
        <f>IF(ISBLANK('Frese Valve Selection'!E546),"",'Frese Valve Selection'!E546)</f>
        <v/>
      </c>
    </row>
    <row r="547" spans="1:11">
      <c r="A547" s="40" t="str">
        <f>IF(ISBLANK('Frese Valve Selection'!O547),"",'Frese Valve Selection'!O547)</f>
        <v/>
      </c>
      <c r="B547" s="41">
        <f>'Frese Valve Selection'!C547</f>
        <v>0</v>
      </c>
      <c r="C547" s="41">
        <f>IF(ISBLANK(A547),"",'Frese Valve Selection'!AE547)</f>
        <v>0</v>
      </c>
      <c r="D547" s="41"/>
      <c r="E547" s="41"/>
      <c r="F547" s="41">
        <f>IF(ISBLANK(A547),"",'Frese Valve Selection'!D547)</f>
        <v>0</v>
      </c>
      <c r="G547" s="41">
        <v>1</v>
      </c>
      <c r="H547" s="41" t="s">
        <v>78</v>
      </c>
      <c r="I547" s="41" t="str">
        <f>IF(ISBLANK(A547),"",'Frese Valve Selection'!AF547&amp;" kPa")</f>
        <v>0 kPa</v>
      </c>
      <c r="J547" s="41">
        <f>IF(ISBLANK(A547),"",'Frese Valve Selection'!B547)</f>
        <v>0</v>
      </c>
      <c r="K547" s="42" t="str">
        <f>IF(ISBLANK('Frese Valve Selection'!E547),"",'Frese Valve Selection'!E547)</f>
        <v/>
      </c>
    </row>
    <row r="548" spans="1:11">
      <c r="A548" s="40" t="str">
        <f>IF(ISBLANK('Frese Valve Selection'!O548),"",'Frese Valve Selection'!O548)</f>
        <v/>
      </c>
      <c r="B548" s="41">
        <f>'Frese Valve Selection'!C548</f>
        <v>0</v>
      </c>
      <c r="C548" s="41">
        <f>IF(ISBLANK(A548),"",'Frese Valve Selection'!AE548)</f>
        <v>0</v>
      </c>
      <c r="D548" s="41"/>
      <c r="E548" s="41"/>
      <c r="F548" s="41">
        <f>IF(ISBLANK(A548),"",'Frese Valve Selection'!D548)</f>
        <v>0</v>
      </c>
      <c r="G548" s="41">
        <v>1</v>
      </c>
      <c r="H548" s="41" t="s">
        <v>78</v>
      </c>
      <c r="I548" s="41" t="str">
        <f>IF(ISBLANK(A548),"",'Frese Valve Selection'!AF548&amp;" kPa")</f>
        <v>0 kPa</v>
      </c>
      <c r="J548" s="41">
        <f>IF(ISBLANK(A548),"",'Frese Valve Selection'!B548)</f>
        <v>0</v>
      </c>
      <c r="K548" s="42" t="str">
        <f>IF(ISBLANK('Frese Valve Selection'!E548),"",'Frese Valve Selection'!E548)</f>
        <v/>
      </c>
    </row>
    <row r="549" spans="1:11">
      <c r="A549" s="40" t="str">
        <f>IF(ISBLANK('Frese Valve Selection'!O549),"",'Frese Valve Selection'!O549)</f>
        <v/>
      </c>
      <c r="B549" s="41">
        <f>'Frese Valve Selection'!C549</f>
        <v>0</v>
      </c>
      <c r="C549" s="41">
        <f>IF(ISBLANK(A549),"",'Frese Valve Selection'!AE549)</f>
        <v>0</v>
      </c>
      <c r="D549" s="41"/>
      <c r="E549" s="41"/>
      <c r="F549" s="41">
        <f>IF(ISBLANK(A549),"",'Frese Valve Selection'!D549)</f>
        <v>0</v>
      </c>
      <c r="G549" s="41">
        <v>1</v>
      </c>
      <c r="H549" s="41" t="s">
        <v>78</v>
      </c>
      <c r="I549" s="41" t="str">
        <f>IF(ISBLANK(A549),"",'Frese Valve Selection'!AF549&amp;" kPa")</f>
        <v>0 kPa</v>
      </c>
      <c r="J549" s="41">
        <f>IF(ISBLANK(A549),"",'Frese Valve Selection'!B549)</f>
        <v>0</v>
      </c>
      <c r="K549" s="42" t="str">
        <f>IF(ISBLANK('Frese Valve Selection'!E549),"",'Frese Valve Selection'!E549)</f>
        <v/>
      </c>
    </row>
    <row r="550" spans="1:11">
      <c r="A550" s="40" t="str">
        <f>IF(ISBLANK('Frese Valve Selection'!O550),"",'Frese Valve Selection'!O550)</f>
        <v/>
      </c>
      <c r="B550" s="41">
        <f>'Frese Valve Selection'!C550</f>
        <v>0</v>
      </c>
      <c r="C550" s="41">
        <f>IF(ISBLANK(A550),"",'Frese Valve Selection'!AE550)</f>
        <v>0</v>
      </c>
      <c r="D550" s="41"/>
      <c r="E550" s="41"/>
      <c r="F550" s="41">
        <f>IF(ISBLANK(A550),"",'Frese Valve Selection'!D550)</f>
        <v>0</v>
      </c>
      <c r="G550" s="41">
        <v>1</v>
      </c>
      <c r="H550" s="41" t="s">
        <v>78</v>
      </c>
      <c r="I550" s="41" t="str">
        <f>IF(ISBLANK(A550),"",'Frese Valve Selection'!AF550&amp;" kPa")</f>
        <v>0 kPa</v>
      </c>
      <c r="J550" s="41">
        <f>IF(ISBLANK(A550),"",'Frese Valve Selection'!B550)</f>
        <v>0</v>
      </c>
      <c r="K550" s="42" t="str">
        <f>IF(ISBLANK('Frese Valve Selection'!E550),"",'Frese Valve Selection'!E550)</f>
        <v/>
      </c>
    </row>
    <row r="551" spans="1:11">
      <c r="A551" s="40" t="str">
        <f>IF(ISBLANK('Frese Valve Selection'!O551),"",'Frese Valve Selection'!O551)</f>
        <v/>
      </c>
      <c r="B551" s="41">
        <f>'Frese Valve Selection'!C551</f>
        <v>0</v>
      </c>
      <c r="C551" s="41">
        <f>IF(ISBLANK(A551),"",'Frese Valve Selection'!AE551)</f>
        <v>0</v>
      </c>
      <c r="D551" s="41"/>
      <c r="E551" s="41"/>
      <c r="F551" s="41">
        <f>IF(ISBLANK(A551),"",'Frese Valve Selection'!D551)</f>
        <v>0</v>
      </c>
      <c r="G551" s="41">
        <v>1</v>
      </c>
      <c r="H551" s="41" t="s">
        <v>78</v>
      </c>
      <c r="I551" s="41" t="str">
        <f>IF(ISBLANK(A551),"",'Frese Valve Selection'!AF551&amp;" kPa")</f>
        <v>0 kPa</v>
      </c>
      <c r="J551" s="41">
        <f>IF(ISBLANK(A551),"",'Frese Valve Selection'!B551)</f>
        <v>0</v>
      </c>
      <c r="K551" s="42" t="str">
        <f>IF(ISBLANK('Frese Valve Selection'!E551),"",'Frese Valve Selection'!E551)</f>
        <v/>
      </c>
    </row>
    <row r="552" spans="1:11">
      <c r="A552" s="40" t="str">
        <f>IF(ISBLANK('Frese Valve Selection'!O552),"",'Frese Valve Selection'!O552)</f>
        <v/>
      </c>
      <c r="B552" s="41">
        <f>'Frese Valve Selection'!C552</f>
        <v>0</v>
      </c>
      <c r="C552" s="41">
        <f>IF(ISBLANK(A552),"",'Frese Valve Selection'!AE552)</f>
        <v>0</v>
      </c>
      <c r="D552" s="41"/>
      <c r="E552" s="41"/>
      <c r="F552" s="41">
        <f>IF(ISBLANK(A552),"",'Frese Valve Selection'!D552)</f>
        <v>0</v>
      </c>
      <c r="G552" s="41">
        <v>1</v>
      </c>
      <c r="H552" s="41" t="s">
        <v>78</v>
      </c>
      <c r="I552" s="41" t="str">
        <f>IF(ISBLANK(A552),"",'Frese Valve Selection'!AF552&amp;" kPa")</f>
        <v>0 kPa</v>
      </c>
      <c r="J552" s="41">
        <f>IF(ISBLANK(A552),"",'Frese Valve Selection'!B552)</f>
        <v>0</v>
      </c>
      <c r="K552" s="42" t="str">
        <f>IF(ISBLANK('Frese Valve Selection'!E552),"",'Frese Valve Selection'!E552)</f>
        <v/>
      </c>
    </row>
    <row r="553" spans="1:11">
      <c r="A553" s="40" t="str">
        <f>IF(ISBLANK('Frese Valve Selection'!O553),"",'Frese Valve Selection'!O553)</f>
        <v/>
      </c>
      <c r="B553" s="41">
        <f>'Frese Valve Selection'!C553</f>
        <v>0</v>
      </c>
      <c r="C553" s="41">
        <f>IF(ISBLANK(A553),"",'Frese Valve Selection'!AE553)</f>
        <v>0</v>
      </c>
      <c r="D553" s="41"/>
      <c r="E553" s="41"/>
      <c r="F553" s="41">
        <f>IF(ISBLANK(A553),"",'Frese Valve Selection'!D553)</f>
        <v>0</v>
      </c>
      <c r="G553" s="41">
        <v>1</v>
      </c>
      <c r="H553" s="41" t="s">
        <v>78</v>
      </c>
      <c r="I553" s="41" t="str">
        <f>IF(ISBLANK(A553),"",'Frese Valve Selection'!AF553&amp;" kPa")</f>
        <v>0 kPa</v>
      </c>
      <c r="J553" s="41">
        <f>IF(ISBLANK(A553),"",'Frese Valve Selection'!B553)</f>
        <v>0</v>
      </c>
      <c r="K553" s="42" t="str">
        <f>IF(ISBLANK('Frese Valve Selection'!E553),"",'Frese Valve Selection'!E553)</f>
        <v/>
      </c>
    </row>
    <row r="554" spans="1:11">
      <c r="A554" s="40" t="str">
        <f>IF(ISBLANK('Frese Valve Selection'!O554),"",'Frese Valve Selection'!O554)</f>
        <v/>
      </c>
      <c r="B554" s="41">
        <f>'Frese Valve Selection'!C554</f>
        <v>0</v>
      </c>
      <c r="C554" s="41">
        <f>IF(ISBLANK(A554),"",'Frese Valve Selection'!AE554)</f>
        <v>0</v>
      </c>
      <c r="D554" s="41"/>
      <c r="E554" s="41"/>
      <c r="F554" s="41">
        <f>IF(ISBLANK(A554),"",'Frese Valve Selection'!D554)</f>
        <v>0</v>
      </c>
      <c r="G554" s="41">
        <v>1</v>
      </c>
      <c r="H554" s="41" t="s">
        <v>78</v>
      </c>
      <c r="I554" s="41" t="str">
        <f>IF(ISBLANK(A554),"",'Frese Valve Selection'!AF554&amp;" kPa")</f>
        <v>0 kPa</v>
      </c>
      <c r="J554" s="41">
        <f>IF(ISBLANK(A554),"",'Frese Valve Selection'!B554)</f>
        <v>0</v>
      </c>
      <c r="K554" s="42" t="str">
        <f>IF(ISBLANK('Frese Valve Selection'!E554),"",'Frese Valve Selection'!E554)</f>
        <v/>
      </c>
    </row>
    <row r="555" spans="1:11">
      <c r="A555" s="40" t="str">
        <f>IF(ISBLANK('Frese Valve Selection'!O555),"",'Frese Valve Selection'!O555)</f>
        <v/>
      </c>
      <c r="B555" s="41">
        <f>'Frese Valve Selection'!C555</f>
        <v>0</v>
      </c>
      <c r="C555" s="41">
        <f>IF(ISBLANK(A555),"",'Frese Valve Selection'!AE555)</f>
        <v>0</v>
      </c>
      <c r="D555" s="41"/>
      <c r="E555" s="41"/>
      <c r="F555" s="41">
        <f>IF(ISBLANK(A555),"",'Frese Valve Selection'!D555)</f>
        <v>0</v>
      </c>
      <c r="G555" s="41">
        <v>1</v>
      </c>
      <c r="H555" s="41" t="s">
        <v>78</v>
      </c>
      <c r="I555" s="41" t="str">
        <f>IF(ISBLANK(A555),"",'Frese Valve Selection'!AF555&amp;" kPa")</f>
        <v>0 kPa</v>
      </c>
      <c r="J555" s="41">
        <f>IF(ISBLANK(A555),"",'Frese Valve Selection'!B555)</f>
        <v>0</v>
      </c>
      <c r="K555" s="42" t="str">
        <f>IF(ISBLANK('Frese Valve Selection'!E555),"",'Frese Valve Selection'!E555)</f>
        <v/>
      </c>
    </row>
    <row r="556" spans="1:11">
      <c r="A556" s="40" t="str">
        <f>IF(ISBLANK('Frese Valve Selection'!O556),"",'Frese Valve Selection'!O556)</f>
        <v/>
      </c>
      <c r="B556" s="41">
        <f>'Frese Valve Selection'!C556</f>
        <v>0</v>
      </c>
      <c r="C556" s="41">
        <f>IF(ISBLANK(A556),"",'Frese Valve Selection'!AE556)</f>
        <v>0</v>
      </c>
      <c r="D556" s="41"/>
      <c r="E556" s="41"/>
      <c r="F556" s="41">
        <f>IF(ISBLANK(A556),"",'Frese Valve Selection'!D556)</f>
        <v>0</v>
      </c>
      <c r="G556" s="41">
        <v>1</v>
      </c>
      <c r="H556" s="41" t="s">
        <v>78</v>
      </c>
      <c r="I556" s="41" t="str">
        <f>IF(ISBLANK(A556),"",'Frese Valve Selection'!AF556&amp;" kPa")</f>
        <v>0 kPa</v>
      </c>
      <c r="J556" s="41">
        <f>IF(ISBLANK(A556),"",'Frese Valve Selection'!B556)</f>
        <v>0</v>
      </c>
      <c r="K556" s="42" t="str">
        <f>IF(ISBLANK('Frese Valve Selection'!E556),"",'Frese Valve Selection'!E556)</f>
        <v/>
      </c>
    </row>
    <row r="557" spans="1:11">
      <c r="A557" s="40" t="str">
        <f>IF(ISBLANK('Frese Valve Selection'!O557),"",'Frese Valve Selection'!O557)</f>
        <v/>
      </c>
      <c r="B557" s="41">
        <f>'Frese Valve Selection'!C557</f>
        <v>0</v>
      </c>
      <c r="C557" s="41">
        <f>IF(ISBLANK(A557),"",'Frese Valve Selection'!AE557)</f>
        <v>0</v>
      </c>
      <c r="D557" s="41"/>
      <c r="E557" s="41"/>
      <c r="F557" s="41">
        <f>IF(ISBLANK(A557),"",'Frese Valve Selection'!D557)</f>
        <v>0</v>
      </c>
      <c r="G557" s="41">
        <v>1</v>
      </c>
      <c r="H557" s="41" t="s">
        <v>78</v>
      </c>
      <c r="I557" s="41" t="str">
        <f>IF(ISBLANK(A557),"",'Frese Valve Selection'!AF557&amp;" kPa")</f>
        <v>0 kPa</v>
      </c>
      <c r="J557" s="41">
        <f>IF(ISBLANK(A557),"",'Frese Valve Selection'!B557)</f>
        <v>0</v>
      </c>
      <c r="K557" s="42" t="str">
        <f>IF(ISBLANK('Frese Valve Selection'!E557),"",'Frese Valve Selection'!E557)</f>
        <v/>
      </c>
    </row>
    <row r="558" spans="1:11">
      <c r="A558" s="40" t="str">
        <f>IF(ISBLANK('Frese Valve Selection'!O558),"",'Frese Valve Selection'!O558)</f>
        <v/>
      </c>
      <c r="B558" s="41">
        <f>'Frese Valve Selection'!C558</f>
        <v>0</v>
      </c>
      <c r="C558" s="41">
        <f>IF(ISBLANK(A558),"",'Frese Valve Selection'!AE558)</f>
        <v>0</v>
      </c>
      <c r="D558" s="41"/>
      <c r="E558" s="41"/>
      <c r="F558" s="41">
        <f>IF(ISBLANK(A558),"",'Frese Valve Selection'!D558)</f>
        <v>0</v>
      </c>
      <c r="G558" s="41">
        <v>1</v>
      </c>
      <c r="H558" s="41" t="s">
        <v>78</v>
      </c>
      <c r="I558" s="41" t="str">
        <f>IF(ISBLANK(A558),"",'Frese Valve Selection'!AF558&amp;" kPa")</f>
        <v>0 kPa</v>
      </c>
      <c r="J558" s="41">
        <f>IF(ISBLANK(A558),"",'Frese Valve Selection'!B558)</f>
        <v>0</v>
      </c>
      <c r="K558" s="42" t="str">
        <f>IF(ISBLANK('Frese Valve Selection'!E558),"",'Frese Valve Selection'!E558)</f>
        <v/>
      </c>
    </row>
    <row r="559" spans="1:11">
      <c r="A559" s="40" t="str">
        <f>IF(ISBLANK('Frese Valve Selection'!O559),"",'Frese Valve Selection'!O559)</f>
        <v/>
      </c>
      <c r="B559" s="41">
        <f>'Frese Valve Selection'!C559</f>
        <v>0</v>
      </c>
      <c r="C559" s="41">
        <f>IF(ISBLANK(A559),"",'Frese Valve Selection'!AE559)</f>
        <v>0</v>
      </c>
      <c r="D559" s="41"/>
      <c r="E559" s="41"/>
      <c r="F559" s="41">
        <f>IF(ISBLANK(A559),"",'Frese Valve Selection'!D559)</f>
        <v>0</v>
      </c>
      <c r="G559" s="41">
        <v>1</v>
      </c>
      <c r="H559" s="41" t="s">
        <v>78</v>
      </c>
      <c r="I559" s="41" t="str">
        <f>IF(ISBLANK(A559),"",'Frese Valve Selection'!AF559&amp;" kPa")</f>
        <v>0 kPa</v>
      </c>
      <c r="J559" s="41">
        <f>IF(ISBLANK(A559),"",'Frese Valve Selection'!B559)</f>
        <v>0</v>
      </c>
      <c r="K559" s="42" t="str">
        <f>IF(ISBLANK('Frese Valve Selection'!E559),"",'Frese Valve Selection'!E559)</f>
        <v/>
      </c>
    </row>
    <row r="560" spans="1:11">
      <c r="A560" s="40" t="str">
        <f>IF(ISBLANK('Frese Valve Selection'!O560),"",'Frese Valve Selection'!O560)</f>
        <v/>
      </c>
      <c r="B560" s="41">
        <f>'Frese Valve Selection'!C560</f>
        <v>0</v>
      </c>
      <c r="C560" s="41">
        <f>IF(ISBLANK(A560),"",'Frese Valve Selection'!AE560)</f>
        <v>0</v>
      </c>
      <c r="D560" s="41"/>
      <c r="E560" s="41"/>
      <c r="F560" s="41">
        <f>IF(ISBLANK(A560),"",'Frese Valve Selection'!D560)</f>
        <v>0</v>
      </c>
      <c r="G560" s="41">
        <v>1</v>
      </c>
      <c r="H560" s="41" t="s">
        <v>78</v>
      </c>
      <c r="I560" s="41" t="str">
        <f>IF(ISBLANK(A560),"",'Frese Valve Selection'!AF560&amp;" kPa")</f>
        <v>0 kPa</v>
      </c>
      <c r="J560" s="41">
        <f>IF(ISBLANK(A560),"",'Frese Valve Selection'!B560)</f>
        <v>0</v>
      </c>
      <c r="K560" s="42" t="str">
        <f>IF(ISBLANK('Frese Valve Selection'!E560),"",'Frese Valve Selection'!E560)</f>
        <v/>
      </c>
    </row>
    <row r="561" spans="1:11">
      <c r="A561" s="40" t="str">
        <f>IF(ISBLANK('Frese Valve Selection'!O561),"",'Frese Valve Selection'!O561)</f>
        <v/>
      </c>
      <c r="B561" s="41">
        <f>'Frese Valve Selection'!C561</f>
        <v>0</v>
      </c>
      <c r="C561" s="41">
        <f>IF(ISBLANK(A561),"",'Frese Valve Selection'!AE561)</f>
        <v>0</v>
      </c>
      <c r="D561" s="41"/>
      <c r="E561" s="41"/>
      <c r="F561" s="41">
        <f>IF(ISBLANK(A561),"",'Frese Valve Selection'!D561)</f>
        <v>0</v>
      </c>
      <c r="G561" s="41">
        <v>1</v>
      </c>
      <c r="H561" s="41" t="s">
        <v>78</v>
      </c>
      <c r="I561" s="41" t="str">
        <f>IF(ISBLANK(A561),"",'Frese Valve Selection'!AF561&amp;" kPa")</f>
        <v>0 kPa</v>
      </c>
      <c r="J561" s="41">
        <f>IF(ISBLANK(A561),"",'Frese Valve Selection'!B561)</f>
        <v>0</v>
      </c>
      <c r="K561" s="42" t="str">
        <f>IF(ISBLANK('Frese Valve Selection'!E561),"",'Frese Valve Selection'!E561)</f>
        <v/>
      </c>
    </row>
    <row r="562" spans="1:11">
      <c r="A562" s="40" t="str">
        <f>IF(ISBLANK('Frese Valve Selection'!O562),"",'Frese Valve Selection'!O562)</f>
        <v/>
      </c>
      <c r="B562" s="41">
        <f>'Frese Valve Selection'!C562</f>
        <v>0</v>
      </c>
      <c r="C562" s="41">
        <f>IF(ISBLANK(A562),"",'Frese Valve Selection'!AE562)</f>
        <v>0</v>
      </c>
      <c r="D562" s="41"/>
      <c r="E562" s="41"/>
      <c r="F562" s="41">
        <f>IF(ISBLANK(A562),"",'Frese Valve Selection'!D562)</f>
        <v>0</v>
      </c>
      <c r="G562" s="41">
        <v>1</v>
      </c>
      <c r="H562" s="41" t="s">
        <v>78</v>
      </c>
      <c r="I562" s="41" t="str">
        <f>IF(ISBLANK(A562),"",'Frese Valve Selection'!AF562&amp;" kPa")</f>
        <v>0 kPa</v>
      </c>
      <c r="J562" s="41">
        <f>IF(ISBLANK(A562),"",'Frese Valve Selection'!B562)</f>
        <v>0</v>
      </c>
      <c r="K562" s="42" t="str">
        <f>IF(ISBLANK('Frese Valve Selection'!E562),"",'Frese Valve Selection'!E562)</f>
        <v/>
      </c>
    </row>
    <row r="563" spans="1:11">
      <c r="A563" s="40" t="str">
        <f>IF(ISBLANK('Frese Valve Selection'!O563),"",'Frese Valve Selection'!O563)</f>
        <v/>
      </c>
      <c r="B563" s="41">
        <f>'Frese Valve Selection'!C563</f>
        <v>0</v>
      </c>
      <c r="C563" s="41">
        <f>IF(ISBLANK(A563),"",'Frese Valve Selection'!AE563)</f>
        <v>0</v>
      </c>
      <c r="D563" s="41"/>
      <c r="E563" s="41"/>
      <c r="F563" s="41">
        <f>IF(ISBLANK(A563),"",'Frese Valve Selection'!D563)</f>
        <v>0</v>
      </c>
      <c r="G563" s="41">
        <v>1</v>
      </c>
      <c r="H563" s="41" t="s">
        <v>78</v>
      </c>
      <c r="I563" s="41" t="str">
        <f>IF(ISBLANK(A563),"",'Frese Valve Selection'!AF563&amp;" kPa")</f>
        <v>0 kPa</v>
      </c>
      <c r="J563" s="41">
        <f>IF(ISBLANK(A563),"",'Frese Valve Selection'!B563)</f>
        <v>0</v>
      </c>
      <c r="K563" s="42" t="str">
        <f>IF(ISBLANK('Frese Valve Selection'!E563),"",'Frese Valve Selection'!E563)</f>
        <v/>
      </c>
    </row>
    <row r="564" spans="1:11">
      <c r="A564" s="40" t="str">
        <f>IF(ISBLANK('Frese Valve Selection'!O564),"",'Frese Valve Selection'!O564)</f>
        <v/>
      </c>
      <c r="B564" s="41">
        <f>'Frese Valve Selection'!C564</f>
        <v>0</v>
      </c>
      <c r="C564" s="41">
        <f>IF(ISBLANK(A564),"",'Frese Valve Selection'!AE564)</f>
        <v>0</v>
      </c>
      <c r="D564" s="41"/>
      <c r="E564" s="41"/>
      <c r="F564" s="41">
        <f>IF(ISBLANK(A564),"",'Frese Valve Selection'!D564)</f>
        <v>0</v>
      </c>
      <c r="G564" s="41">
        <v>1</v>
      </c>
      <c r="H564" s="41" t="s">
        <v>78</v>
      </c>
      <c r="I564" s="41" t="str">
        <f>IF(ISBLANK(A564),"",'Frese Valve Selection'!AF564&amp;" kPa")</f>
        <v>0 kPa</v>
      </c>
      <c r="J564" s="41">
        <f>IF(ISBLANK(A564),"",'Frese Valve Selection'!B564)</f>
        <v>0</v>
      </c>
      <c r="K564" s="42" t="str">
        <f>IF(ISBLANK('Frese Valve Selection'!E564),"",'Frese Valve Selection'!E564)</f>
        <v/>
      </c>
    </row>
    <row r="565" spans="1:11">
      <c r="A565" s="40" t="str">
        <f>IF(ISBLANK('Frese Valve Selection'!O565),"",'Frese Valve Selection'!O565)</f>
        <v/>
      </c>
      <c r="B565" s="41">
        <f>'Frese Valve Selection'!C565</f>
        <v>0</v>
      </c>
      <c r="C565" s="41">
        <f>IF(ISBLANK(A565),"",'Frese Valve Selection'!AE565)</f>
        <v>0</v>
      </c>
      <c r="D565" s="41"/>
      <c r="E565" s="41"/>
      <c r="F565" s="41">
        <f>IF(ISBLANK(A565),"",'Frese Valve Selection'!D565)</f>
        <v>0</v>
      </c>
      <c r="G565" s="41">
        <v>1</v>
      </c>
      <c r="H565" s="41" t="s">
        <v>78</v>
      </c>
      <c r="I565" s="41" t="str">
        <f>IF(ISBLANK(A565),"",'Frese Valve Selection'!AF565&amp;" kPa")</f>
        <v>0 kPa</v>
      </c>
      <c r="J565" s="41">
        <f>IF(ISBLANK(A565),"",'Frese Valve Selection'!B565)</f>
        <v>0</v>
      </c>
      <c r="K565" s="42" t="str">
        <f>IF(ISBLANK('Frese Valve Selection'!E565),"",'Frese Valve Selection'!E565)</f>
        <v/>
      </c>
    </row>
    <row r="566" spans="1:11">
      <c r="A566" s="40" t="str">
        <f>IF(ISBLANK('Frese Valve Selection'!O566),"",'Frese Valve Selection'!O566)</f>
        <v/>
      </c>
      <c r="B566" s="41">
        <f>'Frese Valve Selection'!C566</f>
        <v>0</v>
      </c>
      <c r="C566" s="41">
        <f>IF(ISBLANK(A566),"",'Frese Valve Selection'!AE566)</f>
        <v>0</v>
      </c>
      <c r="D566" s="41"/>
      <c r="E566" s="41"/>
      <c r="F566" s="41">
        <f>IF(ISBLANK(A566),"",'Frese Valve Selection'!D566)</f>
        <v>0</v>
      </c>
      <c r="G566" s="41">
        <v>1</v>
      </c>
      <c r="H566" s="41" t="s">
        <v>78</v>
      </c>
      <c r="I566" s="41" t="str">
        <f>IF(ISBLANK(A566),"",'Frese Valve Selection'!AF566&amp;" kPa")</f>
        <v>0 kPa</v>
      </c>
      <c r="J566" s="41">
        <f>IF(ISBLANK(A566),"",'Frese Valve Selection'!B566)</f>
        <v>0</v>
      </c>
      <c r="K566" s="42" t="str">
        <f>IF(ISBLANK('Frese Valve Selection'!E566),"",'Frese Valve Selection'!E566)</f>
        <v/>
      </c>
    </row>
    <row r="567" spans="1:11">
      <c r="A567" s="40" t="str">
        <f>IF(ISBLANK('Frese Valve Selection'!O567),"",'Frese Valve Selection'!O567)</f>
        <v/>
      </c>
      <c r="B567" s="41">
        <f>'Frese Valve Selection'!C567</f>
        <v>0</v>
      </c>
      <c r="C567" s="41">
        <f>IF(ISBLANK(A567),"",'Frese Valve Selection'!AE567)</f>
        <v>0</v>
      </c>
      <c r="D567" s="41"/>
      <c r="E567" s="41"/>
      <c r="F567" s="41">
        <f>IF(ISBLANK(A567),"",'Frese Valve Selection'!D567)</f>
        <v>0</v>
      </c>
      <c r="G567" s="41">
        <v>1</v>
      </c>
      <c r="H567" s="41" t="s">
        <v>78</v>
      </c>
      <c r="I567" s="41" t="str">
        <f>IF(ISBLANK(A567),"",'Frese Valve Selection'!AF567&amp;" kPa")</f>
        <v>0 kPa</v>
      </c>
      <c r="J567" s="41">
        <f>IF(ISBLANK(A567),"",'Frese Valve Selection'!B567)</f>
        <v>0</v>
      </c>
      <c r="K567" s="42" t="str">
        <f>IF(ISBLANK('Frese Valve Selection'!E567),"",'Frese Valve Selection'!E567)</f>
        <v/>
      </c>
    </row>
    <row r="568" spans="1:11">
      <c r="A568" s="40" t="str">
        <f>IF(ISBLANK('Frese Valve Selection'!O568),"",'Frese Valve Selection'!O568)</f>
        <v/>
      </c>
      <c r="B568" s="41">
        <f>'Frese Valve Selection'!C568</f>
        <v>0</v>
      </c>
      <c r="C568" s="41">
        <f>IF(ISBLANK(A568),"",'Frese Valve Selection'!AE568)</f>
        <v>0</v>
      </c>
      <c r="D568" s="41"/>
      <c r="E568" s="41"/>
      <c r="F568" s="41">
        <f>IF(ISBLANK(A568),"",'Frese Valve Selection'!D568)</f>
        <v>0</v>
      </c>
      <c r="G568" s="41">
        <v>1</v>
      </c>
      <c r="H568" s="41" t="s">
        <v>78</v>
      </c>
      <c r="I568" s="41" t="str">
        <f>IF(ISBLANK(A568),"",'Frese Valve Selection'!AF568&amp;" kPa")</f>
        <v>0 kPa</v>
      </c>
      <c r="J568" s="41">
        <f>IF(ISBLANK(A568),"",'Frese Valve Selection'!B568)</f>
        <v>0</v>
      </c>
      <c r="K568" s="42" t="str">
        <f>IF(ISBLANK('Frese Valve Selection'!E568),"",'Frese Valve Selection'!E568)</f>
        <v/>
      </c>
    </row>
    <row r="569" spans="1:11">
      <c r="A569" s="40" t="str">
        <f>IF(ISBLANK('Frese Valve Selection'!O569),"",'Frese Valve Selection'!O569)</f>
        <v/>
      </c>
      <c r="B569" s="41">
        <f>'Frese Valve Selection'!C569</f>
        <v>0</v>
      </c>
      <c r="C569" s="41">
        <f>IF(ISBLANK(A569),"",'Frese Valve Selection'!AE569)</f>
        <v>0</v>
      </c>
      <c r="D569" s="41"/>
      <c r="E569" s="41"/>
      <c r="F569" s="41">
        <f>IF(ISBLANK(A569),"",'Frese Valve Selection'!D569)</f>
        <v>0</v>
      </c>
      <c r="G569" s="41">
        <v>1</v>
      </c>
      <c r="H569" s="41" t="s">
        <v>78</v>
      </c>
      <c r="I569" s="41" t="str">
        <f>IF(ISBLANK(A569),"",'Frese Valve Selection'!AF569&amp;" kPa")</f>
        <v>0 kPa</v>
      </c>
      <c r="J569" s="41">
        <f>IF(ISBLANK(A569),"",'Frese Valve Selection'!B569)</f>
        <v>0</v>
      </c>
      <c r="K569" s="42" t="str">
        <f>IF(ISBLANK('Frese Valve Selection'!E569),"",'Frese Valve Selection'!E569)</f>
        <v/>
      </c>
    </row>
    <row r="570" spans="1:11">
      <c r="A570" s="40" t="str">
        <f>IF(ISBLANK('Frese Valve Selection'!O570),"",'Frese Valve Selection'!O570)</f>
        <v/>
      </c>
      <c r="B570" s="41">
        <f>'Frese Valve Selection'!C570</f>
        <v>0</v>
      </c>
      <c r="C570" s="41">
        <f>IF(ISBLANK(A570),"",'Frese Valve Selection'!AE570)</f>
        <v>0</v>
      </c>
      <c r="D570" s="41"/>
      <c r="E570" s="41"/>
      <c r="F570" s="41">
        <f>IF(ISBLANK(A570),"",'Frese Valve Selection'!D570)</f>
        <v>0</v>
      </c>
      <c r="G570" s="41">
        <v>1</v>
      </c>
      <c r="H570" s="41" t="s">
        <v>78</v>
      </c>
      <c r="I570" s="41" t="str">
        <f>IF(ISBLANK(A570),"",'Frese Valve Selection'!AF570&amp;" kPa")</f>
        <v>0 kPa</v>
      </c>
      <c r="J570" s="41">
        <f>IF(ISBLANK(A570),"",'Frese Valve Selection'!B570)</f>
        <v>0</v>
      </c>
      <c r="K570" s="42" t="str">
        <f>IF(ISBLANK('Frese Valve Selection'!E570),"",'Frese Valve Selection'!E570)</f>
        <v/>
      </c>
    </row>
    <row r="571" spans="1:11">
      <c r="A571" s="40" t="str">
        <f>IF(ISBLANK('Frese Valve Selection'!O571),"",'Frese Valve Selection'!O571)</f>
        <v/>
      </c>
      <c r="B571" s="41">
        <f>'Frese Valve Selection'!C571</f>
        <v>0</v>
      </c>
      <c r="C571" s="41">
        <f>IF(ISBLANK(A571),"",'Frese Valve Selection'!AE571)</f>
        <v>0</v>
      </c>
      <c r="D571" s="41"/>
      <c r="E571" s="41"/>
      <c r="F571" s="41">
        <f>IF(ISBLANK(A571),"",'Frese Valve Selection'!D571)</f>
        <v>0</v>
      </c>
      <c r="G571" s="41">
        <v>1</v>
      </c>
      <c r="H571" s="41" t="s">
        <v>78</v>
      </c>
      <c r="I571" s="41" t="str">
        <f>IF(ISBLANK(A571),"",'Frese Valve Selection'!AF571&amp;" kPa")</f>
        <v>0 kPa</v>
      </c>
      <c r="J571" s="41">
        <f>IF(ISBLANK(A571),"",'Frese Valve Selection'!B571)</f>
        <v>0</v>
      </c>
      <c r="K571" s="42" t="str">
        <f>IF(ISBLANK('Frese Valve Selection'!E571),"",'Frese Valve Selection'!E571)</f>
        <v/>
      </c>
    </row>
    <row r="572" spans="1:11">
      <c r="A572" s="40" t="str">
        <f>IF(ISBLANK('Frese Valve Selection'!O572),"",'Frese Valve Selection'!O572)</f>
        <v/>
      </c>
      <c r="B572" s="41">
        <f>'Frese Valve Selection'!C572</f>
        <v>0</v>
      </c>
      <c r="C572" s="41">
        <f>IF(ISBLANK(A572),"",'Frese Valve Selection'!AE572)</f>
        <v>0</v>
      </c>
      <c r="D572" s="41"/>
      <c r="E572" s="41"/>
      <c r="F572" s="41">
        <f>IF(ISBLANK(A572),"",'Frese Valve Selection'!D572)</f>
        <v>0</v>
      </c>
      <c r="G572" s="41">
        <v>1</v>
      </c>
      <c r="H572" s="41" t="s">
        <v>78</v>
      </c>
      <c r="I572" s="41" t="str">
        <f>IF(ISBLANK(A572),"",'Frese Valve Selection'!AF572&amp;" kPa")</f>
        <v>0 kPa</v>
      </c>
      <c r="J572" s="41">
        <f>IF(ISBLANK(A572),"",'Frese Valve Selection'!B572)</f>
        <v>0</v>
      </c>
      <c r="K572" s="42" t="str">
        <f>IF(ISBLANK('Frese Valve Selection'!E572),"",'Frese Valve Selection'!E572)</f>
        <v/>
      </c>
    </row>
    <row r="573" spans="1:11">
      <c r="A573" s="40" t="str">
        <f>IF(ISBLANK('Frese Valve Selection'!O573),"",'Frese Valve Selection'!O573)</f>
        <v/>
      </c>
      <c r="B573" s="41">
        <f>'Frese Valve Selection'!C573</f>
        <v>0</v>
      </c>
      <c r="C573" s="41">
        <f>IF(ISBLANK(A573),"",'Frese Valve Selection'!AE573)</f>
        <v>0</v>
      </c>
      <c r="D573" s="41"/>
      <c r="E573" s="41"/>
      <c r="F573" s="41">
        <f>IF(ISBLANK(A573),"",'Frese Valve Selection'!D573)</f>
        <v>0</v>
      </c>
      <c r="G573" s="41">
        <v>1</v>
      </c>
      <c r="H573" s="41" t="s">
        <v>78</v>
      </c>
      <c r="I573" s="41" t="str">
        <f>IF(ISBLANK(A573),"",'Frese Valve Selection'!AF573&amp;" kPa")</f>
        <v>0 kPa</v>
      </c>
      <c r="J573" s="41">
        <f>IF(ISBLANK(A573),"",'Frese Valve Selection'!B573)</f>
        <v>0</v>
      </c>
      <c r="K573" s="42" t="str">
        <f>IF(ISBLANK('Frese Valve Selection'!E573),"",'Frese Valve Selection'!E573)</f>
        <v/>
      </c>
    </row>
    <row r="574" spans="1:11">
      <c r="A574" s="40" t="str">
        <f>IF(ISBLANK('Frese Valve Selection'!O574),"",'Frese Valve Selection'!O574)</f>
        <v/>
      </c>
      <c r="B574" s="41">
        <f>'Frese Valve Selection'!C574</f>
        <v>0</v>
      </c>
      <c r="C574" s="41">
        <f>IF(ISBLANK(A574),"",'Frese Valve Selection'!AE574)</f>
        <v>0</v>
      </c>
      <c r="D574" s="41"/>
      <c r="E574" s="41"/>
      <c r="F574" s="41">
        <f>IF(ISBLANK(A574),"",'Frese Valve Selection'!D574)</f>
        <v>0</v>
      </c>
      <c r="G574" s="41">
        <v>1</v>
      </c>
      <c r="H574" s="41" t="s">
        <v>78</v>
      </c>
      <c r="I574" s="41" t="str">
        <f>IF(ISBLANK(A574),"",'Frese Valve Selection'!AF574&amp;" kPa")</f>
        <v>0 kPa</v>
      </c>
      <c r="J574" s="41">
        <f>IF(ISBLANK(A574),"",'Frese Valve Selection'!B574)</f>
        <v>0</v>
      </c>
      <c r="K574" s="42" t="str">
        <f>IF(ISBLANK('Frese Valve Selection'!E574),"",'Frese Valve Selection'!E574)</f>
        <v/>
      </c>
    </row>
    <row r="575" spans="1:11">
      <c r="A575" s="40" t="str">
        <f>IF(ISBLANK('Frese Valve Selection'!O575),"",'Frese Valve Selection'!O575)</f>
        <v/>
      </c>
      <c r="B575" s="41">
        <f>'Frese Valve Selection'!C575</f>
        <v>0</v>
      </c>
      <c r="C575" s="41">
        <f>IF(ISBLANK(A575),"",'Frese Valve Selection'!AE575)</f>
        <v>0</v>
      </c>
      <c r="D575" s="41"/>
      <c r="E575" s="41"/>
      <c r="F575" s="41">
        <f>IF(ISBLANK(A575),"",'Frese Valve Selection'!D575)</f>
        <v>0</v>
      </c>
      <c r="G575" s="41">
        <v>1</v>
      </c>
      <c r="H575" s="41" t="s">
        <v>78</v>
      </c>
      <c r="I575" s="41" t="str">
        <f>IF(ISBLANK(A575),"",'Frese Valve Selection'!AF575&amp;" kPa")</f>
        <v>0 kPa</v>
      </c>
      <c r="J575" s="41">
        <f>IF(ISBLANK(A575),"",'Frese Valve Selection'!B575)</f>
        <v>0</v>
      </c>
      <c r="K575" s="42" t="str">
        <f>IF(ISBLANK('Frese Valve Selection'!E575),"",'Frese Valve Selection'!E575)</f>
        <v/>
      </c>
    </row>
    <row r="576" spans="1:11">
      <c r="A576" s="40" t="str">
        <f>IF(ISBLANK('Frese Valve Selection'!O576),"",'Frese Valve Selection'!O576)</f>
        <v/>
      </c>
      <c r="B576" s="41">
        <f>'Frese Valve Selection'!C576</f>
        <v>0</v>
      </c>
      <c r="C576" s="41">
        <f>IF(ISBLANK(A576),"",'Frese Valve Selection'!AE576)</f>
        <v>0</v>
      </c>
      <c r="D576" s="41"/>
      <c r="E576" s="41"/>
      <c r="F576" s="41">
        <f>IF(ISBLANK(A576),"",'Frese Valve Selection'!D576)</f>
        <v>0</v>
      </c>
      <c r="G576" s="41">
        <v>1</v>
      </c>
      <c r="H576" s="41" t="s">
        <v>78</v>
      </c>
      <c r="I576" s="41" t="str">
        <f>IF(ISBLANK(A576),"",'Frese Valve Selection'!AF576&amp;" kPa")</f>
        <v>0 kPa</v>
      </c>
      <c r="J576" s="41">
        <f>IF(ISBLANK(A576),"",'Frese Valve Selection'!B576)</f>
        <v>0</v>
      </c>
      <c r="K576" s="42" t="str">
        <f>IF(ISBLANK('Frese Valve Selection'!E576),"",'Frese Valve Selection'!E576)</f>
        <v/>
      </c>
    </row>
    <row r="577" spans="1:11">
      <c r="A577" s="40" t="str">
        <f>IF(ISBLANK('Frese Valve Selection'!O577),"",'Frese Valve Selection'!O577)</f>
        <v/>
      </c>
      <c r="B577" s="41">
        <f>'Frese Valve Selection'!C577</f>
        <v>0</v>
      </c>
      <c r="C577" s="41">
        <f>IF(ISBLANK(A577),"",'Frese Valve Selection'!AE577)</f>
        <v>0</v>
      </c>
      <c r="D577" s="41"/>
      <c r="E577" s="41"/>
      <c r="F577" s="41">
        <f>IF(ISBLANK(A577),"",'Frese Valve Selection'!D577)</f>
        <v>0</v>
      </c>
      <c r="G577" s="41">
        <v>1</v>
      </c>
      <c r="H577" s="41" t="s">
        <v>78</v>
      </c>
      <c r="I577" s="41" t="str">
        <f>IF(ISBLANK(A577),"",'Frese Valve Selection'!AF577&amp;" kPa")</f>
        <v>0 kPa</v>
      </c>
      <c r="J577" s="41">
        <f>IF(ISBLANK(A577),"",'Frese Valve Selection'!B577)</f>
        <v>0</v>
      </c>
      <c r="K577" s="42" t="str">
        <f>IF(ISBLANK('Frese Valve Selection'!E577),"",'Frese Valve Selection'!E577)</f>
        <v/>
      </c>
    </row>
    <row r="578" spans="1:11">
      <c r="A578" s="40" t="str">
        <f>IF(ISBLANK('Frese Valve Selection'!O578),"",'Frese Valve Selection'!O578)</f>
        <v/>
      </c>
      <c r="B578" s="41">
        <f>'Frese Valve Selection'!C578</f>
        <v>0</v>
      </c>
      <c r="C578" s="41">
        <f>IF(ISBLANK(A578),"",'Frese Valve Selection'!AE578)</f>
        <v>0</v>
      </c>
      <c r="D578" s="41"/>
      <c r="E578" s="41"/>
      <c r="F578" s="41">
        <f>IF(ISBLANK(A578),"",'Frese Valve Selection'!D578)</f>
        <v>0</v>
      </c>
      <c r="G578" s="41">
        <v>1</v>
      </c>
      <c r="H578" s="41" t="s">
        <v>78</v>
      </c>
      <c r="I578" s="41" t="str">
        <f>IF(ISBLANK(A578),"",'Frese Valve Selection'!AF578&amp;" kPa")</f>
        <v>0 kPa</v>
      </c>
      <c r="J578" s="41">
        <f>IF(ISBLANK(A578),"",'Frese Valve Selection'!B578)</f>
        <v>0</v>
      </c>
      <c r="K578" s="42" t="str">
        <f>IF(ISBLANK('Frese Valve Selection'!E578),"",'Frese Valve Selection'!E578)</f>
        <v/>
      </c>
    </row>
    <row r="579" spans="1:11">
      <c r="A579" s="40" t="str">
        <f>IF(ISBLANK('Frese Valve Selection'!O579),"",'Frese Valve Selection'!O579)</f>
        <v/>
      </c>
      <c r="B579" s="41">
        <f>'Frese Valve Selection'!C579</f>
        <v>0</v>
      </c>
      <c r="C579" s="41">
        <f>IF(ISBLANK(A579),"",'Frese Valve Selection'!AE579)</f>
        <v>0</v>
      </c>
      <c r="D579" s="41"/>
      <c r="E579" s="41"/>
      <c r="F579" s="41">
        <f>IF(ISBLANK(A579),"",'Frese Valve Selection'!D579)</f>
        <v>0</v>
      </c>
      <c r="G579" s="41">
        <v>1</v>
      </c>
      <c r="H579" s="41" t="s">
        <v>78</v>
      </c>
      <c r="I579" s="41" t="str">
        <f>IF(ISBLANK(A579),"",'Frese Valve Selection'!AF579&amp;" kPa")</f>
        <v>0 kPa</v>
      </c>
      <c r="J579" s="41">
        <f>IF(ISBLANK(A579),"",'Frese Valve Selection'!B579)</f>
        <v>0</v>
      </c>
      <c r="K579" s="42" t="str">
        <f>IF(ISBLANK('Frese Valve Selection'!E579),"",'Frese Valve Selection'!E579)</f>
        <v/>
      </c>
    </row>
    <row r="580" spans="1:11">
      <c r="A580" s="40" t="str">
        <f>IF(ISBLANK('Frese Valve Selection'!O580),"",'Frese Valve Selection'!O580)</f>
        <v/>
      </c>
      <c r="B580" s="41">
        <f>'Frese Valve Selection'!C580</f>
        <v>0</v>
      </c>
      <c r="C580" s="41">
        <f>IF(ISBLANK(A580),"",'Frese Valve Selection'!AE580)</f>
        <v>0</v>
      </c>
      <c r="D580" s="41"/>
      <c r="E580" s="41"/>
      <c r="F580" s="41">
        <f>IF(ISBLANK(A580),"",'Frese Valve Selection'!D580)</f>
        <v>0</v>
      </c>
      <c r="G580" s="41">
        <v>1</v>
      </c>
      <c r="H580" s="41" t="s">
        <v>78</v>
      </c>
      <c r="I580" s="41" t="str">
        <f>IF(ISBLANK(A580),"",'Frese Valve Selection'!AF580&amp;" kPa")</f>
        <v>0 kPa</v>
      </c>
      <c r="J580" s="41">
        <f>IF(ISBLANK(A580),"",'Frese Valve Selection'!B580)</f>
        <v>0</v>
      </c>
      <c r="K580" s="42" t="str">
        <f>IF(ISBLANK('Frese Valve Selection'!E580),"",'Frese Valve Selection'!E580)</f>
        <v/>
      </c>
    </row>
    <row r="581" spans="1:11">
      <c r="A581" s="40" t="str">
        <f>IF(ISBLANK('Frese Valve Selection'!O581),"",'Frese Valve Selection'!O581)</f>
        <v/>
      </c>
      <c r="B581" s="41">
        <f>'Frese Valve Selection'!C581</f>
        <v>0</v>
      </c>
      <c r="C581" s="41">
        <f>IF(ISBLANK(A581),"",'Frese Valve Selection'!AE581)</f>
        <v>0</v>
      </c>
      <c r="D581" s="41"/>
      <c r="E581" s="41"/>
      <c r="F581" s="41">
        <f>IF(ISBLANK(A581),"",'Frese Valve Selection'!D581)</f>
        <v>0</v>
      </c>
      <c r="G581" s="41">
        <v>1</v>
      </c>
      <c r="H581" s="41" t="s">
        <v>78</v>
      </c>
      <c r="I581" s="41" t="str">
        <f>IF(ISBLANK(A581),"",'Frese Valve Selection'!AF581&amp;" kPa")</f>
        <v>0 kPa</v>
      </c>
      <c r="J581" s="41">
        <f>IF(ISBLANK(A581),"",'Frese Valve Selection'!B581)</f>
        <v>0</v>
      </c>
      <c r="K581" s="42" t="str">
        <f>IF(ISBLANK('Frese Valve Selection'!E581),"",'Frese Valve Selection'!E581)</f>
        <v/>
      </c>
    </row>
    <row r="582" spans="1:11">
      <c r="A582" s="40" t="str">
        <f>IF(ISBLANK('Frese Valve Selection'!O582),"",'Frese Valve Selection'!O582)</f>
        <v/>
      </c>
      <c r="B582" s="41">
        <f>'Frese Valve Selection'!C582</f>
        <v>0</v>
      </c>
      <c r="C582" s="41">
        <f>IF(ISBLANK(A582),"",'Frese Valve Selection'!AE582)</f>
        <v>0</v>
      </c>
      <c r="D582" s="41"/>
      <c r="E582" s="41"/>
      <c r="F582" s="41">
        <f>IF(ISBLANK(A582),"",'Frese Valve Selection'!D582)</f>
        <v>0</v>
      </c>
      <c r="G582" s="41">
        <v>1</v>
      </c>
      <c r="H582" s="41" t="s">
        <v>78</v>
      </c>
      <c r="I582" s="41" t="str">
        <f>IF(ISBLANK(A582),"",'Frese Valve Selection'!AF582&amp;" kPa")</f>
        <v>0 kPa</v>
      </c>
      <c r="J582" s="41">
        <f>IF(ISBLANK(A582),"",'Frese Valve Selection'!B582)</f>
        <v>0</v>
      </c>
      <c r="K582" s="42" t="str">
        <f>IF(ISBLANK('Frese Valve Selection'!E582),"",'Frese Valve Selection'!E582)</f>
        <v/>
      </c>
    </row>
    <row r="583" spans="1:11">
      <c r="A583" s="40" t="str">
        <f>IF(ISBLANK('Frese Valve Selection'!O583),"",'Frese Valve Selection'!O583)</f>
        <v/>
      </c>
      <c r="B583" s="41">
        <f>'Frese Valve Selection'!C583</f>
        <v>0</v>
      </c>
      <c r="C583" s="41">
        <f>IF(ISBLANK(A583),"",'Frese Valve Selection'!AE583)</f>
        <v>0</v>
      </c>
      <c r="D583" s="41"/>
      <c r="E583" s="41"/>
      <c r="F583" s="41">
        <f>IF(ISBLANK(A583),"",'Frese Valve Selection'!D583)</f>
        <v>0</v>
      </c>
      <c r="G583" s="41">
        <v>1</v>
      </c>
      <c r="H583" s="41" t="s">
        <v>78</v>
      </c>
      <c r="I583" s="41" t="str">
        <f>IF(ISBLANK(A583),"",'Frese Valve Selection'!AF583&amp;" kPa")</f>
        <v>0 kPa</v>
      </c>
      <c r="J583" s="41">
        <f>IF(ISBLANK(A583),"",'Frese Valve Selection'!B583)</f>
        <v>0</v>
      </c>
      <c r="K583" s="42" t="str">
        <f>IF(ISBLANK('Frese Valve Selection'!E583),"",'Frese Valve Selection'!E583)</f>
        <v/>
      </c>
    </row>
    <row r="584" spans="1:11">
      <c r="A584" s="40" t="str">
        <f>IF(ISBLANK('Frese Valve Selection'!O584),"",'Frese Valve Selection'!O584)</f>
        <v/>
      </c>
      <c r="B584" s="41">
        <f>'Frese Valve Selection'!C584</f>
        <v>0</v>
      </c>
      <c r="C584" s="41">
        <f>IF(ISBLANK(A584),"",'Frese Valve Selection'!AE584)</f>
        <v>0</v>
      </c>
      <c r="D584" s="41"/>
      <c r="E584" s="41"/>
      <c r="F584" s="41">
        <f>IF(ISBLANK(A584),"",'Frese Valve Selection'!D584)</f>
        <v>0</v>
      </c>
      <c r="G584" s="41">
        <v>1</v>
      </c>
      <c r="H584" s="41" t="s">
        <v>78</v>
      </c>
      <c r="I584" s="41" t="str">
        <f>IF(ISBLANK(A584),"",'Frese Valve Selection'!AF584&amp;" kPa")</f>
        <v>0 kPa</v>
      </c>
      <c r="J584" s="41">
        <f>IF(ISBLANK(A584),"",'Frese Valve Selection'!B584)</f>
        <v>0</v>
      </c>
      <c r="K584" s="42" t="str">
        <f>IF(ISBLANK('Frese Valve Selection'!E584),"",'Frese Valve Selection'!E584)</f>
        <v/>
      </c>
    </row>
    <row r="585" spans="1:11">
      <c r="A585" s="40" t="str">
        <f>IF(ISBLANK('Frese Valve Selection'!O585),"",'Frese Valve Selection'!O585)</f>
        <v/>
      </c>
      <c r="B585" s="41">
        <f>'Frese Valve Selection'!C585</f>
        <v>0</v>
      </c>
      <c r="C585" s="41">
        <f>IF(ISBLANK(A585),"",'Frese Valve Selection'!AE585)</f>
        <v>0</v>
      </c>
      <c r="D585" s="41"/>
      <c r="E585" s="41"/>
      <c r="F585" s="41">
        <f>IF(ISBLANK(A585),"",'Frese Valve Selection'!D585)</f>
        <v>0</v>
      </c>
      <c r="G585" s="41">
        <v>1</v>
      </c>
      <c r="H585" s="41" t="s">
        <v>78</v>
      </c>
      <c r="I585" s="41" t="str">
        <f>IF(ISBLANK(A585),"",'Frese Valve Selection'!AF585&amp;" kPa")</f>
        <v>0 kPa</v>
      </c>
      <c r="J585" s="41">
        <f>IF(ISBLANK(A585),"",'Frese Valve Selection'!B585)</f>
        <v>0</v>
      </c>
      <c r="K585" s="42" t="str">
        <f>IF(ISBLANK('Frese Valve Selection'!E585),"",'Frese Valve Selection'!E585)</f>
        <v/>
      </c>
    </row>
    <row r="586" spans="1:11">
      <c r="A586" s="40" t="str">
        <f>IF(ISBLANK('Frese Valve Selection'!O586),"",'Frese Valve Selection'!O586)</f>
        <v/>
      </c>
      <c r="B586" s="41">
        <f>'Frese Valve Selection'!C586</f>
        <v>0</v>
      </c>
      <c r="C586" s="41">
        <f>IF(ISBLANK(A586),"",'Frese Valve Selection'!AE586)</f>
        <v>0</v>
      </c>
      <c r="D586" s="41"/>
      <c r="E586" s="41"/>
      <c r="F586" s="41">
        <f>IF(ISBLANK(A586),"",'Frese Valve Selection'!D586)</f>
        <v>0</v>
      </c>
      <c r="G586" s="41">
        <v>1</v>
      </c>
      <c r="H586" s="41" t="s">
        <v>78</v>
      </c>
      <c r="I586" s="41" t="str">
        <f>IF(ISBLANK(A586),"",'Frese Valve Selection'!AF586&amp;" kPa")</f>
        <v>0 kPa</v>
      </c>
      <c r="J586" s="41">
        <f>IF(ISBLANK(A586),"",'Frese Valve Selection'!B586)</f>
        <v>0</v>
      </c>
      <c r="K586" s="42" t="str">
        <f>IF(ISBLANK('Frese Valve Selection'!E586),"",'Frese Valve Selection'!E586)</f>
        <v/>
      </c>
    </row>
    <row r="587" spans="1:11">
      <c r="A587" s="40" t="str">
        <f>IF(ISBLANK('Frese Valve Selection'!O587),"",'Frese Valve Selection'!O587)</f>
        <v/>
      </c>
      <c r="B587" s="41">
        <f>'Frese Valve Selection'!C587</f>
        <v>0</v>
      </c>
      <c r="C587" s="41">
        <f>IF(ISBLANK(A587),"",'Frese Valve Selection'!AE587)</f>
        <v>0</v>
      </c>
      <c r="D587" s="41"/>
      <c r="E587" s="41"/>
      <c r="F587" s="41">
        <f>IF(ISBLANK(A587),"",'Frese Valve Selection'!D587)</f>
        <v>0</v>
      </c>
      <c r="G587" s="41">
        <v>1</v>
      </c>
      <c r="H587" s="41" t="s">
        <v>78</v>
      </c>
      <c r="I587" s="41" t="str">
        <f>IF(ISBLANK(A587),"",'Frese Valve Selection'!AF587&amp;" kPa")</f>
        <v>0 kPa</v>
      </c>
      <c r="J587" s="41">
        <f>IF(ISBLANK(A587),"",'Frese Valve Selection'!B587)</f>
        <v>0</v>
      </c>
      <c r="K587" s="42" t="str">
        <f>IF(ISBLANK('Frese Valve Selection'!E587),"",'Frese Valve Selection'!E587)</f>
        <v/>
      </c>
    </row>
    <row r="588" spans="1:11">
      <c r="A588" s="40" t="str">
        <f>IF(ISBLANK('Frese Valve Selection'!O588),"",'Frese Valve Selection'!O588)</f>
        <v/>
      </c>
      <c r="B588" s="41">
        <f>'Frese Valve Selection'!C588</f>
        <v>0</v>
      </c>
      <c r="C588" s="41">
        <f>IF(ISBLANK(A588),"",'Frese Valve Selection'!AE588)</f>
        <v>0</v>
      </c>
      <c r="D588" s="41"/>
      <c r="E588" s="41"/>
      <c r="F588" s="41">
        <f>IF(ISBLANK(A588),"",'Frese Valve Selection'!D588)</f>
        <v>0</v>
      </c>
      <c r="G588" s="41">
        <v>1</v>
      </c>
      <c r="H588" s="41" t="s">
        <v>78</v>
      </c>
      <c r="I588" s="41" t="str">
        <f>IF(ISBLANK(A588),"",'Frese Valve Selection'!AF588&amp;" kPa")</f>
        <v>0 kPa</v>
      </c>
      <c r="J588" s="41">
        <f>IF(ISBLANK(A588),"",'Frese Valve Selection'!B588)</f>
        <v>0</v>
      </c>
      <c r="K588" s="42" t="str">
        <f>IF(ISBLANK('Frese Valve Selection'!E588),"",'Frese Valve Selection'!E588)</f>
        <v/>
      </c>
    </row>
    <row r="589" spans="1:11">
      <c r="A589" s="40" t="str">
        <f>IF(ISBLANK('Frese Valve Selection'!O589),"",'Frese Valve Selection'!O589)</f>
        <v/>
      </c>
      <c r="B589" s="41">
        <f>'Frese Valve Selection'!C589</f>
        <v>0</v>
      </c>
      <c r="C589" s="41">
        <f>IF(ISBLANK(A589),"",'Frese Valve Selection'!AE589)</f>
        <v>0</v>
      </c>
      <c r="D589" s="41"/>
      <c r="E589" s="41"/>
      <c r="F589" s="41">
        <f>IF(ISBLANK(A589),"",'Frese Valve Selection'!D589)</f>
        <v>0</v>
      </c>
      <c r="G589" s="41">
        <v>1</v>
      </c>
      <c r="H589" s="41" t="s">
        <v>78</v>
      </c>
      <c r="I589" s="41" t="str">
        <f>IF(ISBLANK(A589),"",'Frese Valve Selection'!AF589&amp;" kPa")</f>
        <v>0 kPa</v>
      </c>
      <c r="J589" s="41">
        <f>IF(ISBLANK(A589),"",'Frese Valve Selection'!B589)</f>
        <v>0</v>
      </c>
      <c r="K589" s="42" t="str">
        <f>IF(ISBLANK('Frese Valve Selection'!E589),"",'Frese Valve Selection'!E589)</f>
        <v/>
      </c>
    </row>
    <row r="590" spans="1:11">
      <c r="A590" s="40" t="str">
        <f>IF(ISBLANK('Frese Valve Selection'!O590),"",'Frese Valve Selection'!O590)</f>
        <v/>
      </c>
      <c r="B590" s="41">
        <f>'Frese Valve Selection'!C590</f>
        <v>0</v>
      </c>
      <c r="C590" s="41">
        <f>IF(ISBLANK(A590),"",'Frese Valve Selection'!AE590)</f>
        <v>0</v>
      </c>
      <c r="D590" s="41"/>
      <c r="E590" s="41"/>
      <c r="F590" s="41">
        <f>IF(ISBLANK(A590),"",'Frese Valve Selection'!D590)</f>
        <v>0</v>
      </c>
      <c r="G590" s="41">
        <v>1</v>
      </c>
      <c r="H590" s="41" t="s">
        <v>78</v>
      </c>
      <c r="I590" s="41" t="str">
        <f>IF(ISBLANK(A590),"",'Frese Valve Selection'!AF590&amp;" kPa")</f>
        <v>0 kPa</v>
      </c>
      <c r="J590" s="41">
        <f>IF(ISBLANK(A590),"",'Frese Valve Selection'!B590)</f>
        <v>0</v>
      </c>
      <c r="K590" s="42" t="str">
        <f>IF(ISBLANK('Frese Valve Selection'!E590),"",'Frese Valve Selection'!E590)</f>
        <v/>
      </c>
    </row>
    <row r="591" spans="1:11">
      <c r="A591" s="40" t="str">
        <f>IF(ISBLANK('Frese Valve Selection'!O591),"",'Frese Valve Selection'!O591)</f>
        <v/>
      </c>
      <c r="B591" s="41">
        <f>'Frese Valve Selection'!C591</f>
        <v>0</v>
      </c>
      <c r="C591" s="41">
        <f>IF(ISBLANK(A591),"",'Frese Valve Selection'!AE591)</f>
        <v>0</v>
      </c>
      <c r="D591" s="41"/>
      <c r="E591" s="41"/>
      <c r="F591" s="41">
        <f>IF(ISBLANK(A591),"",'Frese Valve Selection'!D591)</f>
        <v>0</v>
      </c>
      <c r="G591" s="41">
        <v>1</v>
      </c>
      <c r="H591" s="41" t="s">
        <v>78</v>
      </c>
      <c r="I591" s="41" t="str">
        <f>IF(ISBLANK(A591),"",'Frese Valve Selection'!AF591&amp;" kPa")</f>
        <v>0 kPa</v>
      </c>
      <c r="J591" s="41">
        <f>IF(ISBLANK(A591),"",'Frese Valve Selection'!B591)</f>
        <v>0</v>
      </c>
      <c r="K591" s="42" t="str">
        <f>IF(ISBLANK('Frese Valve Selection'!E591),"",'Frese Valve Selection'!E591)</f>
        <v/>
      </c>
    </row>
    <row r="592" spans="1:11">
      <c r="A592" s="40" t="str">
        <f>IF(ISBLANK('Frese Valve Selection'!O592),"",'Frese Valve Selection'!O592)</f>
        <v/>
      </c>
      <c r="B592" s="41">
        <f>'Frese Valve Selection'!C592</f>
        <v>0</v>
      </c>
      <c r="C592" s="41">
        <f>IF(ISBLANK(A592),"",'Frese Valve Selection'!AE592)</f>
        <v>0</v>
      </c>
      <c r="D592" s="41"/>
      <c r="E592" s="41"/>
      <c r="F592" s="41">
        <f>IF(ISBLANK(A592),"",'Frese Valve Selection'!D592)</f>
        <v>0</v>
      </c>
      <c r="G592" s="41">
        <v>1</v>
      </c>
      <c r="H592" s="41" t="s">
        <v>78</v>
      </c>
      <c r="I592" s="41" t="str">
        <f>IF(ISBLANK(A592),"",'Frese Valve Selection'!AF592&amp;" kPa")</f>
        <v>0 kPa</v>
      </c>
      <c r="J592" s="41">
        <f>IF(ISBLANK(A592),"",'Frese Valve Selection'!B592)</f>
        <v>0</v>
      </c>
      <c r="K592" s="42" t="str">
        <f>IF(ISBLANK('Frese Valve Selection'!E592),"",'Frese Valve Selection'!E592)</f>
        <v/>
      </c>
    </row>
    <row r="593" spans="1:11">
      <c r="A593" s="40" t="str">
        <f>IF(ISBLANK('Frese Valve Selection'!O593),"",'Frese Valve Selection'!O593)</f>
        <v/>
      </c>
      <c r="B593" s="41">
        <f>'Frese Valve Selection'!C593</f>
        <v>0</v>
      </c>
      <c r="C593" s="41">
        <f>IF(ISBLANK(A593),"",'Frese Valve Selection'!AE593)</f>
        <v>0</v>
      </c>
      <c r="D593" s="41"/>
      <c r="E593" s="41"/>
      <c r="F593" s="41">
        <f>IF(ISBLANK(A593),"",'Frese Valve Selection'!D593)</f>
        <v>0</v>
      </c>
      <c r="G593" s="41">
        <v>1</v>
      </c>
      <c r="H593" s="41" t="s">
        <v>78</v>
      </c>
      <c r="I593" s="41" t="str">
        <f>IF(ISBLANK(A593),"",'Frese Valve Selection'!AF593&amp;" kPa")</f>
        <v>0 kPa</v>
      </c>
      <c r="J593" s="41">
        <f>IF(ISBLANK(A593),"",'Frese Valve Selection'!B593)</f>
        <v>0</v>
      </c>
      <c r="K593" s="42" t="str">
        <f>IF(ISBLANK('Frese Valve Selection'!E593),"",'Frese Valve Selection'!E593)</f>
        <v/>
      </c>
    </row>
    <row r="594" spans="1:11">
      <c r="A594" s="40" t="str">
        <f>IF(ISBLANK('Frese Valve Selection'!O594),"",'Frese Valve Selection'!O594)</f>
        <v/>
      </c>
      <c r="B594" s="41">
        <f>'Frese Valve Selection'!C594</f>
        <v>0</v>
      </c>
      <c r="C594" s="41">
        <f>IF(ISBLANK(A594),"",'Frese Valve Selection'!AE594)</f>
        <v>0</v>
      </c>
      <c r="D594" s="41"/>
      <c r="E594" s="41"/>
      <c r="F594" s="41">
        <f>IF(ISBLANK(A594),"",'Frese Valve Selection'!D594)</f>
        <v>0</v>
      </c>
      <c r="G594" s="41">
        <v>1</v>
      </c>
      <c r="H594" s="41" t="s">
        <v>78</v>
      </c>
      <c r="I594" s="41" t="str">
        <f>IF(ISBLANK(A594),"",'Frese Valve Selection'!AF594&amp;" kPa")</f>
        <v>0 kPa</v>
      </c>
      <c r="J594" s="41">
        <f>IF(ISBLANK(A594),"",'Frese Valve Selection'!B594)</f>
        <v>0</v>
      </c>
      <c r="K594" s="42" t="str">
        <f>IF(ISBLANK('Frese Valve Selection'!E594),"",'Frese Valve Selection'!E594)</f>
        <v/>
      </c>
    </row>
    <row r="595" spans="1:11">
      <c r="A595" s="40" t="str">
        <f>IF(ISBLANK('Frese Valve Selection'!O595),"",'Frese Valve Selection'!O595)</f>
        <v/>
      </c>
      <c r="B595" s="41">
        <f>'Frese Valve Selection'!C595</f>
        <v>0</v>
      </c>
      <c r="C595" s="41">
        <f>IF(ISBLANK(A595),"",'Frese Valve Selection'!AE595)</f>
        <v>0</v>
      </c>
      <c r="D595" s="41"/>
      <c r="E595" s="41"/>
      <c r="F595" s="41">
        <f>IF(ISBLANK(A595),"",'Frese Valve Selection'!D595)</f>
        <v>0</v>
      </c>
      <c r="G595" s="41">
        <v>1</v>
      </c>
      <c r="H595" s="41" t="s">
        <v>78</v>
      </c>
      <c r="I595" s="41" t="str">
        <f>IF(ISBLANK(A595),"",'Frese Valve Selection'!AF595&amp;" kPa")</f>
        <v>0 kPa</v>
      </c>
      <c r="J595" s="41">
        <f>IF(ISBLANK(A595),"",'Frese Valve Selection'!B595)</f>
        <v>0</v>
      </c>
      <c r="K595" s="42" t="str">
        <f>IF(ISBLANK('Frese Valve Selection'!E595),"",'Frese Valve Selection'!E595)</f>
        <v/>
      </c>
    </row>
    <row r="596" spans="1:11">
      <c r="A596" s="40" t="str">
        <f>IF(ISBLANK('Frese Valve Selection'!O596),"",'Frese Valve Selection'!O596)</f>
        <v/>
      </c>
      <c r="B596" s="41">
        <f>'Frese Valve Selection'!C596</f>
        <v>0</v>
      </c>
      <c r="C596" s="41">
        <f>IF(ISBLANK(A596),"",'Frese Valve Selection'!AE596)</f>
        <v>0</v>
      </c>
      <c r="D596" s="41"/>
      <c r="E596" s="41"/>
      <c r="F596" s="41">
        <f>IF(ISBLANK(A596),"",'Frese Valve Selection'!D596)</f>
        <v>0</v>
      </c>
      <c r="G596" s="41">
        <v>1</v>
      </c>
      <c r="H596" s="41" t="s">
        <v>78</v>
      </c>
      <c r="I596" s="41" t="str">
        <f>IF(ISBLANK(A596),"",'Frese Valve Selection'!AF596&amp;" kPa")</f>
        <v>0 kPa</v>
      </c>
      <c r="J596" s="41">
        <f>IF(ISBLANK(A596),"",'Frese Valve Selection'!B596)</f>
        <v>0</v>
      </c>
      <c r="K596" s="42" t="str">
        <f>IF(ISBLANK('Frese Valve Selection'!E596),"",'Frese Valve Selection'!E596)</f>
        <v/>
      </c>
    </row>
    <row r="597" spans="1:11">
      <c r="A597" s="40" t="str">
        <f>IF(ISBLANK('Frese Valve Selection'!O597),"",'Frese Valve Selection'!O597)</f>
        <v/>
      </c>
      <c r="B597" s="41">
        <f>'Frese Valve Selection'!C597</f>
        <v>0</v>
      </c>
      <c r="C597" s="41">
        <f>IF(ISBLANK(A597),"",'Frese Valve Selection'!AE597)</f>
        <v>0</v>
      </c>
      <c r="D597" s="41"/>
      <c r="E597" s="41"/>
      <c r="F597" s="41">
        <f>IF(ISBLANK(A597),"",'Frese Valve Selection'!D597)</f>
        <v>0</v>
      </c>
      <c r="G597" s="41">
        <v>1</v>
      </c>
      <c r="H597" s="41" t="s">
        <v>78</v>
      </c>
      <c r="I597" s="41" t="str">
        <f>IF(ISBLANK(A597),"",'Frese Valve Selection'!AF597&amp;" kPa")</f>
        <v>0 kPa</v>
      </c>
      <c r="J597" s="41">
        <f>IF(ISBLANK(A597),"",'Frese Valve Selection'!B597)</f>
        <v>0</v>
      </c>
      <c r="K597" s="42" t="str">
        <f>IF(ISBLANK('Frese Valve Selection'!E597),"",'Frese Valve Selection'!E597)</f>
        <v/>
      </c>
    </row>
    <row r="598" spans="1:11">
      <c r="A598" s="40" t="str">
        <f>IF(ISBLANK('Frese Valve Selection'!O598),"",'Frese Valve Selection'!O598)</f>
        <v/>
      </c>
      <c r="B598" s="41">
        <f>'Frese Valve Selection'!C598</f>
        <v>0</v>
      </c>
      <c r="C598" s="41">
        <f>IF(ISBLANK(A598),"",'Frese Valve Selection'!AE598)</f>
        <v>0</v>
      </c>
      <c r="D598" s="41"/>
      <c r="E598" s="41"/>
      <c r="F598" s="41">
        <f>IF(ISBLANK(A598),"",'Frese Valve Selection'!D598)</f>
        <v>0</v>
      </c>
      <c r="G598" s="41">
        <v>1</v>
      </c>
      <c r="H598" s="41" t="s">
        <v>78</v>
      </c>
      <c r="I598" s="41" t="str">
        <f>IF(ISBLANK(A598),"",'Frese Valve Selection'!AF598&amp;" kPa")</f>
        <v>0 kPa</v>
      </c>
      <c r="J598" s="41">
        <f>IF(ISBLANK(A598),"",'Frese Valve Selection'!B598)</f>
        <v>0</v>
      </c>
      <c r="K598" s="42" t="str">
        <f>IF(ISBLANK('Frese Valve Selection'!E598),"",'Frese Valve Selection'!E598)</f>
        <v/>
      </c>
    </row>
    <row r="599" spans="1:11">
      <c r="A599" s="40" t="str">
        <f>IF(ISBLANK('Frese Valve Selection'!O599),"",'Frese Valve Selection'!O599)</f>
        <v/>
      </c>
      <c r="B599" s="41">
        <f>'Frese Valve Selection'!C599</f>
        <v>0</v>
      </c>
      <c r="C599" s="41">
        <f>IF(ISBLANK(A599),"",'Frese Valve Selection'!AE599)</f>
        <v>0</v>
      </c>
      <c r="D599" s="41"/>
      <c r="E599" s="41"/>
      <c r="F599" s="41">
        <f>IF(ISBLANK(A599),"",'Frese Valve Selection'!D599)</f>
        <v>0</v>
      </c>
      <c r="G599" s="41">
        <v>1</v>
      </c>
      <c r="H599" s="41" t="s">
        <v>78</v>
      </c>
      <c r="I599" s="41" t="str">
        <f>IF(ISBLANK(A599),"",'Frese Valve Selection'!AF599&amp;" kPa")</f>
        <v>0 kPa</v>
      </c>
      <c r="J599" s="41">
        <f>IF(ISBLANK(A599),"",'Frese Valve Selection'!B599)</f>
        <v>0</v>
      </c>
      <c r="K599" s="42" t="str">
        <f>IF(ISBLANK('Frese Valve Selection'!E599),"",'Frese Valve Selection'!E599)</f>
        <v/>
      </c>
    </row>
    <row r="600" spans="1:11">
      <c r="A600" s="40" t="str">
        <f>IF(ISBLANK('Frese Valve Selection'!O600),"",'Frese Valve Selection'!O600)</f>
        <v/>
      </c>
      <c r="B600" s="41">
        <f>'Frese Valve Selection'!C600</f>
        <v>0</v>
      </c>
      <c r="C600" s="41">
        <f>IF(ISBLANK(A600),"",'Frese Valve Selection'!AE600)</f>
        <v>0</v>
      </c>
      <c r="D600" s="41"/>
      <c r="E600" s="41"/>
      <c r="F600" s="41">
        <f>IF(ISBLANK(A600),"",'Frese Valve Selection'!D600)</f>
        <v>0</v>
      </c>
      <c r="G600" s="41">
        <v>1</v>
      </c>
      <c r="H600" s="41" t="s">
        <v>78</v>
      </c>
      <c r="I600" s="41" t="str">
        <f>IF(ISBLANK(A600),"",'Frese Valve Selection'!AF600&amp;" kPa")</f>
        <v>0 kPa</v>
      </c>
      <c r="J600" s="41">
        <f>IF(ISBLANK(A600),"",'Frese Valve Selection'!B600)</f>
        <v>0</v>
      </c>
      <c r="K600" s="42" t="str">
        <f>IF(ISBLANK('Frese Valve Selection'!E600),"",'Frese Valve Selection'!E600)</f>
        <v/>
      </c>
    </row>
    <row r="601" spans="1:11">
      <c r="A601" s="40" t="str">
        <f>IF(ISBLANK('Frese Valve Selection'!O601),"",'Frese Valve Selection'!O601)</f>
        <v/>
      </c>
      <c r="B601" s="41">
        <f>'Frese Valve Selection'!C601</f>
        <v>0</v>
      </c>
      <c r="C601" s="41">
        <f>IF(ISBLANK(A601),"",'Frese Valve Selection'!AE601)</f>
        <v>0</v>
      </c>
      <c r="D601" s="41"/>
      <c r="E601" s="41"/>
      <c r="F601" s="41">
        <f>IF(ISBLANK(A601),"",'Frese Valve Selection'!D601)</f>
        <v>0</v>
      </c>
      <c r="G601" s="41">
        <v>1</v>
      </c>
      <c r="H601" s="41" t="s">
        <v>78</v>
      </c>
      <c r="I601" s="41" t="str">
        <f>IF(ISBLANK(A601),"",'Frese Valve Selection'!AF601&amp;" kPa")</f>
        <v>0 kPa</v>
      </c>
      <c r="J601" s="41">
        <f>IF(ISBLANK(A601),"",'Frese Valve Selection'!B601)</f>
        <v>0</v>
      </c>
      <c r="K601" s="42" t="str">
        <f>IF(ISBLANK('Frese Valve Selection'!E601),"",'Frese Valve Selection'!E601)</f>
        <v/>
      </c>
    </row>
    <row r="602" spans="1:11">
      <c r="A602" s="40" t="str">
        <f>IF(ISBLANK('Frese Valve Selection'!O602),"",'Frese Valve Selection'!O602)</f>
        <v/>
      </c>
      <c r="B602" s="41">
        <f>'Frese Valve Selection'!C602</f>
        <v>0</v>
      </c>
      <c r="C602" s="41">
        <f>IF(ISBLANK(A602),"",'Frese Valve Selection'!AE602)</f>
        <v>0</v>
      </c>
      <c r="D602" s="41"/>
      <c r="E602" s="41"/>
      <c r="F602" s="41">
        <f>IF(ISBLANK(A602),"",'Frese Valve Selection'!D602)</f>
        <v>0</v>
      </c>
      <c r="G602" s="41">
        <v>1</v>
      </c>
      <c r="H602" s="41" t="s">
        <v>78</v>
      </c>
      <c r="I602" s="41" t="str">
        <f>IF(ISBLANK(A602),"",'Frese Valve Selection'!AF602&amp;" kPa")</f>
        <v>0 kPa</v>
      </c>
      <c r="J602" s="41">
        <f>IF(ISBLANK(A602),"",'Frese Valve Selection'!B602)</f>
        <v>0</v>
      </c>
      <c r="K602" s="42" t="str">
        <f>IF(ISBLANK('Frese Valve Selection'!E602),"",'Frese Valve Selection'!E602)</f>
        <v/>
      </c>
    </row>
    <row r="603" spans="1:11">
      <c r="A603" s="40" t="str">
        <f>IF(ISBLANK('Frese Valve Selection'!O603),"",'Frese Valve Selection'!O603)</f>
        <v/>
      </c>
      <c r="B603" s="41">
        <f>'Frese Valve Selection'!C603</f>
        <v>0</v>
      </c>
      <c r="C603" s="41">
        <f>IF(ISBLANK(A603),"",'Frese Valve Selection'!AE603)</f>
        <v>0</v>
      </c>
      <c r="D603" s="41"/>
      <c r="E603" s="41"/>
      <c r="F603" s="41">
        <f>IF(ISBLANK(A603),"",'Frese Valve Selection'!D603)</f>
        <v>0</v>
      </c>
      <c r="G603" s="41">
        <v>1</v>
      </c>
      <c r="H603" s="41" t="s">
        <v>78</v>
      </c>
      <c r="I603" s="41" t="str">
        <f>IF(ISBLANK(A603),"",'Frese Valve Selection'!AF603&amp;" kPa")</f>
        <v>0 kPa</v>
      </c>
      <c r="J603" s="41">
        <f>IF(ISBLANK(A603),"",'Frese Valve Selection'!B603)</f>
        <v>0</v>
      </c>
      <c r="K603" s="42" t="str">
        <f>IF(ISBLANK('Frese Valve Selection'!E603),"",'Frese Valve Selection'!E603)</f>
        <v/>
      </c>
    </row>
    <row r="604" spans="1:11">
      <c r="A604" s="40" t="str">
        <f>IF(ISBLANK('Frese Valve Selection'!O604),"",'Frese Valve Selection'!O604)</f>
        <v/>
      </c>
      <c r="B604" s="41">
        <f>'Frese Valve Selection'!C604</f>
        <v>0</v>
      </c>
      <c r="C604" s="41">
        <f>IF(ISBLANK(A604),"",'Frese Valve Selection'!AE604)</f>
        <v>0</v>
      </c>
      <c r="D604" s="41"/>
      <c r="E604" s="41"/>
      <c r="F604" s="41">
        <f>IF(ISBLANK(A604),"",'Frese Valve Selection'!D604)</f>
        <v>0</v>
      </c>
      <c r="G604" s="41">
        <v>1</v>
      </c>
      <c r="H604" s="41" t="s">
        <v>78</v>
      </c>
      <c r="I604" s="41" t="str">
        <f>IF(ISBLANK(A604),"",'Frese Valve Selection'!AF604&amp;" kPa")</f>
        <v>0 kPa</v>
      </c>
      <c r="J604" s="41">
        <f>IF(ISBLANK(A604),"",'Frese Valve Selection'!B604)</f>
        <v>0</v>
      </c>
      <c r="K604" s="42" t="str">
        <f>IF(ISBLANK('Frese Valve Selection'!E604),"",'Frese Valve Selection'!E604)</f>
        <v/>
      </c>
    </row>
    <row r="605" spans="1:11">
      <c r="A605" s="40" t="str">
        <f>IF(ISBLANK('Frese Valve Selection'!O605),"",'Frese Valve Selection'!O605)</f>
        <v/>
      </c>
      <c r="B605" s="41">
        <f>'Frese Valve Selection'!C605</f>
        <v>0</v>
      </c>
      <c r="C605" s="41">
        <f>IF(ISBLANK(A605),"",'Frese Valve Selection'!AE605)</f>
        <v>0</v>
      </c>
      <c r="D605" s="41"/>
      <c r="E605" s="41"/>
      <c r="F605" s="41">
        <f>IF(ISBLANK(A605),"",'Frese Valve Selection'!D605)</f>
        <v>0</v>
      </c>
      <c r="G605" s="41">
        <v>1</v>
      </c>
      <c r="H605" s="41" t="s">
        <v>78</v>
      </c>
      <c r="I605" s="41" t="str">
        <f>IF(ISBLANK(A605),"",'Frese Valve Selection'!AF605&amp;" kPa")</f>
        <v>0 kPa</v>
      </c>
      <c r="J605" s="41">
        <f>IF(ISBLANK(A605),"",'Frese Valve Selection'!B605)</f>
        <v>0</v>
      </c>
      <c r="K605" s="42" t="str">
        <f>IF(ISBLANK('Frese Valve Selection'!E605),"",'Frese Valve Selection'!E605)</f>
        <v/>
      </c>
    </row>
    <row r="606" spans="1:11">
      <c r="A606" s="40" t="str">
        <f>IF(ISBLANK('Frese Valve Selection'!O606),"",'Frese Valve Selection'!O606)</f>
        <v/>
      </c>
      <c r="B606" s="41">
        <f>'Frese Valve Selection'!C606</f>
        <v>0</v>
      </c>
      <c r="C606" s="41">
        <f>IF(ISBLANK(A606),"",'Frese Valve Selection'!AE606)</f>
        <v>0</v>
      </c>
      <c r="D606" s="41"/>
      <c r="E606" s="41"/>
      <c r="F606" s="41">
        <f>IF(ISBLANK(A606),"",'Frese Valve Selection'!D606)</f>
        <v>0</v>
      </c>
      <c r="G606" s="41">
        <v>1</v>
      </c>
      <c r="H606" s="41" t="s">
        <v>78</v>
      </c>
      <c r="I606" s="41" t="str">
        <f>IF(ISBLANK(A606),"",'Frese Valve Selection'!AF606&amp;" kPa")</f>
        <v>0 kPa</v>
      </c>
      <c r="J606" s="41">
        <f>IF(ISBLANK(A606),"",'Frese Valve Selection'!B606)</f>
        <v>0</v>
      </c>
      <c r="K606" s="42" t="str">
        <f>IF(ISBLANK('Frese Valve Selection'!E606),"",'Frese Valve Selection'!E606)</f>
        <v/>
      </c>
    </row>
    <row r="607" spans="1:11">
      <c r="A607" s="40" t="str">
        <f>IF(ISBLANK('Frese Valve Selection'!O607),"",'Frese Valve Selection'!O607)</f>
        <v/>
      </c>
      <c r="B607" s="41">
        <f>'Frese Valve Selection'!C607</f>
        <v>0</v>
      </c>
      <c r="C607" s="41">
        <f>IF(ISBLANK(A607),"",'Frese Valve Selection'!AE607)</f>
        <v>0</v>
      </c>
      <c r="D607" s="41"/>
      <c r="E607" s="41"/>
      <c r="F607" s="41">
        <f>IF(ISBLANK(A607),"",'Frese Valve Selection'!D607)</f>
        <v>0</v>
      </c>
      <c r="G607" s="41">
        <v>1</v>
      </c>
      <c r="H607" s="41" t="s">
        <v>78</v>
      </c>
      <c r="I607" s="41" t="str">
        <f>IF(ISBLANK(A607),"",'Frese Valve Selection'!AF607&amp;" kPa")</f>
        <v>0 kPa</v>
      </c>
      <c r="J607" s="41">
        <f>IF(ISBLANK(A607),"",'Frese Valve Selection'!B607)</f>
        <v>0</v>
      </c>
      <c r="K607" s="42" t="str">
        <f>IF(ISBLANK('Frese Valve Selection'!E607),"",'Frese Valve Selection'!E607)</f>
        <v/>
      </c>
    </row>
    <row r="608" spans="1:11">
      <c r="A608" s="40" t="str">
        <f>IF(ISBLANK('Frese Valve Selection'!O608),"",'Frese Valve Selection'!O608)</f>
        <v/>
      </c>
      <c r="B608" s="41">
        <f>'Frese Valve Selection'!C608</f>
        <v>0</v>
      </c>
      <c r="C608" s="41">
        <f>IF(ISBLANK(A608),"",'Frese Valve Selection'!AE608)</f>
        <v>0</v>
      </c>
      <c r="D608" s="41"/>
      <c r="E608" s="41"/>
      <c r="F608" s="41">
        <f>IF(ISBLANK(A608),"",'Frese Valve Selection'!D608)</f>
        <v>0</v>
      </c>
      <c r="G608" s="41">
        <v>1</v>
      </c>
      <c r="H608" s="41" t="s">
        <v>78</v>
      </c>
      <c r="I608" s="41" t="str">
        <f>IF(ISBLANK(A608),"",'Frese Valve Selection'!AF608&amp;" kPa")</f>
        <v>0 kPa</v>
      </c>
      <c r="J608" s="41">
        <f>IF(ISBLANK(A608),"",'Frese Valve Selection'!B608)</f>
        <v>0</v>
      </c>
      <c r="K608" s="42" t="str">
        <f>IF(ISBLANK('Frese Valve Selection'!E608),"",'Frese Valve Selection'!E608)</f>
        <v/>
      </c>
    </row>
    <row r="609" spans="1:11">
      <c r="A609" s="40" t="str">
        <f>IF(ISBLANK('Frese Valve Selection'!O609),"",'Frese Valve Selection'!O609)</f>
        <v/>
      </c>
      <c r="B609" s="41">
        <f>'Frese Valve Selection'!C609</f>
        <v>0</v>
      </c>
      <c r="C609" s="41">
        <f>IF(ISBLANK(A609),"",'Frese Valve Selection'!AE609)</f>
        <v>0</v>
      </c>
      <c r="D609" s="41"/>
      <c r="E609" s="41"/>
      <c r="F609" s="41">
        <f>IF(ISBLANK(A609),"",'Frese Valve Selection'!D609)</f>
        <v>0</v>
      </c>
      <c r="G609" s="41">
        <v>1</v>
      </c>
      <c r="H609" s="41" t="s">
        <v>78</v>
      </c>
      <c r="I609" s="41" t="str">
        <f>IF(ISBLANK(A609),"",'Frese Valve Selection'!AF609&amp;" kPa")</f>
        <v>0 kPa</v>
      </c>
      <c r="J609" s="41">
        <f>IF(ISBLANK(A609),"",'Frese Valve Selection'!B609)</f>
        <v>0</v>
      </c>
      <c r="K609" s="42" t="str">
        <f>IF(ISBLANK('Frese Valve Selection'!E609),"",'Frese Valve Selection'!E609)</f>
        <v/>
      </c>
    </row>
    <row r="610" spans="1:11">
      <c r="A610" s="40" t="str">
        <f>IF(ISBLANK('Frese Valve Selection'!O610),"",'Frese Valve Selection'!O610)</f>
        <v/>
      </c>
      <c r="B610" s="41">
        <f>'Frese Valve Selection'!C610</f>
        <v>0</v>
      </c>
      <c r="C610" s="41">
        <f>IF(ISBLANK(A610),"",'Frese Valve Selection'!AE610)</f>
        <v>0</v>
      </c>
      <c r="D610" s="41"/>
      <c r="E610" s="41"/>
      <c r="F610" s="41">
        <f>IF(ISBLANK(A610),"",'Frese Valve Selection'!D610)</f>
        <v>0</v>
      </c>
      <c r="G610" s="41">
        <v>1</v>
      </c>
      <c r="H610" s="41" t="s">
        <v>78</v>
      </c>
      <c r="I610" s="41" t="str">
        <f>IF(ISBLANK(A610),"",'Frese Valve Selection'!AF610&amp;" kPa")</f>
        <v>0 kPa</v>
      </c>
      <c r="J610" s="41">
        <f>IF(ISBLANK(A610),"",'Frese Valve Selection'!B610)</f>
        <v>0</v>
      </c>
      <c r="K610" s="42" t="str">
        <f>IF(ISBLANK('Frese Valve Selection'!E610),"",'Frese Valve Selection'!E610)</f>
        <v/>
      </c>
    </row>
    <row r="611" spans="1:11">
      <c r="A611" s="40" t="str">
        <f>IF(ISBLANK('Frese Valve Selection'!O611),"",'Frese Valve Selection'!O611)</f>
        <v/>
      </c>
      <c r="B611" s="41">
        <f>'Frese Valve Selection'!C611</f>
        <v>0</v>
      </c>
      <c r="C611" s="41">
        <f>IF(ISBLANK(A611),"",'Frese Valve Selection'!AE611)</f>
        <v>0</v>
      </c>
      <c r="D611" s="41"/>
      <c r="E611" s="41"/>
      <c r="F611" s="41">
        <f>IF(ISBLANK(A611),"",'Frese Valve Selection'!D611)</f>
        <v>0</v>
      </c>
      <c r="G611" s="41">
        <v>1</v>
      </c>
      <c r="H611" s="41" t="s">
        <v>78</v>
      </c>
      <c r="I611" s="41" t="str">
        <f>IF(ISBLANK(A611),"",'Frese Valve Selection'!AF611&amp;" kPa")</f>
        <v>0 kPa</v>
      </c>
      <c r="J611" s="41">
        <f>IF(ISBLANK(A611),"",'Frese Valve Selection'!B611)</f>
        <v>0</v>
      </c>
      <c r="K611" s="42" t="str">
        <f>IF(ISBLANK('Frese Valve Selection'!E611),"",'Frese Valve Selection'!E611)</f>
        <v/>
      </c>
    </row>
    <row r="612" spans="1:11">
      <c r="A612" s="40" t="str">
        <f>IF(ISBLANK('Frese Valve Selection'!O612),"",'Frese Valve Selection'!O612)</f>
        <v/>
      </c>
      <c r="B612" s="41">
        <f>'Frese Valve Selection'!C612</f>
        <v>0</v>
      </c>
      <c r="C612" s="41">
        <f>IF(ISBLANK(A612),"",'Frese Valve Selection'!AE612)</f>
        <v>0</v>
      </c>
      <c r="D612" s="41"/>
      <c r="E612" s="41"/>
      <c r="F612" s="41">
        <f>IF(ISBLANK(A612),"",'Frese Valve Selection'!D612)</f>
        <v>0</v>
      </c>
      <c r="G612" s="41">
        <v>1</v>
      </c>
      <c r="H612" s="41" t="s">
        <v>78</v>
      </c>
      <c r="I612" s="41" t="str">
        <f>IF(ISBLANK(A612),"",'Frese Valve Selection'!AF612&amp;" kPa")</f>
        <v>0 kPa</v>
      </c>
      <c r="J612" s="41">
        <f>IF(ISBLANK(A612),"",'Frese Valve Selection'!B612)</f>
        <v>0</v>
      </c>
      <c r="K612" s="42" t="str">
        <f>IF(ISBLANK('Frese Valve Selection'!E612),"",'Frese Valve Selection'!E612)</f>
        <v/>
      </c>
    </row>
    <row r="613" spans="1:11">
      <c r="A613" s="40" t="str">
        <f>IF(ISBLANK('Frese Valve Selection'!O613),"",'Frese Valve Selection'!O613)</f>
        <v/>
      </c>
      <c r="B613" s="41">
        <f>'Frese Valve Selection'!C613</f>
        <v>0</v>
      </c>
      <c r="C613" s="41">
        <f>IF(ISBLANK(A613),"",'Frese Valve Selection'!AE613)</f>
        <v>0</v>
      </c>
      <c r="D613" s="41"/>
      <c r="E613" s="41"/>
      <c r="F613" s="41">
        <f>IF(ISBLANK(A613),"",'Frese Valve Selection'!D613)</f>
        <v>0</v>
      </c>
      <c r="G613" s="41">
        <v>1</v>
      </c>
      <c r="H613" s="41" t="s">
        <v>78</v>
      </c>
      <c r="I613" s="41" t="str">
        <f>IF(ISBLANK(A613),"",'Frese Valve Selection'!AF613&amp;" kPa")</f>
        <v>0 kPa</v>
      </c>
      <c r="J613" s="41">
        <f>IF(ISBLANK(A613),"",'Frese Valve Selection'!B613)</f>
        <v>0</v>
      </c>
      <c r="K613" s="42" t="str">
        <f>IF(ISBLANK('Frese Valve Selection'!E613),"",'Frese Valve Selection'!E613)</f>
        <v/>
      </c>
    </row>
    <row r="614" spans="1:11">
      <c r="A614" s="40" t="str">
        <f>IF(ISBLANK('Frese Valve Selection'!O614),"",'Frese Valve Selection'!O614)</f>
        <v/>
      </c>
      <c r="B614" s="41">
        <f>'Frese Valve Selection'!C614</f>
        <v>0</v>
      </c>
      <c r="C614" s="41">
        <f>IF(ISBLANK(A614),"",'Frese Valve Selection'!AE614)</f>
        <v>0</v>
      </c>
      <c r="D614" s="41"/>
      <c r="E614" s="41"/>
      <c r="F614" s="41">
        <f>IF(ISBLANK(A614),"",'Frese Valve Selection'!D614)</f>
        <v>0</v>
      </c>
      <c r="G614" s="41">
        <v>1</v>
      </c>
      <c r="H614" s="41" t="s">
        <v>78</v>
      </c>
      <c r="I614" s="41" t="str">
        <f>IF(ISBLANK(A614),"",'Frese Valve Selection'!AF614&amp;" kPa")</f>
        <v>0 kPa</v>
      </c>
      <c r="J614" s="41">
        <f>IF(ISBLANK(A614),"",'Frese Valve Selection'!B614)</f>
        <v>0</v>
      </c>
      <c r="K614" s="42" t="str">
        <f>IF(ISBLANK('Frese Valve Selection'!E614),"",'Frese Valve Selection'!E614)</f>
        <v/>
      </c>
    </row>
    <row r="615" spans="1:11">
      <c r="A615" s="40" t="str">
        <f>IF(ISBLANK('Frese Valve Selection'!O615),"",'Frese Valve Selection'!O615)</f>
        <v/>
      </c>
      <c r="B615" s="41">
        <f>'Frese Valve Selection'!C615</f>
        <v>0</v>
      </c>
      <c r="C615" s="41">
        <f>IF(ISBLANK(A615),"",'Frese Valve Selection'!AE615)</f>
        <v>0</v>
      </c>
      <c r="D615" s="41"/>
      <c r="E615" s="41"/>
      <c r="F615" s="41">
        <f>IF(ISBLANK(A615),"",'Frese Valve Selection'!D615)</f>
        <v>0</v>
      </c>
      <c r="G615" s="41">
        <v>1</v>
      </c>
      <c r="H615" s="41" t="s">
        <v>78</v>
      </c>
      <c r="I615" s="41" t="str">
        <f>IF(ISBLANK(A615),"",'Frese Valve Selection'!AF615&amp;" kPa")</f>
        <v>0 kPa</v>
      </c>
      <c r="J615" s="41">
        <f>IF(ISBLANK(A615),"",'Frese Valve Selection'!B615)</f>
        <v>0</v>
      </c>
      <c r="K615" s="42" t="str">
        <f>IF(ISBLANK('Frese Valve Selection'!E615),"",'Frese Valve Selection'!E615)</f>
        <v/>
      </c>
    </row>
    <row r="616" spans="1:11">
      <c r="A616" s="40" t="str">
        <f>IF(ISBLANK('Frese Valve Selection'!O616),"",'Frese Valve Selection'!O616)</f>
        <v/>
      </c>
      <c r="B616" s="41">
        <f>'Frese Valve Selection'!C616</f>
        <v>0</v>
      </c>
      <c r="C616" s="41">
        <f>IF(ISBLANK(A616),"",'Frese Valve Selection'!AE616)</f>
        <v>0</v>
      </c>
      <c r="D616" s="41"/>
      <c r="E616" s="41"/>
      <c r="F616" s="41">
        <f>IF(ISBLANK(A616),"",'Frese Valve Selection'!D616)</f>
        <v>0</v>
      </c>
      <c r="G616" s="41">
        <v>1</v>
      </c>
      <c r="H616" s="41" t="s">
        <v>78</v>
      </c>
      <c r="I616" s="41" t="str">
        <f>IF(ISBLANK(A616),"",'Frese Valve Selection'!AF616&amp;" kPa")</f>
        <v>0 kPa</v>
      </c>
      <c r="J616" s="41">
        <f>IF(ISBLANK(A616),"",'Frese Valve Selection'!B616)</f>
        <v>0</v>
      </c>
      <c r="K616" s="42" t="str">
        <f>IF(ISBLANK('Frese Valve Selection'!E616),"",'Frese Valve Selection'!E616)</f>
        <v/>
      </c>
    </row>
    <row r="617" spans="1:11">
      <c r="A617" s="40" t="str">
        <f>IF(ISBLANK('Frese Valve Selection'!O617),"",'Frese Valve Selection'!O617)</f>
        <v/>
      </c>
      <c r="B617" s="41">
        <f>'Frese Valve Selection'!C617</f>
        <v>0</v>
      </c>
      <c r="C617" s="41">
        <f>IF(ISBLANK(A617),"",'Frese Valve Selection'!AE617)</f>
        <v>0</v>
      </c>
      <c r="D617" s="41"/>
      <c r="E617" s="41"/>
      <c r="F617" s="41">
        <f>IF(ISBLANK(A617),"",'Frese Valve Selection'!D617)</f>
        <v>0</v>
      </c>
      <c r="G617" s="41">
        <v>1</v>
      </c>
      <c r="H617" s="41" t="s">
        <v>78</v>
      </c>
      <c r="I617" s="41" t="str">
        <f>IF(ISBLANK(A617),"",'Frese Valve Selection'!AF617&amp;" kPa")</f>
        <v>0 kPa</v>
      </c>
      <c r="J617" s="41">
        <f>IF(ISBLANK(A617),"",'Frese Valve Selection'!B617)</f>
        <v>0</v>
      </c>
      <c r="K617" s="42" t="str">
        <f>IF(ISBLANK('Frese Valve Selection'!E617),"",'Frese Valve Selection'!E617)</f>
        <v/>
      </c>
    </row>
    <row r="618" spans="1:11">
      <c r="A618" s="40" t="str">
        <f>IF(ISBLANK('Frese Valve Selection'!O618),"",'Frese Valve Selection'!O618)</f>
        <v/>
      </c>
      <c r="B618" s="41">
        <f>'Frese Valve Selection'!C618</f>
        <v>0</v>
      </c>
      <c r="C618" s="41">
        <f>IF(ISBLANK(A618),"",'Frese Valve Selection'!AE618)</f>
        <v>0</v>
      </c>
      <c r="D618" s="41"/>
      <c r="E618" s="41"/>
      <c r="F618" s="41">
        <f>IF(ISBLANK(A618),"",'Frese Valve Selection'!D618)</f>
        <v>0</v>
      </c>
      <c r="G618" s="41">
        <v>1</v>
      </c>
      <c r="H618" s="41" t="s">
        <v>78</v>
      </c>
      <c r="I618" s="41" t="str">
        <f>IF(ISBLANK(A618),"",'Frese Valve Selection'!AF618&amp;" kPa")</f>
        <v>0 kPa</v>
      </c>
      <c r="J618" s="41">
        <f>IF(ISBLANK(A618),"",'Frese Valve Selection'!B618)</f>
        <v>0</v>
      </c>
      <c r="K618" s="42" t="str">
        <f>IF(ISBLANK('Frese Valve Selection'!E618),"",'Frese Valve Selection'!E618)</f>
        <v/>
      </c>
    </row>
    <row r="619" spans="1:11">
      <c r="A619" s="40" t="str">
        <f>IF(ISBLANK('Frese Valve Selection'!O619),"",'Frese Valve Selection'!O619)</f>
        <v/>
      </c>
      <c r="B619" s="41">
        <f>'Frese Valve Selection'!C619</f>
        <v>0</v>
      </c>
      <c r="C619" s="41">
        <f>IF(ISBLANK(A619),"",'Frese Valve Selection'!AE619)</f>
        <v>0</v>
      </c>
      <c r="D619" s="41"/>
      <c r="E619" s="41"/>
      <c r="F619" s="41">
        <f>IF(ISBLANK(A619),"",'Frese Valve Selection'!D619)</f>
        <v>0</v>
      </c>
      <c r="G619" s="41">
        <v>1</v>
      </c>
      <c r="H619" s="41" t="s">
        <v>78</v>
      </c>
      <c r="I619" s="41" t="str">
        <f>IF(ISBLANK(A619),"",'Frese Valve Selection'!AF619&amp;" kPa")</f>
        <v>0 kPa</v>
      </c>
      <c r="J619" s="41">
        <f>IF(ISBLANK(A619),"",'Frese Valve Selection'!B619)</f>
        <v>0</v>
      </c>
      <c r="K619" s="42" t="str">
        <f>IF(ISBLANK('Frese Valve Selection'!E619),"",'Frese Valve Selection'!E619)</f>
        <v/>
      </c>
    </row>
    <row r="620" spans="1:11">
      <c r="A620" s="40" t="str">
        <f>IF(ISBLANK('Frese Valve Selection'!O620),"",'Frese Valve Selection'!O620)</f>
        <v/>
      </c>
      <c r="B620" s="41">
        <f>'Frese Valve Selection'!C620</f>
        <v>0</v>
      </c>
      <c r="C620" s="41">
        <f>IF(ISBLANK(A620),"",'Frese Valve Selection'!AE620)</f>
        <v>0</v>
      </c>
      <c r="D620" s="41"/>
      <c r="E620" s="41"/>
      <c r="F620" s="41">
        <f>IF(ISBLANK(A620),"",'Frese Valve Selection'!D620)</f>
        <v>0</v>
      </c>
      <c r="G620" s="41">
        <v>1</v>
      </c>
      <c r="H620" s="41" t="s">
        <v>78</v>
      </c>
      <c r="I620" s="41" t="str">
        <f>IF(ISBLANK(A620),"",'Frese Valve Selection'!AF620&amp;" kPa")</f>
        <v>0 kPa</v>
      </c>
      <c r="J620" s="41">
        <f>IF(ISBLANK(A620),"",'Frese Valve Selection'!B620)</f>
        <v>0</v>
      </c>
      <c r="K620" s="42" t="str">
        <f>IF(ISBLANK('Frese Valve Selection'!E620),"",'Frese Valve Selection'!E620)</f>
        <v/>
      </c>
    </row>
    <row r="621" spans="1:11">
      <c r="A621" s="40" t="str">
        <f>IF(ISBLANK('Frese Valve Selection'!O621),"",'Frese Valve Selection'!O621)</f>
        <v/>
      </c>
      <c r="B621" s="41">
        <f>'Frese Valve Selection'!C621</f>
        <v>0</v>
      </c>
      <c r="C621" s="41">
        <f>IF(ISBLANK(A621),"",'Frese Valve Selection'!AE621)</f>
        <v>0</v>
      </c>
      <c r="D621" s="41"/>
      <c r="E621" s="41"/>
      <c r="F621" s="41">
        <f>IF(ISBLANK(A621),"",'Frese Valve Selection'!D621)</f>
        <v>0</v>
      </c>
      <c r="G621" s="41">
        <v>1</v>
      </c>
      <c r="H621" s="41" t="s">
        <v>78</v>
      </c>
      <c r="I621" s="41" t="str">
        <f>IF(ISBLANK(A621),"",'Frese Valve Selection'!AF621&amp;" kPa")</f>
        <v>0 kPa</v>
      </c>
      <c r="J621" s="41">
        <f>IF(ISBLANK(A621),"",'Frese Valve Selection'!B621)</f>
        <v>0</v>
      </c>
      <c r="K621" s="42" t="str">
        <f>IF(ISBLANK('Frese Valve Selection'!E621),"",'Frese Valve Selection'!E621)</f>
        <v/>
      </c>
    </row>
    <row r="622" spans="1:11">
      <c r="A622" s="40" t="str">
        <f>IF(ISBLANK('Frese Valve Selection'!O622),"",'Frese Valve Selection'!O622)</f>
        <v/>
      </c>
      <c r="B622" s="41">
        <f>'Frese Valve Selection'!C622</f>
        <v>0</v>
      </c>
      <c r="C622" s="41">
        <f>IF(ISBLANK(A622),"",'Frese Valve Selection'!AE622)</f>
        <v>0</v>
      </c>
      <c r="D622" s="41"/>
      <c r="E622" s="41"/>
      <c r="F622" s="41">
        <f>IF(ISBLANK(A622),"",'Frese Valve Selection'!D622)</f>
        <v>0</v>
      </c>
      <c r="G622" s="41">
        <v>1</v>
      </c>
      <c r="H622" s="41" t="s">
        <v>78</v>
      </c>
      <c r="I622" s="41" t="str">
        <f>IF(ISBLANK(A622),"",'Frese Valve Selection'!AF622&amp;" kPa")</f>
        <v>0 kPa</v>
      </c>
      <c r="J622" s="41">
        <f>IF(ISBLANK(A622),"",'Frese Valve Selection'!B622)</f>
        <v>0</v>
      </c>
      <c r="K622" s="42" t="str">
        <f>IF(ISBLANK('Frese Valve Selection'!E622),"",'Frese Valve Selection'!E622)</f>
        <v/>
      </c>
    </row>
    <row r="623" spans="1:11">
      <c r="A623" s="40" t="str">
        <f>IF(ISBLANK('Frese Valve Selection'!O623),"",'Frese Valve Selection'!O623)</f>
        <v/>
      </c>
      <c r="B623" s="41">
        <f>'Frese Valve Selection'!C623</f>
        <v>0</v>
      </c>
      <c r="C623" s="41">
        <f>IF(ISBLANK(A623),"",'Frese Valve Selection'!AE623)</f>
        <v>0</v>
      </c>
      <c r="D623" s="41"/>
      <c r="E623" s="41"/>
      <c r="F623" s="41">
        <f>IF(ISBLANK(A623),"",'Frese Valve Selection'!D623)</f>
        <v>0</v>
      </c>
      <c r="G623" s="41">
        <v>1</v>
      </c>
      <c r="H623" s="41" t="s">
        <v>78</v>
      </c>
      <c r="I623" s="41" t="str">
        <f>IF(ISBLANK(A623),"",'Frese Valve Selection'!AF623&amp;" kPa")</f>
        <v>0 kPa</v>
      </c>
      <c r="J623" s="41">
        <f>IF(ISBLANK(A623),"",'Frese Valve Selection'!B623)</f>
        <v>0</v>
      </c>
      <c r="K623" s="42" t="str">
        <f>IF(ISBLANK('Frese Valve Selection'!E623),"",'Frese Valve Selection'!E623)</f>
        <v/>
      </c>
    </row>
    <row r="624" spans="1:11">
      <c r="A624" s="40" t="str">
        <f>IF(ISBLANK('Frese Valve Selection'!O624),"",'Frese Valve Selection'!O624)</f>
        <v/>
      </c>
      <c r="B624" s="41">
        <f>'Frese Valve Selection'!C624</f>
        <v>0</v>
      </c>
      <c r="C624" s="41">
        <f>IF(ISBLANK(A624),"",'Frese Valve Selection'!AE624)</f>
        <v>0</v>
      </c>
      <c r="D624" s="41"/>
      <c r="E624" s="41"/>
      <c r="F624" s="41">
        <f>IF(ISBLANK(A624),"",'Frese Valve Selection'!D624)</f>
        <v>0</v>
      </c>
      <c r="G624" s="41">
        <v>1</v>
      </c>
      <c r="H624" s="41" t="s">
        <v>78</v>
      </c>
      <c r="I624" s="41" t="str">
        <f>IF(ISBLANK(A624),"",'Frese Valve Selection'!AF624&amp;" kPa")</f>
        <v>0 kPa</v>
      </c>
      <c r="J624" s="41">
        <f>IF(ISBLANK(A624),"",'Frese Valve Selection'!B624)</f>
        <v>0</v>
      </c>
      <c r="K624" s="42" t="str">
        <f>IF(ISBLANK('Frese Valve Selection'!E624),"",'Frese Valve Selection'!E624)</f>
        <v/>
      </c>
    </row>
    <row r="625" spans="1:11">
      <c r="A625" s="40" t="str">
        <f>IF(ISBLANK('Frese Valve Selection'!O625),"",'Frese Valve Selection'!O625)</f>
        <v/>
      </c>
      <c r="B625" s="41">
        <f>'Frese Valve Selection'!C625</f>
        <v>0</v>
      </c>
      <c r="C625" s="41">
        <f>IF(ISBLANK(A625),"",'Frese Valve Selection'!AE625)</f>
        <v>0</v>
      </c>
      <c r="D625" s="41"/>
      <c r="E625" s="41"/>
      <c r="F625" s="41">
        <f>IF(ISBLANK(A625),"",'Frese Valve Selection'!D625)</f>
        <v>0</v>
      </c>
      <c r="G625" s="41">
        <v>1</v>
      </c>
      <c r="H625" s="41" t="s">
        <v>78</v>
      </c>
      <c r="I625" s="41" t="str">
        <f>IF(ISBLANK(A625),"",'Frese Valve Selection'!AF625&amp;" kPa")</f>
        <v>0 kPa</v>
      </c>
      <c r="J625" s="41">
        <f>IF(ISBLANK(A625),"",'Frese Valve Selection'!B625)</f>
        <v>0</v>
      </c>
      <c r="K625" s="42" t="str">
        <f>IF(ISBLANK('Frese Valve Selection'!E625),"",'Frese Valve Selection'!E625)</f>
        <v/>
      </c>
    </row>
    <row r="626" spans="1:11">
      <c r="A626" s="40" t="str">
        <f>IF(ISBLANK('Frese Valve Selection'!O626),"",'Frese Valve Selection'!O626)</f>
        <v/>
      </c>
      <c r="B626" s="41">
        <f>'Frese Valve Selection'!C626</f>
        <v>0</v>
      </c>
      <c r="C626" s="41">
        <f>IF(ISBLANK(A626),"",'Frese Valve Selection'!AE626)</f>
        <v>0</v>
      </c>
      <c r="D626" s="41"/>
      <c r="E626" s="41"/>
      <c r="F626" s="41">
        <f>IF(ISBLANK(A626),"",'Frese Valve Selection'!D626)</f>
        <v>0</v>
      </c>
      <c r="G626" s="41">
        <v>1</v>
      </c>
      <c r="H626" s="41" t="s">
        <v>78</v>
      </c>
      <c r="I626" s="41" t="str">
        <f>IF(ISBLANK(A626),"",'Frese Valve Selection'!AF626&amp;" kPa")</f>
        <v>0 kPa</v>
      </c>
      <c r="J626" s="41">
        <f>IF(ISBLANK(A626),"",'Frese Valve Selection'!B626)</f>
        <v>0</v>
      </c>
      <c r="K626" s="42" t="str">
        <f>IF(ISBLANK('Frese Valve Selection'!E626),"",'Frese Valve Selection'!E626)</f>
        <v/>
      </c>
    </row>
    <row r="627" spans="1:11">
      <c r="A627" s="40" t="str">
        <f>IF(ISBLANK('Frese Valve Selection'!O627),"",'Frese Valve Selection'!O627)</f>
        <v/>
      </c>
      <c r="B627" s="41">
        <f>'Frese Valve Selection'!C627</f>
        <v>0</v>
      </c>
      <c r="C627" s="41">
        <f>IF(ISBLANK(A627),"",'Frese Valve Selection'!AE627)</f>
        <v>0</v>
      </c>
      <c r="D627" s="41"/>
      <c r="E627" s="41"/>
      <c r="F627" s="41">
        <f>IF(ISBLANK(A627),"",'Frese Valve Selection'!D627)</f>
        <v>0</v>
      </c>
      <c r="G627" s="41">
        <v>1</v>
      </c>
      <c r="H627" s="41" t="s">
        <v>78</v>
      </c>
      <c r="I627" s="41" t="str">
        <f>IF(ISBLANK(A627),"",'Frese Valve Selection'!AF627&amp;" kPa")</f>
        <v>0 kPa</v>
      </c>
      <c r="J627" s="41">
        <f>IF(ISBLANK(A627),"",'Frese Valve Selection'!B627)</f>
        <v>0</v>
      </c>
      <c r="K627" s="42" t="str">
        <f>IF(ISBLANK('Frese Valve Selection'!E627),"",'Frese Valve Selection'!E627)</f>
        <v/>
      </c>
    </row>
    <row r="628" spans="1:11">
      <c r="A628" s="40" t="str">
        <f>IF(ISBLANK('Frese Valve Selection'!O628),"",'Frese Valve Selection'!O628)</f>
        <v/>
      </c>
      <c r="B628" s="41">
        <f>'Frese Valve Selection'!C628</f>
        <v>0</v>
      </c>
      <c r="C628" s="41">
        <f>IF(ISBLANK(A628),"",'Frese Valve Selection'!AE628)</f>
        <v>0</v>
      </c>
      <c r="D628" s="41"/>
      <c r="E628" s="41"/>
      <c r="F628" s="41">
        <f>IF(ISBLANK(A628),"",'Frese Valve Selection'!D628)</f>
        <v>0</v>
      </c>
      <c r="G628" s="41">
        <v>1</v>
      </c>
      <c r="H628" s="41" t="s">
        <v>78</v>
      </c>
      <c r="I628" s="41" t="str">
        <f>IF(ISBLANK(A628),"",'Frese Valve Selection'!AF628&amp;" kPa")</f>
        <v>0 kPa</v>
      </c>
      <c r="J628" s="41">
        <f>IF(ISBLANK(A628),"",'Frese Valve Selection'!B628)</f>
        <v>0</v>
      </c>
      <c r="K628" s="42" t="str">
        <f>IF(ISBLANK('Frese Valve Selection'!E628),"",'Frese Valve Selection'!E628)</f>
        <v/>
      </c>
    </row>
    <row r="629" spans="1:11">
      <c r="A629" s="40" t="str">
        <f>IF(ISBLANK('Frese Valve Selection'!O629),"",'Frese Valve Selection'!O629)</f>
        <v/>
      </c>
      <c r="B629" s="41">
        <f>'Frese Valve Selection'!C629</f>
        <v>0</v>
      </c>
      <c r="C629" s="41">
        <f>IF(ISBLANK(A629),"",'Frese Valve Selection'!AE629)</f>
        <v>0</v>
      </c>
      <c r="D629" s="41"/>
      <c r="E629" s="41"/>
      <c r="F629" s="41">
        <f>IF(ISBLANK(A629),"",'Frese Valve Selection'!D629)</f>
        <v>0</v>
      </c>
      <c r="G629" s="41">
        <v>1</v>
      </c>
      <c r="H629" s="41" t="s">
        <v>78</v>
      </c>
      <c r="I629" s="41" t="str">
        <f>IF(ISBLANK(A629),"",'Frese Valve Selection'!AF629&amp;" kPa")</f>
        <v>0 kPa</v>
      </c>
      <c r="J629" s="41">
        <f>IF(ISBLANK(A629),"",'Frese Valve Selection'!B629)</f>
        <v>0</v>
      </c>
      <c r="K629" s="42" t="str">
        <f>IF(ISBLANK('Frese Valve Selection'!E629),"",'Frese Valve Selection'!E629)</f>
        <v/>
      </c>
    </row>
    <row r="630" spans="1:11">
      <c r="A630" s="40" t="str">
        <f>IF(ISBLANK('Frese Valve Selection'!O630),"",'Frese Valve Selection'!O630)</f>
        <v/>
      </c>
      <c r="B630" s="41">
        <f>'Frese Valve Selection'!C630</f>
        <v>0</v>
      </c>
      <c r="C630" s="41">
        <f>IF(ISBLANK(A630),"",'Frese Valve Selection'!AE630)</f>
        <v>0</v>
      </c>
      <c r="D630" s="41"/>
      <c r="E630" s="41"/>
      <c r="F630" s="41">
        <f>IF(ISBLANK(A630),"",'Frese Valve Selection'!D630)</f>
        <v>0</v>
      </c>
      <c r="G630" s="41">
        <v>1</v>
      </c>
      <c r="H630" s="41" t="s">
        <v>78</v>
      </c>
      <c r="I630" s="41" t="str">
        <f>IF(ISBLANK(A630),"",'Frese Valve Selection'!AF630&amp;" kPa")</f>
        <v>0 kPa</v>
      </c>
      <c r="J630" s="41">
        <f>IF(ISBLANK(A630),"",'Frese Valve Selection'!B630)</f>
        <v>0</v>
      </c>
      <c r="K630" s="42" t="str">
        <f>IF(ISBLANK('Frese Valve Selection'!E630),"",'Frese Valve Selection'!E630)</f>
        <v/>
      </c>
    </row>
    <row r="631" spans="1:11">
      <c r="A631" s="40" t="str">
        <f>IF(ISBLANK('Frese Valve Selection'!O631),"",'Frese Valve Selection'!O631)</f>
        <v/>
      </c>
      <c r="B631" s="41">
        <f>'Frese Valve Selection'!C631</f>
        <v>0</v>
      </c>
      <c r="C631" s="41">
        <f>IF(ISBLANK(A631),"",'Frese Valve Selection'!AE631)</f>
        <v>0</v>
      </c>
      <c r="D631" s="41"/>
      <c r="E631" s="41"/>
      <c r="F631" s="41">
        <f>IF(ISBLANK(A631),"",'Frese Valve Selection'!D631)</f>
        <v>0</v>
      </c>
      <c r="G631" s="41">
        <v>1</v>
      </c>
      <c r="H631" s="41" t="s">
        <v>78</v>
      </c>
      <c r="I631" s="41" t="str">
        <f>IF(ISBLANK(A631),"",'Frese Valve Selection'!AF631&amp;" kPa")</f>
        <v>0 kPa</v>
      </c>
      <c r="J631" s="41">
        <f>IF(ISBLANK(A631),"",'Frese Valve Selection'!B631)</f>
        <v>0</v>
      </c>
      <c r="K631" s="42" t="str">
        <f>IF(ISBLANK('Frese Valve Selection'!E631),"",'Frese Valve Selection'!E631)</f>
        <v/>
      </c>
    </row>
    <row r="632" spans="1:11">
      <c r="A632" s="40" t="str">
        <f>IF(ISBLANK('Frese Valve Selection'!O632),"",'Frese Valve Selection'!O632)</f>
        <v/>
      </c>
      <c r="B632" s="41">
        <f>'Frese Valve Selection'!C632</f>
        <v>0</v>
      </c>
      <c r="C632" s="41">
        <f>IF(ISBLANK(A632),"",'Frese Valve Selection'!AE632)</f>
        <v>0</v>
      </c>
      <c r="D632" s="41"/>
      <c r="E632" s="41"/>
      <c r="F632" s="41">
        <f>IF(ISBLANK(A632),"",'Frese Valve Selection'!D632)</f>
        <v>0</v>
      </c>
      <c r="G632" s="41">
        <v>1</v>
      </c>
      <c r="H632" s="41" t="s">
        <v>78</v>
      </c>
      <c r="I632" s="41" t="str">
        <f>IF(ISBLANK(A632),"",'Frese Valve Selection'!AF632&amp;" kPa")</f>
        <v>0 kPa</v>
      </c>
      <c r="J632" s="41">
        <f>IF(ISBLANK(A632),"",'Frese Valve Selection'!B632)</f>
        <v>0</v>
      </c>
      <c r="K632" s="42" t="str">
        <f>IF(ISBLANK('Frese Valve Selection'!E632),"",'Frese Valve Selection'!E632)</f>
        <v/>
      </c>
    </row>
    <row r="633" spans="1:11">
      <c r="A633" s="40" t="str">
        <f>IF(ISBLANK('Frese Valve Selection'!O633),"",'Frese Valve Selection'!O633)</f>
        <v/>
      </c>
      <c r="B633" s="41">
        <f>'Frese Valve Selection'!C633</f>
        <v>0</v>
      </c>
      <c r="C633" s="41">
        <f>IF(ISBLANK(A633),"",'Frese Valve Selection'!AE633)</f>
        <v>0</v>
      </c>
      <c r="D633" s="41"/>
      <c r="E633" s="41"/>
      <c r="F633" s="41">
        <f>IF(ISBLANK(A633),"",'Frese Valve Selection'!D633)</f>
        <v>0</v>
      </c>
      <c r="G633" s="41">
        <v>1</v>
      </c>
      <c r="H633" s="41" t="s">
        <v>78</v>
      </c>
      <c r="I633" s="41" t="str">
        <f>IF(ISBLANK(A633),"",'Frese Valve Selection'!AF633&amp;" kPa")</f>
        <v>0 kPa</v>
      </c>
      <c r="J633" s="41">
        <f>IF(ISBLANK(A633),"",'Frese Valve Selection'!B633)</f>
        <v>0</v>
      </c>
      <c r="K633" s="42" t="str">
        <f>IF(ISBLANK('Frese Valve Selection'!E633),"",'Frese Valve Selection'!E633)</f>
        <v/>
      </c>
    </row>
    <row r="634" spans="1:11">
      <c r="A634" s="40" t="str">
        <f>IF(ISBLANK('Frese Valve Selection'!O634),"",'Frese Valve Selection'!O634)</f>
        <v/>
      </c>
      <c r="B634" s="41">
        <f>'Frese Valve Selection'!C634</f>
        <v>0</v>
      </c>
      <c r="C634" s="41">
        <f>IF(ISBLANK(A634),"",'Frese Valve Selection'!AE634)</f>
        <v>0</v>
      </c>
      <c r="D634" s="41"/>
      <c r="E634" s="41"/>
      <c r="F634" s="41">
        <f>IF(ISBLANK(A634),"",'Frese Valve Selection'!D634)</f>
        <v>0</v>
      </c>
      <c r="G634" s="41">
        <v>1</v>
      </c>
      <c r="H634" s="41" t="s">
        <v>78</v>
      </c>
      <c r="I634" s="41" t="str">
        <f>IF(ISBLANK(A634),"",'Frese Valve Selection'!AF634&amp;" kPa")</f>
        <v>0 kPa</v>
      </c>
      <c r="J634" s="41">
        <f>IF(ISBLANK(A634),"",'Frese Valve Selection'!B634)</f>
        <v>0</v>
      </c>
      <c r="K634" s="42" t="str">
        <f>IF(ISBLANK('Frese Valve Selection'!E634),"",'Frese Valve Selection'!E634)</f>
        <v/>
      </c>
    </row>
    <row r="635" spans="1:11">
      <c r="A635" s="40" t="str">
        <f>IF(ISBLANK('Frese Valve Selection'!O635),"",'Frese Valve Selection'!O635)</f>
        <v/>
      </c>
      <c r="B635" s="41">
        <f>'Frese Valve Selection'!C635</f>
        <v>0</v>
      </c>
      <c r="C635" s="41">
        <f>IF(ISBLANK(A635),"",'Frese Valve Selection'!AE635)</f>
        <v>0</v>
      </c>
      <c r="D635" s="41"/>
      <c r="E635" s="41"/>
      <c r="F635" s="41">
        <f>IF(ISBLANK(A635),"",'Frese Valve Selection'!D635)</f>
        <v>0</v>
      </c>
      <c r="G635" s="41">
        <v>1</v>
      </c>
      <c r="H635" s="41" t="s">
        <v>78</v>
      </c>
      <c r="I635" s="41" t="str">
        <f>IF(ISBLANK(A635),"",'Frese Valve Selection'!AF635&amp;" kPa")</f>
        <v>0 kPa</v>
      </c>
      <c r="J635" s="41">
        <f>IF(ISBLANK(A635),"",'Frese Valve Selection'!B635)</f>
        <v>0</v>
      </c>
      <c r="K635" s="42" t="str">
        <f>IF(ISBLANK('Frese Valve Selection'!E635),"",'Frese Valve Selection'!E635)</f>
        <v/>
      </c>
    </row>
    <row r="636" spans="1:11">
      <c r="A636" s="40" t="str">
        <f>IF(ISBLANK('Frese Valve Selection'!O636),"",'Frese Valve Selection'!O636)</f>
        <v/>
      </c>
      <c r="B636" s="41">
        <f>'Frese Valve Selection'!C636</f>
        <v>0</v>
      </c>
      <c r="C636" s="41">
        <f>IF(ISBLANK(A636),"",'Frese Valve Selection'!AE636)</f>
        <v>0</v>
      </c>
      <c r="D636" s="41"/>
      <c r="E636" s="41"/>
      <c r="F636" s="41">
        <f>IF(ISBLANK(A636),"",'Frese Valve Selection'!D636)</f>
        <v>0</v>
      </c>
      <c r="G636" s="41">
        <v>1</v>
      </c>
      <c r="H636" s="41" t="s">
        <v>78</v>
      </c>
      <c r="I636" s="41" t="str">
        <f>IF(ISBLANK(A636),"",'Frese Valve Selection'!AF636&amp;" kPa")</f>
        <v>0 kPa</v>
      </c>
      <c r="J636" s="41">
        <f>IF(ISBLANK(A636),"",'Frese Valve Selection'!B636)</f>
        <v>0</v>
      </c>
      <c r="K636" s="42" t="str">
        <f>IF(ISBLANK('Frese Valve Selection'!E636),"",'Frese Valve Selection'!E636)</f>
        <v/>
      </c>
    </row>
    <row r="637" spans="1:11">
      <c r="A637" s="40" t="str">
        <f>IF(ISBLANK('Frese Valve Selection'!O637),"",'Frese Valve Selection'!O637)</f>
        <v/>
      </c>
      <c r="B637" s="41">
        <f>'Frese Valve Selection'!C637</f>
        <v>0</v>
      </c>
      <c r="C637" s="41">
        <f>IF(ISBLANK(A637),"",'Frese Valve Selection'!AE637)</f>
        <v>0</v>
      </c>
      <c r="D637" s="41"/>
      <c r="E637" s="41"/>
      <c r="F637" s="41">
        <f>IF(ISBLANK(A637),"",'Frese Valve Selection'!D637)</f>
        <v>0</v>
      </c>
      <c r="G637" s="41">
        <v>1</v>
      </c>
      <c r="H637" s="41" t="s">
        <v>78</v>
      </c>
      <c r="I637" s="41" t="str">
        <f>IF(ISBLANK(A637),"",'Frese Valve Selection'!AF637&amp;" kPa")</f>
        <v>0 kPa</v>
      </c>
      <c r="J637" s="41">
        <f>IF(ISBLANK(A637),"",'Frese Valve Selection'!B637)</f>
        <v>0</v>
      </c>
      <c r="K637" s="42" t="str">
        <f>IF(ISBLANK('Frese Valve Selection'!E637),"",'Frese Valve Selection'!E637)</f>
        <v/>
      </c>
    </row>
    <row r="638" spans="1:11">
      <c r="A638" s="40" t="str">
        <f>IF(ISBLANK('Frese Valve Selection'!O638),"",'Frese Valve Selection'!O638)</f>
        <v/>
      </c>
      <c r="B638" s="41">
        <f>'Frese Valve Selection'!C638</f>
        <v>0</v>
      </c>
      <c r="C638" s="41">
        <f>IF(ISBLANK(A638),"",'Frese Valve Selection'!AE638)</f>
        <v>0</v>
      </c>
      <c r="D638" s="41"/>
      <c r="E638" s="41"/>
      <c r="F638" s="41">
        <f>IF(ISBLANK(A638),"",'Frese Valve Selection'!D638)</f>
        <v>0</v>
      </c>
      <c r="G638" s="41">
        <v>1</v>
      </c>
      <c r="H638" s="41" t="s">
        <v>78</v>
      </c>
      <c r="I638" s="41" t="str">
        <f>IF(ISBLANK(A638),"",'Frese Valve Selection'!AF638&amp;" kPa")</f>
        <v>0 kPa</v>
      </c>
      <c r="J638" s="41">
        <f>IF(ISBLANK(A638),"",'Frese Valve Selection'!B638)</f>
        <v>0</v>
      </c>
      <c r="K638" s="42" t="str">
        <f>IF(ISBLANK('Frese Valve Selection'!E638),"",'Frese Valve Selection'!E638)</f>
        <v/>
      </c>
    </row>
    <row r="639" spans="1:11">
      <c r="A639" s="40" t="str">
        <f>IF(ISBLANK('Frese Valve Selection'!O639),"",'Frese Valve Selection'!O639)</f>
        <v/>
      </c>
      <c r="B639" s="41">
        <f>'Frese Valve Selection'!C639</f>
        <v>0</v>
      </c>
      <c r="C639" s="41">
        <f>IF(ISBLANK(A639),"",'Frese Valve Selection'!AE639)</f>
        <v>0</v>
      </c>
      <c r="D639" s="41"/>
      <c r="E639" s="41"/>
      <c r="F639" s="41">
        <f>IF(ISBLANK(A639),"",'Frese Valve Selection'!D639)</f>
        <v>0</v>
      </c>
      <c r="G639" s="41">
        <v>1</v>
      </c>
      <c r="H639" s="41" t="s">
        <v>78</v>
      </c>
      <c r="I639" s="41" t="str">
        <f>IF(ISBLANK(A639),"",'Frese Valve Selection'!AF639&amp;" kPa")</f>
        <v>0 kPa</v>
      </c>
      <c r="J639" s="41">
        <f>IF(ISBLANK(A639),"",'Frese Valve Selection'!B639)</f>
        <v>0</v>
      </c>
      <c r="K639" s="42" t="str">
        <f>IF(ISBLANK('Frese Valve Selection'!E639),"",'Frese Valve Selection'!E639)</f>
        <v/>
      </c>
    </row>
    <row r="640" spans="1:11">
      <c r="A640" s="40" t="str">
        <f>IF(ISBLANK('Frese Valve Selection'!O640),"",'Frese Valve Selection'!O640)</f>
        <v/>
      </c>
      <c r="B640" s="41">
        <f>'Frese Valve Selection'!C640</f>
        <v>0</v>
      </c>
      <c r="C640" s="41">
        <f>IF(ISBLANK(A640),"",'Frese Valve Selection'!AE640)</f>
        <v>0</v>
      </c>
      <c r="D640" s="41"/>
      <c r="E640" s="41"/>
      <c r="F640" s="41">
        <f>IF(ISBLANK(A640),"",'Frese Valve Selection'!D640)</f>
        <v>0</v>
      </c>
      <c r="G640" s="41">
        <v>1</v>
      </c>
      <c r="H640" s="41" t="s">
        <v>78</v>
      </c>
      <c r="I640" s="41" t="str">
        <f>IF(ISBLANK(A640),"",'Frese Valve Selection'!AF640&amp;" kPa")</f>
        <v>0 kPa</v>
      </c>
      <c r="J640" s="41">
        <f>IF(ISBLANK(A640),"",'Frese Valve Selection'!B640)</f>
        <v>0</v>
      </c>
      <c r="K640" s="42" t="str">
        <f>IF(ISBLANK('Frese Valve Selection'!E640),"",'Frese Valve Selection'!E640)</f>
        <v/>
      </c>
    </row>
    <row r="641" spans="1:11">
      <c r="A641" s="40" t="str">
        <f>IF(ISBLANK('Frese Valve Selection'!O641),"",'Frese Valve Selection'!O641)</f>
        <v/>
      </c>
      <c r="B641" s="41">
        <f>'Frese Valve Selection'!C641</f>
        <v>0</v>
      </c>
      <c r="C641" s="41">
        <f>IF(ISBLANK(A641),"",'Frese Valve Selection'!AE641)</f>
        <v>0</v>
      </c>
      <c r="D641" s="41"/>
      <c r="E641" s="41"/>
      <c r="F641" s="41">
        <f>IF(ISBLANK(A641),"",'Frese Valve Selection'!D641)</f>
        <v>0</v>
      </c>
      <c r="G641" s="41">
        <v>1</v>
      </c>
      <c r="H641" s="41" t="s">
        <v>78</v>
      </c>
      <c r="I641" s="41" t="str">
        <f>IF(ISBLANK(A641),"",'Frese Valve Selection'!AF641&amp;" kPa")</f>
        <v>0 kPa</v>
      </c>
      <c r="J641" s="41">
        <f>IF(ISBLANK(A641),"",'Frese Valve Selection'!B641)</f>
        <v>0</v>
      </c>
      <c r="K641" s="42" t="str">
        <f>IF(ISBLANK('Frese Valve Selection'!E641),"",'Frese Valve Selection'!E641)</f>
        <v/>
      </c>
    </row>
    <row r="642" spans="1:11">
      <c r="A642" s="40" t="str">
        <f>IF(ISBLANK('Frese Valve Selection'!O642),"",'Frese Valve Selection'!O642)</f>
        <v/>
      </c>
      <c r="B642" s="41">
        <f>'Frese Valve Selection'!C642</f>
        <v>0</v>
      </c>
      <c r="C642" s="41">
        <f>IF(ISBLANK(A642),"",'Frese Valve Selection'!AE642)</f>
        <v>0</v>
      </c>
      <c r="D642" s="41"/>
      <c r="E642" s="41"/>
      <c r="F642" s="41">
        <f>IF(ISBLANK(A642),"",'Frese Valve Selection'!D642)</f>
        <v>0</v>
      </c>
      <c r="G642" s="41">
        <v>1</v>
      </c>
      <c r="H642" s="41" t="s">
        <v>78</v>
      </c>
      <c r="I642" s="41" t="str">
        <f>IF(ISBLANK(A642),"",'Frese Valve Selection'!AF642&amp;" kPa")</f>
        <v>0 kPa</v>
      </c>
      <c r="J642" s="41">
        <f>IF(ISBLANK(A642),"",'Frese Valve Selection'!B642)</f>
        <v>0</v>
      </c>
      <c r="K642" s="42" t="str">
        <f>IF(ISBLANK('Frese Valve Selection'!E642),"",'Frese Valve Selection'!E642)</f>
        <v/>
      </c>
    </row>
    <row r="643" spans="1:11">
      <c r="A643" s="40" t="str">
        <f>IF(ISBLANK('Frese Valve Selection'!O643),"",'Frese Valve Selection'!O643)</f>
        <v/>
      </c>
      <c r="B643" s="41">
        <f>'Frese Valve Selection'!C643</f>
        <v>0</v>
      </c>
      <c r="C643" s="41">
        <f>IF(ISBLANK(A643),"",'Frese Valve Selection'!AE643)</f>
        <v>0</v>
      </c>
      <c r="D643" s="41"/>
      <c r="E643" s="41"/>
      <c r="F643" s="41">
        <f>IF(ISBLANK(A643),"",'Frese Valve Selection'!D643)</f>
        <v>0</v>
      </c>
      <c r="G643" s="41">
        <v>1</v>
      </c>
      <c r="H643" s="41" t="s">
        <v>78</v>
      </c>
      <c r="I643" s="41" t="str">
        <f>IF(ISBLANK(A643),"",'Frese Valve Selection'!AF643&amp;" kPa")</f>
        <v>0 kPa</v>
      </c>
      <c r="J643" s="41">
        <f>IF(ISBLANK(A643),"",'Frese Valve Selection'!B643)</f>
        <v>0</v>
      </c>
      <c r="K643" s="42" t="str">
        <f>IF(ISBLANK('Frese Valve Selection'!E643),"",'Frese Valve Selection'!E643)</f>
        <v/>
      </c>
    </row>
    <row r="644" spans="1:11">
      <c r="A644" s="40" t="str">
        <f>IF(ISBLANK('Frese Valve Selection'!O644),"",'Frese Valve Selection'!O644)</f>
        <v/>
      </c>
      <c r="B644" s="41">
        <f>'Frese Valve Selection'!C644</f>
        <v>0</v>
      </c>
      <c r="C644" s="41">
        <f>IF(ISBLANK(A644),"",'Frese Valve Selection'!AE644)</f>
        <v>0</v>
      </c>
      <c r="D644" s="41"/>
      <c r="E644" s="41"/>
      <c r="F644" s="41">
        <f>IF(ISBLANK(A644),"",'Frese Valve Selection'!D644)</f>
        <v>0</v>
      </c>
      <c r="G644" s="41">
        <v>1</v>
      </c>
      <c r="H644" s="41" t="s">
        <v>78</v>
      </c>
      <c r="I644" s="41" t="str">
        <f>IF(ISBLANK(A644),"",'Frese Valve Selection'!AF644&amp;" kPa")</f>
        <v>0 kPa</v>
      </c>
      <c r="J644" s="41">
        <f>IF(ISBLANK(A644),"",'Frese Valve Selection'!B644)</f>
        <v>0</v>
      </c>
      <c r="K644" s="42" t="str">
        <f>IF(ISBLANK('Frese Valve Selection'!E644),"",'Frese Valve Selection'!E644)</f>
        <v/>
      </c>
    </row>
    <row r="645" spans="1:11">
      <c r="A645" s="40" t="str">
        <f>IF(ISBLANK('Frese Valve Selection'!O645),"",'Frese Valve Selection'!O645)</f>
        <v/>
      </c>
      <c r="B645" s="41">
        <f>'Frese Valve Selection'!C645</f>
        <v>0</v>
      </c>
      <c r="C645" s="41">
        <f>IF(ISBLANK(A645),"",'Frese Valve Selection'!AE645)</f>
        <v>0</v>
      </c>
      <c r="D645" s="41"/>
      <c r="E645" s="41"/>
      <c r="F645" s="41">
        <f>IF(ISBLANK(A645),"",'Frese Valve Selection'!D645)</f>
        <v>0</v>
      </c>
      <c r="G645" s="41">
        <v>1</v>
      </c>
      <c r="H645" s="41" t="s">
        <v>78</v>
      </c>
      <c r="I645" s="41" t="str">
        <f>IF(ISBLANK(A645),"",'Frese Valve Selection'!AF645&amp;" kPa")</f>
        <v>0 kPa</v>
      </c>
      <c r="J645" s="41">
        <f>IF(ISBLANK(A645),"",'Frese Valve Selection'!B645)</f>
        <v>0</v>
      </c>
      <c r="K645" s="42" t="str">
        <f>IF(ISBLANK('Frese Valve Selection'!E645),"",'Frese Valve Selection'!E645)</f>
        <v/>
      </c>
    </row>
    <row r="646" spans="1:11">
      <c r="A646" s="40" t="str">
        <f>IF(ISBLANK('Frese Valve Selection'!O646),"",'Frese Valve Selection'!O646)</f>
        <v/>
      </c>
      <c r="B646" s="41">
        <f>'Frese Valve Selection'!C646</f>
        <v>0</v>
      </c>
      <c r="C646" s="41">
        <f>IF(ISBLANK(A646),"",'Frese Valve Selection'!AE646)</f>
        <v>0</v>
      </c>
      <c r="D646" s="41"/>
      <c r="E646" s="41"/>
      <c r="F646" s="41">
        <f>IF(ISBLANK(A646),"",'Frese Valve Selection'!D646)</f>
        <v>0</v>
      </c>
      <c r="G646" s="41">
        <v>1</v>
      </c>
      <c r="H646" s="41" t="s">
        <v>78</v>
      </c>
      <c r="I646" s="41" t="str">
        <f>IF(ISBLANK(A646),"",'Frese Valve Selection'!AF646&amp;" kPa")</f>
        <v>0 kPa</v>
      </c>
      <c r="J646" s="41">
        <f>IF(ISBLANK(A646),"",'Frese Valve Selection'!B646)</f>
        <v>0</v>
      </c>
      <c r="K646" s="42" t="str">
        <f>IF(ISBLANK('Frese Valve Selection'!E646),"",'Frese Valve Selection'!E646)</f>
        <v/>
      </c>
    </row>
    <row r="647" spans="1:11">
      <c r="A647" s="40" t="str">
        <f>IF(ISBLANK('Frese Valve Selection'!O647),"",'Frese Valve Selection'!O647)</f>
        <v/>
      </c>
      <c r="B647" s="41">
        <f>'Frese Valve Selection'!C647</f>
        <v>0</v>
      </c>
      <c r="C647" s="41">
        <f>IF(ISBLANK(A647),"",'Frese Valve Selection'!AE647)</f>
        <v>0</v>
      </c>
      <c r="D647" s="41"/>
      <c r="E647" s="41"/>
      <c r="F647" s="41">
        <f>IF(ISBLANK(A647),"",'Frese Valve Selection'!D647)</f>
        <v>0</v>
      </c>
      <c r="G647" s="41">
        <v>1</v>
      </c>
      <c r="H647" s="41" t="s">
        <v>78</v>
      </c>
      <c r="I647" s="41" t="str">
        <f>IF(ISBLANK(A647),"",'Frese Valve Selection'!AF647&amp;" kPa")</f>
        <v>0 kPa</v>
      </c>
      <c r="J647" s="41">
        <f>IF(ISBLANK(A647),"",'Frese Valve Selection'!B647)</f>
        <v>0</v>
      </c>
      <c r="K647" s="42" t="str">
        <f>IF(ISBLANK('Frese Valve Selection'!E647),"",'Frese Valve Selection'!E647)</f>
        <v/>
      </c>
    </row>
    <row r="648" spans="1:11">
      <c r="A648" s="40" t="str">
        <f>IF(ISBLANK('Frese Valve Selection'!O648),"",'Frese Valve Selection'!O648)</f>
        <v/>
      </c>
      <c r="B648" s="41">
        <f>'Frese Valve Selection'!C648</f>
        <v>0</v>
      </c>
      <c r="C648" s="41">
        <f>IF(ISBLANK(A648),"",'Frese Valve Selection'!AE648)</f>
        <v>0</v>
      </c>
      <c r="D648" s="41"/>
      <c r="E648" s="41"/>
      <c r="F648" s="41">
        <f>IF(ISBLANK(A648),"",'Frese Valve Selection'!D648)</f>
        <v>0</v>
      </c>
      <c r="G648" s="41">
        <v>1</v>
      </c>
      <c r="H648" s="41" t="s">
        <v>78</v>
      </c>
      <c r="I648" s="41" t="str">
        <f>IF(ISBLANK(A648),"",'Frese Valve Selection'!AF648&amp;" kPa")</f>
        <v>0 kPa</v>
      </c>
      <c r="J648" s="41">
        <f>IF(ISBLANK(A648),"",'Frese Valve Selection'!B648)</f>
        <v>0</v>
      </c>
      <c r="K648" s="42" t="str">
        <f>IF(ISBLANK('Frese Valve Selection'!E648),"",'Frese Valve Selection'!E648)</f>
        <v/>
      </c>
    </row>
    <row r="649" spans="1:11">
      <c r="A649" s="40" t="str">
        <f>IF(ISBLANK('Frese Valve Selection'!O649),"",'Frese Valve Selection'!O649)</f>
        <v/>
      </c>
      <c r="B649" s="41">
        <f>'Frese Valve Selection'!C649</f>
        <v>0</v>
      </c>
      <c r="C649" s="41">
        <f>IF(ISBLANK(A649),"",'Frese Valve Selection'!AE649)</f>
        <v>0</v>
      </c>
      <c r="D649" s="41"/>
      <c r="E649" s="41"/>
      <c r="F649" s="41">
        <f>IF(ISBLANK(A649),"",'Frese Valve Selection'!D649)</f>
        <v>0</v>
      </c>
      <c r="G649" s="41">
        <v>1</v>
      </c>
      <c r="H649" s="41" t="s">
        <v>78</v>
      </c>
      <c r="I649" s="41" t="str">
        <f>IF(ISBLANK(A649),"",'Frese Valve Selection'!AF649&amp;" kPa")</f>
        <v>0 kPa</v>
      </c>
      <c r="J649" s="41">
        <f>IF(ISBLANK(A649),"",'Frese Valve Selection'!B649)</f>
        <v>0</v>
      </c>
      <c r="K649" s="42" t="str">
        <f>IF(ISBLANK('Frese Valve Selection'!E649),"",'Frese Valve Selection'!E649)</f>
        <v/>
      </c>
    </row>
    <row r="650" spans="1:11">
      <c r="A650" s="40" t="str">
        <f>IF(ISBLANK('Frese Valve Selection'!O650),"",'Frese Valve Selection'!O650)</f>
        <v/>
      </c>
      <c r="B650" s="41">
        <f>'Frese Valve Selection'!C650</f>
        <v>0</v>
      </c>
      <c r="C650" s="41">
        <f>IF(ISBLANK(A650),"",'Frese Valve Selection'!AE650)</f>
        <v>0</v>
      </c>
      <c r="D650" s="41"/>
      <c r="E650" s="41"/>
      <c r="F650" s="41">
        <f>IF(ISBLANK(A650),"",'Frese Valve Selection'!D650)</f>
        <v>0</v>
      </c>
      <c r="G650" s="41">
        <v>1</v>
      </c>
      <c r="H650" s="41" t="s">
        <v>78</v>
      </c>
      <c r="I650" s="41" t="str">
        <f>IF(ISBLANK(A650),"",'Frese Valve Selection'!AF650&amp;" kPa")</f>
        <v>0 kPa</v>
      </c>
      <c r="J650" s="41">
        <f>IF(ISBLANK(A650),"",'Frese Valve Selection'!B650)</f>
        <v>0</v>
      </c>
      <c r="K650" s="42" t="str">
        <f>IF(ISBLANK('Frese Valve Selection'!E650),"",'Frese Valve Selection'!E650)</f>
        <v/>
      </c>
    </row>
    <row r="651" spans="1:11">
      <c r="A651" s="40" t="str">
        <f>IF(ISBLANK('Frese Valve Selection'!O651),"",'Frese Valve Selection'!O651)</f>
        <v/>
      </c>
      <c r="B651" s="41">
        <f>'Frese Valve Selection'!C651</f>
        <v>0</v>
      </c>
      <c r="C651" s="41">
        <f>IF(ISBLANK(A651),"",'Frese Valve Selection'!AE651)</f>
        <v>0</v>
      </c>
      <c r="D651" s="41"/>
      <c r="E651" s="41"/>
      <c r="F651" s="41">
        <f>IF(ISBLANK(A651),"",'Frese Valve Selection'!D651)</f>
        <v>0</v>
      </c>
      <c r="G651" s="41">
        <v>1</v>
      </c>
      <c r="H651" s="41" t="s">
        <v>78</v>
      </c>
      <c r="I651" s="41" t="str">
        <f>IF(ISBLANK(A651),"",'Frese Valve Selection'!AF651&amp;" kPa")</f>
        <v>0 kPa</v>
      </c>
      <c r="J651" s="41">
        <f>IF(ISBLANK(A651),"",'Frese Valve Selection'!B651)</f>
        <v>0</v>
      </c>
      <c r="K651" s="42" t="str">
        <f>IF(ISBLANK('Frese Valve Selection'!E651),"",'Frese Valve Selection'!E651)</f>
        <v/>
      </c>
    </row>
    <row r="652" spans="1:11">
      <c r="A652" s="40" t="str">
        <f>IF(ISBLANK('Frese Valve Selection'!O652),"",'Frese Valve Selection'!O652)</f>
        <v/>
      </c>
      <c r="B652" s="41">
        <f>'Frese Valve Selection'!C652</f>
        <v>0</v>
      </c>
      <c r="C652" s="41">
        <f>IF(ISBLANK(A652),"",'Frese Valve Selection'!AE652)</f>
        <v>0</v>
      </c>
      <c r="D652" s="41"/>
      <c r="E652" s="41"/>
      <c r="F652" s="41">
        <f>IF(ISBLANK(A652),"",'Frese Valve Selection'!D652)</f>
        <v>0</v>
      </c>
      <c r="G652" s="41">
        <v>1</v>
      </c>
      <c r="H652" s="41" t="s">
        <v>78</v>
      </c>
      <c r="I652" s="41" t="str">
        <f>IF(ISBLANK(A652),"",'Frese Valve Selection'!AF652&amp;" kPa")</f>
        <v>0 kPa</v>
      </c>
      <c r="J652" s="41">
        <f>IF(ISBLANK(A652),"",'Frese Valve Selection'!B652)</f>
        <v>0</v>
      </c>
      <c r="K652" s="42" t="str">
        <f>IF(ISBLANK('Frese Valve Selection'!E652),"",'Frese Valve Selection'!E652)</f>
        <v/>
      </c>
    </row>
    <row r="653" spans="1:11">
      <c r="A653" s="40" t="str">
        <f>IF(ISBLANK('Frese Valve Selection'!O653),"",'Frese Valve Selection'!O653)</f>
        <v/>
      </c>
      <c r="B653" s="41">
        <f>'Frese Valve Selection'!C653</f>
        <v>0</v>
      </c>
      <c r="C653" s="41">
        <f>IF(ISBLANK(A653),"",'Frese Valve Selection'!AE653)</f>
        <v>0</v>
      </c>
      <c r="D653" s="41"/>
      <c r="E653" s="41"/>
      <c r="F653" s="41">
        <f>IF(ISBLANK(A653),"",'Frese Valve Selection'!D653)</f>
        <v>0</v>
      </c>
      <c r="G653" s="41">
        <v>1</v>
      </c>
      <c r="H653" s="41" t="s">
        <v>78</v>
      </c>
      <c r="I653" s="41" t="str">
        <f>IF(ISBLANK(A653),"",'Frese Valve Selection'!AF653&amp;" kPa")</f>
        <v>0 kPa</v>
      </c>
      <c r="J653" s="41">
        <f>IF(ISBLANK(A653),"",'Frese Valve Selection'!B653)</f>
        <v>0</v>
      </c>
      <c r="K653" s="42" t="str">
        <f>IF(ISBLANK('Frese Valve Selection'!E653),"",'Frese Valve Selection'!E653)</f>
        <v/>
      </c>
    </row>
    <row r="654" spans="1:11">
      <c r="A654" s="40" t="str">
        <f>IF(ISBLANK('Frese Valve Selection'!O654),"",'Frese Valve Selection'!O654)</f>
        <v/>
      </c>
      <c r="B654" s="41">
        <f>'Frese Valve Selection'!C654</f>
        <v>0</v>
      </c>
      <c r="C654" s="41">
        <f>IF(ISBLANK(A654),"",'Frese Valve Selection'!AE654)</f>
        <v>0</v>
      </c>
      <c r="D654" s="41"/>
      <c r="E654" s="41"/>
      <c r="F654" s="41">
        <f>IF(ISBLANK(A654),"",'Frese Valve Selection'!D654)</f>
        <v>0</v>
      </c>
      <c r="G654" s="41">
        <v>1</v>
      </c>
      <c r="H654" s="41" t="s">
        <v>78</v>
      </c>
      <c r="I654" s="41" t="str">
        <f>IF(ISBLANK(A654),"",'Frese Valve Selection'!AF654&amp;" kPa")</f>
        <v>0 kPa</v>
      </c>
      <c r="J654" s="41">
        <f>IF(ISBLANK(A654),"",'Frese Valve Selection'!B654)</f>
        <v>0</v>
      </c>
      <c r="K654" s="42" t="str">
        <f>IF(ISBLANK('Frese Valve Selection'!E654),"",'Frese Valve Selection'!E654)</f>
        <v/>
      </c>
    </row>
    <row r="655" spans="1:11">
      <c r="A655" s="40" t="str">
        <f>IF(ISBLANK('Frese Valve Selection'!O655),"",'Frese Valve Selection'!O655)</f>
        <v/>
      </c>
      <c r="B655" s="41">
        <f>'Frese Valve Selection'!C655</f>
        <v>0</v>
      </c>
      <c r="C655" s="41">
        <f>IF(ISBLANK(A655),"",'Frese Valve Selection'!AE655)</f>
        <v>0</v>
      </c>
      <c r="D655" s="41"/>
      <c r="E655" s="41"/>
      <c r="F655" s="41">
        <f>IF(ISBLANK(A655),"",'Frese Valve Selection'!D655)</f>
        <v>0</v>
      </c>
      <c r="G655" s="41">
        <v>1</v>
      </c>
      <c r="H655" s="41" t="s">
        <v>78</v>
      </c>
      <c r="I655" s="41" t="str">
        <f>IF(ISBLANK(A655),"",'Frese Valve Selection'!AF655&amp;" kPa")</f>
        <v>0 kPa</v>
      </c>
      <c r="J655" s="41">
        <f>IF(ISBLANK(A655),"",'Frese Valve Selection'!B655)</f>
        <v>0</v>
      </c>
      <c r="K655" s="42" t="str">
        <f>IF(ISBLANK('Frese Valve Selection'!E655),"",'Frese Valve Selection'!E655)</f>
        <v/>
      </c>
    </row>
    <row r="656" spans="1:11">
      <c r="A656" s="40" t="str">
        <f>IF(ISBLANK('Frese Valve Selection'!O656),"",'Frese Valve Selection'!O656)</f>
        <v/>
      </c>
      <c r="B656" s="41">
        <f>'Frese Valve Selection'!C656</f>
        <v>0</v>
      </c>
      <c r="C656" s="41">
        <f>IF(ISBLANK(A656),"",'Frese Valve Selection'!AE656)</f>
        <v>0</v>
      </c>
      <c r="D656" s="41"/>
      <c r="E656" s="41"/>
      <c r="F656" s="41">
        <f>IF(ISBLANK(A656),"",'Frese Valve Selection'!D656)</f>
        <v>0</v>
      </c>
      <c r="G656" s="41">
        <v>1</v>
      </c>
      <c r="H656" s="41" t="s">
        <v>78</v>
      </c>
      <c r="I656" s="41" t="str">
        <f>IF(ISBLANK(A656),"",'Frese Valve Selection'!AF656&amp;" kPa")</f>
        <v>0 kPa</v>
      </c>
      <c r="J656" s="41">
        <f>IF(ISBLANK(A656),"",'Frese Valve Selection'!B656)</f>
        <v>0</v>
      </c>
      <c r="K656" s="42" t="str">
        <f>IF(ISBLANK('Frese Valve Selection'!E656),"",'Frese Valve Selection'!E656)</f>
        <v/>
      </c>
    </row>
    <row r="657" spans="1:11">
      <c r="A657" s="40" t="str">
        <f>IF(ISBLANK('Frese Valve Selection'!O657),"",'Frese Valve Selection'!O657)</f>
        <v/>
      </c>
      <c r="B657" s="41">
        <f>'Frese Valve Selection'!C657</f>
        <v>0</v>
      </c>
      <c r="C657" s="41">
        <f>IF(ISBLANK(A657),"",'Frese Valve Selection'!AE657)</f>
        <v>0</v>
      </c>
      <c r="D657" s="41"/>
      <c r="E657" s="41"/>
      <c r="F657" s="41">
        <f>IF(ISBLANK(A657),"",'Frese Valve Selection'!D657)</f>
        <v>0</v>
      </c>
      <c r="G657" s="41">
        <v>1</v>
      </c>
      <c r="H657" s="41" t="s">
        <v>78</v>
      </c>
      <c r="I657" s="41" t="str">
        <f>IF(ISBLANK(A657),"",'Frese Valve Selection'!AF657&amp;" kPa")</f>
        <v>0 kPa</v>
      </c>
      <c r="J657" s="41">
        <f>IF(ISBLANK(A657),"",'Frese Valve Selection'!B657)</f>
        <v>0</v>
      </c>
      <c r="K657" s="42" t="str">
        <f>IF(ISBLANK('Frese Valve Selection'!E657),"",'Frese Valve Selection'!E657)</f>
        <v/>
      </c>
    </row>
    <row r="658" spans="1:11">
      <c r="A658" s="40" t="str">
        <f>IF(ISBLANK('Frese Valve Selection'!O658),"",'Frese Valve Selection'!O658)</f>
        <v/>
      </c>
      <c r="B658" s="41">
        <f>'Frese Valve Selection'!C658</f>
        <v>0</v>
      </c>
      <c r="C658" s="41">
        <f>IF(ISBLANK(A658),"",'Frese Valve Selection'!AE658)</f>
        <v>0</v>
      </c>
      <c r="D658" s="41"/>
      <c r="E658" s="41"/>
      <c r="F658" s="41">
        <f>IF(ISBLANK(A658),"",'Frese Valve Selection'!D658)</f>
        <v>0</v>
      </c>
      <c r="G658" s="41">
        <v>1</v>
      </c>
      <c r="H658" s="41" t="s">
        <v>78</v>
      </c>
      <c r="I658" s="41" t="str">
        <f>IF(ISBLANK(A658),"",'Frese Valve Selection'!AF658&amp;" kPa")</f>
        <v>0 kPa</v>
      </c>
      <c r="J658" s="41">
        <f>IF(ISBLANK(A658),"",'Frese Valve Selection'!B658)</f>
        <v>0</v>
      </c>
      <c r="K658" s="42" t="str">
        <f>IF(ISBLANK('Frese Valve Selection'!E658),"",'Frese Valve Selection'!E658)</f>
        <v/>
      </c>
    </row>
    <row r="659" spans="1:11">
      <c r="A659" s="40" t="str">
        <f>IF(ISBLANK('Frese Valve Selection'!O659),"",'Frese Valve Selection'!O659)</f>
        <v/>
      </c>
      <c r="B659" s="41">
        <f>'Frese Valve Selection'!C659</f>
        <v>0</v>
      </c>
      <c r="C659" s="41">
        <f>IF(ISBLANK(A659),"",'Frese Valve Selection'!AE659)</f>
        <v>0</v>
      </c>
      <c r="D659" s="41"/>
      <c r="E659" s="41"/>
      <c r="F659" s="41">
        <f>IF(ISBLANK(A659),"",'Frese Valve Selection'!D659)</f>
        <v>0</v>
      </c>
      <c r="G659" s="41">
        <v>1</v>
      </c>
      <c r="H659" s="41" t="s">
        <v>78</v>
      </c>
      <c r="I659" s="41" t="str">
        <f>IF(ISBLANK(A659),"",'Frese Valve Selection'!AF659&amp;" kPa")</f>
        <v>0 kPa</v>
      </c>
      <c r="J659" s="41">
        <f>IF(ISBLANK(A659),"",'Frese Valve Selection'!B659)</f>
        <v>0</v>
      </c>
      <c r="K659" s="42" t="str">
        <f>IF(ISBLANK('Frese Valve Selection'!E659),"",'Frese Valve Selection'!E659)</f>
        <v/>
      </c>
    </row>
    <row r="660" spans="1:11">
      <c r="A660" s="40" t="str">
        <f>IF(ISBLANK('Frese Valve Selection'!O660),"",'Frese Valve Selection'!O660)</f>
        <v/>
      </c>
      <c r="B660" s="41">
        <f>'Frese Valve Selection'!C660</f>
        <v>0</v>
      </c>
      <c r="C660" s="41">
        <f>IF(ISBLANK(A660),"",'Frese Valve Selection'!AE660)</f>
        <v>0</v>
      </c>
      <c r="D660" s="41"/>
      <c r="E660" s="41"/>
      <c r="F660" s="41">
        <f>IF(ISBLANK(A660),"",'Frese Valve Selection'!D660)</f>
        <v>0</v>
      </c>
      <c r="G660" s="41">
        <v>1</v>
      </c>
      <c r="H660" s="41" t="s">
        <v>78</v>
      </c>
      <c r="I660" s="41" t="str">
        <f>IF(ISBLANK(A660),"",'Frese Valve Selection'!AF660&amp;" kPa")</f>
        <v>0 kPa</v>
      </c>
      <c r="J660" s="41">
        <f>IF(ISBLANK(A660),"",'Frese Valve Selection'!B660)</f>
        <v>0</v>
      </c>
      <c r="K660" s="42" t="str">
        <f>IF(ISBLANK('Frese Valve Selection'!E660),"",'Frese Valve Selection'!E660)</f>
        <v/>
      </c>
    </row>
    <row r="661" spans="1:11">
      <c r="A661" s="40" t="str">
        <f>IF(ISBLANK('Frese Valve Selection'!O661),"",'Frese Valve Selection'!O661)</f>
        <v/>
      </c>
      <c r="B661" s="41">
        <f>'Frese Valve Selection'!C661</f>
        <v>0</v>
      </c>
      <c r="C661" s="41">
        <f>IF(ISBLANK(A661),"",'Frese Valve Selection'!AE661)</f>
        <v>0</v>
      </c>
      <c r="D661" s="41"/>
      <c r="E661" s="41"/>
      <c r="F661" s="41">
        <f>IF(ISBLANK(A661),"",'Frese Valve Selection'!D661)</f>
        <v>0</v>
      </c>
      <c r="G661" s="41">
        <v>1</v>
      </c>
      <c r="H661" s="41" t="s">
        <v>78</v>
      </c>
      <c r="I661" s="41" t="str">
        <f>IF(ISBLANK(A661),"",'Frese Valve Selection'!AF661&amp;" kPa")</f>
        <v>0 kPa</v>
      </c>
      <c r="J661" s="41">
        <f>IF(ISBLANK(A661),"",'Frese Valve Selection'!B661)</f>
        <v>0</v>
      </c>
      <c r="K661" s="42" t="str">
        <f>IF(ISBLANK('Frese Valve Selection'!E661),"",'Frese Valve Selection'!E661)</f>
        <v/>
      </c>
    </row>
    <row r="662" spans="1:11">
      <c r="A662" s="40" t="str">
        <f>IF(ISBLANK('Frese Valve Selection'!O662),"",'Frese Valve Selection'!O662)</f>
        <v/>
      </c>
      <c r="B662" s="41">
        <f>'Frese Valve Selection'!C662</f>
        <v>0</v>
      </c>
      <c r="C662" s="41">
        <f>IF(ISBLANK(A662),"",'Frese Valve Selection'!AE662)</f>
        <v>0</v>
      </c>
      <c r="D662" s="41"/>
      <c r="E662" s="41"/>
      <c r="F662" s="41">
        <f>IF(ISBLANK(A662),"",'Frese Valve Selection'!D662)</f>
        <v>0</v>
      </c>
      <c r="G662" s="41">
        <v>1</v>
      </c>
      <c r="H662" s="41" t="s">
        <v>78</v>
      </c>
      <c r="I662" s="41" t="str">
        <f>IF(ISBLANK(A662),"",'Frese Valve Selection'!AF662&amp;" kPa")</f>
        <v>0 kPa</v>
      </c>
      <c r="J662" s="41">
        <f>IF(ISBLANK(A662),"",'Frese Valve Selection'!B662)</f>
        <v>0</v>
      </c>
      <c r="K662" s="42" t="str">
        <f>IF(ISBLANK('Frese Valve Selection'!E662),"",'Frese Valve Selection'!E662)</f>
        <v/>
      </c>
    </row>
    <row r="663" spans="1:11">
      <c r="A663" s="40" t="str">
        <f>IF(ISBLANK('Frese Valve Selection'!O663),"",'Frese Valve Selection'!O663)</f>
        <v/>
      </c>
      <c r="B663" s="41">
        <f>'Frese Valve Selection'!C663</f>
        <v>0</v>
      </c>
      <c r="C663" s="41">
        <f>IF(ISBLANK(A663),"",'Frese Valve Selection'!AE663)</f>
        <v>0</v>
      </c>
      <c r="D663" s="41"/>
      <c r="E663" s="41"/>
      <c r="F663" s="41">
        <f>IF(ISBLANK(A663),"",'Frese Valve Selection'!D663)</f>
        <v>0</v>
      </c>
      <c r="G663" s="41">
        <v>1</v>
      </c>
      <c r="H663" s="41" t="s">
        <v>78</v>
      </c>
      <c r="I663" s="41" t="str">
        <f>IF(ISBLANK(A663),"",'Frese Valve Selection'!AF663&amp;" kPa")</f>
        <v>0 kPa</v>
      </c>
      <c r="J663" s="41">
        <f>IF(ISBLANK(A663),"",'Frese Valve Selection'!B663)</f>
        <v>0</v>
      </c>
      <c r="K663" s="42" t="str">
        <f>IF(ISBLANK('Frese Valve Selection'!E663),"",'Frese Valve Selection'!E663)</f>
        <v/>
      </c>
    </row>
    <row r="664" spans="1:11">
      <c r="A664" s="40" t="str">
        <f>IF(ISBLANK('Frese Valve Selection'!O664),"",'Frese Valve Selection'!O664)</f>
        <v/>
      </c>
      <c r="B664" s="41">
        <f>'Frese Valve Selection'!C664</f>
        <v>0</v>
      </c>
      <c r="C664" s="41">
        <f>IF(ISBLANK(A664),"",'Frese Valve Selection'!AE664)</f>
        <v>0</v>
      </c>
      <c r="D664" s="41"/>
      <c r="E664" s="41"/>
      <c r="F664" s="41">
        <f>IF(ISBLANK(A664),"",'Frese Valve Selection'!D664)</f>
        <v>0</v>
      </c>
      <c r="G664" s="41">
        <v>1</v>
      </c>
      <c r="H664" s="41" t="s">
        <v>78</v>
      </c>
      <c r="I664" s="41" t="str">
        <f>IF(ISBLANK(A664),"",'Frese Valve Selection'!AF664&amp;" kPa")</f>
        <v>0 kPa</v>
      </c>
      <c r="J664" s="41">
        <f>IF(ISBLANK(A664),"",'Frese Valve Selection'!B664)</f>
        <v>0</v>
      </c>
      <c r="K664" s="42" t="str">
        <f>IF(ISBLANK('Frese Valve Selection'!E664),"",'Frese Valve Selection'!E664)</f>
        <v/>
      </c>
    </row>
    <row r="665" spans="1:11">
      <c r="A665" s="40" t="str">
        <f>IF(ISBLANK('Frese Valve Selection'!O665),"",'Frese Valve Selection'!O665)</f>
        <v/>
      </c>
      <c r="B665" s="41">
        <f>'Frese Valve Selection'!C665</f>
        <v>0</v>
      </c>
      <c r="C665" s="41">
        <f>IF(ISBLANK(A665),"",'Frese Valve Selection'!AE665)</f>
        <v>0</v>
      </c>
      <c r="D665" s="41"/>
      <c r="E665" s="41"/>
      <c r="F665" s="41">
        <f>IF(ISBLANK(A665),"",'Frese Valve Selection'!D665)</f>
        <v>0</v>
      </c>
      <c r="G665" s="41">
        <v>1</v>
      </c>
      <c r="H665" s="41" t="s">
        <v>78</v>
      </c>
      <c r="I665" s="41" t="str">
        <f>IF(ISBLANK(A665),"",'Frese Valve Selection'!AF665&amp;" kPa")</f>
        <v>0 kPa</v>
      </c>
      <c r="J665" s="41">
        <f>IF(ISBLANK(A665),"",'Frese Valve Selection'!B665)</f>
        <v>0</v>
      </c>
      <c r="K665" s="42" t="str">
        <f>IF(ISBLANK('Frese Valve Selection'!E665),"",'Frese Valve Selection'!E665)</f>
        <v/>
      </c>
    </row>
    <row r="666" spans="1:11">
      <c r="A666" s="40" t="str">
        <f>IF(ISBLANK('Frese Valve Selection'!O666),"",'Frese Valve Selection'!O666)</f>
        <v/>
      </c>
      <c r="B666" s="41">
        <f>'Frese Valve Selection'!C666</f>
        <v>0</v>
      </c>
      <c r="C666" s="41">
        <f>IF(ISBLANK(A666),"",'Frese Valve Selection'!AE666)</f>
        <v>0</v>
      </c>
      <c r="D666" s="41"/>
      <c r="E666" s="41"/>
      <c r="F666" s="41">
        <f>IF(ISBLANK(A666),"",'Frese Valve Selection'!D666)</f>
        <v>0</v>
      </c>
      <c r="G666" s="41">
        <v>1</v>
      </c>
      <c r="H666" s="41" t="s">
        <v>78</v>
      </c>
      <c r="I666" s="41" t="str">
        <f>IF(ISBLANK(A666),"",'Frese Valve Selection'!AF666&amp;" kPa")</f>
        <v>0 kPa</v>
      </c>
      <c r="J666" s="41">
        <f>IF(ISBLANK(A666),"",'Frese Valve Selection'!B666)</f>
        <v>0</v>
      </c>
      <c r="K666" s="42" t="str">
        <f>IF(ISBLANK('Frese Valve Selection'!E666),"",'Frese Valve Selection'!E666)</f>
        <v/>
      </c>
    </row>
    <row r="667" spans="1:11">
      <c r="A667" s="40" t="str">
        <f>IF(ISBLANK('Frese Valve Selection'!O667),"",'Frese Valve Selection'!O667)</f>
        <v/>
      </c>
      <c r="B667" s="41">
        <f>'Frese Valve Selection'!C667</f>
        <v>0</v>
      </c>
      <c r="C667" s="41">
        <f>IF(ISBLANK(A667),"",'Frese Valve Selection'!AE667)</f>
        <v>0</v>
      </c>
      <c r="D667" s="41"/>
      <c r="E667" s="41"/>
      <c r="F667" s="41">
        <f>IF(ISBLANK(A667),"",'Frese Valve Selection'!D667)</f>
        <v>0</v>
      </c>
      <c r="G667" s="41">
        <v>1</v>
      </c>
      <c r="H667" s="41" t="s">
        <v>78</v>
      </c>
      <c r="I667" s="41" t="str">
        <f>IF(ISBLANK(A667),"",'Frese Valve Selection'!AF667&amp;" kPa")</f>
        <v>0 kPa</v>
      </c>
      <c r="J667" s="41">
        <f>IF(ISBLANK(A667),"",'Frese Valve Selection'!B667)</f>
        <v>0</v>
      </c>
      <c r="K667" s="42" t="str">
        <f>IF(ISBLANK('Frese Valve Selection'!E667),"",'Frese Valve Selection'!E667)</f>
        <v/>
      </c>
    </row>
    <row r="668" spans="1:11">
      <c r="A668" s="40" t="str">
        <f>IF(ISBLANK('Frese Valve Selection'!O668),"",'Frese Valve Selection'!O668)</f>
        <v/>
      </c>
      <c r="B668" s="41">
        <f>'Frese Valve Selection'!C668</f>
        <v>0</v>
      </c>
      <c r="C668" s="41">
        <f>IF(ISBLANK(A668),"",'Frese Valve Selection'!AE668)</f>
        <v>0</v>
      </c>
      <c r="D668" s="41"/>
      <c r="E668" s="41"/>
      <c r="F668" s="41">
        <f>IF(ISBLANK(A668),"",'Frese Valve Selection'!D668)</f>
        <v>0</v>
      </c>
      <c r="G668" s="41">
        <v>1</v>
      </c>
      <c r="H668" s="41" t="s">
        <v>78</v>
      </c>
      <c r="I668" s="41" t="str">
        <f>IF(ISBLANK(A668),"",'Frese Valve Selection'!AF668&amp;" kPa")</f>
        <v>0 kPa</v>
      </c>
      <c r="J668" s="41">
        <f>IF(ISBLANK(A668),"",'Frese Valve Selection'!B668)</f>
        <v>0</v>
      </c>
      <c r="K668" s="42" t="str">
        <f>IF(ISBLANK('Frese Valve Selection'!E668),"",'Frese Valve Selection'!E668)</f>
        <v/>
      </c>
    </row>
    <row r="669" spans="1:11">
      <c r="A669" s="40" t="str">
        <f>IF(ISBLANK('Frese Valve Selection'!O669),"",'Frese Valve Selection'!O669)</f>
        <v/>
      </c>
      <c r="B669" s="41">
        <f>'Frese Valve Selection'!C669</f>
        <v>0</v>
      </c>
      <c r="C669" s="41">
        <f>IF(ISBLANK(A669),"",'Frese Valve Selection'!AE669)</f>
        <v>0</v>
      </c>
      <c r="D669" s="41"/>
      <c r="E669" s="41"/>
      <c r="F669" s="41">
        <f>IF(ISBLANK(A669),"",'Frese Valve Selection'!D669)</f>
        <v>0</v>
      </c>
      <c r="G669" s="41">
        <v>1</v>
      </c>
      <c r="H669" s="41" t="s">
        <v>78</v>
      </c>
      <c r="I669" s="41" t="str">
        <f>IF(ISBLANK(A669),"",'Frese Valve Selection'!AF669&amp;" kPa")</f>
        <v>0 kPa</v>
      </c>
      <c r="J669" s="41">
        <f>IF(ISBLANK(A669),"",'Frese Valve Selection'!B669)</f>
        <v>0</v>
      </c>
      <c r="K669" s="42" t="str">
        <f>IF(ISBLANK('Frese Valve Selection'!E669),"",'Frese Valve Selection'!E669)</f>
        <v/>
      </c>
    </row>
    <row r="670" spans="1:11">
      <c r="A670" s="40" t="str">
        <f>IF(ISBLANK('Frese Valve Selection'!O670),"",'Frese Valve Selection'!O670)</f>
        <v/>
      </c>
      <c r="B670" s="41">
        <f>'Frese Valve Selection'!C670</f>
        <v>0</v>
      </c>
      <c r="C670" s="41">
        <f>IF(ISBLANK(A670),"",'Frese Valve Selection'!AE670)</f>
        <v>0</v>
      </c>
      <c r="D670" s="41"/>
      <c r="E670" s="41"/>
      <c r="F670" s="41">
        <f>IF(ISBLANK(A670),"",'Frese Valve Selection'!D670)</f>
        <v>0</v>
      </c>
      <c r="G670" s="41">
        <v>1</v>
      </c>
      <c r="H670" s="41" t="s">
        <v>78</v>
      </c>
      <c r="I670" s="41" t="str">
        <f>IF(ISBLANK(A670),"",'Frese Valve Selection'!AF670&amp;" kPa")</f>
        <v>0 kPa</v>
      </c>
      <c r="J670" s="41">
        <f>IF(ISBLANK(A670),"",'Frese Valve Selection'!B670)</f>
        <v>0</v>
      </c>
      <c r="K670" s="42" t="str">
        <f>IF(ISBLANK('Frese Valve Selection'!E670),"",'Frese Valve Selection'!E670)</f>
        <v/>
      </c>
    </row>
    <row r="671" spans="1:11">
      <c r="A671" s="40" t="str">
        <f>IF(ISBLANK('Frese Valve Selection'!O671),"",'Frese Valve Selection'!O671)</f>
        <v/>
      </c>
      <c r="B671" s="41">
        <f>'Frese Valve Selection'!C671</f>
        <v>0</v>
      </c>
      <c r="C671" s="41">
        <f>IF(ISBLANK(A671),"",'Frese Valve Selection'!AE671)</f>
        <v>0</v>
      </c>
      <c r="D671" s="41"/>
      <c r="E671" s="41"/>
      <c r="F671" s="41">
        <f>IF(ISBLANK(A671),"",'Frese Valve Selection'!D671)</f>
        <v>0</v>
      </c>
      <c r="G671" s="41">
        <v>1</v>
      </c>
      <c r="H671" s="41" t="s">
        <v>78</v>
      </c>
      <c r="I671" s="41" t="str">
        <f>IF(ISBLANK(A671),"",'Frese Valve Selection'!AF671&amp;" kPa")</f>
        <v>0 kPa</v>
      </c>
      <c r="J671" s="41">
        <f>IF(ISBLANK(A671),"",'Frese Valve Selection'!B671)</f>
        <v>0</v>
      </c>
      <c r="K671" s="42" t="str">
        <f>IF(ISBLANK('Frese Valve Selection'!E671),"",'Frese Valve Selection'!E671)</f>
        <v/>
      </c>
    </row>
    <row r="672" spans="1:11">
      <c r="A672" s="40" t="str">
        <f>IF(ISBLANK('Frese Valve Selection'!O672),"",'Frese Valve Selection'!O672)</f>
        <v/>
      </c>
      <c r="B672" s="41">
        <f>'Frese Valve Selection'!C672</f>
        <v>0</v>
      </c>
      <c r="C672" s="41">
        <f>IF(ISBLANK(A672),"",'Frese Valve Selection'!AE672)</f>
        <v>0</v>
      </c>
      <c r="D672" s="41"/>
      <c r="E672" s="41"/>
      <c r="F672" s="41">
        <f>IF(ISBLANK(A672),"",'Frese Valve Selection'!D672)</f>
        <v>0</v>
      </c>
      <c r="G672" s="41">
        <v>1</v>
      </c>
      <c r="H672" s="41" t="s">
        <v>78</v>
      </c>
      <c r="I672" s="41" t="str">
        <f>IF(ISBLANK(A672),"",'Frese Valve Selection'!AF672&amp;" kPa")</f>
        <v>0 kPa</v>
      </c>
      <c r="J672" s="41">
        <f>IF(ISBLANK(A672),"",'Frese Valve Selection'!B672)</f>
        <v>0</v>
      </c>
      <c r="K672" s="42" t="str">
        <f>IF(ISBLANK('Frese Valve Selection'!E672),"",'Frese Valve Selection'!E672)</f>
        <v/>
      </c>
    </row>
    <row r="673" spans="1:11">
      <c r="A673" s="40" t="str">
        <f>IF(ISBLANK('Frese Valve Selection'!O673),"",'Frese Valve Selection'!O673)</f>
        <v/>
      </c>
      <c r="B673" s="41">
        <f>'Frese Valve Selection'!C673</f>
        <v>0</v>
      </c>
      <c r="C673" s="41">
        <f>IF(ISBLANK(A673),"",'Frese Valve Selection'!AE673)</f>
        <v>0</v>
      </c>
      <c r="D673" s="41"/>
      <c r="E673" s="41"/>
      <c r="F673" s="41">
        <f>IF(ISBLANK(A673),"",'Frese Valve Selection'!D673)</f>
        <v>0</v>
      </c>
      <c r="G673" s="41">
        <v>1</v>
      </c>
      <c r="H673" s="41" t="s">
        <v>78</v>
      </c>
      <c r="I673" s="41" t="str">
        <f>IF(ISBLANK(A673),"",'Frese Valve Selection'!AF673&amp;" kPa")</f>
        <v>0 kPa</v>
      </c>
      <c r="J673" s="41">
        <f>IF(ISBLANK(A673),"",'Frese Valve Selection'!B673)</f>
        <v>0</v>
      </c>
      <c r="K673" s="42" t="str">
        <f>IF(ISBLANK('Frese Valve Selection'!E673),"",'Frese Valve Selection'!E673)</f>
        <v/>
      </c>
    </row>
    <row r="674" spans="1:11">
      <c r="A674" s="40" t="str">
        <f>IF(ISBLANK('Frese Valve Selection'!O674),"",'Frese Valve Selection'!O674)</f>
        <v/>
      </c>
      <c r="B674" s="41">
        <f>'Frese Valve Selection'!C674</f>
        <v>0</v>
      </c>
      <c r="C674" s="41">
        <f>IF(ISBLANK(A674),"",'Frese Valve Selection'!AE674)</f>
        <v>0</v>
      </c>
      <c r="D674" s="41"/>
      <c r="E674" s="41"/>
      <c r="F674" s="41">
        <f>IF(ISBLANK(A674),"",'Frese Valve Selection'!D674)</f>
        <v>0</v>
      </c>
      <c r="G674" s="41">
        <v>1</v>
      </c>
      <c r="H674" s="41" t="s">
        <v>78</v>
      </c>
      <c r="I674" s="41" t="str">
        <f>IF(ISBLANK(A674),"",'Frese Valve Selection'!AF674&amp;" kPa")</f>
        <v>0 kPa</v>
      </c>
      <c r="J674" s="41">
        <f>IF(ISBLANK(A674),"",'Frese Valve Selection'!B674)</f>
        <v>0</v>
      </c>
      <c r="K674" s="42" t="str">
        <f>IF(ISBLANK('Frese Valve Selection'!E674),"",'Frese Valve Selection'!E674)</f>
        <v/>
      </c>
    </row>
    <row r="675" spans="1:11">
      <c r="A675" s="40" t="str">
        <f>IF(ISBLANK('Frese Valve Selection'!O675),"",'Frese Valve Selection'!O675)</f>
        <v/>
      </c>
      <c r="B675" s="41">
        <f>'Frese Valve Selection'!C675</f>
        <v>0</v>
      </c>
      <c r="C675" s="41">
        <f>IF(ISBLANK(A675),"",'Frese Valve Selection'!AE675)</f>
        <v>0</v>
      </c>
      <c r="D675" s="41"/>
      <c r="E675" s="41"/>
      <c r="F675" s="41">
        <f>IF(ISBLANK(A675),"",'Frese Valve Selection'!D675)</f>
        <v>0</v>
      </c>
      <c r="G675" s="41">
        <v>1</v>
      </c>
      <c r="H675" s="41" t="s">
        <v>78</v>
      </c>
      <c r="I675" s="41" t="str">
        <f>IF(ISBLANK(A675),"",'Frese Valve Selection'!AF675&amp;" kPa")</f>
        <v>0 kPa</v>
      </c>
      <c r="J675" s="41">
        <f>IF(ISBLANK(A675),"",'Frese Valve Selection'!B675)</f>
        <v>0</v>
      </c>
      <c r="K675" s="42" t="str">
        <f>IF(ISBLANK('Frese Valve Selection'!E675),"",'Frese Valve Selection'!E675)</f>
        <v/>
      </c>
    </row>
    <row r="676" spans="1:11">
      <c r="A676" s="40" t="str">
        <f>IF(ISBLANK('Frese Valve Selection'!O676),"",'Frese Valve Selection'!O676)</f>
        <v/>
      </c>
      <c r="B676" s="41">
        <f>'Frese Valve Selection'!C676</f>
        <v>0</v>
      </c>
      <c r="C676" s="41">
        <f>IF(ISBLANK(A676),"",'Frese Valve Selection'!AE676)</f>
        <v>0</v>
      </c>
      <c r="D676" s="41"/>
      <c r="E676" s="41"/>
      <c r="F676" s="41">
        <f>IF(ISBLANK(A676),"",'Frese Valve Selection'!D676)</f>
        <v>0</v>
      </c>
      <c r="G676" s="41">
        <v>1</v>
      </c>
      <c r="H676" s="41" t="s">
        <v>78</v>
      </c>
      <c r="I676" s="41" t="str">
        <f>IF(ISBLANK(A676),"",'Frese Valve Selection'!AF676&amp;" kPa")</f>
        <v>0 kPa</v>
      </c>
      <c r="J676" s="41">
        <f>IF(ISBLANK(A676),"",'Frese Valve Selection'!B676)</f>
        <v>0</v>
      </c>
      <c r="K676" s="42" t="str">
        <f>IF(ISBLANK('Frese Valve Selection'!E676),"",'Frese Valve Selection'!E676)</f>
        <v/>
      </c>
    </row>
    <row r="677" spans="1:11">
      <c r="A677" s="40" t="str">
        <f>IF(ISBLANK('Frese Valve Selection'!O677),"",'Frese Valve Selection'!O677)</f>
        <v/>
      </c>
      <c r="B677" s="41">
        <f>'Frese Valve Selection'!C677</f>
        <v>0</v>
      </c>
      <c r="C677" s="41">
        <f>IF(ISBLANK(A677),"",'Frese Valve Selection'!AE677)</f>
        <v>0</v>
      </c>
      <c r="D677" s="41"/>
      <c r="E677" s="41"/>
      <c r="F677" s="41">
        <f>IF(ISBLANK(A677),"",'Frese Valve Selection'!D677)</f>
        <v>0</v>
      </c>
      <c r="G677" s="41">
        <v>1</v>
      </c>
      <c r="H677" s="41" t="s">
        <v>78</v>
      </c>
      <c r="I677" s="41" t="str">
        <f>IF(ISBLANK(A677),"",'Frese Valve Selection'!AF677&amp;" kPa")</f>
        <v>0 kPa</v>
      </c>
      <c r="J677" s="41">
        <f>IF(ISBLANK(A677),"",'Frese Valve Selection'!B677)</f>
        <v>0</v>
      </c>
      <c r="K677" s="42" t="str">
        <f>IF(ISBLANK('Frese Valve Selection'!E677),"",'Frese Valve Selection'!E677)</f>
        <v/>
      </c>
    </row>
    <row r="678" spans="1:11">
      <c r="A678" s="40" t="str">
        <f>IF(ISBLANK('Frese Valve Selection'!O678),"",'Frese Valve Selection'!O678)</f>
        <v/>
      </c>
      <c r="B678" s="41">
        <f>'Frese Valve Selection'!C678</f>
        <v>0</v>
      </c>
      <c r="C678" s="41">
        <f>IF(ISBLANK(A678),"",'Frese Valve Selection'!AE678)</f>
        <v>0</v>
      </c>
      <c r="D678" s="41"/>
      <c r="E678" s="41"/>
      <c r="F678" s="41">
        <f>IF(ISBLANK(A678),"",'Frese Valve Selection'!D678)</f>
        <v>0</v>
      </c>
      <c r="G678" s="41">
        <v>1</v>
      </c>
      <c r="H678" s="41" t="s">
        <v>78</v>
      </c>
      <c r="I678" s="41" t="str">
        <f>IF(ISBLANK(A678),"",'Frese Valve Selection'!AF678&amp;" kPa")</f>
        <v>0 kPa</v>
      </c>
      <c r="J678" s="41">
        <f>IF(ISBLANK(A678),"",'Frese Valve Selection'!B678)</f>
        <v>0</v>
      </c>
      <c r="K678" s="42" t="str">
        <f>IF(ISBLANK('Frese Valve Selection'!E678),"",'Frese Valve Selection'!E678)</f>
        <v/>
      </c>
    </row>
    <row r="679" spans="1:11">
      <c r="A679" s="40" t="str">
        <f>IF(ISBLANK('Frese Valve Selection'!O679),"",'Frese Valve Selection'!O679)</f>
        <v/>
      </c>
      <c r="B679" s="41">
        <f>'Frese Valve Selection'!C679</f>
        <v>0</v>
      </c>
      <c r="C679" s="41">
        <f>IF(ISBLANK(A679),"",'Frese Valve Selection'!AE679)</f>
        <v>0</v>
      </c>
      <c r="D679" s="41"/>
      <c r="E679" s="41"/>
      <c r="F679" s="41">
        <f>IF(ISBLANK(A679),"",'Frese Valve Selection'!D679)</f>
        <v>0</v>
      </c>
      <c r="G679" s="41">
        <v>1</v>
      </c>
      <c r="H679" s="41" t="s">
        <v>78</v>
      </c>
      <c r="I679" s="41" t="str">
        <f>IF(ISBLANK(A679),"",'Frese Valve Selection'!AF679&amp;" kPa")</f>
        <v>0 kPa</v>
      </c>
      <c r="J679" s="41">
        <f>IF(ISBLANK(A679),"",'Frese Valve Selection'!B679)</f>
        <v>0</v>
      </c>
      <c r="K679" s="42" t="str">
        <f>IF(ISBLANK('Frese Valve Selection'!E679),"",'Frese Valve Selection'!E679)</f>
        <v/>
      </c>
    </row>
    <row r="680" spans="1:11">
      <c r="A680" s="40" t="str">
        <f>IF(ISBLANK('Frese Valve Selection'!O680),"",'Frese Valve Selection'!O680)</f>
        <v/>
      </c>
      <c r="B680" s="41">
        <f>'Frese Valve Selection'!C680</f>
        <v>0</v>
      </c>
      <c r="C680" s="41">
        <f>IF(ISBLANK(A680),"",'Frese Valve Selection'!AE680)</f>
        <v>0</v>
      </c>
      <c r="D680" s="41"/>
      <c r="E680" s="41"/>
      <c r="F680" s="41">
        <f>IF(ISBLANK(A680),"",'Frese Valve Selection'!D680)</f>
        <v>0</v>
      </c>
      <c r="G680" s="41">
        <v>1</v>
      </c>
      <c r="H680" s="41" t="s">
        <v>78</v>
      </c>
      <c r="I680" s="41" t="str">
        <f>IF(ISBLANK(A680),"",'Frese Valve Selection'!AF680&amp;" kPa")</f>
        <v>0 kPa</v>
      </c>
      <c r="J680" s="41">
        <f>IF(ISBLANK(A680),"",'Frese Valve Selection'!B680)</f>
        <v>0</v>
      </c>
      <c r="K680" s="42" t="str">
        <f>IF(ISBLANK('Frese Valve Selection'!E680),"",'Frese Valve Selection'!E680)</f>
        <v/>
      </c>
    </row>
    <row r="681" spans="1:11">
      <c r="A681" s="40" t="str">
        <f>IF(ISBLANK('Frese Valve Selection'!O681),"",'Frese Valve Selection'!O681)</f>
        <v/>
      </c>
      <c r="B681" s="41">
        <f>'Frese Valve Selection'!C681</f>
        <v>0</v>
      </c>
      <c r="C681" s="41">
        <f>IF(ISBLANK(A681),"",'Frese Valve Selection'!AE681)</f>
        <v>0</v>
      </c>
      <c r="D681" s="41"/>
      <c r="E681" s="41"/>
      <c r="F681" s="41">
        <f>IF(ISBLANK(A681),"",'Frese Valve Selection'!D681)</f>
        <v>0</v>
      </c>
      <c r="G681" s="41">
        <v>1</v>
      </c>
      <c r="H681" s="41" t="s">
        <v>78</v>
      </c>
      <c r="I681" s="41" t="str">
        <f>IF(ISBLANK(A681),"",'Frese Valve Selection'!AF681&amp;" kPa")</f>
        <v>0 kPa</v>
      </c>
      <c r="J681" s="41">
        <f>IF(ISBLANK(A681),"",'Frese Valve Selection'!B681)</f>
        <v>0</v>
      </c>
      <c r="K681" s="42" t="str">
        <f>IF(ISBLANK('Frese Valve Selection'!E681),"",'Frese Valve Selection'!E681)</f>
        <v/>
      </c>
    </row>
    <row r="682" spans="1:11">
      <c r="A682" s="40" t="str">
        <f>IF(ISBLANK('Frese Valve Selection'!O682),"",'Frese Valve Selection'!O682)</f>
        <v/>
      </c>
      <c r="B682" s="41">
        <f>'Frese Valve Selection'!C682</f>
        <v>0</v>
      </c>
      <c r="C682" s="41">
        <f>IF(ISBLANK(A682),"",'Frese Valve Selection'!AE682)</f>
        <v>0</v>
      </c>
      <c r="D682" s="41"/>
      <c r="E682" s="41"/>
      <c r="F682" s="41">
        <f>IF(ISBLANK(A682),"",'Frese Valve Selection'!D682)</f>
        <v>0</v>
      </c>
      <c r="G682" s="41">
        <v>1</v>
      </c>
      <c r="H682" s="41" t="s">
        <v>78</v>
      </c>
      <c r="I682" s="41" t="str">
        <f>IF(ISBLANK(A682),"",'Frese Valve Selection'!AF682&amp;" kPa")</f>
        <v>0 kPa</v>
      </c>
      <c r="J682" s="41">
        <f>IF(ISBLANK(A682),"",'Frese Valve Selection'!B682)</f>
        <v>0</v>
      </c>
      <c r="K682" s="42" t="str">
        <f>IF(ISBLANK('Frese Valve Selection'!E682),"",'Frese Valve Selection'!E682)</f>
        <v/>
      </c>
    </row>
    <row r="683" spans="1:11">
      <c r="A683" s="40" t="str">
        <f>IF(ISBLANK('Frese Valve Selection'!O683),"",'Frese Valve Selection'!O683)</f>
        <v/>
      </c>
      <c r="B683" s="41">
        <f>'Frese Valve Selection'!C683</f>
        <v>0</v>
      </c>
      <c r="C683" s="41">
        <f>IF(ISBLANK(A683),"",'Frese Valve Selection'!AE683)</f>
        <v>0</v>
      </c>
      <c r="D683" s="41"/>
      <c r="E683" s="41"/>
      <c r="F683" s="41">
        <f>IF(ISBLANK(A683),"",'Frese Valve Selection'!D683)</f>
        <v>0</v>
      </c>
      <c r="G683" s="41">
        <v>1</v>
      </c>
      <c r="H683" s="41" t="s">
        <v>78</v>
      </c>
      <c r="I683" s="41" t="str">
        <f>IF(ISBLANK(A683),"",'Frese Valve Selection'!AF683&amp;" kPa")</f>
        <v>0 kPa</v>
      </c>
      <c r="J683" s="41">
        <f>IF(ISBLANK(A683),"",'Frese Valve Selection'!B683)</f>
        <v>0</v>
      </c>
      <c r="K683" s="42" t="str">
        <f>IF(ISBLANK('Frese Valve Selection'!E683),"",'Frese Valve Selection'!E683)</f>
        <v/>
      </c>
    </row>
    <row r="684" spans="1:11">
      <c r="A684" s="40" t="str">
        <f>IF(ISBLANK('Frese Valve Selection'!O684),"",'Frese Valve Selection'!O684)</f>
        <v/>
      </c>
      <c r="B684" s="41">
        <f>'Frese Valve Selection'!C684</f>
        <v>0</v>
      </c>
      <c r="C684" s="41">
        <f>IF(ISBLANK(A684),"",'Frese Valve Selection'!AE684)</f>
        <v>0</v>
      </c>
      <c r="D684" s="41"/>
      <c r="E684" s="41"/>
      <c r="F684" s="41">
        <f>IF(ISBLANK(A684),"",'Frese Valve Selection'!D684)</f>
        <v>0</v>
      </c>
      <c r="G684" s="41">
        <v>1</v>
      </c>
      <c r="H684" s="41" t="s">
        <v>78</v>
      </c>
      <c r="I684" s="41" t="str">
        <f>IF(ISBLANK(A684),"",'Frese Valve Selection'!AF684&amp;" kPa")</f>
        <v>0 kPa</v>
      </c>
      <c r="J684" s="41">
        <f>IF(ISBLANK(A684),"",'Frese Valve Selection'!B684)</f>
        <v>0</v>
      </c>
      <c r="K684" s="42" t="str">
        <f>IF(ISBLANK('Frese Valve Selection'!E684),"",'Frese Valve Selection'!E684)</f>
        <v/>
      </c>
    </row>
    <row r="685" spans="1:11">
      <c r="A685" s="40" t="str">
        <f>IF(ISBLANK('Frese Valve Selection'!O685),"",'Frese Valve Selection'!O685)</f>
        <v/>
      </c>
      <c r="B685" s="41">
        <f>'Frese Valve Selection'!C685</f>
        <v>0</v>
      </c>
      <c r="C685" s="41">
        <f>IF(ISBLANK(A685),"",'Frese Valve Selection'!AE685)</f>
        <v>0</v>
      </c>
      <c r="D685" s="41"/>
      <c r="E685" s="41"/>
      <c r="F685" s="41">
        <f>IF(ISBLANK(A685),"",'Frese Valve Selection'!D685)</f>
        <v>0</v>
      </c>
      <c r="G685" s="41">
        <v>1</v>
      </c>
      <c r="H685" s="41" t="s">
        <v>78</v>
      </c>
      <c r="I685" s="41" t="str">
        <f>IF(ISBLANK(A685),"",'Frese Valve Selection'!AF685&amp;" kPa")</f>
        <v>0 kPa</v>
      </c>
      <c r="J685" s="41">
        <f>IF(ISBLANK(A685),"",'Frese Valve Selection'!B685)</f>
        <v>0</v>
      </c>
      <c r="K685" s="42" t="str">
        <f>IF(ISBLANK('Frese Valve Selection'!E685),"",'Frese Valve Selection'!E685)</f>
        <v/>
      </c>
    </row>
    <row r="686" spans="1:11">
      <c r="A686" s="40" t="str">
        <f>IF(ISBLANK('Frese Valve Selection'!O686),"",'Frese Valve Selection'!O686)</f>
        <v/>
      </c>
      <c r="B686" s="41">
        <f>'Frese Valve Selection'!C686</f>
        <v>0</v>
      </c>
      <c r="C686" s="41">
        <f>IF(ISBLANK(A686),"",'Frese Valve Selection'!AE686)</f>
        <v>0</v>
      </c>
      <c r="D686" s="41"/>
      <c r="E686" s="41"/>
      <c r="F686" s="41">
        <f>IF(ISBLANK(A686),"",'Frese Valve Selection'!D686)</f>
        <v>0</v>
      </c>
      <c r="G686" s="41">
        <v>1</v>
      </c>
      <c r="H686" s="41" t="s">
        <v>78</v>
      </c>
      <c r="I686" s="41" t="str">
        <f>IF(ISBLANK(A686),"",'Frese Valve Selection'!AF686&amp;" kPa")</f>
        <v>0 kPa</v>
      </c>
      <c r="J686" s="41">
        <f>IF(ISBLANK(A686),"",'Frese Valve Selection'!B686)</f>
        <v>0</v>
      </c>
      <c r="K686" s="42" t="str">
        <f>IF(ISBLANK('Frese Valve Selection'!E686),"",'Frese Valve Selection'!E686)</f>
        <v/>
      </c>
    </row>
    <row r="687" spans="1:11">
      <c r="A687" s="40" t="str">
        <f>IF(ISBLANK('Frese Valve Selection'!O687),"",'Frese Valve Selection'!O687)</f>
        <v/>
      </c>
      <c r="B687" s="41">
        <f>'Frese Valve Selection'!C687</f>
        <v>0</v>
      </c>
      <c r="C687" s="41">
        <f>IF(ISBLANK(A687),"",'Frese Valve Selection'!AE687)</f>
        <v>0</v>
      </c>
      <c r="D687" s="41"/>
      <c r="E687" s="41"/>
      <c r="F687" s="41">
        <f>IF(ISBLANK(A687),"",'Frese Valve Selection'!D687)</f>
        <v>0</v>
      </c>
      <c r="G687" s="41">
        <v>1</v>
      </c>
      <c r="H687" s="41" t="s">
        <v>78</v>
      </c>
      <c r="I687" s="41" t="str">
        <f>IF(ISBLANK(A687),"",'Frese Valve Selection'!AF687&amp;" kPa")</f>
        <v>0 kPa</v>
      </c>
      <c r="J687" s="41">
        <f>IF(ISBLANK(A687),"",'Frese Valve Selection'!B687)</f>
        <v>0</v>
      </c>
      <c r="K687" s="42" t="str">
        <f>IF(ISBLANK('Frese Valve Selection'!E687),"",'Frese Valve Selection'!E687)</f>
        <v/>
      </c>
    </row>
    <row r="688" spans="1:11">
      <c r="A688" s="40" t="str">
        <f>IF(ISBLANK('Frese Valve Selection'!O688),"",'Frese Valve Selection'!O688)</f>
        <v/>
      </c>
      <c r="B688" s="41">
        <f>'Frese Valve Selection'!C688</f>
        <v>0</v>
      </c>
      <c r="C688" s="41">
        <f>IF(ISBLANK(A688),"",'Frese Valve Selection'!AE688)</f>
        <v>0</v>
      </c>
      <c r="D688" s="41"/>
      <c r="E688" s="41"/>
      <c r="F688" s="41">
        <f>IF(ISBLANK(A688),"",'Frese Valve Selection'!D688)</f>
        <v>0</v>
      </c>
      <c r="G688" s="41">
        <v>1</v>
      </c>
      <c r="H688" s="41" t="s">
        <v>78</v>
      </c>
      <c r="I688" s="41" t="str">
        <f>IF(ISBLANK(A688),"",'Frese Valve Selection'!AF688&amp;" kPa")</f>
        <v>0 kPa</v>
      </c>
      <c r="J688" s="41">
        <f>IF(ISBLANK(A688),"",'Frese Valve Selection'!B688)</f>
        <v>0</v>
      </c>
      <c r="K688" s="42" t="str">
        <f>IF(ISBLANK('Frese Valve Selection'!E688),"",'Frese Valve Selection'!E688)</f>
        <v/>
      </c>
    </row>
    <row r="689" spans="1:11">
      <c r="A689" s="40" t="str">
        <f>IF(ISBLANK('Frese Valve Selection'!O689),"",'Frese Valve Selection'!O689)</f>
        <v/>
      </c>
      <c r="B689" s="41">
        <f>'Frese Valve Selection'!C689</f>
        <v>0</v>
      </c>
      <c r="C689" s="41">
        <f>IF(ISBLANK(A689),"",'Frese Valve Selection'!AE689)</f>
        <v>0</v>
      </c>
      <c r="D689" s="41"/>
      <c r="E689" s="41"/>
      <c r="F689" s="41">
        <f>IF(ISBLANK(A689),"",'Frese Valve Selection'!D689)</f>
        <v>0</v>
      </c>
      <c r="G689" s="41">
        <v>1</v>
      </c>
      <c r="H689" s="41" t="s">
        <v>78</v>
      </c>
      <c r="I689" s="41" t="str">
        <f>IF(ISBLANK(A689),"",'Frese Valve Selection'!AF689&amp;" kPa")</f>
        <v>0 kPa</v>
      </c>
      <c r="J689" s="41">
        <f>IF(ISBLANK(A689),"",'Frese Valve Selection'!B689)</f>
        <v>0</v>
      </c>
      <c r="K689" s="42" t="str">
        <f>IF(ISBLANK('Frese Valve Selection'!E689),"",'Frese Valve Selection'!E689)</f>
        <v/>
      </c>
    </row>
    <row r="690" spans="1:11">
      <c r="A690" s="40" t="str">
        <f>IF(ISBLANK('Frese Valve Selection'!O690),"",'Frese Valve Selection'!O690)</f>
        <v/>
      </c>
      <c r="B690" s="41">
        <f>'Frese Valve Selection'!C690</f>
        <v>0</v>
      </c>
      <c r="C690" s="41">
        <f>IF(ISBLANK(A690),"",'Frese Valve Selection'!AE690)</f>
        <v>0</v>
      </c>
      <c r="D690" s="41"/>
      <c r="E690" s="41"/>
      <c r="F690" s="41">
        <f>IF(ISBLANK(A690),"",'Frese Valve Selection'!D690)</f>
        <v>0</v>
      </c>
      <c r="G690" s="41">
        <v>1</v>
      </c>
      <c r="H690" s="41" t="s">
        <v>78</v>
      </c>
      <c r="I690" s="41" t="str">
        <f>IF(ISBLANK(A690),"",'Frese Valve Selection'!AF690&amp;" kPa")</f>
        <v>0 kPa</v>
      </c>
      <c r="J690" s="41">
        <f>IF(ISBLANK(A690),"",'Frese Valve Selection'!B690)</f>
        <v>0</v>
      </c>
      <c r="K690" s="42" t="str">
        <f>IF(ISBLANK('Frese Valve Selection'!E690),"",'Frese Valve Selection'!E690)</f>
        <v/>
      </c>
    </row>
    <row r="691" spans="1:11">
      <c r="A691" s="40" t="str">
        <f>IF(ISBLANK('Frese Valve Selection'!O691),"",'Frese Valve Selection'!O691)</f>
        <v/>
      </c>
      <c r="B691" s="41">
        <f>'Frese Valve Selection'!C691</f>
        <v>0</v>
      </c>
      <c r="C691" s="41">
        <f>IF(ISBLANK(A691),"",'Frese Valve Selection'!AE691)</f>
        <v>0</v>
      </c>
      <c r="D691" s="41"/>
      <c r="E691" s="41"/>
      <c r="F691" s="41">
        <f>IF(ISBLANK(A691),"",'Frese Valve Selection'!D691)</f>
        <v>0</v>
      </c>
      <c r="G691" s="41">
        <v>1</v>
      </c>
      <c r="H691" s="41" t="s">
        <v>78</v>
      </c>
      <c r="I691" s="41" t="str">
        <f>IF(ISBLANK(A691),"",'Frese Valve Selection'!AF691&amp;" kPa")</f>
        <v>0 kPa</v>
      </c>
      <c r="J691" s="41">
        <f>IF(ISBLANK(A691),"",'Frese Valve Selection'!B691)</f>
        <v>0</v>
      </c>
      <c r="K691" s="42" t="str">
        <f>IF(ISBLANK('Frese Valve Selection'!E691),"",'Frese Valve Selection'!E691)</f>
        <v/>
      </c>
    </row>
    <row r="692" spans="1:11">
      <c r="A692" s="40" t="str">
        <f>IF(ISBLANK('Frese Valve Selection'!O692),"",'Frese Valve Selection'!O692)</f>
        <v/>
      </c>
      <c r="B692" s="41">
        <f>'Frese Valve Selection'!C692</f>
        <v>0</v>
      </c>
      <c r="C692" s="41">
        <f>IF(ISBLANK(A692),"",'Frese Valve Selection'!AE692)</f>
        <v>0</v>
      </c>
      <c r="D692" s="41"/>
      <c r="E692" s="41"/>
      <c r="F692" s="41">
        <f>IF(ISBLANK(A692),"",'Frese Valve Selection'!D692)</f>
        <v>0</v>
      </c>
      <c r="G692" s="41">
        <v>1</v>
      </c>
      <c r="H692" s="41" t="s">
        <v>78</v>
      </c>
      <c r="I692" s="41" t="str">
        <f>IF(ISBLANK(A692),"",'Frese Valve Selection'!AF692&amp;" kPa")</f>
        <v>0 kPa</v>
      </c>
      <c r="J692" s="41">
        <f>IF(ISBLANK(A692),"",'Frese Valve Selection'!B692)</f>
        <v>0</v>
      </c>
      <c r="K692" s="42" t="str">
        <f>IF(ISBLANK('Frese Valve Selection'!E692),"",'Frese Valve Selection'!E692)</f>
        <v/>
      </c>
    </row>
    <row r="693" spans="1:11">
      <c r="A693" s="40" t="str">
        <f>IF(ISBLANK('Frese Valve Selection'!O693),"",'Frese Valve Selection'!O693)</f>
        <v/>
      </c>
      <c r="B693" s="41">
        <f>'Frese Valve Selection'!C693</f>
        <v>0</v>
      </c>
      <c r="C693" s="41">
        <f>IF(ISBLANK(A693),"",'Frese Valve Selection'!AE693)</f>
        <v>0</v>
      </c>
      <c r="D693" s="41"/>
      <c r="E693" s="41"/>
      <c r="F693" s="41">
        <f>IF(ISBLANK(A693),"",'Frese Valve Selection'!D693)</f>
        <v>0</v>
      </c>
      <c r="G693" s="41">
        <v>1</v>
      </c>
      <c r="H693" s="41" t="s">
        <v>78</v>
      </c>
      <c r="I693" s="41" t="str">
        <f>IF(ISBLANK(A693),"",'Frese Valve Selection'!AF693&amp;" kPa")</f>
        <v>0 kPa</v>
      </c>
      <c r="J693" s="41">
        <f>IF(ISBLANK(A693),"",'Frese Valve Selection'!B693)</f>
        <v>0</v>
      </c>
      <c r="K693" s="42" t="str">
        <f>IF(ISBLANK('Frese Valve Selection'!E693),"",'Frese Valve Selection'!E693)</f>
        <v/>
      </c>
    </row>
    <row r="694" spans="1:11">
      <c r="A694" s="40" t="str">
        <f>IF(ISBLANK('Frese Valve Selection'!O694),"",'Frese Valve Selection'!O694)</f>
        <v/>
      </c>
      <c r="B694" s="41">
        <f>'Frese Valve Selection'!C694</f>
        <v>0</v>
      </c>
      <c r="C694" s="41">
        <f>IF(ISBLANK(A694),"",'Frese Valve Selection'!AE694)</f>
        <v>0</v>
      </c>
      <c r="D694" s="41"/>
      <c r="E694" s="41"/>
      <c r="F694" s="41">
        <f>IF(ISBLANK(A694),"",'Frese Valve Selection'!D694)</f>
        <v>0</v>
      </c>
      <c r="G694" s="41">
        <v>1</v>
      </c>
      <c r="H694" s="41" t="s">
        <v>78</v>
      </c>
      <c r="I694" s="41" t="str">
        <f>IF(ISBLANK(A694),"",'Frese Valve Selection'!AF694&amp;" kPa")</f>
        <v>0 kPa</v>
      </c>
      <c r="J694" s="41">
        <f>IF(ISBLANK(A694),"",'Frese Valve Selection'!B694)</f>
        <v>0</v>
      </c>
      <c r="K694" s="42" t="str">
        <f>IF(ISBLANK('Frese Valve Selection'!E694),"",'Frese Valve Selection'!E694)</f>
        <v/>
      </c>
    </row>
    <row r="695" spans="1:11">
      <c r="A695" s="40" t="str">
        <f>IF(ISBLANK('Frese Valve Selection'!O695),"",'Frese Valve Selection'!O695)</f>
        <v/>
      </c>
      <c r="B695" s="41">
        <f>'Frese Valve Selection'!C695</f>
        <v>0</v>
      </c>
      <c r="C695" s="41">
        <f>IF(ISBLANK(A695),"",'Frese Valve Selection'!AE695)</f>
        <v>0</v>
      </c>
      <c r="D695" s="41"/>
      <c r="E695" s="41"/>
      <c r="F695" s="41">
        <f>IF(ISBLANK(A695),"",'Frese Valve Selection'!D695)</f>
        <v>0</v>
      </c>
      <c r="G695" s="41">
        <v>1</v>
      </c>
      <c r="H695" s="41" t="s">
        <v>78</v>
      </c>
      <c r="I695" s="41" t="str">
        <f>IF(ISBLANK(A695),"",'Frese Valve Selection'!AF695&amp;" kPa")</f>
        <v>0 kPa</v>
      </c>
      <c r="J695" s="41">
        <f>IF(ISBLANK(A695),"",'Frese Valve Selection'!B695)</f>
        <v>0</v>
      </c>
      <c r="K695" s="42" t="str">
        <f>IF(ISBLANK('Frese Valve Selection'!E695),"",'Frese Valve Selection'!E695)</f>
        <v/>
      </c>
    </row>
    <row r="696" spans="1:11">
      <c r="A696" s="40" t="str">
        <f>IF(ISBLANK('Frese Valve Selection'!O696),"",'Frese Valve Selection'!O696)</f>
        <v/>
      </c>
      <c r="B696" s="41">
        <f>'Frese Valve Selection'!C696</f>
        <v>0</v>
      </c>
      <c r="C696" s="41">
        <f>IF(ISBLANK(A696),"",'Frese Valve Selection'!AE696)</f>
        <v>0</v>
      </c>
      <c r="D696" s="41"/>
      <c r="E696" s="41"/>
      <c r="F696" s="41">
        <f>IF(ISBLANK(A696),"",'Frese Valve Selection'!D696)</f>
        <v>0</v>
      </c>
      <c r="G696" s="41">
        <v>1</v>
      </c>
      <c r="H696" s="41" t="s">
        <v>78</v>
      </c>
      <c r="I696" s="41" t="str">
        <f>IF(ISBLANK(A696),"",'Frese Valve Selection'!AF696&amp;" kPa")</f>
        <v>0 kPa</v>
      </c>
      <c r="J696" s="41">
        <f>IF(ISBLANK(A696),"",'Frese Valve Selection'!B696)</f>
        <v>0</v>
      </c>
      <c r="K696" s="42" t="str">
        <f>IF(ISBLANK('Frese Valve Selection'!E696),"",'Frese Valve Selection'!E696)</f>
        <v/>
      </c>
    </row>
    <row r="697" spans="1:11">
      <c r="A697" s="40" t="str">
        <f>IF(ISBLANK('Frese Valve Selection'!O697),"",'Frese Valve Selection'!O697)</f>
        <v/>
      </c>
      <c r="B697" s="41">
        <f>'Frese Valve Selection'!C697</f>
        <v>0</v>
      </c>
      <c r="C697" s="41">
        <f>IF(ISBLANK(A697),"",'Frese Valve Selection'!AE697)</f>
        <v>0</v>
      </c>
      <c r="D697" s="41"/>
      <c r="E697" s="41"/>
      <c r="F697" s="41">
        <f>IF(ISBLANK(A697),"",'Frese Valve Selection'!D697)</f>
        <v>0</v>
      </c>
      <c r="G697" s="41">
        <v>1</v>
      </c>
      <c r="H697" s="41" t="s">
        <v>78</v>
      </c>
      <c r="I697" s="41" t="str">
        <f>IF(ISBLANK(A697),"",'Frese Valve Selection'!AF697&amp;" kPa")</f>
        <v>0 kPa</v>
      </c>
      <c r="J697" s="41">
        <f>IF(ISBLANK(A697),"",'Frese Valve Selection'!B697)</f>
        <v>0</v>
      </c>
      <c r="K697" s="42" t="str">
        <f>IF(ISBLANK('Frese Valve Selection'!E697),"",'Frese Valve Selection'!E697)</f>
        <v/>
      </c>
    </row>
    <row r="698" spans="1:11">
      <c r="A698" s="40" t="str">
        <f>IF(ISBLANK('Frese Valve Selection'!O698),"",'Frese Valve Selection'!O698)</f>
        <v/>
      </c>
      <c r="B698" s="41">
        <f>'Frese Valve Selection'!C698</f>
        <v>0</v>
      </c>
      <c r="C698" s="41">
        <f>IF(ISBLANK(A698),"",'Frese Valve Selection'!AE698)</f>
        <v>0</v>
      </c>
      <c r="D698" s="41"/>
      <c r="E698" s="41"/>
      <c r="F698" s="41">
        <f>IF(ISBLANK(A698),"",'Frese Valve Selection'!D698)</f>
        <v>0</v>
      </c>
      <c r="G698" s="41">
        <v>1</v>
      </c>
      <c r="H698" s="41" t="s">
        <v>78</v>
      </c>
      <c r="I698" s="41" t="str">
        <f>IF(ISBLANK(A698),"",'Frese Valve Selection'!AF698&amp;" kPa")</f>
        <v>0 kPa</v>
      </c>
      <c r="J698" s="41">
        <f>IF(ISBLANK(A698),"",'Frese Valve Selection'!B698)</f>
        <v>0</v>
      </c>
      <c r="K698" s="42" t="str">
        <f>IF(ISBLANK('Frese Valve Selection'!E698),"",'Frese Valve Selection'!E698)</f>
        <v/>
      </c>
    </row>
    <row r="699" spans="1:11">
      <c r="A699" s="40" t="str">
        <f>IF(ISBLANK('Frese Valve Selection'!O699),"",'Frese Valve Selection'!O699)</f>
        <v/>
      </c>
      <c r="B699" s="41">
        <f>'Frese Valve Selection'!C699</f>
        <v>0</v>
      </c>
      <c r="C699" s="41">
        <f>IF(ISBLANK(A699),"",'Frese Valve Selection'!AE699)</f>
        <v>0</v>
      </c>
      <c r="D699" s="41"/>
      <c r="E699" s="41"/>
      <c r="F699" s="41">
        <f>IF(ISBLANK(A699),"",'Frese Valve Selection'!D699)</f>
        <v>0</v>
      </c>
      <c r="G699" s="41">
        <v>1</v>
      </c>
      <c r="H699" s="41" t="s">
        <v>78</v>
      </c>
      <c r="I699" s="41" t="str">
        <f>IF(ISBLANK(A699),"",'Frese Valve Selection'!AF699&amp;" kPa")</f>
        <v>0 kPa</v>
      </c>
      <c r="J699" s="41">
        <f>IF(ISBLANK(A699),"",'Frese Valve Selection'!B699)</f>
        <v>0</v>
      </c>
      <c r="K699" s="42" t="str">
        <f>IF(ISBLANK('Frese Valve Selection'!E699),"",'Frese Valve Selection'!E699)</f>
        <v/>
      </c>
    </row>
    <row r="700" spans="1:11">
      <c r="A700" s="40" t="str">
        <f>IF(ISBLANK('Frese Valve Selection'!O700),"",'Frese Valve Selection'!O700)</f>
        <v/>
      </c>
      <c r="B700" s="41">
        <f>'Frese Valve Selection'!C700</f>
        <v>0</v>
      </c>
      <c r="C700" s="41">
        <f>IF(ISBLANK(A700),"",'Frese Valve Selection'!AE700)</f>
        <v>0</v>
      </c>
      <c r="D700" s="41"/>
      <c r="E700" s="41"/>
      <c r="F700" s="41">
        <f>IF(ISBLANK(A700),"",'Frese Valve Selection'!D700)</f>
        <v>0</v>
      </c>
      <c r="G700" s="41">
        <v>1</v>
      </c>
      <c r="H700" s="41" t="s">
        <v>78</v>
      </c>
      <c r="I700" s="41" t="str">
        <f>IF(ISBLANK(A700),"",'Frese Valve Selection'!AF700&amp;" kPa")</f>
        <v>0 kPa</v>
      </c>
      <c r="J700" s="41">
        <f>IF(ISBLANK(A700),"",'Frese Valve Selection'!B700)</f>
        <v>0</v>
      </c>
      <c r="K700" s="42" t="str">
        <f>IF(ISBLANK('Frese Valve Selection'!E700),"",'Frese Valve Selection'!E700)</f>
        <v/>
      </c>
    </row>
    <row r="701" spans="1:11">
      <c r="A701" s="40" t="str">
        <f>IF(ISBLANK('Frese Valve Selection'!O701),"",'Frese Valve Selection'!O701)</f>
        <v/>
      </c>
      <c r="B701" s="41">
        <f>'Frese Valve Selection'!C701</f>
        <v>0</v>
      </c>
      <c r="C701" s="41">
        <f>IF(ISBLANK(A701),"",'Frese Valve Selection'!AE701)</f>
        <v>0</v>
      </c>
      <c r="D701" s="41"/>
      <c r="E701" s="41"/>
      <c r="F701" s="41">
        <f>IF(ISBLANK(A701),"",'Frese Valve Selection'!D701)</f>
        <v>0</v>
      </c>
      <c r="G701" s="41">
        <v>1</v>
      </c>
      <c r="H701" s="41" t="s">
        <v>78</v>
      </c>
      <c r="I701" s="41" t="str">
        <f>IF(ISBLANK(A701),"",'Frese Valve Selection'!AF701&amp;" kPa")</f>
        <v>0 kPa</v>
      </c>
      <c r="J701" s="41">
        <f>IF(ISBLANK(A701),"",'Frese Valve Selection'!B701)</f>
        <v>0</v>
      </c>
      <c r="K701" s="42" t="str">
        <f>IF(ISBLANK('Frese Valve Selection'!E701),"",'Frese Valve Selection'!E701)</f>
        <v/>
      </c>
    </row>
    <row r="702" spans="1:11">
      <c r="A702" s="40" t="str">
        <f>IF(ISBLANK('Frese Valve Selection'!O702),"",'Frese Valve Selection'!O702)</f>
        <v/>
      </c>
      <c r="B702" s="41">
        <f>'Frese Valve Selection'!C702</f>
        <v>0</v>
      </c>
      <c r="C702" s="41">
        <f>IF(ISBLANK(A702),"",'Frese Valve Selection'!AE702)</f>
        <v>0</v>
      </c>
      <c r="D702" s="41"/>
      <c r="E702" s="41"/>
      <c r="F702" s="41">
        <f>IF(ISBLANK(A702),"",'Frese Valve Selection'!D702)</f>
        <v>0</v>
      </c>
      <c r="G702" s="41">
        <v>1</v>
      </c>
      <c r="H702" s="41" t="s">
        <v>78</v>
      </c>
      <c r="I702" s="41" t="str">
        <f>IF(ISBLANK(A702),"",'Frese Valve Selection'!AF702&amp;" kPa")</f>
        <v>0 kPa</v>
      </c>
      <c r="J702" s="41">
        <f>IF(ISBLANK(A702),"",'Frese Valve Selection'!B702)</f>
        <v>0</v>
      </c>
      <c r="K702" s="42" t="str">
        <f>IF(ISBLANK('Frese Valve Selection'!E702),"",'Frese Valve Selection'!E702)</f>
        <v/>
      </c>
    </row>
    <row r="703" spans="1:11">
      <c r="A703" s="40" t="str">
        <f>IF(ISBLANK('Frese Valve Selection'!O703),"",'Frese Valve Selection'!O703)</f>
        <v/>
      </c>
      <c r="B703" s="41">
        <f>'Frese Valve Selection'!C703</f>
        <v>0</v>
      </c>
      <c r="C703" s="41">
        <f>IF(ISBLANK(A703),"",'Frese Valve Selection'!AE703)</f>
        <v>0</v>
      </c>
      <c r="D703" s="41"/>
      <c r="E703" s="41"/>
      <c r="F703" s="41">
        <f>IF(ISBLANK(A703),"",'Frese Valve Selection'!D703)</f>
        <v>0</v>
      </c>
      <c r="G703" s="41">
        <v>1</v>
      </c>
      <c r="H703" s="41" t="s">
        <v>78</v>
      </c>
      <c r="I703" s="41" t="str">
        <f>IF(ISBLANK(A703),"",'Frese Valve Selection'!AF703&amp;" kPa")</f>
        <v>0 kPa</v>
      </c>
      <c r="J703" s="41">
        <f>IF(ISBLANK(A703),"",'Frese Valve Selection'!B703)</f>
        <v>0</v>
      </c>
      <c r="K703" s="42" t="str">
        <f>IF(ISBLANK('Frese Valve Selection'!E703),"",'Frese Valve Selection'!E703)</f>
        <v/>
      </c>
    </row>
    <row r="704" spans="1:11">
      <c r="A704" s="40" t="str">
        <f>IF(ISBLANK('Frese Valve Selection'!O704),"",'Frese Valve Selection'!O704)</f>
        <v/>
      </c>
      <c r="B704" s="41">
        <f>'Frese Valve Selection'!C704</f>
        <v>0</v>
      </c>
      <c r="C704" s="41">
        <f>IF(ISBLANK(A704),"",'Frese Valve Selection'!AE704)</f>
        <v>0</v>
      </c>
      <c r="D704" s="41"/>
      <c r="E704" s="41"/>
      <c r="F704" s="41">
        <f>IF(ISBLANK(A704),"",'Frese Valve Selection'!D704)</f>
        <v>0</v>
      </c>
      <c r="G704" s="41">
        <v>1</v>
      </c>
      <c r="H704" s="41" t="s">
        <v>78</v>
      </c>
      <c r="I704" s="41" t="str">
        <f>IF(ISBLANK(A704),"",'Frese Valve Selection'!AF704&amp;" kPa")</f>
        <v>0 kPa</v>
      </c>
      <c r="J704" s="41">
        <f>IF(ISBLANK(A704),"",'Frese Valve Selection'!B704)</f>
        <v>0</v>
      </c>
      <c r="K704" s="42" t="str">
        <f>IF(ISBLANK('Frese Valve Selection'!E704),"",'Frese Valve Selection'!E704)</f>
        <v/>
      </c>
    </row>
    <row r="705" spans="1:11">
      <c r="A705" s="40" t="str">
        <f>IF(ISBLANK('Frese Valve Selection'!O705),"",'Frese Valve Selection'!O705)</f>
        <v/>
      </c>
      <c r="B705" s="41">
        <f>'Frese Valve Selection'!C705</f>
        <v>0</v>
      </c>
      <c r="C705" s="41">
        <f>IF(ISBLANK(A705),"",'Frese Valve Selection'!AE705)</f>
        <v>0</v>
      </c>
      <c r="D705" s="41"/>
      <c r="E705" s="41"/>
      <c r="F705" s="41">
        <f>IF(ISBLANK(A705),"",'Frese Valve Selection'!D705)</f>
        <v>0</v>
      </c>
      <c r="G705" s="41">
        <v>1</v>
      </c>
      <c r="H705" s="41" t="s">
        <v>78</v>
      </c>
      <c r="I705" s="41" t="str">
        <f>IF(ISBLANK(A705),"",'Frese Valve Selection'!AF705&amp;" kPa")</f>
        <v>0 kPa</v>
      </c>
      <c r="J705" s="41">
        <f>IF(ISBLANK(A705),"",'Frese Valve Selection'!B705)</f>
        <v>0</v>
      </c>
      <c r="K705" s="42" t="str">
        <f>IF(ISBLANK('Frese Valve Selection'!E705),"",'Frese Valve Selection'!E705)</f>
        <v/>
      </c>
    </row>
    <row r="706" spans="1:11">
      <c r="A706" s="40" t="str">
        <f>IF(ISBLANK('Frese Valve Selection'!O706),"",'Frese Valve Selection'!O706)</f>
        <v/>
      </c>
      <c r="B706" s="41">
        <f>'Frese Valve Selection'!C706</f>
        <v>0</v>
      </c>
      <c r="C706" s="41">
        <f>IF(ISBLANK(A706),"",'Frese Valve Selection'!AE706)</f>
        <v>0</v>
      </c>
      <c r="D706" s="41"/>
      <c r="E706" s="41"/>
      <c r="F706" s="41">
        <f>IF(ISBLANK(A706),"",'Frese Valve Selection'!D706)</f>
        <v>0</v>
      </c>
      <c r="G706" s="41">
        <v>1</v>
      </c>
      <c r="H706" s="41" t="s">
        <v>78</v>
      </c>
      <c r="I706" s="41" t="str">
        <f>IF(ISBLANK(A706),"",'Frese Valve Selection'!AF706&amp;" kPa")</f>
        <v>0 kPa</v>
      </c>
      <c r="J706" s="41">
        <f>IF(ISBLANK(A706),"",'Frese Valve Selection'!B706)</f>
        <v>0</v>
      </c>
      <c r="K706" s="42" t="str">
        <f>IF(ISBLANK('Frese Valve Selection'!E706),"",'Frese Valve Selection'!E706)</f>
        <v/>
      </c>
    </row>
    <row r="707" spans="1:11">
      <c r="A707" s="40" t="str">
        <f>IF(ISBLANK('Frese Valve Selection'!O707),"",'Frese Valve Selection'!O707)</f>
        <v/>
      </c>
      <c r="B707" s="41">
        <f>'Frese Valve Selection'!C707</f>
        <v>0</v>
      </c>
      <c r="C707" s="41">
        <f>IF(ISBLANK(A707),"",'Frese Valve Selection'!AE707)</f>
        <v>0</v>
      </c>
      <c r="D707" s="41"/>
      <c r="E707" s="41"/>
      <c r="F707" s="41">
        <f>IF(ISBLANK(A707),"",'Frese Valve Selection'!D707)</f>
        <v>0</v>
      </c>
      <c r="G707" s="41">
        <v>1</v>
      </c>
      <c r="H707" s="41" t="s">
        <v>78</v>
      </c>
      <c r="I707" s="41" t="str">
        <f>IF(ISBLANK(A707),"",'Frese Valve Selection'!AF707&amp;" kPa")</f>
        <v>0 kPa</v>
      </c>
      <c r="J707" s="41">
        <f>IF(ISBLANK(A707),"",'Frese Valve Selection'!B707)</f>
        <v>0</v>
      </c>
      <c r="K707" s="42" t="str">
        <f>IF(ISBLANK('Frese Valve Selection'!E707),"",'Frese Valve Selection'!E707)</f>
        <v/>
      </c>
    </row>
    <row r="708" spans="1:11">
      <c r="A708" s="40" t="str">
        <f>IF(ISBLANK('Frese Valve Selection'!O708),"",'Frese Valve Selection'!O708)</f>
        <v/>
      </c>
      <c r="B708" s="41">
        <f>'Frese Valve Selection'!C708</f>
        <v>0</v>
      </c>
      <c r="C708" s="41">
        <f>IF(ISBLANK(A708),"",'Frese Valve Selection'!AE708)</f>
        <v>0</v>
      </c>
      <c r="D708" s="41"/>
      <c r="E708" s="41"/>
      <c r="F708" s="41">
        <f>IF(ISBLANK(A708),"",'Frese Valve Selection'!D708)</f>
        <v>0</v>
      </c>
      <c r="G708" s="41">
        <v>1</v>
      </c>
      <c r="H708" s="41" t="s">
        <v>78</v>
      </c>
      <c r="I708" s="41" t="str">
        <f>IF(ISBLANK(A708),"",'Frese Valve Selection'!AF708&amp;" kPa")</f>
        <v>0 kPa</v>
      </c>
      <c r="J708" s="41">
        <f>IF(ISBLANK(A708),"",'Frese Valve Selection'!B708)</f>
        <v>0</v>
      </c>
      <c r="K708" s="42" t="str">
        <f>IF(ISBLANK('Frese Valve Selection'!E708),"",'Frese Valve Selection'!E708)</f>
        <v/>
      </c>
    </row>
    <row r="709" spans="1:11">
      <c r="A709" s="40" t="str">
        <f>IF(ISBLANK('Frese Valve Selection'!O709),"",'Frese Valve Selection'!O709)</f>
        <v/>
      </c>
      <c r="B709" s="41">
        <f>'Frese Valve Selection'!C709</f>
        <v>0</v>
      </c>
      <c r="C709" s="41">
        <f>IF(ISBLANK(A709),"",'Frese Valve Selection'!AE709)</f>
        <v>0</v>
      </c>
      <c r="D709" s="41"/>
      <c r="E709" s="41"/>
      <c r="F709" s="41">
        <f>IF(ISBLANK(A709),"",'Frese Valve Selection'!D709)</f>
        <v>0</v>
      </c>
      <c r="G709" s="41">
        <v>1</v>
      </c>
      <c r="H709" s="41" t="s">
        <v>78</v>
      </c>
      <c r="I709" s="41" t="str">
        <f>IF(ISBLANK(A709),"",'Frese Valve Selection'!AF709&amp;" kPa")</f>
        <v>0 kPa</v>
      </c>
      <c r="J709" s="41">
        <f>IF(ISBLANK(A709),"",'Frese Valve Selection'!B709)</f>
        <v>0</v>
      </c>
      <c r="K709" s="42" t="str">
        <f>IF(ISBLANK('Frese Valve Selection'!E709),"",'Frese Valve Selection'!E709)</f>
        <v/>
      </c>
    </row>
    <row r="710" spans="1:11">
      <c r="A710" s="40" t="str">
        <f>IF(ISBLANK('Frese Valve Selection'!O710),"",'Frese Valve Selection'!O710)</f>
        <v/>
      </c>
      <c r="B710" s="41">
        <f>'Frese Valve Selection'!C710</f>
        <v>0</v>
      </c>
      <c r="C710" s="41">
        <f>IF(ISBLANK(A710),"",'Frese Valve Selection'!AE710)</f>
        <v>0</v>
      </c>
      <c r="D710" s="41"/>
      <c r="E710" s="41"/>
      <c r="F710" s="41">
        <f>IF(ISBLANK(A710),"",'Frese Valve Selection'!D710)</f>
        <v>0</v>
      </c>
      <c r="G710" s="41">
        <v>1</v>
      </c>
      <c r="H710" s="41" t="s">
        <v>78</v>
      </c>
      <c r="I710" s="41" t="str">
        <f>IF(ISBLANK(A710),"",'Frese Valve Selection'!AF710&amp;" kPa")</f>
        <v>0 kPa</v>
      </c>
      <c r="J710" s="41">
        <f>IF(ISBLANK(A710),"",'Frese Valve Selection'!B710)</f>
        <v>0</v>
      </c>
      <c r="K710" s="42" t="str">
        <f>IF(ISBLANK('Frese Valve Selection'!E710),"",'Frese Valve Selection'!E710)</f>
        <v/>
      </c>
    </row>
    <row r="711" spans="1:11">
      <c r="A711" s="40" t="str">
        <f>IF(ISBLANK('Frese Valve Selection'!O711),"",'Frese Valve Selection'!O711)</f>
        <v/>
      </c>
      <c r="B711" s="41">
        <f>'Frese Valve Selection'!C711</f>
        <v>0</v>
      </c>
      <c r="C711" s="41">
        <f>IF(ISBLANK(A711),"",'Frese Valve Selection'!AE711)</f>
        <v>0</v>
      </c>
      <c r="D711" s="41"/>
      <c r="E711" s="41"/>
      <c r="F711" s="41">
        <f>IF(ISBLANK(A711),"",'Frese Valve Selection'!D711)</f>
        <v>0</v>
      </c>
      <c r="G711" s="41">
        <v>1</v>
      </c>
      <c r="H711" s="41" t="s">
        <v>78</v>
      </c>
      <c r="I711" s="41" t="str">
        <f>IF(ISBLANK(A711),"",'Frese Valve Selection'!AF711&amp;" kPa")</f>
        <v>0 kPa</v>
      </c>
      <c r="J711" s="41">
        <f>IF(ISBLANK(A711),"",'Frese Valve Selection'!B711)</f>
        <v>0</v>
      </c>
      <c r="K711" s="42" t="str">
        <f>IF(ISBLANK('Frese Valve Selection'!E711),"",'Frese Valve Selection'!E711)</f>
        <v/>
      </c>
    </row>
    <row r="712" spans="1:11">
      <c r="A712" s="40" t="str">
        <f>IF(ISBLANK('Frese Valve Selection'!O712),"",'Frese Valve Selection'!O712)</f>
        <v/>
      </c>
      <c r="B712" s="41">
        <f>'Frese Valve Selection'!C712</f>
        <v>0</v>
      </c>
      <c r="C712" s="41">
        <f>IF(ISBLANK(A712),"",'Frese Valve Selection'!AE712)</f>
        <v>0</v>
      </c>
      <c r="D712" s="41"/>
      <c r="E712" s="41"/>
      <c r="F712" s="41">
        <f>IF(ISBLANK(A712),"",'Frese Valve Selection'!D712)</f>
        <v>0</v>
      </c>
      <c r="G712" s="41">
        <v>1</v>
      </c>
      <c r="H712" s="41" t="s">
        <v>78</v>
      </c>
      <c r="I712" s="41" t="str">
        <f>IF(ISBLANK(A712),"",'Frese Valve Selection'!AF712&amp;" kPa")</f>
        <v>0 kPa</v>
      </c>
      <c r="J712" s="41">
        <f>IF(ISBLANK(A712),"",'Frese Valve Selection'!B712)</f>
        <v>0</v>
      </c>
      <c r="K712" s="42" t="str">
        <f>IF(ISBLANK('Frese Valve Selection'!E712),"",'Frese Valve Selection'!E712)</f>
        <v/>
      </c>
    </row>
    <row r="713" spans="1:11">
      <c r="A713" s="40" t="str">
        <f>IF(ISBLANK('Frese Valve Selection'!O713),"",'Frese Valve Selection'!O713)</f>
        <v/>
      </c>
      <c r="B713" s="41">
        <f>'Frese Valve Selection'!C713</f>
        <v>0</v>
      </c>
      <c r="C713" s="41">
        <f>IF(ISBLANK(A713),"",'Frese Valve Selection'!AE713)</f>
        <v>0</v>
      </c>
      <c r="D713" s="41"/>
      <c r="E713" s="41"/>
      <c r="F713" s="41">
        <f>IF(ISBLANK(A713),"",'Frese Valve Selection'!D713)</f>
        <v>0</v>
      </c>
      <c r="G713" s="41">
        <v>1</v>
      </c>
      <c r="H713" s="41" t="s">
        <v>78</v>
      </c>
      <c r="I713" s="41" t="str">
        <f>IF(ISBLANK(A713),"",'Frese Valve Selection'!AF713&amp;" kPa")</f>
        <v>0 kPa</v>
      </c>
      <c r="J713" s="41">
        <f>IF(ISBLANK(A713),"",'Frese Valve Selection'!B713)</f>
        <v>0</v>
      </c>
      <c r="K713" s="42" t="str">
        <f>IF(ISBLANK('Frese Valve Selection'!E713),"",'Frese Valve Selection'!E713)</f>
        <v/>
      </c>
    </row>
    <row r="714" spans="1:11">
      <c r="A714" s="40" t="str">
        <f>IF(ISBLANK('Frese Valve Selection'!O714),"",'Frese Valve Selection'!O714)</f>
        <v/>
      </c>
      <c r="B714" s="41">
        <f>'Frese Valve Selection'!C714</f>
        <v>0</v>
      </c>
      <c r="C714" s="41">
        <f>IF(ISBLANK(A714),"",'Frese Valve Selection'!AE714)</f>
        <v>0</v>
      </c>
      <c r="D714" s="41"/>
      <c r="E714" s="41"/>
      <c r="F714" s="41">
        <f>IF(ISBLANK(A714),"",'Frese Valve Selection'!D714)</f>
        <v>0</v>
      </c>
      <c r="G714" s="41">
        <v>1</v>
      </c>
      <c r="H714" s="41" t="s">
        <v>78</v>
      </c>
      <c r="I714" s="41" t="str">
        <f>IF(ISBLANK(A714),"",'Frese Valve Selection'!AF714&amp;" kPa")</f>
        <v>0 kPa</v>
      </c>
      <c r="J714" s="41">
        <f>IF(ISBLANK(A714),"",'Frese Valve Selection'!B714)</f>
        <v>0</v>
      </c>
      <c r="K714" s="42" t="str">
        <f>IF(ISBLANK('Frese Valve Selection'!E714),"",'Frese Valve Selection'!E714)</f>
        <v/>
      </c>
    </row>
    <row r="715" spans="1:11">
      <c r="A715" s="40" t="str">
        <f>IF(ISBLANK('Frese Valve Selection'!O715),"",'Frese Valve Selection'!O715)</f>
        <v/>
      </c>
      <c r="B715" s="41">
        <f>'Frese Valve Selection'!C715</f>
        <v>0</v>
      </c>
      <c r="C715" s="41">
        <f>IF(ISBLANK(A715),"",'Frese Valve Selection'!AE715)</f>
        <v>0</v>
      </c>
      <c r="D715" s="41"/>
      <c r="E715" s="41"/>
      <c r="F715" s="41">
        <f>IF(ISBLANK(A715),"",'Frese Valve Selection'!D715)</f>
        <v>0</v>
      </c>
      <c r="G715" s="41">
        <v>1</v>
      </c>
      <c r="H715" s="41" t="s">
        <v>78</v>
      </c>
      <c r="I715" s="41" t="str">
        <f>IF(ISBLANK(A715),"",'Frese Valve Selection'!AF715&amp;" kPa")</f>
        <v>0 kPa</v>
      </c>
      <c r="J715" s="41">
        <f>IF(ISBLANK(A715),"",'Frese Valve Selection'!B715)</f>
        <v>0</v>
      </c>
      <c r="K715" s="42" t="str">
        <f>IF(ISBLANK('Frese Valve Selection'!E715),"",'Frese Valve Selection'!E715)</f>
        <v/>
      </c>
    </row>
    <row r="716" spans="1:11">
      <c r="A716" s="40" t="str">
        <f>IF(ISBLANK('Frese Valve Selection'!O716),"",'Frese Valve Selection'!O716)</f>
        <v/>
      </c>
      <c r="B716" s="41">
        <f>'Frese Valve Selection'!C716</f>
        <v>0</v>
      </c>
      <c r="C716" s="41">
        <f>IF(ISBLANK(A716),"",'Frese Valve Selection'!AE716)</f>
        <v>0</v>
      </c>
      <c r="D716" s="41"/>
      <c r="E716" s="41"/>
      <c r="F716" s="41">
        <f>IF(ISBLANK(A716),"",'Frese Valve Selection'!D716)</f>
        <v>0</v>
      </c>
      <c r="G716" s="41">
        <v>1</v>
      </c>
      <c r="H716" s="41" t="s">
        <v>78</v>
      </c>
      <c r="I716" s="41" t="str">
        <f>IF(ISBLANK(A716),"",'Frese Valve Selection'!AF716&amp;" kPa")</f>
        <v>0 kPa</v>
      </c>
      <c r="J716" s="41">
        <f>IF(ISBLANK(A716),"",'Frese Valve Selection'!B716)</f>
        <v>0</v>
      </c>
      <c r="K716" s="42" t="str">
        <f>IF(ISBLANK('Frese Valve Selection'!E716),"",'Frese Valve Selection'!E716)</f>
        <v/>
      </c>
    </row>
    <row r="717" spans="1:11">
      <c r="A717" s="40" t="str">
        <f>IF(ISBLANK('Frese Valve Selection'!O717),"",'Frese Valve Selection'!O717)</f>
        <v/>
      </c>
      <c r="B717" s="41">
        <f>'Frese Valve Selection'!C717</f>
        <v>0</v>
      </c>
      <c r="C717" s="41">
        <f>IF(ISBLANK(A717),"",'Frese Valve Selection'!AE717)</f>
        <v>0</v>
      </c>
      <c r="D717" s="41"/>
      <c r="E717" s="41"/>
      <c r="F717" s="41">
        <f>IF(ISBLANK(A717),"",'Frese Valve Selection'!D717)</f>
        <v>0</v>
      </c>
      <c r="G717" s="41">
        <v>1</v>
      </c>
      <c r="H717" s="41" t="s">
        <v>78</v>
      </c>
      <c r="I717" s="41" t="str">
        <f>IF(ISBLANK(A717),"",'Frese Valve Selection'!AF717&amp;" kPa")</f>
        <v>0 kPa</v>
      </c>
      <c r="J717" s="41">
        <f>IF(ISBLANK(A717),"",'Frese Valve Selection'!B717)</f>
        <v>0</v>
      </c>
      <c r="K717" s="42" t="str">
        <f>IF(ISBLANK('Frese Valve Selection'!E717),"",'Frese Valve Selection'!E717)</f>
        <v/>
      </c>
    </row>
    <row r="718" spans="1:11">
      <c r="A718" s="40" t="str">
        <f>IF(ISBLANK('Frese Valve Selection'!O718),"",'Frese Valve Selection'!O718)</f>
        <v/>
      </c>
      <c r="B718" s="41">
        <f>'Frese Valve Selection'!C718</f>
        <v>0</v>
      </c>
      <c r="C718" s="41">
        <f>IF(ISBLANK(A718),"",'Frese Valve Selection'!AE718)</f>
        <v>0</v>
      </c>
      <c r="D718" s="41"/>
      <c r="E718" s="41"/>
      <c r="F718" s="41">
        <f>IF(ISBLANK(A718),"",'Frese Valve Selection'!D718)</f>
        <v>0</v>
      </c>
      <c r="G718" s="41">
        <v>1</v>
      </c>
      <c r="H718" s="41" t="s">
        <v>78</v>
      </c>
      <c r="I718" s="41" t="str">
        <f>IF(ISBLANK(A718),"",'Frese Valve Selection'!AF718&amp;" kPa")</f>
        <v>0 kPa</v>
      </c>
      <c r="J718" s="41">
        <f>IF(ISBLANK(A718),"",'Frese Valve Selection'!B718)</f>
        <v>0</v>
      </c>
      <c r="K718" s="42" t="str">
        <f>IF(ISBLANK('Frese Valve Selection'!E718),"",'Frese Valve Selection'!E718)</f>
        <v/>
      </c>
    </row>
    <row r="719" spans="1:11">
      <c r="A719" s="40" t="str">
        <f>IF(ISBLANK('Frese Valve Selection'!O719),"",'Frese Valve Selection'!O719)</f>
        <v/>
      </c>
      <c r="B719" s="41">
        <f>'Frese Valve Selection'!C719</f>
        <v>0</v>
      </c>
      <c r="C719" s="41">
        <f>IF(ISBLANK(A719),"",'Frese Valve Selection'!AE719)</f>
        <v>0</v>
      </c>
      <c r="D719" s="41"/>
      <c r="E719" s="41"/>
      <c r="F719" s="41">
        <f>IF(ISBLANK(A719),"",'Frese Valve Selection'!D719)</f>
        <v>0</v>
      </c>
      <c r="G719" s="41">
        <v>1</v>
      </c>
      <c r="H719" s="41" t="s">
        <v>78</v>
      </c>
      <c r="I719" s="41" t="str">
        <f>IF(ISBLANK(A719),"",'Frese Valve Selection'!AF719&amp;" kPa")</f>
        <v>0 kPa</v>
      </c>
      <c r="J719" s="41">
        <f>IF(ISBLANK(A719),"",'Frese Valve Selection'!B719)</f>
        <v>0</v>
      </c>
      <c r="K719" s="42" t="str">
        <f>IF(ISBLANK('Frese Valve Selection'!E719),"",'Frese Valve Selection'!E719)</f>
        <v/>
      </c>
    </row>
    <row r="720" spans="1:11">
      <c r="A720" s="40" t="str">
        <f>IF(ISBLANK('Frese Valve Selection'!O720),"",'Frese Valve Selection'!O720)</f>
        <v/>
      </c>
      <c r="B720" s="41">
        <f>'Frese Valve Selection'!C720</f>
        <v>0</v>
      </c>
      <c r="C720" s="41">
        <f>IF(ISBLANK(A720),"",'Frese Valve Selection'!AE720)</f>
        <v>0</v>
      </c>
      <c r="D720" s="41"/>
      <c r="E720" s="41"/>
      <c r="F720" s="41">
        <f>IF(ISBLANK(A720),"",'Frese Valve Selection'!D720)</f>
        <v>0</v>
      </c>
      <c r="G720" s="41">
        <v>1</v>
      </c>
      <c r="H720" s="41" t="s">
        <v>78</v>
      </c>
      <c r="I720" s="41" t="str">
        <f>IF(ISBLANK(A720),"",'Frese Valve Selection'!AF720&amp;" kPa")</f>
        <v>0 kPa</v>
      </c>
      <c r="J720" s="41">
        <f>IF(ISBLANK(A720),"",'Frese Valve Selection'!B720)</f>
        <v>0</v>
      </c>
      <c r="K720" s="42" t="str">
        <f>IF(ISBLANK('Frese Valve Selection'!E720),"",'Frese Valve Selection'!E720)</f>
        <v/>
      </c>
    </row>
    <row r="721" spans="1:11">
      <c r="A721" s="40" t="str">
        <f>IF(ISBLANK('Frese Valve Selection'!O721),"",'Frese Valve Selection'!O721)</f>
        <v/>
      </c>
      <c r="B721" s="41">
        <f>'Frese Valve Selection'!C721</f>
        <v>0</v>
      </c>
      <c r="C721" s="41">
        <f>IF(ISBLANK(A721),"",'Frese Valve Selection'!AE721)</f>
        <v>0</v>
      </c>
      <c r="D721" s="41"/>
      <c r="E721" s="41"/>
      <c r="F721" s="41">
        <f>IF(ISBLANK(A721),"",'Frese Valve Selection'!D721)</f>
        <v>0</v>
      </c>
      <c r="G721" s="41">
        <v>1</v>
      </c>
      <c r="H721" s="41" t="s">
        <v>78</v>
      </c>
      <c r="I721" s="41" t="str">
        <f>IF(ISBLANK(A721),"",'Frese Valve Selection'!AF721&amp;" kPa")</f>
        <v>0 kPa</v>
      </c>
      <c r="J721" s="41">
        <f>IF(ISBLANK(A721),"",'Frese Valve Selection'!B721)</f>
        <v>0</v>
      </c>
      <c r="K721" s="42" t="str">
        <f>IF(ISBLANK('Frese Valve Selection'!E721),"",'Frese Valve Selection'!E721)</f>
        <v/>
      </c>
    </row>
    <row r="722" spans="1:11">
      <c r="A722" s="40" t="str">
        <f>IF(ISBLANK('Frese Valve Selection'!O722),"",'Frese Valve Selection'!O722)</f>
        <v/>
      </c>
      <c r="B722" s="41">
        <f>'Frese Valve Selection'!C722</f>
        <v>0</v>
      </c>
      <c r="C722" s="41">
        <f>IF(ISBLANK(A722),"",'Frese Valve Selection'!AE722)</f>
        <v>0</v>
      </c>
      <c r="D722" s="41"/>
      <c r="E722" s="41"/>
      <c r="F722" s="41">
        <f>IF(ISBLANK(A722),"",'Frese Valve Selection'!D722)</f>
        <v>0</v>
      </c>
      <c r="G722" s="41">
        <v>1</v>
      </c>
      <c r="H722" s="41" t="s">
        <v>78</v>
      </c>
      <c r="I722" s="41" t="str">
        <f>IF(ISBLANK(A722),"",'Frese Valve Selection'!AF722&amp;" kPa")</f>
        <v>0 kPa</v>
      </c>
      <c r="J722" s="41">
        <f>IF(ISBLANK(A722),"",'Frese Valve Selection'!B722)</f>
        <v>0</v>
      </c>
      <c r="K722" s="42" t="str">
        <f>IF(ISBLANK('Frese Valve Selection'!E722),"",'Frese Valve Selection'!E722)</f>
        <v/>
      </c>
    </row>
    <row r="723" spans="1:11">
      <c r="A723" s="40" t="str">
        <f>IF(ISBLANK('Frese Valve Selection'!O723),"",'Frese Valve Selection'!O723)</f>
        <v/>
      </c>
      <c r="B723" s="41">
        <f>'Frese Valve Selection'!C723</f>
        <v>0</v>
      </c>
      <c r="C723" s="41">
        <f>IF(ISBLANK(A723),"",'Frese Valve Selection'!AE723)</f>
        <v>0</v>
      </c>
      <c r="D723" s="41"/>
      <c r="E723" s="41"/>
      <c r="F723" s="41">
        <f>IF(ISBLANK(A723),"",'Frese Valve Selection'!D723)</f>
        <v>0</v>
      </c>
      <c r="G723" s="41">
        <v>1</v>
      </c>
      <c r="H723" s="41" t="s">
        <v>78</v>
      </c>
      <c r="I723" s="41" t="str">
        <f>IF(ISBLANK(A723),"",'Frese Valve Selection'!AF723&amp;" kPa")</f>
        <v>0 kPa</v>
      </c>
      <c r="J723" s="41">
        <f>IF(ISBLANK(A723),"",'Frese Valve Selection'!B723)</f>
        <v>0</v>
      </c>
      <c r="K723" s="42" t="str">
        <f>IF(ISBLANK('Frese Valve Selection'!E723),"",'Frese Valve Selection'!E723)</f>
        <v/>
      </c>
    </row>
    <row r="724" spans="1:11">
      <c r="A724" s="40" t="str">
        <f>IF(ISBLANK('Frese Valve Selection'!O724),"",'Frese Valve Selection'!O724)</f>
        <v/>
      </c>
      <c r="B724" s="41">
        <f>'Frese Valve Selection'!C724</f>
        <v>0</v>
      </c>
      <c r="C724" s="41">
        <f>IF(ISBLANK(A724),"",'Frese Valve Selection'!AE724)</f>
        <v>0</v>
      </c>
      <c r="D724" s="41"/>
      <c r="E724" s="41"/>
      <c r="F724" s="41">
        <f>IF(ISBLANK(A724),"",'Frese Valve Selection'!D724)</f>
        <v>0</v>
      </c>
      <c r="G724" s="41">
        <v>1</v>
      </c>
      <c r="H724" s="41" t="s">
        <v>78</v>
      </c>
      <c r="I724" s="41" t="str">
        <f>IF(ISBLANK(A724),"",'Frese Valve Selection'!AF724&amp;" kPa")</f>
        <v>0 kPa</v>
      </c>
      <c r="J724" s="41">
        <f>IF(ISBLANK(A724),"",'Frese Valve Selection'!B724)</f>
        <v>0</v>
      </c>
      <c r="K724" s="42" t="str">
        <f>IF(ISBLANK('Frese Valve Selection'!E724),"",'Frese Valve Selection'!E724)</f>
        <v/>
      </c>
    </row>
    <row r="725" spans="1:11">
      <c r="A725" s="40" t="str">
        <f>IF(ISBLANK('Frese Valve Selection'!O725),"",'Frese Valve Selection'!O725)</f>
        <v/>
      </c>
      <c r="B725" s="41">
        <f>'Frese Valve Selection'!C725</f>
        <v>0</v>
      </c>
      <c r="C725" s="41">
        <f>IF(ISBLANK(A725),"",'Frese Valve Selection'!AE725)</f>
        <v>0</v>
      </c>
      <c r="D725" s="41"/>
      <c r="E725" s="41"/>
      <c r="F725" s="41">
        <f>IF(ISBLANK(A725),"",'Frese Valve Selection'!D725)</f>
        <v>0</v>
      </c>
      <c r="G725" s="41">
        <v>1</v>
      </c>
      <c r="H725" s="41" t="s">
        <v>78</v>
      </c>
      <c r="I725" s="41" t="str">
        <f>IF(ISBLANK(A725),"",'Frese Valve Selection'!AF725&amp;" kPa")</f>
        <v>0 kPa</v>
      </c>
      <c r="J725" s="41">
        <f>IF(ISBLANK(A725),"",'Frese Valve Selection'!B725)</f>
        <v>0</v>
      </c>
      <c r="K725" s="42" t="str">
        <f>IF(ISBLANK('Frese Valve Selection'!E725),"",'Frese Valve Selection'!E725)</f>
        <v/>
      </c>
    </row>
    <row r="726" spans="1:11">
      <c r="A726" s="40" t="str">
        <f>IF(ISBLANK('Frese Valve Selection'!O726),"",'Frese Valve Selection'!O726)</f>
        <v/>
      </c>
      <c r="B726" s="41">
        <f>'Frese Valve Selection'!C726</f>
        <v>0</v>
      </c>
      <c r="C726" s="41">
        <f>IF(ISBLANK(A726),"",'Frese Valve Selection'!AE726)</f>
        <v>0</v>
      </c>
      <c r="D726" s="41"/>
      <c r="E726" s="41"/>
      <c r="F726" s="41">
        <f>IF(ISBLANK(A726),"",'Frese Valve Selection'!D726)</f>
        <v>0</v>
      </c>
      <c r="G726" s="41">
        <v>1</v>
      </c>
      <c r="H726" s="41" t="s">
        <v>78</v>
      </c>
      <c r="I726" s="41" t="str">
        <f>IF(ISBLANK(A726),"",'Frese Valve Selection'!AF726&amp;" kPa")</f>
        <v>0 kPa</v>
      </c>
      <c r="J726" s="41">
        <f>IF(ISBLANK(A726),"",'Frese Valve Selection'!B726)</f>
        <v>0</v>
      </c>
      <c r="K726" s="42" t="str">
        <f>IF(ISBLANK('Frese Valve Selection'!E726),"",'Frese Valve Selection'!E726)</f>
        <v/>
      </c>
    </row>
    <row r="727" spans="1:11">
      <c r="A727" s="40" t="str">
        <f>IF(ISBLANK('Frese Valve Selection'!O727),"",'Frese Valve Selection'!O727)</f>
        <v/>
      </c>
      <c r="B727" s="41">
        <f>'Frese Valve Selection'!C727</f>
        <v>0</v>
      </c>
      <c r="C727" s="41">
        <f>IF(ISBLANK(A727),"",'Frese Valve Selection'!AE727)</f>
        <v>0</v>
      </c>
      <c r="D727" s="41"/>
      <c r="E727" s="41"/>
      <c r="F727" s="41">
        <f>IF(ISBLANK(A727),"",'Frese Valve Selection'!D727)</f>
        <v>0</v>
      </c>
      <c r="G727" s="41">
        <v>1</v>
      </c>
      <c r="H727" s="41" t="s">
        <v>78</v>
      </c>
      <c r="I727" s="41" t="str">
        <f>IF(ISBLANK(A727),"",'Frese Valve Selection'!AF727&amp;" kPa")</f>
        <v>0 kPa</v>
      </c>
      <c r="J727" s="41">
        <f>IF(ISBLANK(A727),"",'Frese Valve Selection'!B727)</f>
        <v>0</v>
      </c>
      <c r="K727" s="42" t="str">
        <f>IF(ISBLANK('Frese Valve Selection'!E727),"",'Frese Valve Selection'!E727)</f>
        <v/>
      </c>
    </row>
    <row r="728" spans="1:11">
      <c r="A728" s="40" t="str">
        <f>IF(ISBLANK('Frese Valve Selection'!O728),"",'Frese Valve Selection'!O728)</f>
        <v/>
      </c>
      <c r="B728" s="41">
        <f>'Frese Valve Selection'!C728</f>
        <v>0</v>
      </c>
      <c r="C728" s="41">
        <f>IF(ISBLANK(A728),"",'Frese Valve Selection'!AE728)</f>
        <v>0</v>
      </c>
      <c r="D728" s="41"/>
      <c r="E728" s="41"/>
      <c r="F728" s="41">
        <f>IF(ISBLANK(A728),"",'Frese Valve Selection'!D728)</f>
        <v>0</v>
      </c>
      <c r="G728" s="41">
        <v>1</v>
      </c>
      <c r="H728" s="41" t="s">
        <v>78</v>
      </c>
      <c r="I728" s="41" t="str">
        <f>IF(ISBLANK(A728),"",'Frese Valve Selection'!AF728&amp;" kPa")</f>
        <v>0 kPa</v>
      </c>
      <c r="J728" s="41">
        <f>IF(ISBLANK(A728),"",'Frese Valve Selection'!B728)</f>
        <v>0</v>
      </c>
      <c r="K728" s="42" t="str">
        <f>IF(ISBLANK('Frese Valve Selection'!E728),"",'Frese Valve Selection'!E728)</f>
        <v/>
      </c>
    </row>
    <row r="729" spans="1:11">
      <c r="A729" s="40" t="str">
        <f>IF(ISBLANK('Frese Valve Selection'!O729),"",'Frese Valve Selection'!O729)</f>
        <v/>
      </c>
      <c r="B729" s="41">
        <f>'Frese Valve Selection'!C729</f>
        <v>0</v>
      </c>
      <c r="C729" s="41">
        <f>IF(ISBLANK(A729),"",'Frese Valve Selection'!AE729)</f>
        <v>0</v>
      </c>
      <c r="D729" s="41"/>
      <c r="E729" s="41"/>
      <c r="F729" s="41">
        <f>IF(ISBLANK(A729),"",'Frese Valve Selection'!D729)</f>
        <v>0</v>
      </c>
      <c r="G729" s="41">
        <v>1</v>
      </c>
      <c r="H729" s="41" t="s">
        <v>78</v>
      </c>
      <c r="I729" s="41" t="str">
        <f>IF(ISBLANK(A729),"",'Frese Valve Selection'!AF729&amp;" kPa")</f>
        <v>0 kPa</v>
      </c>
      <c r="J729" s="41">
        <f>IF(ISBLANK(A729),"",'Frese Valve Selection'!B729)</f>
        <v>0</v>
      </c>
      <c r="K729" s="42" t="str">
        <f>IF(ISBLANK('Frese Valve Selection'!E729),"",'Frese Valve Selection'!E729)</f>
        <v/>
      </c>
    </row>
    <row r="730" spans="1:11">
      <c r="A730" s="40" t="str">
        <f>IF(ISBLANK('Frese Valve Selection'!O730),"",'Frese Valve Selection'!O730)</f>
        <v/>
      </c>
      <c r="B730" s="41">
        <f>'Frese Valve Selection'!C730</f>
        <v>0</v>
      </c>
      <c r="C730" s="41">
        <f>IF(ISBLANK(A730),"",'Frese Valve Selection'!AE730)</f>
        <v>0</v>
      </c>
      <c r="D730" s="41"/>
      <c r="E730" s="41"/>
      <c r="F730" s="41">
        <f>IF(ISBLANK(A730),"",'Frese Valve Selection'!D730)</f>
        <v>0</v>
      </c>
      <c r="G730" s="41">
        <v>1</v>
      </c>
      <c r="H730" s="41" t="s">
        <v>78</v>
      </c>
      <c r="I730" s="41" t="str">
        <f>IF(ISBLANK(A730),"",'Frese Valve Selection'!AF730&amp;" kPa")</f>
        <v>0 kPa</v>
      </c>
      <c r="J730" s="41">
        <f>IF(ISBLANK(A730),"",'Frese Valve Selection'!B730)</f>
        <v>0</v>
      </c>
      <c r="K730" s="42" t="str">
        <f>IF(ISBLANK('Frese Valve Selection'!E730),"",'Frese Valve Selection'!E730)</f>
        <v/>
      </c>
    </row>
    <row r="731" spans="1:11">
      <c r="A731" s="40" t="str">
        <f>IF(ISBLANK('Frese Valve Selection'!O731),"",'Frese Valve Selection'!O731)</f>
        <v/>
      </c>
      <c r="B731" s="41">
        <f>'Frese Valve Selection'!C731</f>
        <v>0</v>
      </c>
      <c r="C731" s="41">
        <f>IF(ISBLANK(A731),"",'Frese Valve Selection'!AE731)</f>
        <v>0</v>
      </c>
      <c r="D731" s="41"/>
      <c r="E731" s="41"/>
      <c r="F731" s="41">
        <f>IF(ISBLANK(A731),"",'Frese Valve Selection'!D731)</f>
        <v>0</v>
      </c>
      <c r="G731" s="41">
        <v>1</v>
      </c>
      <c r="H731" s="41" t="s">
        <v>78</v>
      </c>
      <c r="I731" s="41" t="str">
        <f>IF(ISBLANK(A731),"",'Frese Valve Selection'!AF731&amp;" kPa")</f>
        <v>0 kPa</v>
      </c>
      <c r="J731" s="41">
        <f>IF(ISBLANK(A731),"",'Frese Valve Selection'!B731)</f>
        <v>0</v>
      </c>
      <c r="K731" s="42" t="str">
        <f>IF(ISBLANK('Frese Valve Selection'!E731),"",'Frese Valve Selection'!E731)</f>
        <v/>
      </c>
    </row>
    <row r="732" spans="1:11">
      <c r="A732" s="40" t="str">
        <f>IF(ISBLANK('Frese Valve Selection'!O732),"",'Frese Valve Selection'!O732)</f>
        <v/>
      </c>
      <c r="B732" s="41">
        <f>'Frese Valve Selection'!C732</f>
        <v>0</v>
      </c>
      <c r="C732" s="41">
        <f>IF(ISBLANK(A732),"",'Frese Valve Selection'!AE732)</f>
        <v>0</v>
      </c>
      <c r="D732" s="41"/>
      <c r="E732" s="41"/>
      <c r="F732" s="41">
        <f>IF(ISBLANK(A732),"",'Frese Valve Selection'!D732)</f>
        <v>0</v>
      </c>
      <c r="G732" s="41">
        <v>1</v>
      </c>
      <c r="H732" s="41" t="s">
        <v>78</v>
      </c>
      <c r="I732" s="41" t="str">
        <f>IF(ISBLANK(A732),"",'Frese Valve Selection'!AF732&amp;" kPa")</f>
        <v>0 kPa</v>
      </c>
      <c r="J732" s="41">
        <f>IF(ISBLANK(A732),"",'Frese Valve Selection'!B732)</f>
        <v>0</v>
      </c>
      <c r="K732" s="42" t="str">
        <f>IF(ISBLANK('Frese Valve Selection'!E732),"",'Frese Valve Selection'!E732)</f>
        <v/>
      </c>
    </row>
    <row r="733" spans="1:11">
      <c r="A733" s="40" t="str">
        <f>IF(ISBLANK('Frese Valve Selection'!O733),"",'Frese Valve Selection'!O733)</f>
        <v/>
      </c>
      <c r="B733" s="41">
        <f>'Frese Valve Selection'!C733</f>
        <v>0</v>
      </c>
      <c r="C733" s="41">
        <f>IF(ISBLANK(A733),"",'Frese Valve Selection'!AE733)</f>
        <v>0</v>
      </c>
      <c r="D733" s="41"/>
      <c r="E733" s="41"/>
      <c r="F733" s="41">
        <f>IF(ISBLANK(A733),"",'Frese Valve Selection'!D733)</f>
        <v>0</v>
      </c>
      <c r="G733" s="41">
        <v>1</v>
      </c>
      <c r="H733" s="41" t="s">
        <v>78</v>
      </c>
      <c r="I733" s="41" t="str">
        <f>IF(ISBLANK(A733),"",'Frese Valve Selection'!AF733&amp;" kPa")</f>
        <v>0 kPa</v>
      </c>
      <c r="J733" s="41">
        <f>IF(ISBLANK(A733),"",'Frese Valve Selection'!B733)</f>
        <v>0</v>
      </c>
      <c r="K733" s="42" t="str">
        <f>IF(ISBLANK('Frese Valve Selection'!E733),"",'Frese Valve Selection'!E733)</f>
        <v/>
      </c>
    </row>
    <row r="734" spans="1:11">
      <c r="A734" s="40" t="str">
        <f>IF(ISBLANK('Frese Valve Selection'!O734),"",'Frese Valve Selection'!O734)</f>
        <v/>
      </c>
      <c r="B734" s="41">
        <f>'Frese Valve Selection'!C734</f>
        <v>0</v>
      </c>
      <c r="C734" s="41">
        <f>IF(ISBLANK(A734),"",'Frese Valve Selection'!AE734)</f>
        <v>0</v>
      </c>
      <c r="D734" s="41"/>
      <c r="E734" s="41"/>
      <c r="F734" s="41">
        <f>IF(ISBLANK(A734),"",'Frese Valve Selection'!D734)</f>
        <v>0</v>
      </c>
      <c r="G734" s="41">
        <v>1</v>
      </c>
      <c r="H734" s="41" t="s">
        <v>78</v>
      </c>
      <c r="I734" s="41" t="str">
        <f>IF(ISBLANK(A734),"",'Frese Valve Selection'!AF734&amp;" kPa")</f>
        <v>0 kPa</v>
      </c>
      <c r="J734" s="41">
        <f>IF(ISBLANK(A734),"",'Frese Valve Selection'!B734)</f>
        <v>0</v>
      </c>
      <c r="K734" s="42" t="str">
        <f>IF(ISBLANK('Frese Valve Selection'!E734),"",'Frese Valve Selection'!E734)</f>
        <v/>
      </c>
    </row>
    <row r="735" spans="1:11">
      <c r="A735" s="40" t="str">
        <f>IF(ISBLANK('Frese Valve Selection'!O735),"",'Frese Valve Selection'!O735)</f>
        <v/>
      </c>
      <c r="B735" s="41">
        <f>'Frese Valve Selection'!C735</f>
        <v>0</v>
      </c>
      <c r="C735" s="41">
        <f>IF(ISBLANK(A735),"",'Frese Valve Selection'!AE735)</f>
        <v>0</v>
      </c>
      <c r="D735" s="41"/>
      <c r="E735" s="41"/>
      <c r="F735" s="41">
        <f>IF(ISBLANK(A735),"",'Frese Valve Selection'!D735)</f>
        <v>0</v>
      </c>
      <c r="G735" s="41">
        <v>1</v>
      </c>
      <c r="H735" s="41" t="s">
        <v>78</v>
      </c>
      <c r="I735" s="41" t="str">
        <f>IF(ISBLANK(A735),"",'Frese Valve Selection'!AF735&amp;" kPa")</f>
        <v>0 kPa</v>
      </c>
      <c r="J735" s="41">
        <f>IF(ISBLANK(A735),"",'Frese Valve Selection'!B735)</f>
        <v>0</v>
      </c>
      <c r="K735" s="42" t="str">
        <f>IF(ISBLANK('Frese Valve Selection'!E735),"",'Frese Valve Selection'!E735)</f>
        <v/>
      </c>
    </row>
    <row r="736" spans="1:11">
      <c r="A736" s="40" t="str">
        <f>IF(ISBLANK('Frese Valve Selection'!O736),"",'Frese Valve Selection'!O736)</f>
        <v/>
      </c>
      <c r="B736" s="41">
        <f>'Frese Valve Selection'!C736</f>
        <v>0</v>
      </c>
      <c r="C736" s="41">
        <f>IF(ISBLANK(A736),"",'Frese Valve Selection'!AE736)</f>
        <v>0</v>
      </c>
      <c r="D736" s="41"/>
      <c r="E736" s="41"/>
      <c r="F736" s="41">
        <f>IF(ISBLANK(A736),"",'Frese Valve Selection'!D736)</f>
        <v>0</v>
      </c>
      <c r="G736" s="41">
        <v>1</v>
      </c>
      <c r="H736" s="41" t="s">
        <v>78</v>
      </c>
      <c r="I736" s="41" t="str">
        <f>IF(ISBLANK(A736),"",'Frese Valve Selection'!AF736&amp;" kPa")</f>
        <v>0 kPa</v>
      </c>
      <c r="J736" s="41">
        <f>IF(ISBLANK(A736),"",'Frese Valve Selection'!B736)</f>
        <v>0</v>
      </c>
      <c r="K736" s="42" t="str">
        <f>IF(ISBLANK('Frese Valve Selection'!E736),"",'Frese Valve Selection'!E736)</f>
        <v/>
      </c>
    </row>
    <row r="737" spans="1:11">
      <c r="A737" s="40" t="str">
        <f>IF(ISBLANK('Frese Valve Selection'!O737),"",'Frese Valve Selection'!O737)</f>
        <v/>
      </c>
      <c r="B737" s="41">
        <f>'Frese Valve Selection'!C737</f>
        <v>0</v>
      </c>
      <c r="C737" s="41">
        <f>IF(ISBLANK(A737),"",'Frese Valve Selection'!AE737)</f>
        <v>0</v>
      </c>
      <c r="D737" s="41"/>
      <c r="E737" s="41"/>
      <c r="F737" s="41">
        <f>IF(ISBLANK(A737),"",'Frese Valve Selection'!D737)</f>
        <v>0</v>
      </c>
      <c r="G737" s="41">
        <v>1</v>
      </c>
      <c r="H737" s="41" t="s">
        <v>78</v>
      </c>
      <c r="I737" s="41" t="str">
        <f>IF(ISBLANK(A737),"",'Frese Valve Selection'!AF737&amp;" kPa")</f>
        <v>0 kPa</v>
      </c>
      <c r="J737" s="41">
        <f>IF(ISBLANK(A737),"",'Frese Valve Selection'!B737)</f>
        <v>0</v>
      </c>
      <c r="K737" s="42" t="str">
        <f>IF(ISBLANK('Frese Valve Selection'!E737),"",'Frese Valve Selection'!E737)</f>
        <v/>
      </c>
    </row>
    <row r="738" spans="1:11">
      <c r="A738" s="40" t="str">
        <f>IF(ISBLANK('Frese Valve Selection'!O738),"",'Frese Valve Selection'!O738)</f>
        <v/>
      </c>
      <c r="B738" s="41">
        <f>'Frese Valve Selection'!C738</f>
        <v>0</v>
      </c>
      <c r="C738" s="41">
        <f>IF(ISBLANK(A738),"",'Frese Valve Selection'!AE738)</f>
        <v>0</v>
      </c>
      <c r="D738" s="41"/>
      <c r="E738" s="41"/>
      <c r="F738" s="41">
        <f>IF(ISBLANK(A738),"",'Frese Valve Selection'!D738)</f>
        <v>0</v>
      </c>
      <c r="G738" s="41">
        <v>1</v>
      </c>
      <c r="H738" s="41" t="s">
        <v>78</v>
      </c>
      <c r="I738" s="41" t="str">
        <f>IF(ISBLANK(A738),"",'Frese Valve Selection'!AF738&amp;" kPa")</f>
        <v>0 kPa</v>
      </c>
      <c r="J738" s="41">
        <f>IF(ISBLANK(A738),"",'Frese Valve Selection'!B738)</f>
        <v>0</v>
      </c>
      <c r="K738" s="42" t="str">
        <f>IF(ISBLANK('Frese Valve Selection'!E738),"",'Frese Valve Selection'!E738)</f>
        <v/>
      </c>
    </row>
    <row r="739" spans="1:11">
      <c r="A739" s="40" t="str">
        <f>IF(ISBLANK('Frese Valve Selection'!O739),"",'Frese Valve Selection'!O739)</f>
        <v/>
      </c>
      <c r="B739" s="41">
        <f>'Frese Valve Selection'!C739</f>
        <v>0</v>
      </c>
      <c r="C739" s="41">
        <f>IF(ISBLANK(A739),"",'Frese Valve Selection'!AE739)</f>
        <v>0</v>
      </c>
      <c r="D739" s="41"/>
      <c r="E739" s="41"/>
      <c r="F739" s="41">
        <f>IF(ISBLANK(A739),"",'Frese Valve Selection'!D739)</f>
        <v>0</v>
      </c>
      <c r="G739" s="41">
        <v>1</v>
      </c>
      <c r="H739" s="41" t="s">
        <v>78</v>
      </c>
      <c r="I739" s="41" t="str">
        <f>IF(ISBLANK(A739),"",'Frese Valve Selection'!AF739&amp;" kPa")</f>
        <v>0 kPa</v>
      </c>
      <c r="J739" s="41">
        <f>IF(ISBLANK(A739),"",'Frese Valve Selection'!B739)</f>
        <v>0</v>
      </c>
      <c r="K739" s="42" t="str">
        <f>IF(ISBLANK('Frese Valve Selection'!E739),"",'Frese Valve Selection'!E739)</f>
        <v/>
      </c>
    </row>
    <row r="740" spans="1:11">
      <c r="A740" s="40" t="str">
        <f>IF(ISBLANK('Frese Valve Selection'!O740),"",'Frese Valve Selection'!O740)</f>
        <v/>
      </c>
      <c r="B740" s="41">
        <f>'Frese Valve Selection'!C740</f>
        <v>0</v>
      </c>
      <c r="C740" s="41">
        <f>IF(ISBLANK(A740),"",'Frese Valve Selection'!AE740)</f>
        <v>0</v>
      </c>
      <c r="D740" s="41"/>
      <c r="E740" s="41"/>
      <c r="F740" s="41">
        <f>IF(ISBLANK(A740),"",'Frese Valve Selection'!D740)</f>
        <v>0</v>
      </c>
      <c r="G740" s="41">
        <v>1</v>
      </c>
      <c r="H740" s="41" t="s">
        <v>78</v>
      </c>
      <c r="I740" s="41" t="str">
        <f>IF(ISBLANK(A740),"",'Frese Valve Selection'!AF740&amp;" kPa")</f>
        <v>0 kPa</v>
      </c>
      <c r="J740" s="41">
        <f>IF(ISBLANK(A740),"",'Frese Valve Selection'!B740)</f>
        <v>0</v>
      </c>
      <c r="K740" s="42" t="str">
        <f>IF(ISBLANK('Frese Valve Selection'!E740),"",'Frese Valve Selection'!E740)</f>
        <v/>
      </c>
    </row>
    <row r="741" spans="1:11">
      <c r="A741" s="40" t="str">
        <f>IF(ISBLANK('Frese Valve Selection'!O741),"",'Frese Valve Selection'!O741)</f>
        <v/>
      </c>
      <c r="B741" s="41">
        <f>'Frese Valve Selection'!C741</f>
        <v>0</v>
      </c>
      <c r="C741" s="41">
        <f>IF(ISBLANK(A741),"",'Frese Valve Selection'!AE741)</f>
        <v>0</v>
      </c>
      <c r="D741" s="41"/>
      <c r="E741" s="41"/>
      <c r="F741" s="41">
        <f>IF(ISBLANK(A741),"",'Frese Valve Selection'!D741)</f>
        <v>0</v>
      </c>
      <c r="G741" s="41">
        <v>1</v>
      </c>
      <c r="H741" s="41" t="s">
        <v>78</v>
      </c>
      <c r="I741" s="41" t="str">
        <f>IF(ISBLANK(A741),"",'Frese Valve Selection'!AF741&amp;" kPa")</f>
        <v>0 kPa</v>
      </c>
      <c r="J741" s="41">
        <f>IF(ISBLANK(A741),"",'Frese Valve Selection'!B741)</f>
        <v>0</v>
      </c>
      <c r="K741" s="42" t="str">
        <f>IF(ISBLANK('Frese Valve Selection'!E741),"",'Frese Valve Selection'!E741)</f>
        <v/>
      </c>
    </row>
    <row r="742" spans="1:11">
      <c r="A742" s="40" t="str">
        <f>IF(ISBLANK('Frese Valve Selection'!O742),"",'Frese Valve Selection'!O742)</f>
        <v/>
      </c>
      <c r="B742" s="41">
        <f>'Frese Valve Selection'!C742</f>
        <v>0</v>
      </c>
      <c r="C742" s="41">
        <f>IF(ISBLANK(A742),"",'Frese Valve Selection'!AE742)</f>
        <v>0</v>
      </c>
      <c r="D742" s="41"/>
      <c r="E742" s="41"/>
      <c r="F742" s="41">
        <f>IF(ISBLANK(A742),"",'Frese Valve Selection'!D742)</f>
        <v>0</v>
      </c>
      <c r="G742" s="41">
        <v>1</v>
      </c>
      <c r="H742" s="41" t="s">
        <v>78</v>
      </c>
      <c r="I742" s="41" t="str">
        <f>IF(ISBLANK(A742),"",'Frese Valve Selection'!AF742&amp;" kPa")</f>
        <v>0 kPa</v>
      </c>
      <c r="J742" s="41">
        <f>IF(ISBLANK(A742),"",'Frese Valve Selection'!B742)</f>
        <v>0</v>
      </c>
      <c r="K742" s="42" t="str">
        <f>IF(ISBLANK('Frese Valve Selection'!E742),"",'Frese Valve Selection'!E742)</f>
        <v/>
      </c>
    </row>
    <row r="743" spans="1:11">
      <c r="A743" s="40" t="str">
        <f>IF(ISBLANK('Frese Valve Selection'!O743),"",'Frese Valve Selection'!O743)</f>
        <v/>
      </c>
      <c r="B743" s="41">
        <f>'Frese Valve Selection'!C743</f>
        <v>0</v>
      </c>
      <c r="C743" s="41">
        <f>IF(ISBLANK(A743),"",'Frese Valve Selection'!AE743)</f>
        <v>0</v>
      </c>
      <c r="D743" s="41"/>
      <c r="E743" s="41"/>
      <c r="F743" s="41">
        <f>IF(ISBLANK(A743),"",'Frese Valve Selection'!D743)</f>
        <v>0</v>
      </c>
      <c r="G743" s="41">
        <v>1</v>
      </c>
      <c r="H743" s="41" t="s">
        <v>78</v>
      </c>
      <c r="I743" s="41" t="str">
        <f>IF(ISBLANK(A743),"",'Frese Valve Selection'!AF743&amp;" kPa")</f>
        <v>0 kPa</v>
      </c>
      <c r="J743" s="41">
        <f>IF(ISBLANK(A743),"",'Frese Valve Selection'!B743)</f>
        <v>0</v>
      </c>
      <c r="K743" s="42" t="str">
        <f>IF(ISBLANK('Frese Valve Selection'!E743),"",'Frese Valve Selection'!E743)</f>
        <v/>
      </c>
    </row>
    <row r="744" spans="1:11">
      <c r="A744" s="40" t="str">
        <f>IF(ISBLANK('Frese Valve Selection'!O744),"",'Frese Valve Selection'!O744)</f>
        <v/>
      </c>
      <c r="B744" s="41">
        <f>'Frese Valve Selection'!C744</f>
        <v>0</v>
      </c>
      <c r="C744" s="41">
        <f>IF(ISBLANK(A744),"",'Frese Valve Selection'!AE744)</f>
        <v>0</v>
      </c>
      <c r="D744" s="41"/>
      <c r="E744" s="41"/>
      <c r="F744" s="41">
        <f>IF(ISBLANK(A744),"",'Frese Valve Selection'!D744)</f>
        <v>0</v>
      </c>
      <c r="G744" s="41">
        <v>1</v>
      </c>
      <c r="H744" s="41" t="s">
        <v>78</v>
      </c>
      <c r="I744" s="41" t="str">
        <f>IF(ISBLANK(A744),"",'Frese Valve Selection'!AF744&amp;" kPa")</f>
        <v>0 kPa</v>
      </c>
      <c r="J744" s="41">
        <f>IF(ISBLANK(A744),"",'Frese Valve Selection'!B744)</f>
        <v>0</v>
      </c>
      <c r="K744" s="42" t="str">
        <f>IF(ISBLANK('Frese Valve Selection'!E744),"",'Frese Valve Selection'!E744)</f>
        <v/>
      </c>
    </row>
    <row r="745" spans="1:11">
      <c r="A745" s="40" t="str">
        <f>IF(ISBLANK('Frese Valve Selection'!O745),"",'Frese Valve Selection'!O745)</f>
        <v/>
      </c>
      <c r="B745" s="41">
        <f>'Frese Valve Selection'!C745</f>
        <v>0</v>
      </c>
      <c r="C745" s="41">
        <f>IF(ISBLANK(A745),"",'Frese Valve Selection'!AE745)</f>
        <v>0</v>
      </c>
      <c r="D745" s="41"/>
      <c r="E745" s="41"/>
      <c r="F745" s="41">
        <f>IF(ISBLANK(A745),"",'Frese Valve Selection'!D745)</f>
        <v>0</v>
      </c>
      <c r="G745" s="41">
        <v>1</v>
      </c>
      <c r="H745" s="41" t="s">
        <v>78</v>
      </c>
      <c r="I745" s="41" t="str">
        <f>IF(ISBLANK(A745),"",'Frese Valve Selection'!AF745&amp;" kPa")</f>
        <v>0 kPa</v>
      </c>
      <c r="J745" s="41">
        <f>IF(ISBLANK(A745),"",'Frese Valve Selection'!B745)</f>
        <v>0</v>
      </c>
      <c r="K745" s="42" t="str">
        <f>IF(ISBLANK('Frese Valve Selection'!E745),"",'Frese Valve Selection'!E745)</f>
        <v/>
      </c>
    </row>
    <row r="746" spans="1:11">
      <c r="A746" s="40" t="str">
        <f>IF(ISBLANK('Frese Valve Selection'!O746),"",'Frese Valve Selection'!O746)</f>
        <v/>
      </c>
      <c r="B746" s="41">
        <f>'Frese Valve Selection'!C746</f>
        <v>0</v>
      </c>
      <c r="C746" s="41">
        <f>IF(ISBLANK(A746),"",'Frese Valve Selection'!AE746)</f>
        <v>0</v>
      </c>
      <c r="D746" s="41"/>
      <c r="E746" s="41"/>
      <c r="F746" s="41">
        <f>IF(ISBLANK(A746),"",'Frese Valve Selection'!D746)</f>
        <v>0</v>
      </c>
      <c r="G746" s="41">
        <v>1</v>
      </c>
      <c r="H746" s="41" t="s">
        <v>78</v>
      </c>
      <c r="I746" s="41" t="str">
        <f>IF(ISBLANK(A746),"",'Frese Valve Selection'!AF746&amp;" kPa")</f>
        <v>0 kPa</v>
      </c>
      <c r="J746" s="41">
        <f>IF(ISBLANK(A746),"",'Frese Valve Selection'!B746)</f>
        <v>0</v>
      </c>
      <c r="K746" s="42" t="str">
        <f>IF(ISBLANK('Frese Valve Selection'!E746),"",'Frese Valve Selection'!E746)</f>
        <v/>
      </c>
    </row>
    <row r="747" spans="1:11">
      <c r="A747" s="40" t="str">
        <f>IF(ISBLANK('Frese Valve Selection'!O747),"",'Frese Valve Selection'!O747)</f>
        <v/>
      </c>
      <c r="B747" s="41">
        <f>'Frese Valve Selection'!C747</f>
        <v>0</v>
      </c>
      <c r="C747" s="41">
        <f>IF(ISBLANK(A747),"",'Frese Valve Selection'!AE747)</f>
        <v>0</v>
      </c>
      <c r="D747" s="41"/>
      <c r="E747" s="41"/>
      <c r="F747" s="41">
        <f>IF(ISBLANK(A747),"",'Frese Valve Selection'!D747)</f>
        <v>0</v>
      </c>
      <c r="G747" s="41">
        <v>1</v>
      </c>
      <c r="H747" s="41" t="s">
        <v>78</v>
      </c>
      <c r="I747" s="41" t="str">
        <f>IF(ISBLANK(A747),"",'Frese Valve Selection'!AF747&amp;" kPa")</f>
        <v>0 kPa</v>
      </c>
      <c r="J747" s="41">
        <f>IF(ISBLANK(A747),"",'Frese Valve Selection'!B747)</f>
        <v>0</v>
      </c>
      <c r="K747" s="42" t="str">
        <f>IF(ISBLANK('Frese Valve Selection'!E747),"",'Frese Valve Selection'!E747)</f>
        <v/>
      </c>
    </row>
    <row r="748" spans="1:11">
      <c r="A748" s="40" t="str">
        <f>IF(ISBLANK('Frese Valve Selection'!O748),"",'Frese Valve Selection'!O748)</f>
        <v/>
      </c>
      <c r="B748" s="41">
        <f>'Frese Valve Selection'!C748</f>
        <v>0</v>
      </c>
      <c r="C748" s="41">
        <f>IF(ISBLANK(A748),"",'Frese Valve Selection'!AE748)</f>
        <v>0</v>
      </c>
      <c r="D748" s="41"/>
      <c r="E748" s="41"/>
      <c r="F748" s="41">
        <f>IF(ISBLANK(A748),"",'Frese Valve Selection'!D748)</f>
        <v>0</v>
      </c>
      <c r="G748" s="41">
        <v>1</v>
      </c>
      <c r="H748" s="41" t="s">
        <v>78</v>
      </c>
      <c r="I748" s="41" t="str">
        <f>IF(ISBLANK(A748),"",'Frese Valve Selection'!AF748&amp;" kPa")</f>
        <v>0 kPa</v>
      </c>
      <c r="J748" s="41">
        <f>IF(ISBLANK(A748),"",'Frese Valve Selection'!B748)</f>
        <v>0</v>
      </c>
      <c r="K748" s="42" t="str">
        <f>IF(ISBLANK('Frese Valve Selection'!E748),"",'Frese Valve Selection'!E748)</f>
        <v/>
      </c>
    </row>
    <row r="749" spans="1:11">
      <c r="A749" s="40" t="str">
        <f>IF(ISBLANK('Frese Valve Selection'!O749),"",'Frese Valve Selection'!O749)</f>
        <v/>
      </c>
      <c r="B749" s="41">
        <f>'Frese Valve Selection'!C749</f>
        <v>0</v>
      </c>
      <c r="C749" s="41">
        <f>IF(ISBLANK(A749),"",'Frese Valve Selection'!AE749)</f>
        <v>0</v>
      </c>
      <c r="D749" s="41"/>
      <c r="E749" s="41"/>
      <c r="F749" s="41">
        <f>IF(ISBLANK(A749),"",'Frese Valve Selection'!D749)</f>
        <v>0</v>
      </c>
      <c r="G749" s="41">
        <v>1</v>
      </c>
      <c r="H749" s="41" t="s">
        <v>78</v>
      </c>
      <c r="I749" s="41" t="str">
        <f>IF(ISBLANK(A749),"",'Frese Valve Selection'!AF749&amp;" kPa")</f>
        <v>0 kPa</v>
      </c>
      <c r="J749" s="41">
        <f>IF(ISBLANK(A749),"",'Frese Valve Selection'!B749)</f>
        <v>0</v>
      </c>
      <c r="K749" s="42" t="str">
        <f>IF(ISBLANK('Frese Valve Selection'!E749),"",'Frese Valve Selection'!E749)</f>
        <v/>
      </c>
    </row>
    <row r="750" spans="1:11">
      <c r="A750" s="40" t="str">
        <f>IF(ISBLANK('Frese Valve Selection'!O750),"",'Frese Valve Selection'!O750)</f>
        <v/>
      </c>
      <c r="B750" s="41">
        <f>'Frese Valve Selection'!C750</f>
        <v>0</v>
      </c>
      <c r="C750" s="41">
        <f>IF(ISBLANK(A750),"",'Frese Valve Selection'!AE750)</f>
        <v>0</v>
      </c>
      <c r="D750" s="41"/>
      <c r="E750" s="41"/>
      <c r="F750" s="41">
        <f>IF(ISBLANK(A750),"",'Frese Valve Selection'!D750)</f>
        <v>0</v>
      </c>
      <c r="G750" s="41">
        <v>1</v>
      </c>
      <c r="H750" s="41" t="s">
        <v>78</v>
      </c>
      <c r="I750" s="41" t="str">
        <f>IF(ISBLANK(A750),"",'Frese Valve Selection'!AF750&amp;" kPa")</f>
        <v>0 kPa</v>
      </c>
      <c r="J750" s="41">
        <f>IF(ISBLANK(A750),"",'Frese Valve Selection'!B750)</f>
        <v>0</v>
      </c>
      <c r="K750" s="42" t="str">
        <f>IF(ISBLANK('Frese Valve Selection'!E750),"",'Frese Valve Selection'!E750)</f>
        <v/>
      </c>
    </row>
    <row r="751" spans="1:11">
      <c r="A751" s="40" t="str">
        <f>IF(ISBLANK('Frese Valve Selection'!O751),"",'Frese Valve Selection'!O751)</f>
        <v/>
      </c>
      <c r="B751" s="41">
        <f>'Frese Valve Selection'!C751</f>
        <v>0</v>
      </c>
      <c r="C751" s="41">
        <f>IF(ISBLANK(A751),"",'Frese Valve Selection'!AE751)</f>
        <v>0</v>
      </c>
      <c r="D751" s="41"/>
      <c r="E751" s="41"/>
      <c r="F751" s="41">
        <f>IF(ISBLANK(A751),"",'Frese Valve Selection'!D751)</f>
        <v>0</v>
      </c>
      <c r="G751" s="41">
        <v>1</v>
      </c>
      <c r="H751" s="41" t="s">
        <v>78</v>
      </c>
      <c r="I751" s="41" t="str">
        <f>IF(ISBLANK(A751),"",'Frese Valve Selection'!AF751&amp;" kPa")</f>
        <v>0 kPa</v>
      </c>
      <c r="J751" s="41">
        <f>IF(ISBLANK(A751),"",'Frese Valve Selection'!B751)</f>
        <v>0</v>
      </c>
      <c r="K751" s="42" t="str">
        <f>IF(ISBLANK('Frese Valve Selection'!E751),"",'Frese Valve Selection'!E751)</f>
        <v/>
      </c>
    </row>
    <row r="752" spans="1:11">
      <c r="A752" s="40" t="str">
        <f>IF(ISBLANK('Frese Valve Selection'!O752),"",'Frese Valve Selection'!O752)</f>
        <v/>
      </c>
      <c r="B752" s="41">
        <f>'Frese Valve Selection'!C752</f>
        <v>0</v>
      </c>
      <c r="C752" s="41">
        <f>IF(ISBLANK(A752),"",'Frese Valve Selection'!AE752)</f>
        <v>0</v>
      </c>
      <c r="D752" s="41"/>
      <c r="E752" s="41"/>
      <c r="F752" s="41">
        <f>IF(ISBLANK(A752),"",'Frese Valve Selection'!D752)</f>
        <v>0</v>
      </c>
      <c r="G752" s="41">
        <v>1</v>
      </c>
      <c r="H752" s="41" t="s">
        <v>78</v>
      </c>
      <c r="I752" s="41" t="str">
        <f>IF(ISBLANK(A752),"",'Frese Valve Selection'!AF752&amp;" kPa")</f>
        <v>0 kPa</v>
      </c>
      <c r="J752" s="41">
        <f>IF(ISBLANK(A752),"",'Frese Valve Selection'!B752)</f>
        <v>0</v>
      </c>
      <c r="K752" s="42" t="str">
        <f>IF(ISBLANK('Frese Valve Selection'!E752),"",'Frese Valve Selection'!E752)</f>
        <v/>
      </c>
    </row>
    <row r="753" spans="1:11">
      <c r="A753" s="40" t="str">
        <f>IF(ISBLANK('Frese Valve Selection'!O753),"",'Frese Valve Selection'!O753)</f>
        <v/>
      </c>
      <c r="B753" s="41">
        <f>'Frese Valve Selection'!C753</f>
        <v>0</v>
      </c>
      <c r="C753" s="41">
        <f>IF(ISBLANK(A753),"",'Frese Valve Selection'!AE753)</f>
        <v>0</v>
      </c>
      <c r="D753" s="41"/>
      <c r="E753" s="41"/>
      <c r="F753" s="41">
        <f>IF(ISBLANK(A753),"",'Frese Valve Selection'!D753)</f>
        <v>0</v>
      </c>
      <c r="G753" s="41">
        <v>1</v>
      </c>
      <c r="H753" s="41" t="s">
        <v>78</v>
      </c>
      <c r="I753" s="41" t="str">
        <f>IF(ISBLANK(A753),"",'Frese Valve Selection'!AF753&amp;" kPa")</f>
        <v>0 kPa</v>
      </c>
      <c r="J753" s="41">
        <f>IF(ISBLANK(A753),"",'Frese Valve Selection'!B753)</f>
        <v>0</v>
      </c>
      <c r="K753" s="42" t="str">
        <f>IF(ISBLANK('Frese Valve Selection'!E753),"",'Frese Valve Selection'!E753)</f>
        <v/>
      </c>
    </row>
    <row r="754" spans="1:11">
      <c r="A754" s="40" t="str">
        <f>IF(ISBLANK('Frese Valve Selection'!O754),"",'Frese Valve Selection'!O754)</f>
        <v/>
      </c>
      <c r="B754" s="41">
        <f>'Frese Valve Selection'!C754</f>
        <v>0</v>
      </c>
      <c r="C754" s="41">
        <f>IF(ISBLANK(A754),"",'Frese Valve Selection'!AE754)</f>
        <v>0</v>
      </c>
      <c r="D754" s="41"/>
      <c r="E754" s="41"/>
      <c r="F754" s="41">
        <f>IF(ISBLANK(A754),"",'Frese Valve Selection'!D754)</f>
        <v>0</v>
      </c>
      <c r="G754" s="41">
        <v>1</v>
      </c>
      <c r="H754" s="41" t="s">
        <v>78</v>
      </c>
      <c r="I754" s="41" t="str">
        <f>IF(ISBLANK(A754),"",'Frese Valve Selection'!AF754&amp;" kPa")</f>
        <v>0 kPa</v>
      </c>
      <c r="J754" s="41">
        <f>IF(ISBLANK(A754),"",'Frese Valve Selection'!B754)</f>
        <v>0</v>
      </c>
      <c r="K754" s="42" t="str">
        <f>IF(ISBLANK('Frese Valve Selection'!E754),"",'Frese Valve Selection'!E754)</f>
        <v/>
      </c>
    </row>
    <row r="755" spans="1:11">
      <c r="A755" s="40" t="str">
        <f>IF(ISBLANK('Frese Valve Selection'!O755),"",'Frese Valve Selection'!O755)</f>
        <v/>
      </c>
      <c r="B755" s="41">
        <f>'Frese Valve Selection'!C755</f>
        <v>0</v>
      </c>
      <c r="C755" s="41">
        <f>IF(ISBLANK(A755),"",'Frese Valve Selection'!AE755)</f>
        <v>0</v>
      </c>
      <c r="D755" s="41"/>
      <c r="E755" s="41"/>
      <c r="F755" s="41">
        <f>IF(ISBLANK(A755),"",'Frese Valve Selection'!D755)</f>
        <v>0</v>
      </c>
      <c r="G755" s="41">
        <v>1</v>
      </c>
      <c r="H755" s="41" t="s">
        <v>78</v>
      </c>
      <c r="I755" s="41" t="str">
        <f>IF(ISBLANK(A755),"",'Frese Valve Selection'!AF755&amp;" kPa")</f>
        <v>0 kPa</v>
      </c>
      <c r="J755" s="41">
        <f>IF(ISBLANK(A755),"",'Frese Valve Selection'!B755)</f>
        <v>0</v>
      </c>
      <c r="K755" s="42" t="str">
        <f>IF(ISBLANK('Frese Valve Selection'!E755),"",'Frese Valve Selection'!E755)</f>
        <v/>
      </c>
    </row>
    <row r="756" spans="1:11">
      <c r="A756" s="40" t="str">
        <f>IF(ISBLANK('Frese Valve Selection'!O756),"",'Frese Valve Selection'!O756)</f>
        <v/>
      </c>
      <c r="B756" s="41">
        <f>'Frese Valve Selection'!C756</f>
        <v>0</v>
      </c>
      <c r="C756" s="41">
        <f>IF(ISBLANK(A756),"",'Frese Valve Selection'!AE756)</f>
        <v>0</v>
      </c>
      <c r="D756" s="41"/>
      <c r="E756" s="41"/>
      <c r="F756" s="41">
        <f>IF(ISBLANK(A756),"",'Frese Valve Selection'!D756)</f>
        <v>0</v>
      </c>
      <c r="G756" s="41">
        <v>1</v>
      </c>
      <c r="H756" s="41" t="s">
        <v>78</v>
      </c>
      <c r="I756" s="41" t="str">
        <f>IF(ISBLANK(A756),"",'Frese Valve Selection'!AF756&amp;" kPa")</f>
        <v>0 kPa</v>
      </c>
      <c r="J756" s="41">
        <f>IF(ISBLANK(A756),"",'Frese Valve Selection'!B756)</f>
        <v>0</v>
      </c>
      <c r="K756" s="42" t="str">
        <f>IF(ISBLANK('Frese Valve Selection'!E756),"",'Frese Valve Selection'!E756)</f>
        <v/>
      </c>
    </row>
    <row r="757" spans="1:11">
      <c r="A757" s="40" t="str">
        <f>IF(ISBLANK('Frese Valve Selection'!O757),"",'Frese Valve Selection'!O757)</f>
        <v/>
      </c>
      <c r="B757" s="41">
        <f>'Frese Valve Selection'!C757</f>
        <v>0</v>
      </c>
      <c r="C757" s="41">
        <f>IF(ISBLANK(A757),"",'Frese Valve Selection'!AE757)</f>
        <v>0</v>
      </c>
      <c r="D757" s="41"/>
      <c r="E757" s="41"/>
      <c r="F757" s="41">
        <f>IF(ISBLANK(A757),"",'Frese Valve Selection'!D757)</f>
        <v>0</v>
      </c>
      <c r="G757" s="41">
        <v>1</v>
      </c>
      <c r="H757" s="41" t="s">
        <v>78</v>
      </c>
      <c r="I757" s="41" t="str">
        <f>IF(ISBLANK(A757),"",'Frese Valve Selection'!AF757&amp;" kPa")</f>
        <v>0 kPa</v>
      </c>
      <c r="J757" s="41">
        <f>IF(ISBLANK(A757),"",'Frese Valve Selection'!B757)</f>
        <v>0</v>
      </c>
      <c r="K757" s="42" t="str">
        <f>IF(ISBLANK('Frese Valve Selection'!E757),"",'Frese Valve Selection'!E757)</f>
        <v/>
      </c>
    </row>
    <row r="758" spans="1:11">
      <c r="A758" s="40" t="str">
        <f>IF(ISBLANK('Frese Valve Selection'!O758),"",'Frese Valve Selection'!O758)</f>
        <v/>
      </c>
      <c r="B758" s="41">
        <f>'Frese Valve Selection'!C758</f>
        <v>0</v>
      </c>
      <c r="C758" s="41">
        <f>IF(ISBLANK(A758),"",'Frese Valve Selection'!AE758)</f>
        <v>0</v>
      </c>
      <c r="D758" s="41"/>
      <c r="E758" s="41"/>
      <c r="F758" s="41">
        <f>IF(ISBLANK(A758),"",'Frese Valve Selection'!D758)</f>
        <v>0</v>
      </c>
      <c r="G758" s="41">
        <v>1</v>
      </c>
      <c r="H758" s="41" t="s">
        <v>78</v>
      </c>
      <c r="I758" s="41" t="str">
        <f>IF(ISBLANK(A758),"",'Frese Valve Selection'!AF758&amp;" kPa")</f>
        <v>0 kPa</v>
      </c>
      <c r="J758" s="41">
        <f>IF(ISBLANK(A758),"",'Frese Valve Selection'!B758)</f>
        <v>0</v>
      </c>
      <c r="K758" s="42" t="str">
        <f>IF(ISBLANK('Frese Valve Selection'!E758),"",'Frese Valve Selection'!E758)</f>
        <v/>
      </c>
    </row>
    <row r="759" spans="1:11">
      <c r="A759" s="40" t="str">
        <f>IF(ISBLANK('Frese Valve Selection'!O759),"",'Frese Valve Selection'!O759)</f>
        <v/>
      </c>
      <c r="B759" s="41">
        <f>'Frese Valve Selection'!C759</f>
        <v>0</v>
      </c>
      <c r="C759" s="41">
        <f>IF(ISBLANK(A759),"",'Frese Valve Selection'!AE759)</f>
        <v>0</v>
      </c>
      <c r="D759" s="41"/>
      <c r="E759" s="41"/>
      <c r="F759" s="41">
        <f>IF(ISBLANK(A759),"",'Frese Valve Selection'!D759)</f>
        <v>0</v>
      </c>
      <c r="G759" s="41">
        <v>1</v>
      </c>
      <c r="H759" s="41" t="s">
        <v>78</v>
      </c>
      <c r="I759" s="41" t="str">
        <f>IF(ISBLANK(A759),"",'Frese Valve Selection'!AF759&amp;" kPa")</f>
        <v>0 kPa</v>
      </c>
      <c r="J759" s="41">
        <f>IF(ISBLANK(A759),"",'Frese Valve Selection'!B759)</f>
        <v>0</v>
      </c>
      <c r="K759" s="42" t="str">
        <f>IF(ISBLANK('Frese Valve Selection'!E759),"",'Frese Valve Selection'!E759)</f>
        <v/>
      </c>
    </row>
    <row r="760" spans="1:11">
      <c r="A760" s="40" t="str">
        <f>IF(ISBLANK('Frese Valve Selection'!O760),"",'Frese Valve Selection'!O760)</f>
        <v/>
      </c>
      <c r="B760" s="41">
        <f>'Frese Valve Selection'!C760</f>
        <v>0</v>
      </c>
      <c r="C760" s="41">
        <f>IF(ISBLANK(A760),"",'Frese Valve Selection'!AE760)</f>
        <v>0</v>
      </c>
      <c r="D760" s="41"/>
      <c r="E760" s="41"/>
      <c r="F760" s="41">
        <f>IF(ISBLANK(A760),"",'Frese Valve Selection'!D760)</f>
        <v>0</v>
      </c>
      <c r="G760" s="41">
        <v>1</v>
      </c>
      <c r="H760" s="41" t="s">
        <v>78</v>
      </c>
      <c r="I760" s="41" t="str">
        <f>IF(ISBLANK(A760),"",'Frese Valve Selection'!AF760&amp;" kPa")</f>
        <v>0 kPa</v>
      </c>
      <c r="J760" s="41">
        <f>IF(ISBLANK(A760),"",'Frese Valve Selection'!B760)</f>
        <v>0</v>
      </c>
      <c r="K760" s="42" t="str">
        <f>IF(ISBLANK('Frese Valve Selection'!E760),"",'Frese Valve Selection'!E760)</f>
        <v/>
      </c>
    </row>
    <row r="761" spans="1:11">
      <c r="A761" s="40" t="str">
        <f>IF(ISBLANK('Frese Valve Selection'!O761),"",'Frese Valve Selection'!O761)</f>
        <v/>
      </c>
      <c r="B761" s="41">
        <f>'Frese Valve Selection'!C761</f>
        <v>0</v>
      </c>
      <c r="C761" s="41">
        <f>IF(ISBLANK(A761),"",'Frese Valve Selection'!AE761)</f>
        <v>0</v>
      </c>
      <c r="D761" s="41"/>
      <c r="E761" s="41"/>
      <c r="F761" s="41">
        <f>IF(ISBLANK(A761),"",'Frese Valve Selection'!D761)</f>
        <v>0</v>
      </c>
      <c r="G761" s="41">
        <v>1</v>
      </c>
      <c r="H761" s="41" t="s">
        <v>78</v>
      </c>
      <c r="I761" s="41" t="str">
        <f>IF(ISBLANK(A761),"",'Frese Valve Selection'!AF761&amp;" kPa")</f>
        <v>0 kPa</v>
      </c>
      <c r="J761" s="41">
        <f>IF(ISBLANK(A761),"",'Frese Valve Selection'!B761)</f>
        <v>0</v>
      </c>
      <c r="K761" s="42" t="str">
        <f>IF(ISBLANK('Frese Valve Selection'!E761),"",'Frese Valve Selection'!E761)</f>
        <v/>
      </c>
    </row>
    <row r="762" spans="1:11">
      <c r="A762" s="40" t="str">
        <f>IF(ISBLANK('Frese Valve Selection'!O762),"",'Frese Valve Selection'!O762)</f>
        <v/>
      </c>
      <c r="B762" s="41">
        <f>'Frese Valve Selection'!C762</f>
        <v>0</v>
      </c>
      <c r="C762" s="41">
        <f>IF(ISBLANK(A762),"",'Frese Valve Selection'!AE762)</f>
        <v>0</v>
      </c>
      <c r="D762" s="41"/>
      <c r="E762" s="41"/>
      <c r="F762" s="41">
        <f>IF(ISBLANK(A762),"",'Frese Valve Selection'!D762)</f>
        <v>0</v>
      </c>
      <c r="G762" s="41">
        <v>1</v>
      </c>
      <c r="H762" s="41" t="s">
        <v>78</v>
      </c>
      <c r="I762" s="41" t="str">
        <f>IF(ISBLANK(A762),"",'Frese Valve Selection'!AF762&amp;" kPa")</f>
        <v>0 kPa</v>
      </c>
      <c r="J762" s="41">
        <f>IF(ISBLANK(A762),"",'Frese Valve Selection'!B762)</f>
        <v>0</v>
      </c>
      <c r="K762" s="42" t="str">
        <f>IF(ISBLANK('Frese Valve Selection'!E762),"",'Frese Valve Selection'!E762)</f>
        <v/>
      </c>
    </row>
    <row r="763" spans="1:11">
      <c r="A763" s="40" t="str">
        <f>IF(ISBLANK('Frese Valve Selection'!O763),"",'Frese Valve Selection'!O763)</f>
        <v/>
      </c>
      <c r="B763" s="41">
        <f>'Frese Valve Selection'!C763</f>
        <v>0</v>
      </c>
      <c r="C763" s="41">
        <f>IF(ISBLANK(A763),"",'Frese Valve Selection'!AE763)</f>
        <v>0</v>
      </c>
      <c r="D763" s="41"/>
      <c r="E763" s="41"/>
      <c r="F763" s="41">
        <f>IF(ISBLANK(A763),"",'Frese Valve Selection'!D763)</f>
        <v>0</v>
      </c>
      <c r="G763" s="41">
        <v>1</v>
      </c>
      <c r="H763" s="41" t="s">
        <v>78</v>
      </c>
      <c r="I763" s="41" t="str">
        <f>IF(ISBLANK(A763),"",'Frese Valve Selection'!AF763&amp;" kPa")</f>
        <v>0 kPa</v>
      </c>
      <c r="J763" s="41">
        <f>IF(ISBLANK(A763),"",'Frese Valve Selection'!B763)</f>
        <v>0</v>
      </c>
      <c r="K763" s="42" t="str">
        <f>IF(ISBLANK('Frese Valve Selection'!E763),"",'Frese Valve Selection'!E763)</f>
        <v/>
      </c>
    </row>
    <row r="764" spans="1:11">
      <c r="A764" s="40" t="str">
        <f>IF(ISBLANK('Frese Valve Selection'!O764),"",'Frese Valve Selection'!O764)</f>
        <v/>
      </c>
      <c r="B764" s="41">
        <f>'Frese Valve Selection'!C764</f>
        <v>0</v>
      </c>
      <c r="C764" s="41">
        <f>IF(ISBLANK(A764),"",'Frese Valve Selection'!AE764)</f>
        <v>0</v>
      </c>
      <c r="D764" s="41"/>
      <c r="E764" s="41"/>
      <c r="F764" s="41">
        <f>IF(ISBLANK(A764),"",'Frese Valve Selection'!D764)</f>
        <v>0</v>
      </c>
      <c r="G764" s="41">
        <v>1</v>
      </c>
      <c r="H764" s="41" t="s">
        <v>78</v>
      </c>
      <c r="I764" s="41" t="str">
        <f>IF(ISBLANK(A764),"",'Frese Valve Selection'!AF764&amp;" kPa")</f>
        <v>0 kPa</v>
      </c>
      <c r="J764" s="41">
        <f>IF(ISBLANK(A764),"",'Frese Valve Selection'!B764)</f>
        <v>0</v>
      </c>
      <c r="K764" s="42" t="str">
        <f>IF(ISBLANK('Frese Valve Selection'!E764),"",'Frese Valve Selection'!E764)</f>
        <v/>
      </c>
    </row>
    <row r="765" spans="1:11">
      <c r="A765" s="40" t="str">
        <f>IF(ISBLANK('Frese Valve Selection'!O765),"",'Frese Valve Selection'!O765)</f>
        <v/>
      </c>
      <c r="B765" s="41">
        <f>'Frese Valve Selection'!C765</f>
        <v>0</v>
      </c>
      <c r="C765" s="41">
        <f>IF(ISBLANK(A765),"",'Frese Valve Selection'!AE765)</f>
        <v>0</v>
      </c>
      <c r="D765" s="41"/>
      <c r="E765" s="41"/>
      <c r="F765" s="41">
        <f>IF(ISBLANK(A765),"",'Frese Valve Selection'!D765)</f>
        <v>0</v>
      </c>
      <c r="G765" s="41">
        <v>1</v>
      </c>
      <c r="H765" s="41" t="s">
        <v>78</v>
      </c>
      <c r="I765" s="41" t="str">
        <f>IF(ISBLANK(A765),"",'Frese Valve Selection'!AF765&amp;" kPa")</f>
        <v>0 kPa</v>
      </c>
      <c r="J765" s="41">
        <f>IF(ISBLANK(A765),"",'Frese Valve Selection'!B765)</f>
        <v>0</v>
      </c>
      <c r="K765" s="42" t="str">
        <f>IF(ISBLANK('Frese Valve Selection'!E765),"",'Frese Valve Selection'!E765)</f>
        <v/>
      </c>
    </row>
    <row r="766" spans="1:11">
      <c r="A766" s="40" t="str">
        <f>IF(ISBLANK('Frese Valve Selection'!O766),"",'Frese Valve Selection'!O766)</f>
        <v/>
      </c>
      <c r="B766" s="41">
        <f>'Frese Valve Selection'!C766</f>
        <v>0</v>
      </c>
      <c r="C766" s="41">
        <f>IF(ISBLANK(A766),"",'Frese Valve Selection'!AE766)</f>
        <v>0</v>
      </c>
      <c r="D766" s="41"/>
      <c r="E766" s="41"/>
      <c r="F766" s="41">
        <f>IF(ISBLANK(A766),"",'Frese Valve Selection'!D766)</f>
        <v>0</v>
      </c>
      <c r="G766" s="41">
        <v>1</v>
      </c>
      <c r="H766" s="41" t="s">
        <v>78</v>
      </c>
      <c r="I766" s="41" t="str">
        <f>IF(ISBLANK(A766),"",'Frese Valve Selection'!AF766&amp;" kPa")</f>
        <v>0 kPa</v>
      </c>
      <c r="J766" s="41">
        <f>IF(ISBLANK(A766),"",'Frese Valve Selection'!B766)</f>
        <v>0</v>
      </c>
      <c r="K766" s="42" t="str">
        <f>IF(ISBLANK('Frese Valve Selection'!E766),"",'Frese Valve Selection'!E766)</f>
        <v/>
      </c>
    </row>
    <row r="767" spans="1:11">
      <c r="A767" s="40" t="str">
        <f>IF(ISBLANK('Frese Valve Selection'!O767),"",'Frese Valve Selection'!O767)</f>
        <v/>
      </c>
      <c r="B767" s="41">
        <f>'Frese Valve Selection'!C767</f>
        <v>0</v>
      </c>
      <c r="C767" s="41">
        <f>IF(ISBLANK(A767),"",'Frese Valve Selection'!AE767)</f>
        <v>0</v>
      </c>
      <c r="D767" s="41"/>
      <c r="E767" s="41"/>
      <c r="F767" s="41">
        <f>IF(ISBLANK(A767),"",'Frese Valve Selection'!D767)</f>
        <v>0</v>
      </c>
      <c r="G767" s="41">
        <v>1</v>
      </c>
      <c r="H767" s="41" t="s">
        <v>78</v>
      </c>
      <c r="I767" s="41" t="str">
        <f>IF(ISBLANK(A767),"",'Frese Valve Selection'!AF767&amp;" kPa")</f>
        <v>0 kPa</v>
      </c>
      <c r="J767" s="41">
        <f>IF(ISBLANK(A767),"",'Frese Valve Selection'!B767)</f>
        <v>0</v>
      </c>
      <c r="K767" s="42" t="str">
        <f>IF(ISBLANK('Frese Valve Selection'!E767),"",'Frese Valve Selection'!E767)</f>
        <v/>
      </c>
    </row>
    <row r="768" spans="1:11">
      <c r="A768" s="40" t="str">
        <f>IF(ISBLANK('Frese Valve Selection'!O768),"",'Frese Valve Selection'!O768)</f>
        <v/>
      </c>
      <c r="B768" s="41">
        <f>'Frese Valve Selection'!C768</f>
        <v>0</v>
      </c>
      <c r="C768" s="41">
        <f>IF(ISBLANK(A768),"",'Frese Valve Selection'!AE768)</f>
        <v>0</v>
      </c>
      <c r="D768" s="41"/>
      <c r="E768" s="41"/>
      <c r="F768" s="41">
        <f>IF(ISBLANK(A768),"",'Frese Valve Selection'!D768)</f>
        <v>0</v>
      </c>
      <c r="G768" s="41">
        <v>1</v>
      </c>
      <c r="H768" s="41" t="s">
        <v>78</v>
      </c>
      <c r="I768" s="41" t="str">
        <f>IF(ISBLANK(A768),"",'Frese Valve Selection'!AF768&amp;" kPa")</f>
        <v>0 kPa</v>
      </c>
      <c r="J768" s="41">
        <f>IF(ISBLANK(A768),"",'Frese Valve Selection'!B768)</f>
        <v>0</v>
      </c>
      <c r="K768" s="42" t="str">
        <f>IF(ISBLANK('Frese Valve Selection'!E768),"",'Frese Valve Selection'!E768)</f>
        <v/>
      </c>
    </row>
    <row r="769" spans="1:11">
      <c r="A769" s="40" t="str">
        <f>IF(ISBLANK('Frese Valve Selection'!O769),"",'Frese Valve Selection'!O769)</f>
        <v/>
      </c>
      <c r="B769" s="41">
        <f>'Frese Valve Selection'!C769</f>
        <v>0</v>
      </c>
      <c r="C769" s="41">
        <f>IF(ISBLANK(A769),"",'Frese Valve Selection'!AE769)</f>
        <v>0</v>
      </c>
      <c r="D769" s="41"/>
      <c r="E769" s="41"/>
      <c r="F769" s="41">
        <f>IF(ISBLANK(A769),"",'Frese Valve Selection'!D769)</f>
        <v>0</v>
      </c>
      <c r="G769" s="41">
        <v>1</v>
      </c>
      <c r="H769" s="41" t="s">
        <v>78</v>
      </c>
      <c r="I769" s="41" t="str">
        <f>IF(ISBLANK(A769),"",'Frese Valve Selection'!AF769&amp;" kPa")</f>
        <v>0 kPa</v>
      </c>
      <c r="J769" s="41">
        <f>IF(ISBLANK(A769),"",'Frese Valve Selection'!B769)</f>
        <v>0</v>
      </c>
      <c r="K769" s="42" t="str">
        <f>IF(ISBLANK('Frese Valve Selection'!E769),"",'Frese Valve Selection'!E769)</f>
        <v/>
      </c>
    </row>
    <row r="770" spans="1:11">
      <c r="A770" s="40" t="str">
        <f>IF(ISBLANK('Frese Valve Selection'!O770),"",'Frese Valve Selection'!O770)</f>
        <v/>
      </c>
      <c r="B770" s="41">
        <f>'Frese Valve Selection'!C770</f>
        <v>0</v>
      </c>
      <c r="C770" s="41">
        <f>IF(ISBLANK(A770),"",'Frese Valve Selection'!AE770)</f>
        <v>0</v>
      </c>
      <c r="D770" s="41"/>
      <c r="E770" s="41"/>
      <c r="F770" s="41">
        <f>IF(ISBLANK(A770),"",'Frese Valve Selection'!D770)</f>
        <v>0</v>
      </c>
      <c r="G770" s="41">
        <v>1</v>
      </c>
      <c r="H770" s="41" t="s">
        <v>78</v>
      </c>
      <c r="I770" s="41" t="str">
        <f>IF(ISBLANK(A770),"",'Frese Valve Selection'!AF770&amp;" kPa")</f>
        <v>0 kPa</v>
      </c>
      <c r="J770" s="41">
        <f>IF(ISBLANK(A770),"",'Frese Valve Selection'!B770)</f>
        <v>0</v>
      </c>
      <c r="K770" s="42" t="str">
        <f>IF(ISBLANK('Frese Valve Selection'!E770),"",'Frese Valve Selection'!E770)</f>
        <v/>
      </c>
    </row>
    <row r="771" spans="1:11">
      <c r="A771" s="40" t="str">
        <f>IF(ISBLANK('Frese Valve Selection'!O771),"",'Frese Valve Selection'!O771)</f>
        <v/>
      </c>
      <c r="B771" s="41">
        <f>'Frese Valve Selection'!C771</f>
        <v>0</v>
      </c>
      <c r="C771" s="41">
        <f>IF(ISBLANK(A771),"",'Frese Valve Selection'!AE771)</f>
        <v>0</v>
      </c>
      <c r="D771" s="41"/>
      <c r="E771" s="41"/>
      <c r="F771" s="41">
        <f>IF(ISBLANK(A771),"",'Frese Valve Selection'!D771)</f>
        <v>0</v>
      </c>
      <c r="G771" s="41">
        <v>1</v>
      </c>
      <c r="H771" s="41" t="s">
        <v>78</v>
      </c>
      <c r="I771" s="41" t="str">
        <f>IF(ISBLANK(A771),"",'Frese Valve Selection'!AF771&amp;" kPa")</f>
        <v>0 kPa</v>
      </c>
      <c r="J771" s="41">
        <f>IF(ISBLANK(A771),"",'Frese Valve Selection'!B771)</f>
        <v>0</v>
      </c>
      <c r="K771" s="42" t="str">
        <f>IF(ISBLANK('Frese Valve Selection'!E771),"",'Frese Valve Selection'!E771)</f>
        <v/>
      </c>
    </row>
    <row r="772" spans="1:11">
      <c r="A772" s="40" t="str">
        <f>IF(ISBLANK('Frese Valve Selection'!O772),"",'Frese Valve Selection'!O772)</f>
        <v/>
      </c>
      <c r="B772" s="41">
        <f>'Frese Valve Selection'!C772</f>
        <v>0</v>
      </c>
      <c r="C772" s="41">
        <f>IF(ISBLANK(A772),"",'Frese Valve Selection'!AE772)</f>
        <v>0</v>
      </c>
      <c r="D772" s="41"/>
      <c r="E772" s="41"/>
      <c r="F772" s="41">
        <f>IF(ISBLANK(A772),"",'Frese Valve Selection'!D772)</f>
        <v>0</v>
      </c>
      <c r="G772" s="41">
        <v>1</v>
      </c>
      <c r="H772" s="41" t="s">
        <v>78</v>
      </c>
      <c r="I772" s="41" t="str">
        <f>IF(ISBLANK(A772),"",'Frese Valve Selection'!AF772&amp;" kPa")</f>
        <v>0 kPa</v>
      </c>
      <c r="J772" s="41">
        <f>IF(ISBLANK(A772),"",'Frese Valve Selection'!B772)</f>
        <v>0</v>
      </c>
      <c r="K772" s="42" t="str">
        <f>IF(ISBLANK('Frese Valve Selection'!E772),"",'Frese Valve Selection'!E772)</f>
        <v/>
      </c>
    </row>
    <row r="773" spans="1:11">
      <c r="A773" s="40" t="str">
        <f>IF(ISBLANK('Frese Valve Selection'!O773),"",'Frese Valve Selection'!O773)</f>
        <v/>
      </c>
      <c r="B773" s="41">
        <f>'Frese Valve Selection'!C773</f>
        <v>0</v>
      </c>
      <c r="C773" s="41">
        <f>IF(ISBLANK(A773),"",'Frese Valve Selection'!AE773)</f>
        <v>0</v>
      </c>
      <c r="D773" s="41"/>
      <c r="E773" s="41"/>
      <c r="F773" s="41">
        <f>IF(ISBLANK(A773),"",'Frese Valve Selection'!D773)</f>
        <v>0</v>
      </c>
      <c r="G773" s="41">
        <v>1</v>
      </c>
      <c r="H773" s="41" t="s">
        <v>78</v>
      </c>
      <c r="I773" s="41" t="str">
        <f>IF(ISBLANK(A773),"",'Frese Valve Selection'!AF773&amp;" kPa")</f>
        <v>0 kPa</v>
      </c>
      <c r="J773" s="41">
        <f>IF(ISBLANK(A773),"",'Frese Valve Selection'!B773)</f>
        <v>0</v>
      </c>
      <c r="K773" s="42" t="str">
        <f>IF(ISBLANK('Frese Valve Selection'!E773),"",'Frese Valve Selection'!E773)</f>
        <v/>
      </c>
    </row>
    <row r="774" spans="1:11">
      <c r="A774" s="40" t="str">
        <f>IF(ISBLANK('Frese Valve Selection'!O774),"",'Frese Valve Selection'!O774)</f>
        <v/>
      </c>
      <c r="B774" s="41">
        <f>'Frese Valve Selection'!C774</f>
        <v>0</v>
      </c>
      <c r="C774" s="41">
        <f>IF(ISBLANK(A774),"",'Frese Valve Selection'!AE774)</f>
        <v>0</v>
      </c>
      <c r="D774" s="41"/>
      <c r="E774" s="41"/>
      <c r="F774" s="41">
        <f>IF(ISBLANK(A774),"",'Frese Valve Selection'!D774)</f>
        <v>0</v>
      </c>
      <c r="G774" s="41">
        <v>1</v>
      </c>
      <c r="H774" s="41" t="s">
        <v>78</v>
      </c>
      <c r="I774" s="41" t="str">
        <f>IF(ISBLANK(A774),"",'Frese Valve Selection'!AF774&amp;" kPa")</f>
        <v>0 kPa</v>
      </c>
      <c r="J774" s="41">
        <f>IF(ISBLANK(A774),"",'Frese Valve Selection'!B774)</f>
        <v>0</v>
      </c>
      <c r="K774" s="42" t="str">
        <f>IF(ISBLANK('Frese Valve Selection'!E774),"",'Frese Valve Selection'!E774)</f>
        <v/>
      </c>
    </row>
    <row r="775" spans="1:11">
      <c r="A775" s="40" t="str">
        <f>IF(ISBLANK('Frese Valve Selection'!O775),"",'Frese Valve Selection'!O775)</f>
        <v/>
      </c>
      <c r="B775" s="41">
        <f>'Frese Valve Selection'!C775</f>
        <v>0</v>
      </c>
      <c r="C775" s="41">
        <f>IF(ISBLANK(A775),"",'Frese Valve Selection'!AE775)</f>
        <v>0</v>
      </c>
      <c r="D775" s="41"/>
      <c r="E775" s="41"/>
      <c r="F775" s="41">
        <f>IF(ISBLANK(A775),"",'Frese Valve Selection'!D775)</f>
        <v>0</v>
      </c>
      <c r="G775" s="41">
        <v>1</v>
      </c>
      <c r="H775" s="41" t="s">
        <v>78</v>
      </c>
      <c r="I775" s="41" t="str">
        <f>IF(ISBLANK(A775),"",'Frese Valve Selection'!AF775&amp;" kPa")</f>
        <v>0 kPa</v>
      </c>
      <c r="J775" s="41">
        <f>IF(ISBLANK(A775),"",'Frese Valve Selection'!B775)</f>
        <v>0</v>
      </c>
      <c r="K775" s="42" t="str">
        <f>IF(ISBLANK('Frese Valve Selection'!E775),"",'Frese Valve Selection'!E775)</f>
        <v/>
      </c>
    </row>
    <row r="776" spans="1:11">
      <c r="A776" s="40" t="str">
        <f>IF(ISBLANK('Frese Valve Selection'!O776),"",'Frese Valve Selection'!O776)</f>
        <v/>
      </c>
      <c r="B776" s="41">
        <f>'Frese Valve Selection'!C776</f>
        <v>0</v>
      </c>
      <c r="C776" s="41">
        <f>IF(ISBLANK(A776),"",'Frese Valve Selection'!AE776)</f>
        <v>0</v>
      </c>
      <c r="D776" s="41"/>
      <c r="E776" s="41"/>
      <c r="F776" s="41">
        <f>IF(ISBLANK(A776),"",'Frese Valve Selection'!D776)</f>
        <v>0</v>
      </c>
      <c r="G776" s="41">
        <v>1</v>
      </c>
      <c r="H776" s="41" t="s">
        <v>78</v>
      </c>
      <c r="I776" s="41" t="str">
        <f>IF(ISBLANK(A776),"",'Frese Valve Selection'!AF776&amp;" kPa")</f>
        <v>0 kPa</v>
      </c>
      <c r="J776" s="41">
        <f>IF(ISBLANK(A776),"",'Frese Valve Selection'!B776)</f>
        <v>0</v>
      </c>
      <c r="K776" s="42" t="str">
        <f>IF(ISBLANK('Frese Valve Selection'!E776),"",'Frese Valve Selection'!E776)</f>
        <v/>
      </c>
    </row>
    <row r="777" spans="1:11">
      <c r="A777" s="40" t="str">
        <f>IF(ISBLANK('Frese Valve Selection'!O777),"",'Frese Valve Selection'!O777)</f>
        <v/>
      </c>
      <c r="B777" s="41">
        <f>'Frese Valve Selection'!C777</f>
        <v>0</v>
      </c>
      <c r="C777" s="41">
        <f>IF(ISBLANK(A777),"",'Frese Valve Selection'!AE777)</f>
        <v>0</v>
      </c>
      <c r="D777" s="41"/>
      <c r="E777" s="41"/>
      <c r="F777" s="41">
        <f>IF(ISBLANK(A777),"",'Frese Valve Selection'!D777)</f>
        <v>0</v>
      </c>
      <c r="G777" s="41">
        <v>1</v>
      </c>
      <c r="H777" s="41" t="s">
        <v>78</v>
      </c>
      <c r="I777" s="41" t="str">
        <f>IF(ISBLANK(A777),"",'Frese Valve Selection'!AF777&amp;" kPa")</f>
        <v>0 kPa</v>
      </c>
      <c r="J777" s="41">
        <f>IF(ISBLANK(A777),"",'Frese Valve Selection'!B777)</f>
        <v>0</v>
      </c>
      <c r="K777" s="42" t="str">
        <f>IF(ISBLANK('Frese Valve Selection'!E777),"",'Frese Valve Selection'!E777)</f>
        <v/>
      </c>
    </row>
    <row r="778" spans="1:11">
      <c r="A778" s="40" t="str">
        <f>IF(ISBLANK('Frese Valve Selection'!O778),"",'Frese Valve Selection'!O778)</f>
        <v/>
      </c>
      <c r="B778" s="41">
        <f>'Frese Valve Selection'!C778</f>
        <v>0</v>
      </c>
      <c r="C778" s="41">
        <f>IF(ISBLANK(A778),"",'Frese Valve Selection'!AE778)</f>
        <v>0</v>
      </c>
      <c r="D778" s="41"/>
      <c r="E778" s="41"/>
      <c r="F778" s="41">
        <f>IF(ISBLANK(A778),"",'Frese Valve Selection'!D778)</f>
        <v>0</v>
      </c>
      <c r="G778" s="41">
        <v>1</v>
      </c>
      <c r="H778" s="41" t="s">
        <v>78</v>
      </c>
      <c r="I778" s="41" t="str">
        <f>IF(ISBLANK(A778),"",'Frese Valve Selection'!AF778&amp;" kPa")</f>
        <v>0 kPa</v>
      </c>
      <c r="J778" s="41">
        <f>IF(ISBLANK(A778),"",'Frese Valve Selection'!B778)</f>
        <v>0</v>
      </c>
      <c r="K778" s="42" t="str">
        <f>IF(ISBLANK('Frese Valve Selection'!E778),"",'Frese Valve Selection'!E778)</f>
        <v/>
      </c>
    </row>
    <row r="779" spans="1:11">
      <c r="A779" s="40" t="str">
        <f>IF(ISBLANK('Frese Valve Selection'!O779),"",'Frese Valve Selection'!O779)</f>
        <v/>
      </c>
      <c r="B779" s="41">
        <f>'Frese Valve Selection'!C779</f>
        <v>0</v>
      </c>
      <c r="C779" s="41">
        <f>IF(ISBLANK(A779),"",'Frese Valve Selection'!AE779)</f>
        <v>0</v>
      </c>
      <c r="D779" s="41"/>
      <c r="E779" s="41"/>
      <c r="F779" s="41">
        <f>IF(ISBLANK(A779),"",'Frese Valve Selection'!D779)</f>
        <v>0</v>
      </c>
      <c r="G779" s="41">
        <v>1</v>
      </c>
      <c r="H779" s="41" t="s">
        <v>78</v>
      </c>
      <c r="I779" s="41" t="str">
        <f>IF(ISBLANK(A779),"",'Frese Valve Selection'!AF779&amp;" kPa")</f>
        <v>0 kPa</v>
      </c>
      <c r="J779" s="41">
        <f>IF(ISBLANK(A779),"",'Frese Valve Selection'!B779)</f>
        <v>0</v>
      </c>
      <c r="K779" s="42" t="str">
        <f>IF(ISBLANK('Frese Valve Selection'!E779),"",'Frese Valve Selection'!E779)</f>
        <v/>
      </c>
    </row>
    <row r="780" spans="1:11">
      <c r="A780" s="40" t="str">
        <f>IF(ISBLANK('Frese Valve Selection'!O780),"",'Frese Valve Selection'!O780)</f>
        <v/>
      </c>
      <c r="B780" s="41">
        <f>'Frese Valve Selection'!C780</f>
        <v>0</v>
      </c>
      <c r="C780" s="41">
        <f>IF(ISBLANK(A780),"",'Frese Valve Selection'!AE780)</f>
        <v>0</v>
      </c>
      <c r="D780" s="41"/>
      <c r="E780" s="41"/>
      <c r="F780" s="41">
        <f>IF(ISBLANK(A780),"",'Frese Valve Selection'!D780)</f>
        <v>0</v>
      </c>
      <c r="G780" s="41">
        <v>1</v>
      </c>
      <c r="H780" s="41" t="s">
        <v>78</v>
      </c>
      <c r="I780" s="41" t="str">
        <f>IF(ISBLANK(A780),"",'Frese Valve Selection'!AF780&amp;" kPa")</f>
        <v>0 kPa</v>
      </c>
      <c r="J780" s="41">
        <f>IF(ISBLANK(A780),"",'Frese Valve Selection'!B780)</f>
        <v>0</v>
      </c>
      <c r="K780" s="42" t="str">
        <f>IF(ISBLANK('Frese Valve Selection'!E780),"",'Frese Valve Selection'!E780)</f>
        <v/>
      </c>
    </row>
    <row r="781" spans="1:11">
      <c r="A781" s="40" t="str">
        <f>IF(ISBLANK('Frese Valve Selection'!O781),"",'Frese Valve Selection'!O781)</f>
        <v/>
      </c>
      <c r="B781" s="41">
        <f>'Frese Valve Selection'!C781</f>
        <v>0</v>
      </c>
      <c r="C781" s="41">
        <f>IF(ISBLANK(A781),"",'Frese Valve Selection'!AE781)</f>
        <v>0</v>
      </c>
      <c r="D781" s="41"/>
      <c r="E781" s="41"/>
      <c r="F781" s="41">
        <f>IF(ISBLANK(A781),"",'Frese Valve Selection'!D781)</f>
        <v>0</v>
      </c>
      <c r="G781" s="41">
        <v>1</v>
      </c>
      <c r="H781" s="41" t="s">
        <v>78</v>
      </c>
      <c r="I781" s="41" t="str">
        <f>IF(ISBLANK(A781),"",'Frese Valve Selection'!AF781&amp;" kPa")</f>
        <v>0 kPa</v>
      </c>
      <c r="J781" s="41">
        <f>IF(ISBLANK(A781),"",'Frese Valve Selection'!B781)</f>
        <v>0</v>
      </c>
      <c r="K781" s="42" t="str">
        <f>IF(ISBLANK('Frese Valve Selection'!E781),"",'Frese Valve Selection'!E781)</f>
        <v/>
      </c>
    </row>
    <row r="782" spans="1:11">
      <c r="A782" s="40" t="str">
        <f>IF(ISBLANK('Frese Valve Selection'!O782),"",'Frese Valve Selection'!O782)</f>
        <v/>
      </c>
      <c r="B782" s="41">
        <f>'Frese Valve Selection'!C782</f>
        <v>0</v>
      </c>
      <c r="C782" s="41">
        <f>IF(ISBLANK(A782),"",'Frese Valve Selection'!AE782)</f>
        <v>0</v>
      </c>
      <c r="D782" s="41"/>
      <c r="E782" s="41"/>
      <c r="F782" s="41">
        <f>IF(ISBLANK(A782),"",'Frese Valve Selection'!D782)</f>
        <v>0</v>
      </c>
      <c r="G782" s="41">
        <v>1</v>
      </c>
      <c r="H782" s="41" t="s">
        <v>78</v>
      </c>
      <c r="I782" s="41" t="str">
        <f>IF(ISBLANK(A782),"",'Frese Valve Selection'!AF782&amp;" kPa")</f>
        <v>0 kPa</v>
      </c>
      <c r="J782" s="41">
        <f>IF(ISBLANK(A782),"",'Frese Valve Selection'!B782)</f>
        <v>0</v>
      </c>
      <c r="K782" s="42" t="str">
        <f>IF(ISBLANK('Frese Valve Selection'!E782),"",'Frese Valve Selection'!E782)</f>
        <v/>
      </c>
    </row>
    <row r="783" spans="1:11">
      <c r="A783" s="40" t="str">
        <f>IF(ISBLANK('Frese Valve Selection'!O783),"",'Frese Valve Selection'!O783)</f>
        <v/>
      </c>
      <c r="B783" s="41">
        <f>'Frese Valve Selection'!C783</f>
        <v>0</v>
      </c>
      <c r="C783" s="41">
        <f>IF(ISBLANK(A783),"",'Frese Valve Selection'!AE783)</f>
        <v>0</v>
      </c>
      <c r="D783" s="41"/>
      <c r="E783" s="41"/>
      <c r="F783" s="41">
        <f>IF(ISBLANK(A783),"",'Frese Valve Selection'!D783)</f>
        <v>0</v>
      </c>
      <c r="G783" s="41">
        <v>1</v>
      </c>
      <c r="H783" s="41" t="s">
        <v>78</v>
      </c>
      <c r="I783" s="41" t="str">
        <f>IF(ISBLANK(A783),"",'Frese Valve Selection'!AF783&amp;" kPa")</f>
        <v>0 kPa</v>
      </c>
      <c r="J783" s="41">
        <f>IF(ISBLANK(A783),"",'Frese Valve Selection'!B783)</f>
        <v>0</v>
      </c>
      <c r="K783" s="42" t="str">
        <f>IF(ISBLANK('Frese Valve Selection'!E783),"",'Frese Valve Selection'!E783)</f>
        <v/>
      </c>
    </row>
    <row r="784" spans="1:11">
      <c r="A784" s="40" t="str">
        <f>IF(ISBLANK('Frese Valve Selection'!O784),"",'Frese Valve Selection'!O784)</f>
        <v/>
      </c>
      <c r="B784" s="41">
        <f>'Frese Valve Selection'!C784</f>
        <v>0</v>
      </c>
      <c r="C784" s="41">
        <f>IF(ISBLANK(A784),"",'Frese Valve Selection'!AE784)</f>
        <v>0</v>
      </c>
      <c r="D784" s="41"/>
      <c r="E784" s="41"/>
      <c r="F784" s="41">
        <f>IF(ISBLANK(A784),"",'Frese Valve Selection'!D784)</f>
        <v>0</v>
      </c>
      <c r="G784" s="41">
        <v>1</v>
      </c>
      <c r="H784" s="41" t="s">
        <v>78</v>
      </c>
      <c r="I784" s="41" t="str">
        <f>IF(ISBLANK(A784),"",'Frese Valve Selection'!AF784&amp;" kPa")</f>
        <v>0 kPa</v>
      </c>
      <c r="J784" s="41">
        <f>IF(ISBLANK(A784),"",'Frese Valve Selection'!B784)</f>
        <v>0</v>
      </c>
      <c r="K784" s="42" t="str">
        <f>IF(ISBLANK('Frese Valve Selection'!E784),"",'Frese Valve Selection'!E784)</f>
        <v/>
      </c>
    </row>
    <row r="785" spans="1:11">
      <c r="A785" s="40" t="str">
        <f>IF(ISBLANK('Frese Valve Selection'!O785),"",'Frese Valve Selection'!O785)</f>
        <v/>
      </c>
      <c r="B785" s="41">
        <f>'Frese Valve Selection'!C785</f>
        <v>0</v>
      </c>
      <c r="C785" s="41">
        <f>IF(ISBLANK(A785),"",'Frese Valve Selection'!AE785)</f>
        <v>0</v>
      </c>
      <c r="D785" s="41"/>
      <c r="E785" s="41"/>
      <c r="F785" s="41">
        <f>IF(ISBLANK(A785),"",'Frese Valve Selection'!D785)</f>
        <v>0</v>
      </c>
      <c r="G785" s="41">
        <v>1</v>
      </c>
      <c r="H785" s="41" t="s">
        <v>78</v>
      </c>
      <c r="I785" s="41" t="str">
        <f>IF(ISBLANK(A785),"",'Frese Valve Selection'!AF785&amp;" kPa")</f>
        <v>0 kPa</v>
      </c>
      <c r="J785" s="41">
        <f>IF(ISBLANK(A785),"",'Frese Valve Selection'!B785)</f>
        <v>0</v>
      </c>
      <c r="K785" s="42" t="str">
        <f>IF(ISBLANK('Frese Valve Selection'!E785),"",'Frese Valve Selection'!E785)</f>
        <v/>
      </c>
    </row>
    <row r="786" spans="1:11">
      <c r="A786" s="40" t="str">
        <f>IF(ISBLANK('Frese Valve Selection'!O786),"",'Frese Valve Selection'!O786)</f>
        <v/>
      </c>
      <c r="B786" s="41">
        <f>'Frese Valve Selection'!C786</f>
        <v>0</v>
      </c>
      <c r="C786" s="41">
        <f>IF(ISBLANK(A786),"",'Frese Valve Selection'!AE786)</f>
        <v>0</v>
      </c>
      <c r="D786" s="41"/>
      <c r="E786" s="41"/>
      <c r="F786" s="41">
        <f>IF(ISBLANK(A786),"",'Frese Valve Selection'!D786)</f>
        <v>0</v>
      </c>
      <c r="G786" s="41">
        <v>1</v>
      </c>
      <c r="H786" s="41" t="s">
        <v>78</v>
      </c>
      <c r="I786" s="41" t="str">
        <f>IF(ISBLANK(A786),"",'Frese Valve Selection'!AF786&amp;" kPa")</f>
        <v>0 kPa</v>
      </c>
      <c r="J786" s="41">
        <f>IF(ISBLANK(A786),"",'Frese Valve Selection'!B786)</f>
        <v>0</v>
      </c>
      <c r="K786" s="42" t="str">
        <f>IF(ISBLANK('Frese Valve Selection'!E786),"",'Frese Valve Selection'!E786)</f>
        <v/>
      </c>
    </row>
    <row r="787" spans="1:11">
      <c r="A787" s="40" t="str">
        <f>IF(ISBLANK('Frese Valve Selection'!O787),"",'Frese Valve Selection'!O787)</f>
        <v/>
      </c>
      <c r="B787" s="41">
        <f>'Frese Valve Selection'!C787</f>
        <v>0</v>
      </c>
      <c r="C787" s="41">
        <f>IF(ISBLANK(A787),"",'Frese Valve Selection'!AE787)</f>
        <v>0</v>
      </c>
      <c r="D787" s="41"/>
      <c r="E787" s="41"/>
      <c r="F787" s="41">
        <f>IF(ISBLANK(A787),"",'Frese Valve Selection'!D787)</f>
        <v>0</v>
      </c>
      <c r="G787" s="41">
        <v>1</v>
      </c>
      <c r="H787" s="41" t="s">
        <v>78</v>
      </c>
      <c r="I787" s="41" t="str">
        <f>IF(ISBLANK(A787),"",'Frese Valve Selection'!AF787&amp;" kPa")</f>
        <v>0 kPa</v>
      </c>
      <c r="J787" s="41">
        <f>IF(ISBLANK(A787),"",'Frese Valve Selection'!B787)</f>
        <v>0</v>
      </c>
      <c r="K787" s="42" t="str">
        <f>IF(ISBLANK('Frese Valve Selection'!E787),"",'Frese Valve Selection'!E787)</f>
        <v/>
      </c>
    </row>
    <row r="788" spans="1:11">
      <c r="A788" s="40" t="str">
        <f>IF(ISBLANK('Frese Valve Selection'!O788),"",'Frese Valve Selection'!O788)</f>
        <v/>
      </c>
      <c r="B788" s="41">
        <f>'Frese Valve Selection'!C788</f>
        <v>0</v>
      </c>
      <c r="C788" s="41">
        <f>IF(ISBLANK(A788),"",'Frese Valve Selection'!AE788)</f>
        <v>0</v>
      </c>
      <c r="D788" s="41"/>
      <c r="E788" s="41"/>
      <c r="F788" s="41">
        <f>IF(ISBLANK(A788),"",'Frese Valve Selection'!D788)</f>
        <v>0</v>
      </c>
      <c r="G788" s="41">
        <v>1</v>
      </c>
      <c r="H788" s="41" t="s">
        <v>78</v>
      </c>
      <c r="I788" s="41" t="str">
        <f>IF(ISBLANK(A788),"",'Frese Valve Selection'!AF788&amp;" kPa")</f>
        <v>0 kPa</v>
      </c>
      <c r="J788" s="41">
        <f>IF(ISBLANK(A788),"",'Frese Valve Selection'!B788)</f>
        <v>0</v>
      </c>
      <c r="K788" s="42" t="str">
        <f>IF(ISBLANK('Frese Valve Selection'!E788),"",'Frese Valve Selection'!E788)</f>
        <v/>
      </c>
    </row>
    <row r="789" spans="1:11">
      <c r="A789" s="40" t="str">
        <f>IF(ISBLANK('Frese Valve Selection'!O789),"",'Frese Valve Selection'!O789)</f>
        <v/>
      </c>
      <c r="B789" s="41">
        <f>'Frese Valve Selection'!C789</f>
        <v>0</v>
      </c>
      <c r="C789" s="41">
        <f>IF(ISBLANK(A789),"",'Frese Valve Selection'!AE789)</f>
        <v>0</v>
      </c>
      <c r="D789" s="41"/>
      <c r="E789" s="41"/>
      <c r="F789" s="41">
        <f>IF(ISBLANK(A789),"",'Frese Valve Selection'!D789)</f>
        <v>0</v>
      </c>
      <c r="G789" s="41">
        <v>1</v>
      </c>
      <c r="H789" s="41" t="s">
        <v>78</v>
      </c>
      <c r="I789" s="41" t="str">
        <f>IF(ISBLANK(A789),"",'Frese Valve Selection'!AF789&amp;" kPa")</f>
        <v>0 kPa</v>
      </c>
      <c r="J789" s="41">
        <f>IF(ISBLANK(A789),"",'Frese Valve Selection'!B789)</f>
        <v>0</v>
      </c>
      <c r="K789" s="42" t="str">
        <f>IF(ISBLANK('Frese Valve Selection'!E789),"",'Frese Valve Selection'!E789)</f>
        <v/>
      </c>
    </row>
    <row r="790" spans="1:11">
      <c r="A790" s="40" t="str">
        <f>IF(ISBLANK('Frese Valve Selection'!O790),"",'Frese Valve Selection'!O790)</f>
        <v/>
      </c>
      <c r="B790" s="41">
        <f>'Frese Valve Selection'!C790</f>
        <v>0</v>
      </c>
      <c r="C790" s="41">
        <f>IF(ISBLANK(A790),"",'Frese Valve Selection'!AE790)</f>
        <v>0</v>
      </c>
      <c r="D790" s="41"/>
      <c r="E790" s="41"/>
      <c r="F790" s="41">
        <f>IF(ISBLANK(A790),"",'Frese Valve Selection'!D790)</f>
        <v>0</v>
      </c>
      <c r="G790" s="41">
        <v>1</v>
      </c>
      <c r="H790" s="41" t="s">
        <v>78</v>
      </c>
      <c r="I790" s="41" t="str">
        <f>IF(ISBLANK(A790),"",'Frese Valve Selection'!AF790&amp;" kPa")</f>
        <v>0 kPa</v>
      </c>
      <c r="J790" s="41">
        <f>IF(ISBLANK(A790),"",'Frese Valve Selection'!B790)</f>
        <v>0</v>
      </c>
      <c r="K790" s="42" t="str">
        <f>IF(ISBLANK('Frese Valve Selection'!E790),"",'Frese Valve Selection'!E790)</f>
        <v/>
      </c>
    </row>
    <row r="791" spans="1:11">
      <c r="A791" s="40" t="str">
        <f>IF(ISBLANK('Frese Valve Selection'!O791),"",'Frese Valve Selection'!O791)</f>
        <v/>
      </c>
      <c r="B791" s="41">
        <f>'Frese Valve Selection'!C791</f>
        <v>0</v>
      </c>
      <c r="C791" s="41">
        <f>IF(ISBLANK(A791),"",'Frese Valve Selection'!AE791)</f>
        <v>0</v>
      </c>
      <c r="D791" s="41"/>
      <c r="E791" s="41"/>
      <c r="F791" s="41">
        <f>IF(ISBLANK(A791),"",'Frese Valve Selection'!D791)</f>
        <v>0</v>
      </c>
      <c r="G791" s="41">
        <v>1</v>
      </c>
      <c r="H791" s="41" t="s">
        <v>78</v>
      </c>
      <c r="I791" s="41" t="str">
        <f>IF(ISBLANK(A791),"",'Frese Valve Selection'!AF791&amp;" kPa")</f>
        <v>0 kPa</v>
      </c>
      <c r="J791" s="41">
        <f>IF(ISBLANK(A791),"",'Frese Valve Selection'!B791)</f>
        <v>0</v>
      </c>
      <c r="K791" s="42" t="str">
        <f>IF(ISBLANK('Frese Valve Selection'!E791),"",'Frese Valve Selection'!E791)</f>
        <v/>
      </c>
    </row>
    <row r="792" spans="1:11">
      <c r="A792" s="40" t="str">
        <f>IF(ISBLANK('Frese Valve Selection'!O792),"",'Frese Valve Selection'!O792)</f>
        <v/>
      </c>
      <c r="B792" s="41">
        <f>'Frese Valve Selection'!C792</f>
        <v>0</v>
      </c>
      <c r="C792" s="41">
        <f>IF(ISBLANK(A792),"",'Frese Valve Selection'!AE792)</f>
        <v>0</v>
      </c>
      <c r="D792" s="41"/>
      <c r="E792" s="41"/>
      <c r="F792" s="41">
        <f>IF(ISBLANK(A792),"",'Frese Valve Selection'!D792)</f>
        <v>0</v>
      </c>
      <c r="G792" s="41">
        <v>1</v>
      </c>
      <c r="H792" s="41" t="s">
        <v>78</v>
      </c>
      <c r="I792" s="41" t="str">
        <f>IF(ISBLANK(A792),"",'Frese Valve Selection'!AF792&amp;" kPa")</f>
        <v>0 kPa</v>
      </c>
      <c r="J792" s="41">
        <f>IF(ISBLANK(A792),"",'Frese Valve Selection'!B792)</f>
        <v>0</v>
      </c>
      <c r="K792" s="42" t="str">
        <f>IF(ISBLANK('Frese Valve Selection'!E792),"",'Frese Valve Selection'!E792)</f>
        <v/>
      </c>
    </row>
    <row r="793" spans="1:11">
      <c r="A793" s="40" t="str">
        <f>IF(ISBLANK('Frese Valve Selection'!O793),"",'Frese Valve Selection'!O793)</f>
        <v/>
      </c>
      <c r="B793" s="41">
        <f>'Frese Valve Selection'!C793</f>
        <v>0</v>
      </c>
      <c r="C793" s="41">
        <f>IF(ISBLANK(A793),"",'Frese Valve Selection'!AE793)</f>
        <v>0</v>
      </c>
      <c r="D793" s="41"/>
      <c r="E793" s="41"/>
      <c r="F793" s="41">
        <f>IF(ISBLANK(A793),"",'Frese Valve Selection'!D793)</f>
        <v>0</v>
      </c>
      <c r="G793" s="41">
        <v>1</v>
      </c>
      <c r="H793" s="41" t="s">
        <v>78</v>
      </c>
      <c r="I793" s="41" t="str">
        <f>IF(ISBLANK(A793),"",'Frese Valve Selection'!AF793&amp;" kPa")</f>
        <v>0 kPa</v>
      </c>
      <c r="J793" s="41">
        <f>IF(ISBLANK(A793),"",'Frese Valve Selection'!B793)</f>
        <v>0</v>
      </c>
      <c r="K793" s="42" t="str">
        <f>IF(ISBLANK('Frese Valve Selection'!E793),"",'Frese Valve Selection'!E793)</f>
        <v/>
      </c>
    </row>
    <row r="794" spans="1:11">
      <c r="A794" s="40" t="str">
        <f>IF(ISBLANK('Frese Valve Selection'!O794),"",'Frese Valve Selection'!O794)</f>
        <v/>
      </c>
      <c r="B794" s="41">
        <f>'Frese Valve Selection'!C794</f>
        <v>0</v>
      </c>
      <c r="C794" s="41">
        <f>IF(ISBLANK(A794),"",'Frese Valve Selection'!AE794)</f>
        <v>0</v>
      </c>
      <c r="D794" s="41"/>
      <c r="E794" s="41"/>
      <c r="F794" s="41">
        <f>IF(ISBLANK(A794),"",'Frese Valve Selection'!D794)</f>
        <v>0</v>
      </c>
      <c r="G794" s="41">
        <v>1</v>
      </c>
      <c r="H794" s="41" t="s">
        <v>78</v>
      </c>
      <c r="I794" s="41" t="str">
        <f>IF(ISBLANK(A794),"",'Frese Valve Selection'!AF794&amp;" kPa")</f>
        <v>0 kPa</v>
      </c>
      <c r="J794" s="41">
        <f>IF(ISBLANK(A794),"",'Frese Valve Selection'!B794)</f>
        <v>0</v>
      </c>
      <c r="K794" s="42" t="str">
        <f>IF(ISBLANK('Frese Valve Selection'!E794),"",'Frese Valve Selection'!E794)</f>
        <v/>
      </c>
    </row>
    <row r="795" spans="1:11">
      <c r="A795" s="40" t="str">
        <f>IF(ISBLANK('Frese Valve Selection'!O795),"",'Frese Valve Selection'!O795)</f>
        <v/>
      </c>
      <c r="B795" s="41">
        <f>'Frese Valve Selection'!C795</f>
        <v>0</v>
      </c>
      <c r="C795" s="41">
        <f>IF(ISBLANK(A795),"",'Frese Valve Selection'!AE795)</f>
        <v>0</v>
      </c>
      <c r="D795" s="41"/>
      <c r="E795" s="41"/>
      <c r="F795" s="41">
        <f>IF(ISBLANK(A795),"",'Frese Valve Selection'!D795)</f>
        <v>0</v>
      </c>
      <c r="G795" s="41">
        <v>1</v>
      </c>
      <c r="H795" s="41" t="s">
        <v>78</v>
      </c>
      <c r="I795" s="41" t="str">
        <f>IF(ISBLANK(A795),"",'Frese Valve Selection'!AF795&amp;" kPa")</f>
        <v>0 kPa</v>
      </c>
      <c r="J795" s="41">
        <f>IF(ISBLANK(A795),"",'Frese Valve Selection'!B795)</f>
        <v>0</v>
      </c>
      <c r="K795" s="42" t="str">
        <f>IF(ISBLANK('Frese Valve Selection'!E795),"",'Frese Valve Selection'!E795)</f>
        <v/>
      </c>
    </row>
    <row r="796" spans="1:11">
      <c r="A796" s="40" t="str">
        <f>IF(ISBLANK('Frese Valve Selection'!O796),"",'Frese Valve Selection'!O796)</f>
        <v/>
      </c>
      <c r="B796" s="41">
        <f>'Frese Valve Selection'!C796</f>
        <v>0</v>
      </c>
      <c r="C796" s="41">
        <f>IF(ISBLANK(A796),"",'Frese Valve Selection'!AE796)</f>
        <v>0</v>
      </c>
      <c r="D796" s="41"/>
      <c r="E796" s="41"/>
      <c r="F796" s="41">
        <f>IF(ISBLANK(A796),"",'Frese Valve Selection'!D796)</f>
        <v>0</v>
      </c>
      <c r="G796" s="41">
        <v>1</v>
      </c>
      <c r="H796" s="41" t="s">
        <v>78</v>
      </c>
      <c r="I796" s="41" t="str">
        <f>IF(ISBLANK(A796),"",'Frese Valve Selection'!AF796&amp;" kPa")</f>
        <v>0 kPa</v>
      </c>
      <c r="J796" s="41">
        <f>IF(ISBLANK(A796),"",'Frese Valve Selection'!B796)</f>
        <v>0</v>
      </c>
      <c r="K796" s="42" t="str">
        <f>IF(ISBLANK('Frese Valve Selection'!E796),"",'Frese Valve Selection'!E796)</f>
        <v/>
      </c>
    </row>
    <row r="797" spans="1:11">
      <c r="A797" s="40" t="str">
        <f>IF(ISBLANK('Frese Valve Selection'!O797),"",'Frese Valve Selection'!O797)</f>
        <v/>
      </c>
      <c r="B797" s="41">
        <f>'Frese Valve Selection'!C797</f>
        <v>0</v>
      </c>
      <c r="C797" s="41">
        <f>IF(ISBLANK(A797),"",'Frese Valve Selection'!AE797)</f>
        <v>0</v>
      </c>
      <c r="D797" s="41"/>
      <c r="E797" s="41"/>
      <c r="F797" s="41">
        <f>IF(ISBLANK(A797),"",'Frese Valve Selection'!D797)</f>
        <v>0</v>
      </c>
      <c r="G797" s="41">
        <v>1</v>
      </c>
      <c r="H797" s="41" t="s">
        <v>78</v>
      </c>
      <c r="I797" s="41" t="str">
        <f>IF(ISBLANK(A797),"",'Frese Valve Selection'!AF797&amp;" kPa")</f>
        <v>0 kPa</v>
      </c>
      <c r="J797" s="41">
        <f>IF(ISBLANK(A797),"",'Frese Valve Selection'!B797)</f>
        <v>0</v>
      </c>
      <c r="K797" s="42" t="str">
        <f>IF(ISBLANK('Frese Valve Selection'!E797),"",'Frese Valve Selection'!E797)</f>
        <v/>
      </c>
    </row>
    <row r="798" spans="1:11">
      <c r="A798" s="40" t="str">
        <f>IF(ISBLANK('Frese Valve Selection'!O798),"",'Frese Valve Selection'!O798)</f>
        <v/>
      </c>
      <c r="B798" s="41">
        <f>'Frese Valve Selection'!C798</f>
        <v>0</v>
      </c>
      <c r="C798" s="41">
        <f>IF(ISBLANK(A798),"",'Frese Valve Selection'!AE798)</f>
        <v>0</v>
      </c>
      <c r="D798" s="41"/>
      <c r="E798" s="41"/>
      <c r="F798" s="41">
        <f>IF(ISBLANK(A798),"",'Frese Valve Selection'!D798)</f>
        <v>0</v>
      </c>
      <c r="G798" s="41">
        <v>1</v>
      </c>
      <c r="H798" s="41" t="s">
        <v>78</v>
      </c>
      <c r="I798" s="41" t="str">
        <f>IF(ISBLANK(A798),"",'Frese Valve Selection'!AF798&amp;" kPa")</f>
        <v>0 kPa</v>
      </c>
      <c r="J798" s="41">
        <f>IF(ISBLANK(A798),"",'Frese Valve Selection'!B798)</f>
        <v>0</v>
      </c>
      <c r="K798" s="42" t="str">
        <f>IF(ISBLANK('Frese Valve Selection'!E798),"",'Frese Valve Selection'!E798)</f>
        <v/>
      </c>
    </row>
    <row r="799" spans="1:11">
      <c r="A799" s="40" t="str">
        <f>IF(ISBLANK('Frese Valve Selection'!O799),"",'Frese Valve Selection'!O799)</f>
        <v/>
      </c>
      <c r="B799" s="41">
        <f>'Frese Valve Selection'!C799</f>
        <v>0</v>
      </c>
      <c r="C799" s="41">
        <f>IF(ISBLANK(A799),"",'Frese Valve Selection'!AE799)</f>
        <v>0</v>
      </c>
      <c r="D799" s="41"/>
      <c r="E799" s="41"/>
      <c r="F799" s="41">
        <f>IF(ISBLANK(A799),"",'Frese Valve Selection'!D799)</f>
        <v>0</v>
      </c>
      <c r="G799" s="41">
        <v>1</v>
      </c>
      <c r="H799" s="41" t="s">
        <v>78</v>
      </c>
      <c r="I799" s="41" t="str">
        <f>IF(ISBLANK(A799),"",'Frese Valve Selection'!AF799&amp;" kPa")</f>
        <v>0 kPa</v>
      </c>
      <c r="J799" s="41">
        <f>IF(ISBLANK(A799),"",'Frese Valve Selection'!B799)</f>
        <v>0</v>
      </c>
      <c r="K799" s="42" t="str">
        <f>IF(ISBLANK('Frese Valve Selection'!E799),"",'Frese Valve Selection'!E799)</f>
        <v/>
      </c>
    </row>
    <row r="800" spans="1:11">
      <c r="A800" s="40" t="str">
        <f>IF(ISBLANK('Frese Valve Selection'!O800),"",'Frese Valve Selection'!O800)</f>
        <v/>
      </c>
      <c r="B800" s="41">
        <f>'Frese Valve Selection'!C800</f>
        <v>0</v>
      </c>
      <c r="C800" s="41">
        <f>IF(ISBLANK(A800),"",'Frese Valve Selection'!AE800)</f>
        <v>0</v>
      </c>
      <c r="D800" s="41"/>
      <c r="E800" s="41"/>
      <c r="F800" s="41">
        <f>IF(ISBLANK(A800),"",'Frese Valve Selection'!D800)</f>
        <v>0</v>
      </c>
      <c r="G800" s="41">
        <v>1</v>
      </c>
      <c r="H800" s="41" t="s">
        <v>78</v>
      </c>
      <c r="I800" s="41" t="str">
        <f>IF(ISBLANK(A800),"",'Frese Valve Selection'!AF800&amp;" kPa")</f>
        <v>0 kPa</v>
      </c>
      <c r="J800" s="41">
        <f>IF(ISBLANK(A800),"",'Frese Valve Selection'!B800)</f>
        <v>0</v>
      </c>
      <c r="K800" s="42" t="str">
        <f>IF(ISBLANK('Frese Valve Selection'!E800),"",'Frese Valve Selection'!E800)</f>
        <v/>
      </c>
    </row>
    <row r="801" spans="1:11">
      <c r="A801" s="40" t="str">
        <f>IF(ISBLANK('Frese Valve Selection'!O801),"",'Frese Valve Selection'!O801)</f>
        <v/>
      </c>
      <c r="B801" s="41">
        <f>'Frese Valve Selection'!C801</f>
        <v>0</v>
      </c>
      <c r="C801" s="41">
        <f>IF(ISBLANK(A801),"",'Frese Valve Selection'!AE801)</f>
        <v>0</v>
      </c>
      <c r="D801" s="41"/>
      <c r="E801" s="41"/>
      <c r="F801" s="41">
        <f>IF(ISBLANK(A801),"",'Frese Valve Selection'!D801)</f>
        <v>0</v>
      </c>
      <c r="G801" s="41">
        <v>1</v>
      </c>
      <c r="H801" s="41" t="s">
        <v>78</v>
      </c>
      <c r="I801" s="41" t="str">
        <f>IF(ISBLANK(A801),"",'Frese Valve Selection'!AF801&amp;" kPa")</f>
        <v>0 kPa</v>
      </c>
      <c r="J801" s="41">
        <f>IF(ISBLANK(A801),"",'Frese Valve Selection'!B801)</f>
        <v>0</v>
      </c>
      <c r="K801" s="42" t="str">
        <f>IF(ISBLANK('Frese Valve Selection'!E801),"",'Frese Valve Selection'!E801)</f>
        <v/>
      </c>
    </row>
    <row r="802" spans="1:11">
      <c r="A802" s="40" t="str">
        <f>IF(ISBLANK('Frese Valve Selection'!O802),"",'Frese Valve Selection'!O802)</f>
        <v/>
      </c>
      <c r="B802" s="41">
        <f>'Frese Valve Selection'!C802</f>
        <v>0</v>
      </c>
      <c r="C802" s="41">
        <f>IF(ISBLANK(A802),"",'Frese Valve Selection'!AE802)</f>
        <v>0</v>
      </c>
      <c r="D802" s="41"/>
      <c r="E802" s="41"/>
      <c r="F802" s="41">
        <f>IF(ISBLANK(A802),"",'Frese Valve Selection'!D802)</f>
        <v>0</v>
      </c>
      <c r="G802" s="41">
        <v>1</v>
      </c>
      <c r="H802" s="41" t="s">
        <v>78</v>
      </c>
      <c r="I802" s="41" t="str">
        <f>IF(ISBLANK(A802),"",'Frese Valve Selection'!AF802&amp;" kPa")</f>
        <v>0 kPa</v>
      </c>
      <c r="J802" s="41">
        <f>IF(ISBLANK(A802),"",'Frese Valve Selection'!B802)</f>
        <v>0</v>
      </c>
      <c r="K802" s="42" t="str">
        <f>IF(ISBLANK('Frese Valve Selection'!E802),"",'Frese Valve Selection'!E802)</f>
        <v/>
      </c>
    </row>
    <row r="803" spans="1:11">
      <c r="A803" s="40" t="str">
        <f>IF(ISBLANK('Frese Valve Selection'!O803),"",'Frese Valve Selection'!O803)</f>
        <v/>
      </c>
      <c r="B803" s="41">
        <f>'Frese Valve Selection'!C803</f>
        <v>0</v>
      </c>
      <c r="C803" s="41">
        <f>IF(ISBLANK(A803),"",'Frese Valve Selection'!AE803)</f>
        <v>0</v>
      </c>
      <c r="D803" s="41"/>
      <c r="E803" s="41"/>
      <c r="F803" s="41">
        <f>IF(ISBLANK(A803),"",'Frese Valve Selection'!D803)</f>
        <v>0</v>
      </c>
      <c r="G803" s="41">
        <v>1</v>
      </c>
      <c r="H803" s="41" t="s">
        <v>78</v>
      </c>
      <c r="I803" s="41" t="str">
        <f>IF(ISBLANK(A803),"",'Frese Valve Selection'!AF803&amp;" kPa")</f>
        <v>0 kPa</v>
      </c>
      <c r="J803" s="41">
        <f>IF(ISBLANK(A803),"",'Frese Valve Selection'!B803)</f>
        <v>0</v>
      </c>
      <c r="K803" s="42" t="str">
        <f>IF(ISBLANK('Frese Valve Selection'!E803),"",'Frese Valve Selection'!E803)</f>
        <v/>
      </c>
    </row>
    <row r="804" spans="1:11">
      <c r="A804" s="40" t="str">
        <f>IF(ISBLANK('Frese Valve Selection'!O804),"",'Frese Valve Selection'!O804)</f>
        <v/>
      </c>
      <c r="B804" s="41">
        <f>'Frese Valve Selection'!C804</f>
        <v>0</v>
      </c>
      <c r="C804" s="41">
        <f>IF(ISBLANK(A804),"",'Frese Valve Selection'!AE804)</f>
        <v>0</v>
      </c>
      <c r="D804" s="41"/>
      <c r="E804" s="41"/>
      <c r="F804" s="41">
        <f>IF(ISBLANK(A804),"",'Frese Valve Selection'!D804)</f>
        <v>0</v>
      </c>
      <c r="G804" s="41">
        <v>1</v>
      </c>
      <c r="H804" s="41" t="s">
        <v>78</v>
      </c>
      <c r="I804" s="41" t="str">
        <f>IF(ISBLANK(A804),"",'Frese Valve Selection'!AF804&amp;" kPa")</f>
        <v>0 kPa</v>
      </c>
      <c r="J804" s="41">
        <f>IF(ISBLANK(A804),"",'Frese Valve Selection'!B804)</f>
        <v>0</v>
      </c>
      <c r="K804" s="42" t="str">
        <f>IF(ISBLANK('Frese Valve Selection'!E804),"",'Frese Valve Selection'!E804)</f>
        <v/>
      </c>
    </row>
    <row r="805" spans="1:11">
      <c r="A805" s="40" t="str">
        <f>IF(ISBLANK('Frese Valve Selection'!O805),"",'Frese Valve Selection'!O805)</f>
        <v/>
      </c>
      <c r="B805" s="41">
        <f>'Frese Valve Selection'!C805</f>
        <v>0</v>
      </c>
      <c r="C805" s="41">
        <f>IF(ISBLANK(A805),"",'Frese Valve Selection'!AE805)</f>
        <v>0</v>
      </c>
      <c r="D805" s="41"/>
      <c r="E805" s="41"/>
      <c r="F805" s="41">
        <f>IF(ISBLANK(A805),"",'Frese Valve Selection'!D805)</f>
        <v>0</v>
      </c>
      <c r="G805" s="41">
        <v>1</v>
      </c>
      <c r="H805" s="41" t="s">
        <v>78</v>
      </c>
      <c r="I805" s="41" t="str">
        <f>IF(ISBLANK(A805),"",'Frese Valve Selection'!AF805&amp;" kPa")</f>
        <v>0 kPa</v>
      </c>
      <c r="J805" s="41">
        <f>IF(ISBLANK(A805),"",'Frese Valve Selection'!B805)</f>
        <v>0</v>
      </c>
      <c r="K805" s="42" t="str">
        <f>IF(ISBLANK('Frese Valve Selection'!E805),"",'Frese Valve Selection'!E805)</f>
        <v/>
      </c>
    </row>
    <row r="806" spans="1:11">
      <c r="A806" s="40" t="str">
        <f>IF(ISBLANK('Frese Valve Selection'!O806),"",'Frese Valve Selection'!O806)</f>
        <v/>
      </c>
      <c r="B806" s="41">
        <f>'Frese Valve Selection'!C806</f>
        <v>0</v>
      </c>
      <c r="C806" s="41">
        <f>IF(ISBLANK(A806),"",'Frese Valve Selection'!AE806)</f>
        <v>0</v>
      </c>
      <c r="D806" s="41"/>
      <c r="E806" s="41"/>
      <c r="F806" s="41">
        <f>IF(ISBLANK(A806),"",'Frese Valve Selection'!D806)</f>
        <v>0</v>
      </c>
      <c r="G806" s="41">
        <v>1</v>
      </c>
      <c r="H806" s="41" t="s">
        <v>78</v>
      </c>
      <c r="I806" s="41" t="str">
        <f>IF(ISBLANK(A806),"",'Frese Valve Selection'!AF806&amp;" kPa")</f>
        <v>0 kPa</v>
      </c>
      <c r="J806" s="41">
        <f>IF(ISBLANK(A806),"",'Frese Valve Selection'!B806)</f>
        <v>0</v>
      </c>
      <c r="K806" s="42" t="str">
        <f>IF(ISBLANK('Frese Valve Selection'!E806),"",'Frese Valve Selection'!E806)</f>
        <v/>
      </c>
    </row>
    <row r="807" spans="1:11">
      <c r="A807" s="40" t="str">
        <f>IF(ISBLANK('Frese Valve Selection'!O807),"",'Frese Valve Selection'!O807)</f>
        <v/>
      </c>
      <c r="B807" s="41">
        <f>'Frese Valve Selection'!C807</f>
        <v>0</v>
      </c>
      <c r="C807" s="41">
        <f>IF(ISBLANK(A807),"",'Frese Valve Selection'!AE807)</f>
        <v>0</v>
      </c>
      <c r="D807" s="41"/>
      <c r="E807" s="41"/>
      <c r="F807" s="41">
        <f>IF(ISBLANK(A807),"",'Frese Valve Selection'!D807)</f>
        <v>0</v>
      </c>
      <c r="G807" s="41">
        <v>1</v>
      </c>
      <c r="H807" s="41" t="s">
        <v>78</v>
      </c>
      <c r="I807" s="41" t="str">
        <f>IF(ISBLANK(A807),"",'Frese Valve Selection'!AF807&amp;" kPa")</f>
        <v>0 kPa</v>
      </c>
      <c r="J807" s="41">
        <f>IF(ISBLANK(A807),"",'Frese Valve Selection'!B807)</f>
        <v>0</v>
      </c>
      <c r="K807" s="42" t="str">
        <f>IF(ISBLANK('Frese Valve Selection'!E807),"",'Frese Valve Selection'!E807)</f>
        <v/>
      </c>
    </row>
    <row r="808" spans="1:11">
      <c r="A808" s="40" t="str">
        <f>IF(ISBLANK('Frese Valve Selection'!O808),"",'Frese Valve Selection'!O808)</f>
        <v/>
      </c>
      <c r="B808" s="41">
        <f>'Frese Valve Selection'!C808</f>
        <v>0</v>
      </c>
      <c r="C808" s="41">
        <f>IF(ISBLANK(A808),"",'Frese Valve Selection'!AE808)</f>
        <v>0</v>
      </c>
      <c r="D808" s="41"/>
      <c r="E808" s="41"/>
      <c r="F808" s="41">
        <f>IF(ISBLANK(A808),"",'Frese Valve Selection'!D808)</f>
        <v>0</v>
      </c>
      <c r="G808" s="41">
        <v>1</v>
      </c>
      <c r="H808" s="41" t="s">
        <v>78</v>
      </c>
      <c r="I808" s="41" t="str">
        <f>IF(ISBLANK(A808),"",'Frese Valve Selection'!AF808&amp;" kPa")</f>
        <v>0 kPa</v>
      </c>
      <c r="J808" s="41">
        <f>IF(ISBLANK(A808),"",'Frese Valve Selection'!B808)</f>
        <v>0</v>
      </c>
      <c r="K808" s="42" t="str">
        <f>IF(ISBLANK('Frese Valve Selection'!E808),"",'Frese Valve Selection'!E808)</f>
        <v/>
      </c>
    </row>
    <row r="809" spans="1:11">
      <c r="A809" s="40" t="str">
        <f>IF(ISBLANK('Frese Valve Selection'!O809),"",'Frese Valve Selection'!O809)</f>
        <v/>
      </c>
      <c r="B809" s="41">
        <f>'Frese Valve Selection'!C809</f>
        <v>0</v>
      </c>
      <c r="C809" s="41">
        <f>IF(ISBLANK(A809),"",'Frese Valve Selection'!AE809)</f>
        <v>0</v>
      </c>
      <c r="D809" s="41"/>
      <c r="E809" s="41"/>
      <c r="F809" s="41">
        <f>IF(ISBLANK(A809),"",'Frese Valve Selection'!D809)</f>
        <v>0</v>
      </c>
      <c r="G809" s="41">
        <v>1</v>
      </c>
      <c r="H809" s="41" t="s">
        <v>78</v>
      </c>
      <c r="I809" s="41" t="str">
        <f>IF(ISBLANK(A809),"",'Frese Valve Selection'!AF809&amp;" kPa")</f>
        <v>0 kPa</v>
      </c>
      <c r="J809" s="41">
        <f>IF(ISBLANK(A809),"",'Frese Valve Selection'!B809)</f>
        <v>0</v>
      </c>
      <c r="K809" s="42" t="str">
        <f>IF(ISBLANK('Frese Valve Selection'!E809),"",'Frese Valve Selection'!E809)</f>
        <v/>
      </c>
    </row>
    <row r="810" spans="1:11">
      <c r="A810" s="40" t="str">
        <f>IF(ISBLANK('Frese Valve Selection'!O810),"",'Frese Valve Selection'!O810)</f>
        <v/>
      </c>
      <c r="B810" s="41">
        <f>'Frese Valve Selection'!C810</f>
        <v>0</v>
      </c>
      <c r="C810" s="41">
        <f>IF(ISBLANK(A810),"",'Frese Valve Selection'!AE810)</f>
        <v>0</v>
      </c>
      <c r="D810" s="41"/>
      <c r="E810" s="41"/>
      <c r="F810" s="41">
        <f>IF(ISBLANK(A810),"",'Frese Valve Selection'!D810)</f>
        <v>0</v>
      </c>
      <c r="G810" s="41">
        <v>1</v>
      </c>
      <c r="H810" s="41" t="s">
        <v>78</v>
      </c>
      <c r="I810" s="41" t="str">
        <f>IF(ISBLANK(A810),"",'Frese Valve Selection'!AF810&amp;" kPa")</f>
        <v>0 kPa</v>
      </c>
      <c r="J810" s="41">
        <f>IF(ISBLANK(A810),"",'Frese Valve Selection'!B810)</f>
        <v>0</v>
      </c>
      <c r="K810" s="42" t="str">
        <f>IF(ISBLANK('Frese Valve Selection'!E810),"",'Frese Valve Selection'!E810)</f>
        <v/>
      </c>
    </row>
    <row r="811" spans="1:11">
      <c r="A811" s="40" t="str">
        <f>IF(ISBLANK('Frese Valve Selection'!O811),"",'Frese Valve Selection'!O811)</f>
        <v/>
      </c>
      <c r="B811" s="41">
        <f>'Frese Valve Selection'!C811</f>
        <v>0</v>
      </c>
      <c r="C811" s="41">
        <f>IF(ISBLANK(A811),"",'Frese Valve Selection'!AE811)</f>
        <v>0</v>
      </c>
      <c r="D811" s="41"/>
      <c r="E811" s="41"/>
      <c r="F811" s="41">
        <f>IF(ISBLANK(A811),"",'Frese Valve Selection'!D811)</f>
        <v>0</v>
      </c>
      <c r="G811" s="41">
        <v>1</v>
      </c>
      <c r="H811" s="41" t="s">
        <v>78</v>
      </c>
      <c r="I811" s="41" t="str">
        <f>IF(ISBLANK(A811),"",'Frese Valve Selection'!AF811&amp;" kPa")</f>
        <v>0 kPa</v>
      </c>
      <c r="J811" s="41">
        <f>IF(ISBLANK(A811),"",'Frese Valve Selection'!B811)</f>
        <v>0</v>
      </c>
      <c r="K811" s="42" t="str">
        <f>IF(ISBLANK('Frese Valve Selection'!E811),"",'Frese Valve Selection'!E811)</f>
        <v/>
      </c>
    </row>
    <row r="812" spans="1:11">
      <c r="A812" s="40" t="str">
        <f>IF(ISBLANK('Frese Valve Selection'!O812),"",'Frese Valve Selection'!O812)</f>
        <v/>
      </c>
      <c r="B812" s="41">
        <f>'Frese Valve Selection'!C812</f>
        <v>0</v>
      </c>
      <c r="C812" s="41">
        <f>IF(ISBLANK(A812),"",'Frese Valve Selection'!AE812)</f>
        <v>0</v>
      </c>
      <c r="D812" s="41"/>
      <c r="E812" s="41"/>
      <c r="F812" s="41">
        <f>IF(ISBLANK(A812),"",'Frese Valve Selection'!D812)</f>
        <v>0</v>
      </c>
      <c r="G812" s="41">
        <v>1</v>
      </c>
      <c r="H812" s="41" t="s">
        <v>78</v>
      </c>
      <c r="I812" s="41" t="str">
        <f>IF(ISBLANK(A812),"",'Frese Valve Selection'!AF812&amp;" kPa")</f>
        <v>0 kPa</v>
      </c>
      <c r="J812" s="41">
        <f>IF(ISBLANK(A812),"",'Frese Valve Selection'!B812)</f>
        <v>0</v>
      </c>
      <c r="K812" s="42" t="str">
        <f>IF(ISBLANK('Frese Valve Selection'!E812),"",'Frese Valve Selection'!E812)</f>
        <v/>
      </c>
    </row>
    <row r="813" spans="1:11">
      <c r="A813" s="40" t="str">
        <f>IF(ISBLANK('Frese Valve Selection'!O813),"",'Frese Valve Selection'!O813)</f>
        <v/>
      </c>
      <c r="B813" s="41">
        <f>'Frese Valve Selection'!C813</f>
        <v>0</v>
      </c>
      <c r="C813" s="41">
        <f>IF(ISBLANK(A813),"",'Frese Valve Selection'!AE813)</f>
        <v>0</v>
      </c>
      <c r="D813" s="41"/>
      <c r="E813" s="41"/>
      <c r="F813" s="41">
        <f>IF(ISBLANK(A813),"",'Frese Valve Selection'!D813)</f>
        <v>0</v>
      </c>
      <c r="G813" s="41">
        <v>1</v>
      </c>
      <c r="H813" s="41" t="s">
        <v>78</v>
      </c>
      <c r="I813" s="41" t="str">
        <f>IF(ISBLANK(A813),"",'Frese Valve Selection'!AF813&amp;" kPa")</f>
        <v>0 kPa</v>
      </c>
      <c r="J813" s="41">
        <f>IF(ISBLANK(A813),"",'Frese Valve Selection'!B813)</f>
        <v>0</v>
      </c>
      <c r="K813" s="42" t="str">
        <f>IF(ISBLANK('Frese Valve Selection'!E813),"",'Frese Valve Selection'!E813)</f>
        <v/>
      </c>
    </row>
    <row r="814" spans="1:11">
      <c r="A814" s="40" t="str">
        <f>IF(ISBLANK('Frese Valve Selection'!O814),"",'Frese Valve Selection'!O814)</f>
        <v/>
      </c>
      <c r="B814" s="41">
        <f>'Frese Valve Selection'!C814</f>
        <v>0</v>
      </c>
      <c r="C814" s="41">
        <f>IF(ISBLANK(A814),"",'Frese Valve Selection'!AE814)</f>
        <v>0</v>
      </c>
      <c r="D814" s="41"/>
      <c r="E814" s="41"/>
      <c r="F814" s="41">
        <f>IF(ISBLANK(A814),"",'Frese Valve Selection'!D814)</f>
        <v>0</v>
      </c>
      <c r="G814" s="41">
        <v>1</v>
      </c>
      <c r="H814" s="41" t="s">
        <v>78</v>
      </c>
      <c r="I814" s="41" t="str">
        <f>IF(ISBLANK(A814),"",'Frese Valve Selection'!AF814&amp;" kPa")</f>
        <v>0 kPa</v>
      </c>
      <c r="J814" s="41">
        <f>IF(ISBLANK(A814),"",'Frese Valve Selection'!B814)</f>
        <v>0</v>
      </c>
      <c r="K814" s="42" t="str">
        <f>IF(ISBLANK('Frese Valve Selection'!E814),"",'Frese Valve Selection'!E814)</f>
        <v/>
      </c>
    </row>
    <row r="815" spans="1:11">
      <c r="A815" s="40" t="str">
        <f>IF(ISBLANK('Frese Valve Selection'!O815),"",'Frese Valve Selection'!O815)</f>
        <v/>
      </c>
      <c r="B815" s="41">
        <f>'Frese Valve Selection'!C815</f>
        <v>0</v>
      </c>
      <c r="C815" s="41">
        <f>IF(ISBLANK(A815),"",'Frese Valve Selection'!AE815)</f>
        <v>0</v>
      </c>
      <c r="D815" s="41"/>
      <c r="E815" s="41"/>
      <c r="F815" s="41">
        <f>IF(ISBLANK(A815),"",'Frese Valve Selection'!D815)</f>
        <v>0</v>
      </c>
      <c r="G815" s="41">
        <v>1</v>
      </c>
      <c r="H815" s="41" t="s">
        <v>78</v>
      </c>
      <c r="I815" s="41" t="str">
        <f>IF(ISBLANK(A815),"",'Frese Valve Selection'!AF815&amp;" kPa")</f>
        <v>0 kPa</v>
      </c>
      <c r="J815" s="41">
        <f>IF(ISBLANK(A815),"",'Frese Valve Selection'!B815)</f>
        <v>0</v>
      </c>
      <c r="K815" s="42" t="str">
        <f>IF(ISBLANK('Frese Valve Selection'!E815),"",'Frese Valve Selection'!E815)</f>
        <v/>
      </c>
    </row>
    <row r="816" spans="1:11">
      <c r="A816" s="40" t="str">
        <f>IF(ISBLANK('Frese Valve Selection'!O816),"",'Frese Valve Selection'!O816)</f>
        <v/>
      </c>
      <c r="B816" s="41">
        <f>'Frese Valve Selection'!C816</f>
        <v>0</v>
      </c>
      <c r="C816" s="41">
        <f>IF(ISBLANK(A816),"",'Frese Valve Selection'!AE816)</f>
        <v>0</v>
      </c>
      <c r="D816" s="41"/>
      <c r="E816" s="41"/>
      <c r="F816" s="41">
        <f>IF(ISBLANK(A816),"",'Frese Valve Selection'!D816)</f>
        <v>0</v>
      </c>
      <c r="G816" s="41">
        <v>1</v>
      </c>
      <c r="H816" s="41" t="s">
        <v>78</v>
      </c>
      <c r="I816" s="41" t="str">
        <f>IF(ISBLANK(A816),"",'Frese Valve Selection'!AF816&amp;" kPa")</f>
        <v>0 kPa</v>
      </c>
      <c r="J816" s="41">
        <f>IF(ISBLANK(A816),"",'Frese Valve Selection'!B816)</f>
        <v>0</v>
      </c>
      <c r="K816" s="42" t="str">
        <f>IF(ISBLANK('Frese Valve Selection'!E816),"",'Frese Valve Selection'!E816)</f>
        <v/>
      </c>
    </row>
    <row r="817" spans="1:11">
      <c r="A817" s="40" t="str">
        <f>IF(ISBLANK('Frese Valve Selection'!O817),"",'Frese Valve Selection'!O817)</f>
        <v/>
      </c>
      <c r="B817" s="41">
        <f>'Frese Valve Selection'!C817</f>
        <v>0</v>
      </c>
      <c r="C817" s="41">
        <f>IF(ISBLANK(A817),"",'Frese Valve Selection'!AE817)</f>
        <v>0</v>
      </c>
      <c r="D817" s="41"/>
      <c r="E817" s="41"/>
      <c r="F817" s="41">
        <f>IF(ISBLANK(A817),"",'Frese Valve Selection'!D817)</f>
        <v>0</v>
      </c>
      <c r="G817" s="41">
        <v>1</v>
      </c>
      <c r="H817" s="41" t="s">
        <v>78</v>
      </c>
      <c r="I817" s="41" t="str">
        <f>IF(ISBLANK(A817),"",'Frese Valve Selection'!AF817&amp;" kPa")</f>
        <v>0 kPa</v>
      </c>
      <c r="J817" s="41">
        <f>IF(ISBLANK(A817),"",'Frese Valve Selection'!B817)</f>
        <v>0</v>
      </c>
      <c r="K817" s="42" t="str">
        <f>IF(ISBLANK('Frese Valve Selection'!E817),"",'Frese Valve Selection'!E817)</f>
        <v/>
      </c>
    </row>
    <row r="818" spans="1:11">
      <c r="A818" s="40" t="str">
        <f>IF(ISBLANK('Frese Valve Selection'!O818),"",'Frese Valve Selection'!O818)</f>
        <v/>
      </c>
      <c r="B818" s="41">
        <f>'Frese Valve Selection'!C818</f>
        <v>0</v>
      </c>
      <c r="C818" s="41">
        <f>IF(ISBLANK(A818),"",'Frese Valve Selection'!AE818)</f>
        <v>0</v>
      </c>
      <c r="D818" s="41"/>
      <c r="E818" s="41"/>
      <c r="F818" s="41">
        <f>IF(ISBLANK(A818),"",'Frese Valve Selection'!D818)</f>
        <v>0</v>
      </c>
      <c r="G818" s="41">
        <v>1</v>
      </c>
      <c r="H818" s="41" t="s">
        <v>78</v>
      </c>
      <c r="I818" s="41" t="str">
        <f>IF(ISBLANK(A818),"",'Frese Valve Selection'!AF818&amp;" kPa")</f>
        <v>0 kPa</v>
      </c>
      <c r="J818" s="41">
        <f>IF(ISBLANK(A818),"",'Frese Valve Selection'!B818)</f>
        <v>0</v>
      </c>
      <c r="K818" s="42" t="str">
        <f>IF(ISBLANK('Frese Valve Selection'!E818),"",'Frese Valve Selection'!E818)</f>
        <v/>
      </c>
    </row>
    <row r="819" spans="1:11">
      <c r="A819" s="40" t="str">
        <f>IF(ISBLANK('Frese Valve Selection'!O819),"",'Frese Valve Selection'!O819)</f>
        <v/>
      </c>
      <c r="B819" s="41">
        <f>'Frese Valve Selection'!C819</f>
        <v>0</v>
      </c>
      <c r="C819" s="41">
        <f>IF(ISBLANK(A819),"",'Frese Valve Selection'!AE819)</f>
        <v>0</v>
      </c>
      <c r="D819" s="41"/>
      <c r="E819" s="41"/>
      <c r="F819" s="41">
        <f>IF(ISBLANK(A819),"",'Frese Valve Selection'!D819)</f>
        <v>0</v>
      </c>
      <c r="G819" s="41">
        <v>1</v>
      </c>
      <c r="H819" s="41" t="s">
        <v>78</v>
      </c>
      <c r="I819" s="41" t="str">
        <f>IF(ISBLANK(A819),"",'Frese Valve Selection'!AF819&amp;" kPa")</f>
        <v>0 kPa</v>
      </c>
      <c r="J819" s="41">
        <f>IF(ISBLANK(A819),"",'Frese Valve Selection'!B819)</f>
        <v>0</v>
      </c>
      <c r="K819" s="42" t="str">
        <f>IF(ISBLANK('Frese Valve Selection'!E819),"",'Frese Valve Selection'!E819)</f>
        <v/>
      </c>
    </row>
    <row r="820" spans="1:11">
      <c r="A820" s="40" t="str">
        <f>IF(ISBLANK('Frese Valve Selection'!O820),"",'Frese Valve Selection'!O820)</f>
        <v/>
      </c>
      <c r="B820" s="41">
        <f>'Frese Valve Selection'!C820</f>
        <v>0</v>
      </c>
      <c r="C820" s="41">
        <f>IF(ISBLANK(A820),"",'Frese Valve Selection'!AE820)</f>
        <v>0</v>
      </c>
      <c r="D820" s="41"/>
      <c r="E820" s="41"/>
      <c r="F820" s="41">
        <f>IF(ISBLANK(A820),"",'Frese Valve Selection'!D820)</f>
        <v>0</v>
      </c>
      <c r="G820" s="41">
        <v>1</v>
      </c>
      <c r="H820" s="41" t="s">
        <v>78</v>
      </c>
      <c r="I820" s="41" t="str">
        <f>IF(ISBLANK(A820),"",'Frese Valve Selection'!AF820&amp;" kPa")</f>
        <v>0 kPa</v>
      </c>
      <c r="J820" s="41">
        <f>IF(ISBLANK(A820),"",'Frese Valve Selection'!B820)</f>
        <v>0</v>
      </c>
      <c r="K820" s="42" t="str">
        <f>IF(ISBLANK('Frese Valve Selection'!E820),"",'Frese Valve Selection'!E820)</f>
        <v/>
      </c>
    </row>
    <row r="821" spans="1:11">
      <c r="A821" s="40" t="str">
        <f>IF(ISBLANK('Frese Valve Selection'!O821),"",'Frese Valve Selection'!O821)</f>
        <v/>
      </c>
      <c r="B821" s="41">
        <f>'Frese Valve Selection'!C821</f>
        <v>0</v>
      </c>
      <c r="C821" s="41">
        <f>IF(ISBLANK(A821),"",'Frese Valve Selection'!AE821)</f>
        <v>0</v>
      </c>
      <c r="D821" s="41"/>
      <c r="E821" s="41"/>
      <c r="F821" s="41">
        <f>IF(ISBLANK(A821),"",'Frese Valve Selection'!D821)</f>
        <v>0</v>
      </c>
      <c r="G821" s="41">
        <v>1</v>
      </c>
      <c r="H821" s="41" t="s">
        <v>78</v>
      </c>
      <c r="I821" s="41" t="str">
        <f>IF(ISBLANK(A821),"",'Frese Valve Selection'!AF821&amp;" kPa")</f>
        <v>0 kPa</v>
      </c>
      <c r="J821" s="41">
        <f>IF(ISBLANK(A821),"",'Frese Valve Selection'!B821)</f>
        <v>0</v>
      </c>
      <c r="K821" s="42" t="str">
        <f>IF(ISBLANK('Frese Valve Selection'!E821),"",'Frese Valve Selection'!E821)</f>
        <v/>
      </c>
    </row>
    <row r="822" spans="1:11">
      <c r="A822" s="40" t="str">
        <f>IF(ISBLANK('Frese Valve Selection'!O822),"",'Frese Valve Selection'!O822)</f>
        <v/>
      </c>
      <c r="B822" s="41">
        <f>'Frese Valve Selection'!C822</f>
        <v>0</v>
      </c>
      <c r="C822" s="41">
        <f>IF(ISBLANK(A822),"",'Frese Valve Selection'!AE822)</f>
        <v>0</v>
      </c>
      <c r="D822" s="41"/>
      <c r="E822" s="41"/>
      <c r="F822" s="41">
        <f>IF(ISBLANK(A822),"",'Frese Valve Selection'!D822)</f>
        <v>0</v>
      </c>
      <c r="G822" s="41">
        <v>1</v>
      </c>
      <c r="H822" s="41" t="s">
        <v>78</v>
      </c>
      <c r="I822" s="41" t="str">
        <f>IF(ISBLANK(A822),"",'Frese Valve Selection'!AF822&amp;" kPa")</f>
        <v>0 kPa</v>
      </c>
      <c r="J822" s="41">
        <f>IF(ISBLANK(A822),"",'Frese Valve Selection'!B822)</f>
        <v>0</v>
      </c>
      <c r="K822" s="42" t="str">
        <f>IF(ISBLANK('Frese Valve Selection'!E822),"",'Frese Valve Selection'!E822)</f>
        <v/>
      </c>
    </row>
    <row r="823" spans="1:11">
      <c r="A823" s="40" t="str">
        <f>IF(ISBLANK('Frese Valve Selection'!O823),"",'Frese Valve Selection'!O823)</f>
        <v/>
      </c>
      <c r="B823" s="41">
        <f>'Frese Valve Selection'!C823</f>
        <v>0</v>
      </c>
      <c r="C823" s="41">
        <f>IF(ISBLANK(A823),"",'Frese Valve Selection'!AE823)</f>
        <v>0</v>
      </c>
      <c r="D823" s="41"/>
      <c r="E823" s="41"/>
      <c r="F823" s="41">
        <f>IF(ISBLANK(A823),"",'Frese Valve Selection'!D823)</f>
        <v>0</v>
      </c>
      <c r="G823" s="41">
        <v>1</v>
      </c>
      <c r="H823" s="41" t="s">
        <v>78</v>
      </c>
      <c r="I823" s="41" t="str">
        <f>IF(ISBLANK(A823),"",'Frese Valve Selection'!AF823&amp;" kPa")</f>
        <v>0 kPa</v>
      </c>
      <c r="J823" s="41">
        <f>IF(ISBLANK(A823),"",'Frese Valve Selection'!B823)</f>
        <v>0</v>
      </c>
      <c r="K823" s="42" t="str">
        <f>IF(ISBLANK('Frese Valve Selection'!E823),"",'Frese Valve Selection'!E823)</f>
        <v/>
      </c>
    </row>
    <row r="824" spans="1:11">
      <c r="A824" s="40" t="str">
        <f>IF(ISBLANK('Frese Valve Selection'!O824),"",'Frese Valve Selection'!O824)</f>
        <v/>
      </c>
      <c r="B824" s="41">
        <f>'Frese Valve Selection'!C824</f>
        <v>0</v>
      </c>
      <c r="C824" s="41">
        <f>IF(ISBLANK(A824),"",'Frese Valve Selection'!AE824)</f>
        <v>0</v>
      </c>
      <c r="D824" s="41"/>
      <c r="E824" s="41"/>
      <c r="F824" s="41">
        <f>IF(ISBLANK(A824),"",'Frese Valve Selection'!D824)</f>
        <v>0</v>
      </c>
      <c r="G824" s="41">
        <v>1</v>
      </c>
      <c r="H824" s="41" t="s">
        <v>78</v>
      </c>
      <c r="I824" s="41" t="str">
        <f>IF(ISBLANK(A824),"",'Frese Valve Selection'!AF824&amp;" kPa")</f>
        <v>0 kPa</v>
      </c>
      <c r="J824" s="41">
        <f>IF(ISBLANK(A824),"",'Frese Valve Selection'!B824)</f>
        <v>0</v>
      </c>
      <c r="K824" s="42" t="str">
        <f>IF(ISBLANK('Frese Valve Selection'!E824),"",'Frese Valve Selection'!E824)</f>
        <v/>
      </c>
    </row>
    <row r="825" spans="1:11">
      <c r="A825" s="40" t="str">
        <f>IF(ISBLANK('Frese Valve Selection'!O825),"",'Frese Valve Selection'!O825)</f>
        <v/>
      </c>
      <c r="B825" s="41">
        <f>'Frese Valve Selection'!C825</f>
        <v>0</v>
      </c>
      <c r="C825" s="41">
        <f>IF(ISBLANK(A825),"",'Frese Valve Selection'!AE825)</f>
        <v>0</v>
      </c>
      <c r="D825" s="41"/>
      <c r="E825" s="41"/>
      <c r="F825" s="41">
        <f>IF(ISBLANK(A825),"",'Frese Valve Selection'!D825)</f>
        <v>0</v>
      </c>
      <c r="G825" s="41">
        <v>1</v>
      </c>
      <c r="H825" s="41" t="s">
        <v>78</v>
      </c>
      <c r="I825" s="41" t="str">
        <f>IF(ISBLANK(A825),"",'Frese Valve Selection'!AF825&amp;" kPa")</f>
        <v>0 kPa</v>
      </c>
      <c r="J825" s="41">
        <f>IF(ISBLANK(A825),"",'Frese Valve Selection'!B825)</f>
        <v>0</v>
      </c>
      <c r="K825" s="42" t="str">
        <f>IF(ISBLANK('Frese Valve Selection'!E825),"",'Frese Valve Selection'!E825)</f>
        <v/>
      </c>
    </row>
    <row r="826" spans="1:11">
      <c r="A826" s="40" t="str">
        <f>IF(ISBLANK('Frese Valve Selection'!O826),"",'Frese Valve Selection'!O826)</f>
        <v/>
      </c>
      <c r="B826" s="41">
        <f>'Frese Valve Selection'!C826</f>
        <v>0</v>
      </c>
      <c r="C826" s="41">
        <f>IF(ISBLANK(A826),"",'Frese Valve Selection'!AE826)</f>
        <v>0</v>
      </c>
      <c r="D826" s="41"/>
      <c r="E826" s="41"/>
      <c r="F826" s="41">
        <f>IF(ISBLANK(A826),"",'Frese Valve Selection'!D826)</f>
        <v>0</v>
      </c>
      <c r="G826" s="41">
        <v>1</v>
      </c>
      <c r="H826" s="41" t="s">
        <v>78</v>
      </c>
      <c r="I826" s="41" t="str">
        <f>IF(ISBLANK(A826),"",'Frese Valve Selection'!AF826&amp;" kPa")</f>
        <v>0 kPa</v>
      </c>
      <c r="J826" s="41">
        <f>IF(ISBLANK(A826),"",'Frese Valve Selection'!B826)</f>
        <v>0</v>
      </c>
      <c r="K826" s="42" t="str">
        <f>IF(ISBLANK('Frese Valve Selection'!E826),"",'Frese Valve Selection'!E826)</f>
        <v/>
      </c>
    </row>
    <row r="827" spans="1:11">
      <c r="A827" s="40" t="str">
        <f>IF(ISBLANK('Frese Valve Selection'!O827),"",'Frese Valve Selection'!O827)</f>
        <v/>
      </c>
      <c r="B827" s="41">
        <f>'Frese Valve Selection'!C827</f>
        <v>0</v>
      </c>
      <c r="C827" s="41">
        <f>IF(ISBLANK(A827),"",'Frese Valve Selection'!AE827)</f>
        <v>0</v>
      </c>
      <c r="D827" s="41"/>
      <c r="E827" s="41"/>
      <c r="F827" s="41">
        <f>IF(ISBLANK(A827),"",'Frese Valve Selection'!D827)</f>
        <v>0</v>
      </c>
      <c r="G827" s="41">
        <v>1</v>
      </c>
      <c r="H827" s="41" t="s">
        <v>78</v>
      </c>
      <c r="I827" s="41" t="str">
        <f>IF(ISBLANK(A827),"",'Frese Valve Selection'!AF827&amp;" kPa")</f>
        <v>0 kPa</v>
      </c>
      <c r="J827" s="41">
        <f>IF(ISBLANK(A827),"",'Frese Valve Selection'!B827)</f>
        <v>0</v>
      </c>
      <c r="K827" s="42" t="str">
        <f>IF(ISBLANK('Frese Valve Selection'!E827),"",'Frese Valve Selection'!E827)</f>
        <v/>
      </c>
    </row>
    <row r="828" spans="1:11">
      <c r="A828" s="40" t="str">
        <f>IF(ISBLANK('Frese Valve Selection'!O828),"",'Frese Valve Selection'!O828)</f>
        <v/>
      </c>
      <c r="B828" s="41">
        <f>'Frese Valve Selection'!C828</f>
        <v>0</v>
      </c>
      <c r="C828" s="41">
        <f>IF(ISBLANK(A828),"",'Frese Valve Selection'!AE828)</f>
        <v>0</v>
      </c>
      <c r="D828" s="41"/>
      <c r="E828" s="41"/>
      <c r="F828" s="41">
        <f>IF(ISBLANK(A828),"",'Frese Valve Selection'!D828)</f>
        <v>0</v>
      </c>
      <c r="G828" s="41">
        <v>1</v>
      </c>
      <c r="H828" s="41" t="s">
        <v>78</v>
      </c>
      <c r="I828" s="41" t="str">
        <f>IF(ISBLANK(A828),"",'Frese Valve Selection'!AF828&amp;" kPa")</f>
        <v>0 kPa</v>
      </c>
      <c r="J828" s="41">
        <f>IF(ISBLANK(A828),"",'Frese Valve Selection'!B828)</f>
        <v>0</v>
      </c>
      <c r="K828" s="42" t="str">
        <f>IF(ISBLANK('Frese Valve Selection'!E828),"",'Frese Valve Selection'!E828)</f>
        <v/>
      </c>
    </row>
    <row r="829" spans="1:11">
      <c r="A829" s="40" t="str">
        <f>IF(ISBLANK('Frese Valve Selection'!O829),"",'Frese Valve Selection'!O829)</f>
        <v/>
      </c>
      <c r="B829" s="41">
        <f>'Frese Valve Selection'!C829</f>
        <v>0</v>
      </c>
      <c r="C829" s="41">
        <f>IF(ISBLANK(A829),"",'Frese Valve Selection'!AE829)</f>
        <v>0</v>
      </c>
      <c r="D829" s="41"/>
      <c r="E829" s="41"/>
      <c r="F829" s="41">
        <f>IF(ISBLANK(A829),"",'Frese Valve Selection'!D829)</f>
        <v>0</v>
      </c>
      <c r="G829" s="41">
        <v>1</v>
      </c>
      <c r="H829" s="41" t="s">
        <v>78</v>
      </c>
      <c r="I829" s="41" t="str">
        <f>IF(ISBLANK(A829),"",'Frese Valve Selection'!AF829&amp;" kPa")</f>
        <v>0 kPa</v>
      </c>
      <c r="J829" s="41">
        <f>IF(ISBLANK(A829),"",'Frese Valve Selection'!B829)</f>
        <v>0</v>
      </c>
      <c r="K829" s="42" t="str">
        <f>IF(ISBLANK('Frese Valve Selection'!E829),"",'Frese Valve Selection'!E829)</f>
        <v/>
      </c>
    </row>
    <row r="830" spans="1:11">
      <c r="A830" s="40" t="str">
        <f>IF(ISBLANK('Frese Valve Selection'!O830),"",'Frese Valve Selection'!O830)</f>
        <v/>
      </c>
      <c r="B830" s="41">
        <f>'Frese Valve Selection'!C830</f>
        <v>0</v>
      </c>
      <c r="C830" s="41">
        <f>IF(ISBLANK(A830),"",'Frese Valve Selection'!AE830)</f>
        <v>0</v>
      </c>
      <c r="D830" s="41"/>
      <c r="E830" s="41"/>
      <c r="F830" s="41">
        <f>IF(ISBLANK(A830),"",'Frese Valve Selection'!D830)</f>
        <v>0</v>
      </c>
      <c r="G830" s="41">
        <v>1</v>
      </c>
      <c r="H830" s="41" t="s">
        <v>78</v>
      </c>
      <c r="I830" s="41" t="str">
        <f>IF(ISBLANK(A830),"",'Frese Valve Selection'!AF830&amp;" kPa")</f>
        <v>0 kPa</v>
      </c>
      <c r="J830" s="41">
        <f>IF(ISBLANK(A830),"",'Frese Valve Selection'!B830)</f>
        <v>0</v>
      </c>
      <c r="K830" s="42" t="str">
        <f>IF(ISBLANK('Frese Valve Selection'!E830),"",'Frese Valve Selection'!E830)</f>
        <v/>
      </c>
    </row>
    <row r="831" spans="1:11">
      <c r="A831" s="40" t="str">
        <f>IF(ISBLANK('Frese Valve Selection'!O831),"",'Frese Valve Selection'!O831)</f>
        <v/>
      </c>
      <c r="B831" s="41">
        <f>'Frese Valve Selection'!C831</f>
        <v>0</v>
      </c>
      <c r="C831" s="41">
        <f>IF(ISBLANK(A831),"",'Frese Valve Selection'!AE831)</f>
        <v>0</v>
      </c>
      <c r="D831" s="41"/>
      <c r="E831" s="41"/>
      <c r="F831" s="41">
        <f>IF(ISBLANK(A831),"",'Frese Valve Selection'!D831)</f>
        <v>0</v>
      </c>
      <c r="G831" s="41">
        <v>1</v>
      </c>
      <c r="H831" s="41" t="s">
        <v>78</v>
      </c>
      <c r="I831" s="41" t="str">
        <f>IF(ISBLANK(A831),"",'Frese Valve Selection'!AF831&amp;" kPa")</f>
        <v>0 kPa</v>
      </c>
      <c r="J831" s="41">
        <f>IF(ISBLANK(A831),"",'Frese Valve Selection'!B831)</f>
        <v>0</v>
      </c>
      <c r="K831" s="42" t="str">
        <f>IF(ISBLANK('Frese Valve Selection'!E831),"",'Frese Valve Selection'!E831)</f>
        <v/>
      </c>
    </row>
    <row r="832" spans="1:11">
      <c r="A832" s="40" t="str">
        <f>IF(ISBLANK('Frese Valve Selection'!O832),"",'Frese Valve Selection'!O832)</f>
        <v/>
      </c>
      <c r="B832" s="41">
        <f>'Frese Valve Selection'!C832</f>
        <v>0</v>
      </c>
      <c r="C832" s="41">
        <f>IF(ISBLANK(A832),"",'Frese Valve Selection'!AE832)</f>
        <v>0</v>
      </c>
      <c r="D832" s="41"/>
      <c r="E832" s="41"/>
      <c r="F832" s="41">
        <f>IF(ISBLANK(A832),"",'Frese Valve Selection'!D832)</f>
        <v>0</v>
      </c>
      <c r="G832" s="41">
        <v>1</v>
      </c>
      <c r="H832" s="41" t="s">
        <v>78</v>
      </c>
      <c r="I832" s="41" t="str">
        <f>IF(ISBLANK(A832),"",'Frese Valve Selection'!AF832&amp;" kPa")</f>
        <v>0 kPa</v>
      </c>
      <c r="J832" s="41">
        <f>IF(ISBLANK(A832),"",'Frese Valve Selection'!B832)</f>
        <v>0</v>
      </c>
      <c r="K832" s="42" t="str">
        <f>IF(ISBLANK('Frese Valve Selection'!E832),"",'Frese Valve Selection'!E832)</f>
        <v/>
      </c>
    </row>
    <row r="833" spans="1:11">
      <c r="A833" s="40" t="str">
        <f>IF(ISBLANK('Frese Valve Selection'!O833),"",'Frese Valve Selection'!O833)</f>
        <v/>
      </c>
      <c r="B833" s="41">
        <f>'Frese Valve Selection'!C833</f>
        <v>0</v>
      </c>
      <c r="C833" s="41">
        <f>IF(ISBLANK(A833),"",'Frese Valve Selection'!AE833)</f>
        <v>0</v>
      </c>
      <c r="D833" s="41"/>
      <c r="E833" s="41"/>
      <c r="F833" s="41">
        <f>IF(ISBLANK(A833),"",'Frese Valve Selection'!D833)</f>
        <v>0</v>
      </c>
      <c r="G833" s="41">
        <v>1</v>
      </c>
      <c r="H833" s="41" t="s">
        <v>78</v>
      </c>
      <c r="I833" s="41" t="str">
        <f>IF(ISBLANK(A833),"",'Frese Valve Selection'!AF833&amp;" kPa")</f>
        <v>0 kPa</v>
      </c>
      <c r="J833" s="41">
        <f>IF(ISBLANK(A833),"",'Frese Valve Selection'!B833)</f>
        <v>0</v>
      </c>
      <c r="K833" s="42" t="str">
        <f>IF(ISBLANK('Frese Valve Selection'!E833),"",'Frese Valve Selection'!E833)</f>
        <v/>
      </c>
    </row>
    <row r="834" spans="1:11">
      <c r="A834" s="40" t="str">
        <f>IF(ISBLANK('Frese Valve Selection'!O834),"",'Frese Valve Selection'!O834)</f>
        <v/>
      </c>
      <c r="B834" s="41">
        <f>'Frese Valve Selection'!C834</f>
        <v>0</v>
      </c>
      <c r="C834" s="41">
        <f>IF(ISBLANK(A834),"",'Frese Valve Selection'!AE834)</f>
        <v>0</v>
      </c>
      <c r="D834" s="41"/>
      <c r="E834" s="41"/>
      <c r="F834" s="41">
        <f>IF(ISBLANK(A834),"",'Frese Valve Selection'!D834)</f>
        <v>0</v>
      </c>
      <c r="G834" s="41">
        <v>1</v>
      </c>
      <c r="H834" s="41" t="s">
        <v>78</v>
      </c>
      <c r="I834" s="41" t="str">
        <f>IF(ISBLANK(A834),"",'Frese Valve Selection'!AF834&amp;" kPa")</f>
        <v>0 kPa</v>
      </c>
      <c r="J834" s="41">
        <f>IF(ISBLANK(A834),"",'Frese Valve Selection'!B834)</f>
        <v>0</v>
      </c>
      <c r="K834" s="42" t="str">
        <f>IF(ISBLANK('Frese Valve Selection'!E834),"",'Frese Valve Selection'!E834)</f>
        <v/>
      </c>
    </row>
    <row r="835" spans="1:11">
      <c r="A835" s="40" t="str">
        <f>IF(ISBLANK('Frese Valve Selection'!O835),"",'Frese Valve Selection'!O835)</f>
        <v/>
      </c>
      <c r="B835" s="41">
        <f>'Frese Valve Selection'!C835</f>
        <v>0</v>
      </c>
      <c r="C835" s="41">
        <f>IF(ISBLANK(A835),"",'Frese Valve Selection'!AE835)</f>
        <v>0</v>
      </c>
      <c r="D835" s="41"/>
      <c r="E835" s="41"/>
      <c r="F835" s="41">
        <f>IF(ISBLANK(A835),"",'Frese Valve Selection'!D835)</f>
        <v>0</v>
      </c>
      <c r="G835" s="41">
        <v>1</v>
      </c>
      <c r="H835" s="41" t="s">
        <v>78</v>
      </c>
      <c r="I835" s="41" t="str">
        <f>IF(ISBLANK(A835),"",'Frese Valve Selection'!AF835&amp;" kPa")</f>
        <v>0 kPa</v>
      </c>
      <c r="J835" s="41">
        <f>IF(ISBLANK(A835),"",'Frese Valve Selection'!B835)</f>
        <v>0</v>
      </c>
      <c r="K835" s="42" t="str">
        <f>IF(ISBLANK('Frese Valve Selection'!E835),"",'Frese Valve Selection'!E835)</f>
        <v/>
      </c>
    </row>
    <row r="836" spans="1:11">
      <c r="A836" s="40" t="str">
        <f>IF(ISBLANK('Frese Valve Selection'!O836),"",'Frese Valve Selection'!O836)</f>
        <v/>
      </c>
      <c r="B836" s="41">
        <f>'Frese Valve Selection'!C836</f>
        <v>0</v>
      </c>
      <c r="C836" s="41">
        <f>IF(ISBLANK(A836),"",'Frese Valve Selection'!AE836)</f>
        <v>0</v>
      </c>
      <c r="D836" s="41"/>
      <c r="E836" s="41"/>
      <c r="F836" s="41">
        <f>IF(ISBLANK(A836),"",'Frese Valve Selection'!D836)</f>
        <v>0</v>
      </c>
      <c r="G836" s="41">
        <v>1</v>
      </c>
      <c r="H836" s="41" t="s">
        <v>78</v>
      </c>
      <c r="I836" s="41" t="str">
        <f>IF(ISBLANK(A836),"",'Frese Valve Selection'!AF836&amp;" kPa")</f>
        <v>0 kPa</v>
      </c>
      <c r="J836" s="41">
        <f>IF(ISBLANK(A836),"",'Frese Valve Selection'!B836)</f>
        <v>0</v>
      </c>
      <c r="K836" s="42" t="str">
        <f>IF(ISBLANK('Frese Valve Selection'!E836),"",'Frese Valve Selection'!E836)</f>
        <v/>
      </c>
    </row>
    <row r="837" spans="1:11">
      <c r="A837" s="40" t="str">
        <f>IF(ISBLANK('Frese Valve Selection'!O837),"",'Frese Valve Selection'!O837)</f>
        <v/>
      </c>
      <c r="B837" s="41">
        <f>'Frese Valve Selection'!C837</f>
        <v>0</v>
      </c>
      <c r="C837" s="41">
        <f>IF(ISBLANK(A837),"",'Frese Valve Selection'!AE837)</f>
        <v>0</v>
      </c>
      <c r="D837" s="41"/>
      <c r="E837" s="41"/>
      <c r="F837" s="41">
        <f>IF(ISBLANK(A837),"",'Frese Valve Selection'!D837)</f>
        <v>0</v>
      </c>
      <c r="G837" s="41">
        <v>1</v>
      </c>
      <c r="H837" s="41" t="s">
        <v>78</v>
      </c>
      <c r="I837" s="41" t="str">
        <f>IF(ISBLANK(A837),"",'Frese Valve Selection'!AF837&amp;" kPa")</f>
        <v>0 kPa</v>
      </c>
      <c r="J837" s="41">
        <f>IF(ISBLANK(A837),"",'Frese Valve Selection'!B837)</f>
        <v>0</v>
      </c>
      <c r="K837" s="42" t="str">
        <f>IF(ISBLANK('Frese Valve Selection'!E837),"",'Frese Valve Selection'!E837)</f>
        <v/>
      </c>
    </row>
    <row r="838" spans="1:11">
      <c r="A838" s="40" t="str">
        <f>IF(ISBLANK('Frese Valve Selection'!O838),"",'Frese Valve Selection'!O838)</f>
        <v/>
      </c>
      <c r="B838" s="41">
        <f>'Frese Valve Selection'!C838</f>
        <v>0</v>
      </c>
      <c r="C838" s="41">
        <f>IF(ISBLANK(A838),"",'Frese Valve Selection'!AE838)</f>
        <v>0</v>
      </c>
      <c r="D838" s="41"/>
      <c r="E838" s="41"/>
      <c r="F838" s="41">
        <f>IF(ISBLANK(A838),"",'Frese Valve Selection'!D838)</f>
        <v>0</v>
      </c>
      <c r="G838" s="41">
        <v>1</v>
      </c>
      <c r="H838" s="41" t="s">
        <v>78</v>
      </c>
      <c r="I838" s="41" t="str">
        <f>IF(ISBLANK(A838),"",'Frese Valve Selection'!AF838&amp;" kPa")</f>
        <v>0 kPa</v>
      </c>
      <c r="J838" s="41">
        <f>IF(ISBLANK(A838),"",'Frese Valve Selection'!B838)</f>
        <v>0</v>
      </c>
      <c r="K838" s="42" t="str">
        <f>IF(ISBLANK('Frese Valve Selection'!E838),"",'Frese Valve Selection'!E838)</f>
        <v/>
      </c>
    </row>
    <row r="839" spans="1:11">
      <c r="A839" s="40" t="str">
        <f>IF(ISBLANK('Frese Valve Selection'!O839),"",'Frese Valve Selection'!O839)</f>
        <v/>
      </c>
      <c r="B839" s="41">
        <f>'Frese Valve Selection'!C839</f>
        <v>0</v>
      </c>
      <c r="C839" s="41">
        <f>IF(ISBLANK(A839),"",'Frese Valve Selection'!AE839)</f>
        <v>0</v>
      </c>
      <c r="D839" s="41"/>
      <c r="E839" s="41"/>
      <c r="F839" s="41">
        <f>IF(ISBLANK(A839),"",'Frese Valve Selection'!D839)</f>
        <v>0</v>
      </c>
      <c r="G839" s="41">
        <v>1</v>
      </c>
      <c r="H839" s="41" t="s">
        <v>78</v>
      </c>
      <c r="I839" s="41" t="str">
        <f>IF(ISBLANK(A839),"",'Frese Valve Selection'!AF839&amp;" kPa")</f>
        <v>0 kPa</v>
      </c>
      <c r="J839" s="41">
        <f>IF(ISBLANK(A839),"",'Frese Valve Selection'!B839)</f>
        <v>0</v>
      </c>
      <c r="K839" s="42" t="str">
        <f>IF(ISBLANK('Frese Valve Selection'!E839),"",'Frese Valve Selection'!E839)</f>
        <v/>
      </c>
    </row>
    <row r="840" spans="1:11">
      <c r="A840" s="40" t="str">
        <f>IF(ISBLANK('Frese Valve Selection'!O840),"",'Frese Valve Selection'!O840)</f>
        <v/>
      </c>
      <c r="B840" s="41">
        <f>'Frese Valve Selection'!C840</f>
        <v>0</v>
      </c>
      <c r="C840" s="41">
        <f>IF(ISBLANK(A840),"",'Frese Valve Selection'!AE840)</f>
        <v>0</v>
      </c>
      <c r="D840" s="41"/>
      <c r="E840" s="41"/>
      <c r="F840" s="41">
        <f>IF(ISBLANK(A840),"",'Frese Valve Selection'!D840)</f>
        <v>0</v>
      </c>
      <c r="G840" s="41">
        <v>1</v>
      </c>
      <c r="H840" s="41" t="s">
        <v>78</v>
      </c>
      <c r="I840" s="41" t="str">
        <f>IF(ISBLANK(A840),"",'Frese Valve Selection'!AF840&amp;" kPa")</f>
        <v>0 kPa</v>
      </c>
      <c r="J840" s="41">
        <f>IF(ISBLANK(A840),"",'Frese Valve Selection'!B840)</f>
        <v>0</v>
      </c>
      <c r="K840" s="42" t="str">
        <f>IF(ISBLANK('Frese Valve Selection'!E840),"",'Frese Valve Selection'!E840)</f>
        <v/>
      </c>
    </row>
    <row r="841" spans="1:11">
      <c r="A841" s="40" t="str">
        <f>IF(ISBLANK('Frese Valve Selection'!O841),"",'Frese Valve Selection'!O841)</f>
        <v/>
      </c>
      <c r="B841" s="41">
        <f>'Frese Valve Selection'!C841</f>
        <v>0</v>
      </c>
      <c r="C841" s="41">
        <f>IF(ISBLANK(A841),"",'Frese Valve Selection'!AE841)</f>
        <v>0</v>
      </c>
      <c r="D841" s="41"/>
      <c r="E841" s="41"/>
      <c r="F841" s="41">
        <f>IF(ISBLANK(A841),"",'Frese Valve Selection'!D841)</f>
        <v>0</v>
      </c>
      <c r="G841" s="41">
        <v>1</v>
      </c>
      <c r="H841" s="41" t="s">
        <v>78</v>
      </c>
      <c r="I841" s="41" t="str">
        <f>IF(ISBLANK(A841),"",'Frese Valve Selection'!AF841&amp;" kPa")</f>
        <v>0 kPa</v>
      </c>
      <c r="J841" s="41">
        <f>IF(ISBLANK(A841),"",'Frese Valve Selection'!B841)</f>
        <v>0</v>
      </c>
      <c r="K841" s="42" t="str">
        <f>IF(ISBLANK('Frese Valve Selection'!E841),"",'Frese Valve Selection'!E841)</f>
        <v/>
      </c>
    </row>
    <row r="842" spans="1:11">
      <c r="A842" s="40" t="str">
        <f>IF(ISBLANK('Frese Valve Selection'!O842),"",'Frese Valve Selection'!O842)</f>
        <v/>
      </c>
      <c r="B842" s="41">
        <f>'Frese Valve Selection'!C842</f>
        <v>0</v>
      </c>
      <c r="C842" s="41">
        <f>IF(ISBLANK(A842),"",'Frese Valve Selection'!AE842)</f>
        <v>0</v>
      </c>
      <c r="D842" s="41"/>
      <c r="E842" s="41"/>
      <c r="F842" s="41">
        <f>IF(ISBLANK(A842),"",'Frese Valve Selection'!D842)</f>
        <v>0</v>
      </c>
      <c r="G842" s="41">
        <v>1</v>
      </c>
      <c r="H842" s="41" t="s">
        <v>78</v>
      </c>
      <c r="I842" s="41" t="str">
        <f>IF(ISBLANK(A842),"",'Frese Valve Selection'!AF842&amp;" kPa")</f>
        <v>0 kPa</v>
      </c>
      <c r="J842" s="41">
        <f>IF(ISBLANK(A842),"",'Frese Valve Selection'!B842)</f>
        <v>0</v>
      </c>
      <c r="K842" s="42" t="str">
        <f>IF(ISBLANK('Frese Valve Selection'!E842),"",'Frese Valve Selection'!E842)</f>
        <v/>
      </c>
    </row>
    <row r="843" spans="1:11">
      <c r="A843" s="40" t="str">
        <f>IF(ISBLANK('Frese Valve Selection'!O843),"",'Frese Valve Selection'!O843)</f>
        <v/>
      </c>
      <c r="B843" s="41">
        <f>'Frese Valve Selection'!C843</f>
        <v>0</v>
      </c>
      <c r="C843" s="41">
        <f>IF(ISBLANK(A843),"",'Frese Valve Selection'!AE843)</f>
        <v>0</v>
      </c>
      <c r="D843" s="41"/>
      <c r="E843" s="41"/>
      <c r="F843" s="41">
        <f>IF(ISBLANK(A843),"",'Frese Valve Selection'!D843)</f>
        <v>0</v>
      </c>
      <c r="G843" s="41">
        <v>1</v>
      </c>
      <c r="H843" s="41" t="s">
        <v>78</v>
      </c>
      <c r="I843" s="41" t="str">
        <f>IF(ISBLANK(A843),"",'Frese Valve Selection'!AF843&amp;" kPa")</f>
        <v>0 kPa</v>
      </c>
      <c r="J843" s="41">
        <f>IF(ISBLANK(A843),"",'Frese Valve Selection'!B843)</f>
        <v>0</v>
      </c>
      <c r="K843" s="42" t="str">
        <f>IF(ISBLANK('Frese Valve Selection'!E843),"",'Frese Valve Selection'!E843)</f>
        <v/>
      </c>
    </row>
    <row r="844" spans="1:11">
      <c r="A844" s="40" t="str">
        <f>IF(ISBLANK('Frese Valve Selection'!O844),"",'Frese Valve Selection'!O844)</f>
        <v/>
      </c>
      <c r="B844" s="41">
        <f>'Frese Valve Selection'!C844</f>
        <v>0</v>
      </c>
      <c r="C844" s="41">
        <f>IF(ISBLANK(A844),"",'Frese Valve Selection'!AE844)</f>
        <v>0</v>
      </c>
      <c r="D844" s="41"/>
      <c r="E844" s="41"/>
      <c r="F844" s="41">
        <f>IF(ISBLANK(A844),"",'Frese Valve Selection'!D844)</f>
        <v>0</v>
      </c>
      <c r="G844" s="41">
        <v>1</v>
      </c>
      <c r="H844" s="41" t="s">
        <v>78</v>
      </c>
      <c r="I844" s="41" t="str">
        <f>IF(ISBLANK(A844),"",'Frese Valve Selection'!AF844&amp;" kPa")</f>
        <v>0 kPa</v>
      </c>
      <c r="J844" s="41">
        <f>IF(ISBLANK(A844),"",'Frese Valve Selection'!B844)</f>
        <v>0</v>
      </c>
      <c r="K844" s="42" t="str">
        <f>IF(ISBLANK('Frese Valve Selection'!E844),"",'Frese Valve Selection'!E844)</f>
        <v/>
      </c>
    </row>
    <row r="845" spans="1:11">
      <c r="A845" s="40" t="str">
        <f>IF(ISBLANK('Frese Valve Selection'!O845),"",'Frese Valve Selection'!O845)</f>
        <v/>
      </c>
      <c r="B845" s="41">
        <f>'Frese Valve Selection'!C845</f>
        <v>0</v>
      </c>
      <c r="C845" s="41">
        <f>IF(ISBLANK(A845),"",'Frese Valve Selection'!AE845)</f>
        <v>0</v>
      </c>
      <c r="D845" s="41"/>
      <c r="E845" s="41"/>
      <c r="F845" s="41">
        <f>IF(ISBLANK(A845),"",'Frese Valve Selection'!D845)</f>
        <v>0</v>
      </c>
      <c r="G845" s="41">
        <v>1</v>
      </c>
      <c r="H845" s="41" t="s">
        <v>78</v>
      </c>
      <c r="I845" s="41" t="str">
        <f>IF(ISBLANK(A845),"",'Frese Valve Selection'!AF845&amp;" kPa")</f>
        <v>0 kPa</v>
      </c>
      <c r="J845" s="41">
        <f>IF(ISBLANK(A845),"",'Frese Valve Selection'!B845)</f>
        <v>0</v>
      </c>
      <c r="K845" s="42" t="str">
        <f>IF(ISBLANK('Frese Valve Selection'!E845),"",'Frese Valve Selection'!E845)</f>
        <v/>
      </c>
    </row>
    <row r="846" spans="1:11">
      <c r="A846" s="40" t="str">
        <f>IF(ISBLANK('Frese Valve Selection'!O846),"",'Frese Valve Selection'!O846)</f>
        <v/>
      </c>
      <c r="B846" s="41">
        <f>'Frese Valve Selection'!C846</f>
        <v>0</v>
      </c>
      <c r="C846" s="41">
        <f>IF(ISBLANK(A846),"",'Frese Valve Selection'!AE846)</f>
        <v>0</v>
      </c>
      <c r="D846" s="41"/>
      <c r="E846" s="41"/>
      <c r="F846" s="41">
        <f>IF(ISBLANK(A846),"",'Frese Valve Selection'!D846)</f>
        <v>0</v>
      </c>
      <c r="G846" s="41">
        <v>1</v>
      </c>
      <c r="H846" s="41" t="s">
        <v>78</v>
      </c>
      <c r="I846" s="41" t="str">
        <f>IF(ISBLANK(A846),"",'Frese Valve Selection'!AF846&amp;" kPa")</f>
        <v>0 kPa</v>
      </c>
      <c r="J846" s="41">
        <f>IF(ISBLANK(A846),"",'Frese Valve Selection'!B846)</f>
        <v>0</v>
      </c>
      <c r="K846" s="42" t="str">
        <f>IF(ISBLANK('Frese Valve Selection'!E846),"",'Frese Valve Selection'!E846)</f>
        <v/>
      </c>
    </row>
    <row r="847" spans="1:11">
      <c r="A847" s="40" t="str">
        <f>IF(ISBLANK('Frese Valve Selection'!O847),"",'Frese Valve Selection'!O847)</f>
        <v/>
      </c>
      <c r="B847" s="41">
        <f>'Frese Valve Selection'!C847</f>
        <v>0</v>
      </c>
      <c r="C847" s="41">
        <f>IF(ISBLANK(A847),"",'Frese Valve Selection'!AE847)</f>
        <v>0</v>
      </c>
      <c r="D847" s="41"/>
      <c r="E847" s="41"/>
      <c r="F847" s="41">
        <f>IF(ISBLANK(A847),"",'Frese Valve Selection'!D847)</f>
        <v>0</v>
      </c>
      <c r="G847" s="41">
        <v>1</v>
      </c>
      <c r="H847" s="41" t="s">
        <v>78</v>
      </c>
      <c r="I847" s="41" t="str">
        <f>IF(ISBLANK(A847),"",'Frese Valve Selection'!AF847&amp;" kPa")</f>
        <v>0 kPa</v>
      </c>
      <c r="J847" s="41">
        <f>IF(ISBLANK(A847),"",'Frese Valve Selection'!B847)</f>
        <v>0</v>
      </c>
      <c r="K847" s="42" t="str">
        <f>IF(ISBLANK('Frese Valve Selection'!E847),"",'Frese Valve Selection'!E847)</f>
        <v/>
      </c>
    </row>
    <row r="848" spans="1:11">
      <c r="A848" s="40" t="str">
        <f>IF(ISBLANK('Frese Valve Selection'!O848),"",'Frese Valve Selection'!O848)</f>
        <v/>
      </c>
      <c r="B848" s="41">
        <f>'Frese Valve Selection'!C848</f>
        <v>0</v>
      </c>
      <c r="C848" s="41">
        <f>IF(ISBLANK(A848),"",'Frese Valve Selection'!AE848)</f>
        <v>0</v>
      </c>
      <c r="D848" s="41"/>
      <c r="E848" s="41"/>
      <c r="F848" s="41">
        <f>IF(ISBLANK(A848),"",'Frese Valve Selection'!D848)</f>
        <v>0</v>
      </c>
      <c r="G848" s="41">
        <v>1</v>
      </c>
      <c r="H848" s="41" t="s">
        <v>78</v>
      </c>
      <c r="I848" s="41" t="str">
        <f>IF(ISBLANK(A848),"",'Frese Valve Selection'!AF848&amp;" kPa")</f>
        <v>0 kPa</v>
      </c>
      <c r="J848" s="41">
        <f>IF(ISBLANK(A848),"",'Frese Valve Selection'!B848)</f>
        <v>0</v>
      </c>
      <c r="K848" s="42" t="str">
        <f>IF(ISBLANK('Frese Valve Selection'!E848),"",'Frese Valve Selection'!E848)</f>
        <v/>
      </c>
    </row>
    <row r="849" spans="1:11">
      <c r="A849" s="40" t="str">
        <f>IF(ISBLANK('Frese Valve Selection'!O849),"",'Frese Valve Selection'!O849)</f>
        <v/>
      </c>
      <c r="B849" s="41">
        <f>'Frese Valve Selection'!C849</f>
        <v>0</v>
      </c>
      <c r="C849" s="41">
        <f>IF(ISBLANK(A849),"",'Frese Valve Selection'!AE849)</f>
        <v>0</v>
      </c>
      <c r="D849" s="41"/>
      <c r="E849" s="41"/>
      <c r="F849" s="41">
        <f>IF(ISBLANK(A849),"",'Frese Valve Selection'!D849)</f>
        <v>0</v>
      </c>
      <c r="G849" s="41">
        <v>1</v>
      </c>
      <c r="H849" s="41" t="s">
        <v>78</v>
      </c>
      <c r="I849" s="41" t="str">
        <f>IF(ISBLANK(A849),"",'Frese Valve Selection'!AF849&amp;" kPa")</f>
        <v>0 kPa</v>
      </c>
      <c r="J849" s="41">
        <f>IF(ISBLANK(A849),"",'Frese Valve Selection'!B849)</f>
        <v>0</v>
      </c>
      <c r="K849" s="42" t="str">
        <f>IF(ISBLANK('Frese Valve Selection'!E849),"",'Frese Valve Selection'!E849)</f>
        <v/>
      </c>
    </row>
    <row r="850" spans="1:11">
      <c r="A850" s="40" t="str">
        <f>IF(ISBLANK('Frese Valve Selection'!O850),"",'Frese Valve Selection'!O850)</f>
        <v/>
      </c>
      <c r="B850" s="41">
        <f>'Frese Valve Selection'!C850</f>
        <v>0</v>
      </c>
      <c r="C850" s="41">
        <f>IF(ISBLANK(A850),"",'Frese Valve Selection'!AE850)</f>
        <v>0</v>
      </c>
      <c r="D850" s="41"/>
      <c r="E850" s="41"/>
      <c r="F850" s="41">
        <f>IF(ISBLANK(A850),"",'Frese Valve Selection'!D850)</f>
        <v>0</v>
      </c>
      <c r="G850" s="41">
        <v>1</v>
      </c>
      <c r="H850" s="41" t="s">
        <v>78</v>
      </c>
      <c r="I850" s="41" t="str">
        <f>IF(ISBLANK(A850),"",'Frese Valve Selection'!AF850&amp;" kPa")</f>
        <v>0 kPa</v>
      </c>
      <c r="J850" s="41">
        <f>IF(ISBLANK(A850),"",'Frese Valve Selection'!B850)</f>
        <v>0</v>
      </c>
      <c r="K850" s="42" t="str">
        <f>IF(ISBLANK('Frese Valve Selection'!E850),"",'Frese Valve Selection'!E850)</f>
        <v/>
      </c>
    </row>
    <row r="851" spans="1:11">
      <c r="A851" s="40" t="str">
        <f>IF(ISBLANK('Frese Valve Selection'!O851),"",'Frese Valve Selection'!O851)</f>
        <v/>
      </c>
      <c r="B851" s="41">
        <f>'Frese Valve Selection'!C851</f>
        <v>0</v>
      </c>
      <c r="C851" s="41">
        <f>IF(ISBLANK(A851),"",'Frese Valve Selection'!AE851)</f>
        <v>0</v>
      </c>
      <c r="D851" s="41"/>
      <c r="E851" s="41"/>
      <c r="F851" s="41">
        <f>IF(ISBLANK(A851),"",'Frese Valve Selection'!D851)</f>
        <v>0</v>
      </c>
      <c r="G851" s="41">
        <v>1</v>
      </c>
      <c r="H851" s="41" t="s">
        <v>78</v>
      </c>
      <c r="I851" s="41" t="str">
        <f>IF(ISBLANK(A851),"",'Frese Valve Selection'!AF851&amp;" kPa")</f>
        <v>0 kPa</v>
      </c>
      <c r="J851" s="41">
        <f>IF(ISBLANK(A851),"",'Frese Valve Selection'!B851)</f>
        <v>0</v>
      </c>
      <c r="K851" s="42" t="str">
        <f>IF(ISBLANK('Frese Valve Selection'!E851),"",'Frese Valve Selection'!E851)</f>
        <v/>
      </c>
    </row>
    <row r="852" spans="1:11">
      <c r="A852" s="40" t="str">
        <f>IF(ISBLANK('Frese Valve Selection'!O852),"",'Frese Valve Selection'!O852)</f>
        <v/>
      </c>
      <c r="B852" s="41">
        <f>'Frese Valve Selection'!C852</f>
        <v>0</v>
      </c>
      <c r="C852" s="41">
        <f>IF(ISBLANK(A852),"",'Frese Valve Selection'!AE852)</f>
        <v>0</v>
      </c>
      <c r="D852" s="41"/>
      <c r="E852" s="41"/>
      <c r="F852" s="41">
        <f>IF(ISBLANK(A852),"",'Frese Valve Selection'!D852)</f>
        <v>0</v>
      </c>
      <c r="G852" s="41">
        <v>1</v>
      </c>
      <c r="H852" s="41" t="s">
        <v>78</v>
      </c>
      <c r="I852" s="41" t="str">
        <f>IF(ISBLANK(A852),"",'Frese Valve Selection'!AF852&amp;" kPa")</f>
        <v>0 kPa</v>
      </c>
      <c r="J852" s="41">
        <f>IF(ISBLANK(A852),"",'Frese Valve Selection'!B852)</f>
        <v>0</v>
      </c>
      <c r="K852" s="42" t="str">
        <f>IF(ISBLANK('Frese Valve Selection'!E852),"",'Frese Valve Selection'!E852)</f>
        <v/>
      </c>
    </row>
    <row r="853" spans="1:11">
      <c r="A853" s="40" t="str">
        <f>IF(ISBLANK('Frese Valve Selection'!O853),"",'Frese Valve Selection'!O853)</f>
        <v/>
      </c>
      <c r="B853" s="41">
        <f>'Frese Valve Selection'!C853</f>
        <v>0</v>
      </c>
      <c r="C853" s="41">
        <f>IF(ISBLANK(A853),"",'Frese Valve Selection'!AE853)</f>
        <v>0</v>
      </c>
      <c r="D853" s="41"/>
      <c r="E853" s="41"/>
      <c r="F853" s="41">
        <f>IF(ISBLANK(A853),"",'Frese Valve Selection'!D853)</f>
        <v>0</v>
      </c>
      <c r="G853" s="41">
        <v>1</v>
      </c>
      <c r="H853" s="41" t="s">
        <v>78</v>
      </c>
      <c r="I853" s="41" t="str">
        <f>IF(ISBLANK(A853),"",'Frese Valve Selection'!AF853&amp;" kPa")</f>
        <v>0 kPa</v>
      </c>
      <c r="J853" s="41">
        <f>IF(ISBLANK(A853),"",'Frese Valve Selection'!B853)</f>
        <v>0</v>
      </c>
      <c r="K853" s="42" t="str">
        <f>IF(ISBLANK('Frese Valve Selection'!E853),"",'Frese Valve Selection'!E853)</f>
        <v/>
      </c>
    </row>
    <row r="854" spans="1:11">
      <c r="A854" s="40" t="str">
        <f>IF(ISBLANK('Frese Valve Selection'!O854),"",'Frese Valve Selection'!O854)</f>
        <v/>
      </c>
      <c r="B854" s="41">
        <f>'Frese Valve Selection'!C854</f>
        <v>0</v>
      </c>
      <c r="C854" s="41">
        <f>IF(ISBLANK(A854),"",'Frese Valve Selection'!AE854)</f>
        <v>0</v>
      </c>
      <c r="D854" s="41"/>
      <c r="E854" s="41"/>
      <c r="F854" s="41">
        <f>IF(ISBLANK(A854),"",'Frese Valve Selection'!D854)</f>
        <v>0</v>
      </c>
      <c r="G854" s="41">
        <v>1</v>
      </c>
      <c r="H854" s="41" t="s">
        <v>78</v>
      </c>
      <c r="I854" s="41" t="str">
        <f>IF(ISBLANK(A854),"",'Frese Valve Selection'!AF854&amp;" kPa")</f>
        <v>0 kPa</v>
      </c>
      <c r="J854" s="41">
        <f>IF(ISBLANK(A854),"",'Frese Valve Selection'!B854)</f>
        <v>0</v>
      </c>
      <c r="K854" s="42" t="str">
        <f>IF(ISBLANK('Frese Valve Selection'!E854),"",'Frese Valve Selection'!E854)</f>
        <v/>
      </c>
    </row>
    <row r="855" spans="1:11">
      <c r="A855" s="40" t="str">
        <f>IF(ISBLANK('Frese Valve Selection'!O855),"",'Frese Valve Selection'!O855)</f>
        <v/>
      </c>
      <c r="B855" s="41">
        <f>'Frese Valve Selection'!C855</f>
        <v>0</v>
      </c>
      <c r="C855" s="41">
        <f>IF(ISBLANK(A855),"",'Frese Valve Selection'!AE855)</f>
        <v>0</v>
      </c>
      <c r="D855" s="41"/>
      <c r="E855" s="41"/>
      <c r="F855" s="41">
        <f>IF(ISBLANK(A855),"",'Frese Valve Selection'!D855)</f>
        <v>0</v>
      </c>
      <c r="G855" s="41">
        <v>1</v>
      </c>
      <c r="H855" s="41" t="s">
        <v>78</v>
      </c>
      <c r="I855" s="41" t="str">
        <f>IF(ISBLANK(A855),"",'Frese Valve Selection'!AF855&amp;" kPa")</f>
        <v>0 kPa</v>
      </c>
      <c r="J855" s="41">
        <f>IF(ISBLANK(A855),"",'Frese Valve Selection'!B855)</f>
        <v>0</v>
      </c>
      <c r="K855" s="42" t="str">
        <f>IF(ISBLANK('Frese Valve Selection'!E855),"",'Frese Valve Selection'!E855)</f>
        <v/>
      </c>
    </row>
    <row r="856" spans="1:11">
      <c r="A856" s="40" t="str">
        <f>IF(ISBLANK('Frese Valve Selection'!O856),"",'Frese Valve Selection'!O856)</f>
        <v/>
      </c>
      <c r="B856" s="41">
        <f>'Frese Valve Selection'!C856</f>
        <v>0</v>
      </c>
      <c r="C856" s="41">
        <f>IF(ISBLANK(A856),"",'Frese Valve Selection'!AE856)</f>
        <v>0</v>
      </c>
      <c r="D856" s="41"/>
      <c r="E856" s="41"/>
      <c r="F856" s="41">
        <f>IF(ISBLANK(A856),"",'Frese Valve Selection'!D856)</f>
        <v>0</v>
      </c>
      <c r="G856" s="41">
        <v>1</v>
      </c>
      <c r="H856" s="41" t="s">
        <v>78</v>
      </c>
      <c r="I856" s="41" t="str">
        <f>IF(ISBLANK(A856),"",'Frese Valve Selection'!AF856&amp;" kPa")</f>
        <v>0 kPa</v>
      </c>
      <c r="J856" s="41">
        <f>IF(ISBLANK(A856),"",'Frese Valve Selection'!B856)</f>
        <v>0</v>
      </c>
      <c r="K856" s="42" t="str">
        <f>IF(ISBLANK('Frese Valve Selection'!E856),"",'Frese Valve Selection'!E856)</f>
        <v/>
      </c>
    </row>
    <row r="857" spans="1:11">
      <c r="A857" s="40" t="str">
        <f>IF(ISBLANK('Frese Valve Selection'!O857),"",'Frese Valve Selection'!O857)</f>
        <v/>
      </c>
      <c r="B857" s="41">
        <f>'Frese Valve Selection'!C857</f>
        <v>0</v>
      </c>
      <c r="C857" s="41">
        <f>IF(ISBLANK(A857),"",'Frese Valve Selection'!AE857)</f>
        <v>0</v>
      </c>
      <c r="D857" s="41"/>
      <c r="E857" s="41"/>
      <c r="F857" s="41">
        <f>IF(ISBLANK(A857),"",'Frese Valve Selection'!D857)</f>
        <v>0</v>
      </c>
      <c r="G857" s="41">
        <v>1</v>
      </c>
      <c r="H857" s="41" t="s">
        <v>78</v>
      </c>
      <c r="I857" s="41" t="str">
        <f>IF(ISBLANK(A857),"",'Frese Valve Selection'!AF857&amp;" kPa")</f>
        <v>0 kPa</v>
      </c>
      <c r="J857" s="41">
        <f>IF(ISBLANK(A857),"",'Frese Valve Selection'!B857)</f>
        <v>0</v>
      </c>
      <c r="K857" s="42" t="str">
        <f>IF(ISBLANK('Frese Valve Selection'!E857),"",'Frese Valve Selection'!E857)</f>
        <v/>
      </c>
    </row>
    <row r="858" spans="1:11">
      <c r="A858" s="40" t="str">
        <f>IF(ISBLANK('Frese Valve Selection'!O858),"",'Frese Valve Selection'!O858)</f>
        <v/>
      </c>
      <c r="B858" s="41">
        <f>'Frese Valve Selection'!C858</f>
        <v>0</v>
      </c>
      <c r="C858" s="41">
        <f>IF(ISBLANK(A858),"",'Frese Valve Selection'!AE858)</f>
        <v>0</v>
      </c>
      <c r="D858" s="41"/>
      <c r="E858" s="41"/>
      <c r="F858" s="41">
        <f>IF(ISBLANK(A858),"",'Frese Valve Selection'!D858)</f>
        <v>0</v>
      </c>
      <c r="G858" s="41">
        <v>1</v>
      </c>
      <c r="H858" s="41" t="s">
        <v>78</v>
      </c>
      <c r="I858" s="41" t="str">
        <f>IF(ISBLANK(A858),"",'Frese Valve Selection'!AF858&amp;" kPa")</f>
        <v>0 kPa</v>
      </c>
      <c r="J858" s="41">
        <f>IF(ISBLANK(A858),"",'Frese Valve Selection'!B858)</f>
        <v>0</v>
      </c>
      <c r="K858" s="42" t="str">
        <f>IF(ISBLANK('Frese Valve Selection'!E858),"",'Frese Valve Selection'!E858)</f>
        <v/>
      </c>
    </row>
    <row r="859" spans="1:11">
      <c r="A859" s="40" t="str">
        <f>IF(ISBLANK('Frese Valve Selection'!O859),"",'Frese Valve Selection'!O859)</f>
        <v/>
      </c>
      <c r="B859" s="41">
        <f>'Frese Valve Selection'!C859</f>
        <v>0</v>
      </c>
      <c r="C859" s="41">
        <f>IF(ISBLANK(A859),"",'Frese Valve Selection'!AE859)</f>
        <v>0</v>
      </c>
      <c r="D859" s="41"/>
      <c r="E859" s="41"/>
      <c r="F859" s="41">
        <f>IF(ISBLANK(A859),"",'Frese Valve Selection'!D859)</f>
        <v>0</v>
      </c>
      <c r="G859" s="41">
        <v>1</v>
      </c>
      <c r="H859" s="41" t="s">
        <v>78</v>
      </c>
      <c r="I859" s="41" t="str">
        <f>IF(ISBLANK(A859),"",'Frese Valve Selection'!AF859&amp;" kPa")</f>
        <v>0 kPa</v>
      </c>
      <c r="J859" s="41">
        <f>IF(ISBLANK(A859),"",'Frese Valve Selection'!B859)</f>
        <v>0</v>
      </c>
      <c r="K859" s="42" t="str">
        <f>IF(ISBLANK('Frese Valve Selection'!E859),"",'Frese Valve Selection'!E859)</f>
        <v/>
      </c>
    </row>
    <row r="860" spans="1:11">
      <c r="A860" s="40" t="str">
        <f>IF(ISBLANK('Frese Valve Selection'!O860),"",'Frese Valve Selection'!O860)</f>
        <v/>
      </c>
      <c r="B860" s="41">
        <f>'Frese Valve Selection'!C860</f>
        <v>0</v>
      </c>
      <c r="C860" s="41">
        <f>IF(ISBLANK(A860),"",'Frese Valve Selection'!AE860)</f>
        <v>0</v>
      </c>
      <c r="D860" s="41"/>
      <c r="E860" s="41"/>
      <c r="F860" s="41">
        <f>IF(ISBLANK(A860),"",'Frese Valve Selection'!D860)</f>
        <v>0</v>
      </c>
      <c r="G860" s="41">
        <v>1</v>
      </c>
      <c r="H860" s="41" t="s">
        <v>78</v>
      </c>
      <c r="I860" s="41" t="str">
        <f>IF(ISBLANK(A860),"",'Frese Valve Selection'!AF860&amp;" kPa")</f>
        <v>0 kPa</v>
      </c>
      <c r="J860" s="41">
        <f>IF(ISBLANK(A860),"",'Frese Valve Selection'!B860)</f>
        <v>0</v>
      </c>
      <c r="K860" s="42" t="str">
        <f>IF(ISBLANK('Frese Valve Selection'!E860),"",'Frese Valve Selection'!E860)</f>
        <v/>
      </c>
    </row>
    <row r="861" spans="1:11">
      <c r="A861" s="40" t="str">
        <f>IF(ISBLANK('Frese Valve Selection'!O861),"",'Frese Valve Selection'!O861)</f>
        <v/>
      </c>
      <c r="B861" s="41">
        <f>'Frese Valve Selection'!C861</f>
        <v>0</v>
      </c>
      <c r="C861" s="41">
        <f>IF(ISBLANK(A861),"",'Frese Valve Selection'!AE861)</f>
        <v>0</v>
      </c>
      <c r="D861" s="41"/>
      <c r="E861" s="41"/>
      <c r="F861" s="41">
        <f>IF(ISBLANK(A861),"",'Frese Valve Selection'!D861)</f>
        <v>0</v>
      </c>
      <c r="G861" s="41">
        <v>1</v>
      </c>
      <c r="H861" s="41" t="s">
        <v>78</v>
      </c>
      <c r="I861" s="41" t="str">
        <f>IF(ISBLANK(A861),"",'Frese Valve Selection'!AF861&amp;" kPa")</f>
        <v>0 kPa</v>
      </c>
      <c r="J861" s="41">
        <f>IF(ISBLANK(A861),"",'Frese Valve Selection'!B861)</f>
        <v>0</v>
      </c>
      <c r="K861" s="42" t="str">
        <f>IF(ISBLANK('Frese Valve Selection'!E861),"",'Frese Valve Selection'!E861)</f>
        <v/>
      </c>
    </row>
    <row r="862" spans="1:11">
      <c r="A862" s="40" t="str">
        <f>IF(ISBLANK('Frese Valve Selection'!O862),"",'Frese Valve Selection'!O862)</f>
        <v/>
      </c>
      <c r="B862" s="41">
        <f>'Frese Valve Selection'!C862</f>
        <v>0</v>
      </c>
      <c r="C862" s="41">
        <f>IF(ISBLANK(A862),"",'Frese Valve Selection'!AE862)</f>
        <v>0</v>
      </c>
      <c r="D862" s="41"/>
      <c r="E862" s="41"/>
      <c r="F862" s="41">
        <f>IF(ISBLANK(A862),"",'Frese Valve Selection'!D862)</f>
        <v>0</v>
      </c>
      <c r="G862" s="41">
        <v>1</v>
      </c>
      <c r="H862" s="41" t="s">
        <v>78</v>
      </c>
      <c r="I862" s="41" t="str">
        <f>IF(ISBLANK(A862),"",'Frese Valve Selection'!AF862&amp;" kPa")</f>
        <v>0 kPa</v>
      </c>
      <c r="J862" s="41">
        <f>IF(ISBLANK(A862),"",'Frese Valve Selection'!B862)</f>
        <v>0</v>
      </c>
      <c r="K862" s="42" t="str">
        <f>IF(ISBLANK('Frese Valve Selection'!E862),"",'Frese Valve Selection'!E862)</f>
        <v/>
      </c>
    </row>
    <row r="863" spans="1:11">
      <c r="A863" s="40" t="str">
        <f>IF(ISBLANK('Frese Valve Selection'!O863),"",'Frese Valve Selection'!O863)</f>
        <v/>
      </c>
      <c r="B863" s="41">
        <f>'Frese Valve Selection'!C863</f>
        <v>0</v>
      </c>
      <c r="C863" s="41">
        <f>IF(ISBLANK(A863),"",'Frese Valve Selection'!AE863)</f>
        <v>0</v>
      </c>
      <c r="D863" s="41"/>
      <c r="E863" s="41"/>
      <c r="F863" s="41">
        <f>IF(ISBLANK(A863),"",'Frese Valve Selection'!D863)</f>
        <v>0</v>
      </c>
      <c r="G863" s="41">
        <v>1</v>
      </c>
      <c r="H863" s="41" t="s">
        <v>78</v>
      </c>
      <c r="I863" s="41" t="str">
        <f>IF(ISBLANK(A863),"",'Frese Valve Selection'!AF863&amp;" kPa")</f>
        <v>0 kPa</v>
      </c>
      <c r="J863" s="41">
        <f>IF(ISBLANK(A863),"",'Frese Valve Selection'!B863)</f>
        <v>0</v>
      </c>
      <c r="K863" s="42" t="str">
        <f>IF(ISBLANK('Frese Valve Selection'!E863),"",'Frese Valve Selection'!E863)</f>
        <v/>
      </c>
    </row>
    <row r="864" spans="1:11">
      <c r="A864" s="40" t="str">
        <f>IF(ISBLANK('Frese Valve Selection'!O864),"",'Frese Valve Selection'!O864)</f>
        <v/>
      </c>
      <c r="B864" s="41">
        <f>'Frese Valve Selection'!C864</f>
        <v>0</v>
      </c>
      <c r="C864" s="41">
        <f>IF(ISBLANK(A864),"",'Frese Valve Selection'!AE864)</f>
        <v>0</v>
      </c>
      <c r="D864" s="41"/>
      <c r="E864" s="41"/>
      <c r="F864" s="41">
        <f>IF(ISBLANK(A864),"",'Frese Valve Selection'!D864)</f>
        <v>0</v>
      </c>
      <c r="G864" s="41">
        <v>1</v>
      </c>
      <c r="H864" s="41" t="s">
        <v>78</v>
      </c>
      <c r="I864" s="41" t="str">
        <f>IF(ISBLANK(A864),"",'Frese Valve Selection'!AF864&amp;" kPa")</f>
        <v>0 kPa</v>
      </c>
      <c r="J864" s="41">
        <f>IF(ISBLANK(A864),"",'Frese Valve Selection'!B864)</f>
        <v>0</v>
      </c>
      <c r="K864" s="42" t="str">
        <f>IF(ISBLANK('Frese Valve Selection'!E864),"",'Frese Valve Selection'!E864)</f>
        <v/>
      </c>
    </row>
    <row r="865" spans="1:11">
      <c r="A865" s="40" t="str">
        <f>IF(ISBLANK('Frese Valve Selection'!O865),"",'Frese Valve Selection'!O865)</f>
        <v/>
      </c>
      <c r="B865" s="41">
        <f>'Frese Valve Selection'!C865</f>
        <v>0</v>
      </c>
      <c r="C865" s="41">
        <f>IF(ISBLANK(A865),"",'Frese Valve Selection'!AE865)</f>
        <v>0</v>
      </c>
      <c r="D865" s="41"/>
      <c r="E865" s="41"/>
      <c r="F865" s="41">
        <f>IF(ISBLANK(A865),"",'Frese Valve Selection'!D865)</f>
        <v>0</v>
      </c>
      <c r="G865" s="41">
        <v>1</v>
      </c>
      <c r="H865" s="41" t="s">
        <v>78</v>
      </c>
      <c r="I865" s="41" t="str">
        <f>IF(ISBLANK(A865),"",'Frese Valve Selection'!AF865&amp;" kPa")</f>
        <v>0 kPa</v>
      </c>
      <c r="J865" s="41">
        <f>IF(ISBLANK(A865),"",'Frese Valve Selection'!B865)</f>
        <v>0</v>
      </c>
      <c r="K865" s="42" t="str">
        <f>IF(ISBLANK('Frese Valve Selection'!E865),"",'Frese Valve Selection'!E865)</f>
        <v/>
      </c>
    </row>
    <row r="866" spans="1:11">
      <c r="A866" s="40" t="str">
        <f>IF(ISBLANK('Frese Valve Selection'!O866),"",'Frese Valve Selection'!O866)</f>
        <v/>
      </c>
      <c r="B866" s="41">
        <f>'Frese Valve Selection'!C866</f>
        <v>0</v>
      </c>
      <c r="C866" s="41">
        <f>IF(ISBLANK(A866),"",'Frese Valve Selection'!AE866)</f>
        <v>0</v>
      </c>
      <c r="D866" s="41"/>
      <c r="E866" s="41"/>
      <c r="F866" s="41">
        <f>IF(ISBLANK(A866),"",'Frese Valve Selection'!D866)</f>
        <v>0</v>
      </c>
      <c r="G866" s="41">
        <v>1</v>
      </c>
      <c r="H866" s="41" t="s">
        <v>78</v>
      </c>
      <c r="I866" s="41" t="str">
        <f>IF(ISBLANK(A866),"",'Frese Valve Selection'!AF866&amp;" kPa")</f>
        <v>0 kPa</v>
      </c>
      <c r="J866" s="41">
        <f>IF(ISBLANK(A866),"",'Frese Valve Selection'!B866)</f>
        <v>0</v>
      </c>
      <c r="K866" s="42" t="str">
        <f>IF(ISBLANK('Frese Valve Selection'!E866),"",'Frese Valve Selection'!E866)</f>
        <v/>
      </c>
    </row>
    <row r="867" spans="1:11">
      <c r="A867" s="40" t="str">
        <f>IF(ISBLANK('Frese Valve Selection'!O867),"",'Frese Valve Selection'!O867)</f>
        <v/>
      </c>
      <c r="B867" s="41">
        <f>'Frese Valve Selection'!C867</f>
        <v>0</v>
      </c>
      <c r="C867" s="41">
        <f>IF(ISBLANK(A867),"",'Frese Valve Selection'!AE867)</f>
        <v>0</v>
      </c>
      <c r="D867" s="41"/>
      <c r="E867" s="41"/>
      <c r="F867" s="41">
        <f>IF(ISBLANK(A867),"",'Frese Valve Selection'!D867)</f>
        <v>0</v>
      </c>
      <c r="G867" s="41">
        <v>1</v>
      </c>
      <c r="H867" s="41" t="s">
        <v>78</v>
      </c>
      <c r="I867" s="41" t="str">
        <f>IF(ISBLANK(A867),"",'Frese Valve Selection'!AF867&amp;" kPa")</f>
        <v>0 kPa</v>
      </c>
      <c r="J867" s="41">
        <f>IF(ISBLANK(A867),"",'Frese Valve Selection'!B867)</f>
        <v>0</v>
      </c>
      <c r="K867" s="42" t="str">
        <f>IF(ISBLANK('Frese Valve Selection'!E867),"",'Frese Valve Selection'!E867)</f>
        <v/>
      </c>
    </row>
    <row r="868" spans="1:11">
      <c r="A868" s="40" t="str">
        <f>IF(ISBLANK('Frese Valve Selection'!O868),"",'Frese Valve Selection'!O868)</f>
        <v/>
      </c>
      <c r="B868" s="41">
        <f>'Frese Valve Selection'!C868</f>
        <v>0</v>
      </c>
      <c r="C868" s="41">
        <f>IF(ISBLANK(A868),"",'Frese Valve Selection'!AE868)</f>
        <v>0</v>
      </c>
      <c r="D868" s="41"/>
      <c r="E868" s="41"/>
      <c r="F868" s="41">
        <f>IF(ISBLANK(A868),"",'Frese Valve Selection'!D868)</f>
        <v>0</v>
      </c>
      <c r="G868" s="41">
        <v>1</v>
      </c>
      <c r="H868" s="41" t="s">
        <v>78</v>
      </c>
      <c r="I868" s="41" t="str">
        <f>IF(ISBLANK(A868),"",'Frese Valve Selection'!AF868&amp;" kPa")</f>
        <v>0 kPa</v>
      </c>
      <c r="J868" s="41">
        <f>IF(ISBLANK(A868),"",'Frese Valve Selection'!B868)</f>
        <v>0</v>
      </c>
      <c r="K868" s="42" t="str">
        <f>IF(ISBLANK('Frese Valve Selection'!E868),"",'Frese Valve Selection'!E868)</f>
        <v/>
      </c>
    </row>
    <row r="869" spans="1:11">
      <c r="A869" s="40" t="str">
        <f>IF(ISBLANK('Frese Valve Selection'!O869),"",'Frese Valve Selection'!O869)</f>
        <v/>
      </c>
      <c r="B869" s="41">
        <f>'Frese Valve Selection'!C869</f>
        <v>0</v>
      </c>
      <c r="C869" s="41">
        <f>IF(ISBLANK(A869),"",'Frese Valve Selection'!AE869)</f>
        <v>0</v>
      </c>
      <c r="D869" s="41"/>
      <c r="E869" s="41"/>
      <c r="F869" s="41">
        <f>IF(ISBLANK(A869),"",'Frese Valve Selection'!D869)</f>
        <v>0</v>
      </c>
      <c r="G869" s="41">
        <v>1</v>
      </c>
      <c r="H869" s="41" t="s">
        <v>78</v>
      </c>
      <c r="I869" s="41" t="str">
        <f>IF(ISBLANK(A869),"",'Frese Valve Selection'!AF869&amp;" kPa")</f>
        <v>0 kPa</v>
      </c>
      <c r="J869" s="41">
        <f>IF(ISBLANK(A869),"",'Frese Valve Selection'!B869)</f>
        <v>0</v>
      </c>
      <c r="K869" s="42" t="str">
        <f>IF(ISBLANK('Frese Valve Selection'!E869),"",'Frese Valve Selection'!E869)</f>
        <v/>
      </c>
    </row>
    <row r="870" spans="1:11">
      <c r="A870" s="40" t="str">
        <f>IF(ISBLANK('Frese Valve Selection'!O870),"",'Frese Valve Selection'!O870)</f>
        <v/>
      </c>
      <c r="B870" s="41">
        <f>'Frese Valve Selection'!C870</f>
        <v>0</v>
      </c>
      <c r="C870" s="41">
        <f>IF(ISBLANK(A870),"",'Frese Valve Selection'!AE870)</f>
        <v>0</v>
      </c>
      <c r="D870" s="41"/>
      <c r="E870" s="41"/>
      <c r="F870" s="41">
        <f>IF(ISBLANK(A870),"",'Frese Valve Selection'!D870)</f>
        <v>0</v>
      </c>
      <c r="G870" s="41">
        <v>1</v>
      </c>
      <c r="H870" s="41" t="s">
        <v>78</v>
      </c>
      <c r="I870" s="41" t="str">
        <f>IF(ISBLANK(A870),"",'Frese Valve Selection'!AF870&amp;" kPa")</f>
        <v>0 kPa</v>
      </c>
      <c r="J870" s="41">
        <f>IF(ISBLANK(A870),"",'Frese Valve Selection'!B870)</f>
        <v>0</v>
      </c>
      <c r="K870" s="42" t="str">
        <f>IF(ISBLANK('Frese Valve Selection'!E870),"",'Frese Valve Selection'!E870)</f>
        <v/>
      </c>
    </row>
    <row r="871" spans="1:11">
      <c r="A871" s="40" t="str">
        <f>IF(ISBLANK('Frese Valve Selection'!O871),"",'Frese Valve Selection'!O871)</f>
        <v/>
      </c>
      <c r="B871" s="41">
        <f>'Frese Valve Selection'!C871</f>
        <v>0</v>
      </c>
      <c r="C871" s="41">
        <f>IF(ISBLANK(A871),"",'Frese Valve Selection'!AE871)</f>
        <v>0</v>
      </c>
      <c r="D871" s="41"/>
      <c r="E871" s="41"/>
      <c r="F871" s="41">
        <f>IF(ISBLANK(A871),"",'Frese Valve Selection'!D871)</f>
        <v>0</v>
      </c>
      <c r="G871" s="41">
        <v>1</v>
      </c>
      <c r="H871" s="41" t="s">
        <v>78</v>
      </c>
      <c r="I871" s="41" t="str">
        <f>IF(ISBLANK(A871),"",'Frese Valve Selection'!AF871&amp;" kPa")</f>
        <v>0 kPa</v>
      </c>
      <c r="J871" s="41">
        <f>IF(ISBLANK(A871),"",'Frese Valve Selection'!B871)</f>
        <v>0</v>
      </c>
      <c r="K871" s="42" t="str">
        <f>IF(ISBLANK('Frese Valve Selection'!E871),"",'Frese Valve Selection'!E871)</f>
        <v/>
      </c>
    </row>
    <row r="872" spans="1:11">
      <c r="A872" s="40" t="str">
        <f>IF(ISBLANK('Frese Valve Selection'!O872),"",'Frese Valve Selection'!O872)</f>
        <v/>
      </c>
      <c r="B872" s="41">
        <f>'Frese Valve Selection'!C872</f>
        <v>0</v>
      </c>
      <c r="C872" s="41">
        <f>IF(ISBLANK(A872),"",'Frese Valve Selection'!AE872)</f>
        <v>0</v>
      </c>
      <c r="D872" s="41"/>
      <c r="E872" s="41"/>
      <c r="F872" s="41">
        <f>IF(ISBLANK(A872),"",'Frese Valve Selection'!D872)</f>
        <v>0</v>
      </c>
      <c r="G872" s="41">
        <v>1</v>
      </c>
      <c r="H872" s="41" t="s">
        <v>78</v>
      </c>
      <c r="I872" s="41" t="str">
        <f>IF(ISBLANK(A872),"",'Frese Valve Selection'!AF872&amp;" kPa")</f>
        <v>0 kPa</v>
      </c>
      <c r="J872" s="41">
        <f>IF(ISBLANK(A872),"",'Frese Valve Selection'!B872)</f>
        <v>0</v>
      </c>
      <c r="K872" s="42" t="str">
        <f>IF(ISBLANK('Frese Valve Selection'!E872),"",'Frese Valve Selection'!E872)</f>
        <v/>
      </c>
    </row>
    <row r="873" spans="1:11">
      <c r="A873" s="40" t="str">
        <f>IF(ISBLANK('Frese Valve Selection'!O873),"",'Frese Valve Selection'!O873)</f>
        <v/>
      </c>
      <c r="B873" s="41">
        <f>'Frese Valve Selection'!C873</f>
        <v>0</v>
      </c>
      <c r="C873" s="41">
        <f>IF(ISBLANK(A873),"",'Frese Valve Selection'!AE873)</f>
        <v>0</v>
      </c>
      <c r="D873" s="41"/>
      <c r="E873" s="41"/>
      <c r="F873" s="41">
        <f>IF(ISBLANK(A873),"",'Frese Valve Selection'!D873)</f>
        <v>0</v>
      </c>
      <c r="G873" s="41">
        <v>1</v>
      </c>
      <c r="H873" s="41" t="s">
        <v>78</v>
      </c>
      <c r="I873" s="41" t="str">
        <f>IF(ISBLANK(A873),"",'Frese Valve Selection'!AF873&amp;" kPa")</f>
        <v>0 kPa</v>
      </c>
      <c r="J873" s="41">
        <f>IF(ISBLANK(A873),"",'Frese Valve Selection'!B873)</f>
        <v>0</v>
      </c>
      <c r="K873" s="42" t="str">
        <f>IF(ISBLANK('Frese Valve Selection'!E873),"",'Frese Valve Selection'!E873)</f>
        <v/>
      </c>
    </row>
    <row r="874" spans="1:11">
      <c r="A874" s="40" t="str">
        <f>IF(ISBLANK('Frese Valve Selection'!O874),"",'Frese Valve Selection'!O874)</f>
        <v/>
      </c>
      <c r="B874" s="41">
        <f>'Frese Valve Selection'!C874</f>
        <v>0</v>
      </c>
      <c r="C874" s="41">
        <f>IF(ISBLANK(A874),"",'Frese Valve Selection'!AE874)</f>
        <v>0</v>
      </c>
      <c r="D874" s="41"/>
      <c r="E874" s="41"/>
      <c r="F874" s="41">
        <f>IF(ISBLANK(A874),"",'Frese Valve Selection'!D874)</f>
        <v>0</v>
      </c>
      <c r="G874" s="41">
        <v>1</v>
      </c>
      <c r="H874" s="41" t="s">
        <v>78</v>
      </c>
      <c r="I874" s="41" t="str">
        <f>IF(ISBLANK(A874),"",'Frese Valve Selection'!AF874&amp;" kPa")</f>
        <v>0 kPa</v>
      </c>
      <c r="J874" s="41">
        <f>IF(ISBLANK(A874),"",'Frese Valve Selection'!B874)</f>
        <v>0</v>
      </c>
      <c r="K874" s="42" t="str">
        <f>IF(ISBLANK('Frese Valve Selection'!E874),"",'Frese Valve Selection'!E874)</f>
        <v/>
      </c>
    </row>
    <row r="875" spans="1:11">
      <c r="A875" s="40" t="str">
        <f>IF(ISBLANK('Frese Valve Selection'!O875),"",'Frese Valve Selection'!O875)</f>
        <v/>
      </c>
      <c r="B875" s="41">
        <f>'Frese Valve Selection'!C875</f>
        <v>0</v>
      </c>
      <c r="C875" s="41">
        <f>IF(ISBLANK(A875),"",'Frese Valve Selection'!AE875)</f>
        <v>0</v>
      </c>
      <c r="D875" s="41"/>
      <c r="E875" s="41"/>
      <c r="F875" s="41">
        <f>IF(ISBLANK(A875),"",'Frese Valve Selection'!D875)</f>
        <v>0</v>
      </c>
      <c r="G875" s="41">
        <v>1</v>
      </c>
      <c r="H875" s="41" t="s">
        <v>78</v>
      </c>
      <c r="I875" s="41" t="str">
        <f>IF(ISBLANK(A875),"",'Frese Valve Selection'!AF875&amp;" kPa")</f>
        <v>0 kPa</v>
      </c>
      <c r="J875" s="41">
        <f>IF(ISBLANK(A875),"",'Frese Valve Selection'!B875)</f>
        <v>0</v>
      </c>
      <c r="K875" s="42" t="str">
        <f>IF(ISBLANK('Frese Valve Selection'!E875),"",'Frese Valve Selection'!E875)</f>
        <v/>
      </c>
    </row>
    <row r="876" spans="1:11">
      <c r="A876" s="40" t="str">
        <f>IF(ISBLANK('Frese Valve Selection'!O876),"",'Frese Valve Selection'!O876)</f>
        <v/>
      </c>
      <c r="B876" s="41">
        <f>'Frese Valve Selection'!C876</f>
        <v>0</v>
      </c>
      <c r="C876" s="41">
        <f>IF(ISBLANK(A876),"",'Frese Valve Selection'!AE876)</f>
        <v>0</v>
      </c>
      <c r="D876" s="41"/>
      <c r="E876" s="41"/>
      <c r="F876" s="41">
        <f>IF(ISBLANK(A876),"",'Frese Valve Selection'!D876)</f>
        <v>0</v>
      </c>
      <c r="G876" s="41">
        <v>1</v>
      </c>
      <c r="H876" s="41" t="s">
        <v>78</v>
      </c>
      <c r="I876" s="41" t="str">
        <f>IF(ISBLANK(A876),"",'Frese Valve Selection'!AF876&amp;" kPa")</f>
        <v>0 kPa</v>
      </c>
      <c r="J876" s="41">
        <f>IF(ISBLANK(A876),"",'Frese Valve Selection'!B876)</f>
        <v>0</v>
      </c>
      <c r="K876" s="42" t="str">
        <f>IF(ISBLANK('Frese Valve Selection'!E876),"",'Frese Valve Selection'!E876)</f>
        <v/>
      </c>
    </row>
    <row r="877" spans="1:11">
      <c r="A877" s="40" t="str">
        <f>IF(ISBLANK('Frese Valve Selection'!O877),"",'Frese Valve Selection'!O877)</f>
        <v/>
      </c>
      <c r="B877" s="41">
        <f>'Frese Valve Selection'!C877</f>
        <v>0</v>
      </c>
      <c r="C877" s="41">
        <f>IF(ISBLANK(A877),"",'Frese Valve Selection'!AE877)</f>
        <v>0</v>
      </c>
      <c r="D877" s="41"/>
      <c r="E877" s="41"/>
      <c r="F877" s="41">
        <f>IF(ISBLANK(A877),"",'Frese Valve Selection'!D877)</f>
        <v>0</v>
      </c>
      <c r="G877" s="41">
        <v>1</v>
      </c>
      <c r="H877" s="41" t="s">
        <v>78</v>
      </c>
      <c r="I877" s="41" t="str">
        <f>IF(ISBLANK(A877),"",'Frese Valve Selection'!AF877&amp;" kPa")</f>
        <v>0 kPa</v>
      </c>
      <c r="J877" s="41">
        <f>IF(ISBLANK(A877),"",'Frese Valve Selection'!B877)</f>
        <v>0</v>
      </c>
      <c r="K877" s="42" t="str">
        <f>IF(ISBLANK('Frese Valve Selection'!E877),"",'Frese Valve Selection'!E877)</f>
        <v/>
      </c>
    </row>
    <row r="878" spans="1:11">
      <c r="A878" s="40" t="str">
        <f>IF(ISBLANK('Frese Valve Selection'!O878),"",'Frese Valve Selection'!O878)</f>
        <v/>
      </c>
      <c r="B878" s="41">
        <f>'Frese Valve Selection'!C878</f>
        <v>0</v>
      </c>
      <c r="C878" s="41">
        <f>IF(ISBLANK(A878),"",'Frese Valve Selection'!AE878)</f>
        <v>0</v>
      </c>
      <c r="D878" s="41"/>
      <c r="E878" s="41"/>
      <c r="F878" s="41">
        <f>IF(ISBLANK(A878),"",'Frese Valve Selection'!D878)</f>
        <v>0</v>
      </c>
      <c r="G878" s="41">
        <v>1</v>
      </c>
      <c r="H878" s="41" t="s">
        <v>78</v>
      </c>
      <c r="I878" s="41" t="str">
        <f>IF(ISBLANK(A878),"",'Frese Valve Selection'!AF878&amp;" kPa")</f>
        <v>0 kPa</v>
      </c>
      <c r="J878" s="41">
        <f>IF(ISBLANK(A878),"",'Frese Valve Selection'!B878)</f>
        <v>0</v>
      </c>
      <c r="K878" s="42" t="str">
        <f>IF(ISBLANK('Frese Valve Selection'!E878),"",'Frese Valve Selection'!E878)</f>
        <v/>
      </c>
    </row>
    <row r="879" spans="1:11">
      <c r="A879" s="40" t="str">
        <f>IF(ISBLANK('Frese Valve Selection'!O879),"",'Frese Valve Selection'!O879)</f>
        <v/>
      </c>
      <c r="B879" s="41">
        <f>'Frese Valve Selection'!C879</f>
        <v>0</v>
      </c>
      <c r="C879" s="41">
        <f>IF(ISBLANK(A879),"",'Frese Valve Selection'!AE879)</f>
        <v>0</v>
      </c>
      <c r="D879" s="41"/>
      <c r="E879" s="41"/>
      <c r="F879" s="41">
        <f>IF(ISBLANK(A879),"",'Frese Valve Selection'!D879)</f>
        <v>0</v>
      </c>
      <c r="G879" s="41">
        <v>1</v>
      </c>
      <c r="H879" s="41" t="s">
        <v>78</v>
      </c>
      <c r="I879" s="41" t="str">
        <f>IF(ISBLANK(A879),"",'Frese Valve Selection'!AF879&amp;" kPa")</f>
        <v>0 kPa</v>
      </c>
      <c r="J879" s="41">
        <f>IF(ISBLANK(A879),"",'Frese Valve Selection'!B879)</f>
        <v>0</v>
      </c>
      <c r="K879" s="42" t="str">
        <f>IF(ISBLANK('Frese Valve Selection'!E879),"",'Frese Valve Selection'!E879)</f>
        <v/>
      </c>
    </row>
    <row r="880" spans="1:11">
      <c r="A880" s="40" t="str">
        <f>IF(ISBLANK('Frese Valve Selection'!O880),"",'Frese Valve Selection'!O880)</f>
        <v/>
      </c>
      <c r="B880" s="41">
        <f>'Frese Valve Selection'!C880</f>
        <v>0</v>
      </c>
      <c r="C880" s="41">
        <f>IF(ISBLANK(A880),"",'Frese Valve Selection'!AE880)</f>
        <v>0</v>
      </c>
      <c r="D880" s="41"/>
      <c r="E880" s="41"/>
      <c r="F880" s="41">
        <f>IF(ISBLANK(A880),"",'Frese Valve Selection'!D880)</f>
        <v>0</v>
      </c>
      <c r="G880" s="41">
        <v>1</v>
      </c>
      <c r="H880" s="41" t="s">
        <v>78</v>
      </c>
      <c r="I880" s="41" t="str">
        <f>IF(ISBLANK(A880),"",'Frese Valve Selection'!AF880&amp;" kPa")</f>
        <v>0 kPa</v>
      </c>
      <c r="J880" s="41">
        <f>IF(ISBLANK(A880),"",'Frese Valve Selection'!B880)</f>
        <v>0</v>
      </c>
      <c r="K880" s="42" t="str">
        <f>IF(ISBLANK('Frese Valve Selection'!E880),"",'Frese Valve Selection'!E880)</f>
        <v/>
      </c>
    </row>
    <row r="881" spans="1:11">
      <c r="A881" s="40" t="str">
        <f>IF(ISBLANK('Frese Valve Selection'!O881),"",'Frese Valve Selection'!O881)</f>
        <v/>
      </c>
      <c r="B881" s="41">
        <f>'Frese Valve Selection'!C881</f>
        <v>0</v>
      </c>
      <c r="C881" s="41">
        <f>IF(ISBLANK(A881),"",'Frese Valve Selection'!AE881)</f>
        <v>0</v>
      </c>
      <c r="D881" s="41"/>
      <c r="E881" s="41"/>
      <c r="F881" s="41">
        <f>IF(ISBLANK(A881),"",'Frese Valve Selection'!D881)</f>
        <v>0</v>
      </c>
      <c r="G881" s="41">
        <v>1</v>
      </c>
      <c r="H881" s="41" t="s">
        <v>78</v>
      </c>
      <c r="I881" s="41" t="str">
        <f>IF(ISBLANK(A881),"",'Frese Valve Selection'!AF881&amp;" kPa")</f>
        <v>0 kPa</v>
      </c>
      <c r="J881" s="41">
        <f>IF(ISBLANK(A881),"",'Frese Valve Selection'!B881)</f>
        <v>0</v>
      </c>
      <c r="K881" s="42" t="str">
        <f>IF(ISBLANK('Frese Valve Selection'!E881),"",'Frese Valve Selection'!E881)</f>
        <v/>
      </c>
    </row>
    <row r="882" spans="1:11">
      <c r="A882" s="40" t="str">
        <f>IF(ISBLANK('Frese Valve Selection'!O882),"",'Frese Valve Selection'!O882)</f>
        <v/>
      </c>
      <c r="B882" s="41">
        <f>'Frese Valve Selection'!C882</f>
        <v>0</v>
      </c>
      <c r="C882" s="41">
        <f>IF(ISBLANK(A882),"",'Frese Valve Selection'!AE882)</f>
        <v>0</v>
      </c>
      <c r="D882" s="41"/>
      <c r="E882" s="41"/>
      <c r="F882" s="41">
        <f>IF(ISBLANK(A882),"",'Frese Valve Selection'!D882)</f>
        <v>0</v>
      </c>
      <c r="G882" s="41">
        <v>1</v>
      </c>
      <c r="H882" s="41" t="s">
        <v>78</v>
      </c>
      <c r="I882" s="41" t="str">
        <f>IF(ISBLANK(A882),"",'Frese Valve Selection'!AF882&amp;" kPa")</f>
        <v>0 kPa</v>
      </c>
      <c r="J882" s="41">
        <f>IF(ISBLANK(A882),"",'Frese Valve Selection'!B882)</f>
        <v>0</v>
      </c>
      <c r="K882" s="42" t="str">
        <f>IF(ISBLANK('Frese Valve Selection'!E882),"",'Frese Valve Selection'!E882)</f>
        <v/>
      </c>
    </row>
    <row r="883" spans="1:11">
      <c r="A883" s="40" t="str">
        <f>IF(ISBLANK('Frese Valve Selection'!O883),"",'Frese Valve Selection'!O883)</f>
        <v/>
      </c>
      <c r="B883" s="41">
        <f>'Frese Valve Selection'!C883</f>
        <v>0</v>
      </c>
      <c r="C883" s="41">
        <f>IF(ISBLANK(A883),"",'Frese Valve Selection'!AE883)</f>
        <v>0</v>
      </c>
      <c r="D883" s="41"/>
      <c r="E883" s="41"/>
      <c r="F883" s="41">
        <f>IF(ISBLANK(A883),"",'Frese Valve Selection'!D883)</f>
        <v>0</v>
      </c>
      <c r="G883" s="41">
        <v>1</v>
      </c>
      <c r="H883" s="41" t="s">
        <v>78</v>
      </c>
      <c r="I883" s="41" t="str">
        <f>IF(ISBLANK(A883),"",'Frese Valve Selection'!AF883&amp;" kPa")</f>
        <v>0 kPa</v>
      </c>
      <c r="J883" s="41">
        <f>IF(ISBLANK(A883),"",'Frese Valve Selection'!B883)</f>
        <v>0</v>
      </c>
      <c r="K883" s="42" t="str">
        <f>IF(ISBLANK('Frese Valve Selection'!E883),"",'Frese Valve Selection'!E883)</f>
        <v/>
      </c>
    </row>
    <row r="884" spans="1:11">
      <c r="A884" s="40" t="str">
        <f>IF(ISBLANK('Frese Valve Selection'!O884),"",'Frese Valve Selection'!O884)</f>
        <v/>
      </c>
      <c r="B884" s="41">
        <f>'Frese Valve Selection'!C884</f>
        <v>0</v>
      </c>
      <c r="C884" s="41">
        <f>IF(ISBLANK(A884),"",'Frese Valve Selection'!AE884)</f>
        <v>0</v>
      </c>
      <c r="D884" s="41"/>
      <c r="E884" s="41"/>
      <c r="F884" s="41">
        <f>IF(ISBLANK(A884),"",'Frese Valve Selection'!D884)</f>
        <v>0</v>
      </c>
      <c r="G884" s="41">
        <v>1</v>
      </c>
      <c r="H884" s="41" t="s">
        <v>78</v>
      </c>
      <c r="I884" s="41" t="str">
        <f>IF(ISBLANK(A884),"",'Frese Valve Selection'!AF884&amp;" kPa")</f>
        <v>0 kPa</v>
      </c>
      <c r="J884" s="41">
        <f>IF(ISBLANK(A884),"",'Frese Valve Selection'!B884)</f>
        <v>0</v>
      </c>
      <c r="K884" s="42" t="str">
        <f>IF(ISBLANK('Frese Valve Selection'!E884),"",'Frese Valve Selection'!E884)</f>
        <v/>
      </c>
    </row>
    <row r="885" spans="1:11">
      <c r="A885" s="40" t="str">
        <f>IF(ISBLANK('Frese Valve Selection'!O885),"",'Frese Valve Selection'!O885)</f>
        <v/>
      </c>
      <c r="B885" s="41">
        <f>'Frese Valve Selection'!C885</f>
        <v>0</v>
      </c>
      <c r="C885" s="41">
        <f>IF(ISBLANK(A885),"",'Frese Valve Selection'!AE885)</f>
        <v>0</v>
      </c>
      <c r="D885" s="41"/>
      <c r="E885" s="41"/>
      <c r="F885" s="41">
        <f>IF(ISBLANK(A885),"",'Frese Valve Selection'!D885)</f>
        <v>0</v>
      </c>
      <c r="G885" s="41">
        <v>1</v>
      </c>
      <c r="H885" s="41" t="s">
        <v>78</v>
      </c>
      <c r="I885" s="41" t="str">
        <f>IF(ISBLANK(A885),"",'Frese Valve Selection'!AF885&amp;" kPa")</f>
        <v>0 kPa</v>
      </c>
      <c r="J885" s="41">
        <f>IF(ISBLANK(A885),"",'Frese Valve Selection'!B885)</f>
        <v>0</v>
      </c>
      <c r="K885" s="42" t="str">
        <f>IF(ISBLANK('Frese Valve Selection'!E885),"",'Frese Valve Selection'!E885)</f>
        <v/>
      </c>
    </row>
    <row r="886" spans="1:11">
      <c r="A886" s="40" t="str">
        <f>IF(ISBLANK('Frese Valve Selection'!O886),"",'Frese Valve Selection'!O886)</f>
        <v/>
      </c>
      <c r="B886" s="41">
        <f>'Frese Valve Selection'!C886</f>
        <v>0</v>
      </c>
      <c r="C886" s="41">
        <f>IF(ISBLANK(A886),"",'Frese Valve Selection'!AE886)</f>
        <v>0</v>
      </c>
      <c r="D886" s="41"/>
      <c r="E886" s="41"/>
      <c r="F886" s="41">
        <f>IF(ISBLANK(A886),"",'Frese Valve Selection'!D886)</f>
        <v>0</v>
      </c>
      <c r="G886" s="41">
        <v>1</v>
      </c>
      <c r="H886" s="41" t="s">
        <v>78</v>
      </c>
      <c r="I886" s="41" t="str">
        <f>IF(ISBLANK(A886),"",'Frese Valve Selection'!AF886&amp;" kPa")</f>
        <v>0 kPa</v>
      </c>
      <c r="J886" s="41">
        <f>IF(ISBLANK(A886),"",'Frese Valve Selection'!B886)</f>
        <v>0</v>
      </c>
      <c r="K886" s="42" t="str">
        <f>IF(ISBLANK('Frese Valve Selection'!E886),"",'Frese Valve Selection'!E886)</f>
        <v/>
      </c>
    </row>
    <row r="887" spans="1:11">
      <c r="A887" s="40" t="str">
        <f>IF(ISBLANK('Frese Valve Selection'!O887),"",'Frese Valve Selection'!O887)</f>
        <v/>
      </c>
      <c r="B887" s="41">
        <f>'Frese Valve Selection'!C887</f>
        <v>0</v>
      </c>
      <c r="C887" s="41">
        <f>IF(ISBLANK(A887),"",'Frese Valve Selection'!AE887)</f>
        <v>0</v>
      </c>
      <c r="D887" s="41"/>
      <c r="E887" s="41"/>
      <c r="F887" s="41">
        <f>IF(ISBLANK(A887),"",'Frese Valve Selection'!D887)</f>
        <v>0</v>
      </c>
      <c r="G887" s="41">
        <v>1</v>
      </c>
      <c r="H887" s="41" t="s">
        <v>78</v>
      </c>
      <c r="I887" s="41" t="str">
        <f>IF(ISBLANK(A887),"",'Frese Valve Selection'!AF887&amp;" kPa")</f>
        <v>0 kPa</v>
      </c>
      <c r="J887" s="41">
        <f>IF(ISBLANK(A887),"",'Frese Valve Selection'!B887)</f>
        <v>0</v>
      </c>
      <c r="K887" s="42" t="str">
        <f>IF(ISBLANK('Frese Valve Selection'!E887),"",'Frese Valve Selection'!E887)</f>
        <v/>
      </c>
    </row>
    <row r="888" spans="1:11">
      <c r="A888" s="40" t="str">
        <f>IF(ISBLANK('Frese Valve Selection'!O888),"",'Frese Valve Selection'!O888)</f>
        <v/>
      </c>
      <c r="B888" s="41">
        <f>'Frese Valve Selection'!C888</f>
        <v>0</v>
      </c>
      <c r="C888" s="41">
        <f>IF(ISBLANK(A888),"",'Frese Valve Selection'!AE888)</f>
        <v>0</v>
      </c>
      <c r="D888" s="41"/>
      <c r="E888" s="41"/>
      <c r="F888" s="41">
        <f>IF(ISBLANK(A888),"",'Frese Valve Selection'!D888)</f>
        <v>0</v>
      </c>
      <c r="G888" s="41">
        <v>1</v>
      </c>
      <c r="H888" s="41" t="s">
        <v>78</v>
      </c>
      <c r="I888" s="41" t="str">
        <f>IF(ISBLANK(A888),"",'Frese Valve Selection'!AF888&amp;" kPa")</f>
        <v>0 kPa</v>
      </c>
      <c r="J888" s="41">
        <f>IF(ISBLANK(A888),"",'Frese Valve Selection'!B888)</f>
        <v>0</v>
      </c>
      <c r="K888" s="42" t="str">
        <f>IF(ISBLANK('Frese Valve Selection'!E888),"",'Frese Valve Selection'!E888)</f>
        <v/>
      </c>
    </row>
    <row r="889" spans="1:11">
      <c r="A889" s="40" t="str">
        <f>IF(ISBLANK('Frese Valve Selection'!O889),"",'Frese Valve Selection'!O889)</f>
        <v/>
      </c>
      <c r="B889" s="41">
        <f>'Frese Valve Selection'!C889</f>
        <v>0</v>
      </c>
      <c r="C889" s="41">
        <f>IF(ISBLANK(A889),"",'Frese Valve Selection'!AE889)</f>
        <v>0</v>
      </c>
      <c r="D889" s="41"/>
      <c r="E889" s="41"/>
      <c r="F889" s="41">
        <f>IF(ISBLANK(A889),"",'Frese Valve Selection'!D889)</f>
        <v>0</v>
      </c>
      <c r="G889" s="41">
        <v>1</v>
      </c>
      <c r="H889" s="41" t="s">
        <v>78</v>
      </c>
      <c r="I889" s="41" t="str">
        <f>IF(ISBLANK(A889),"",'Frese Valve Selection'!AF889&amp;" kPa")</f>
        <v>0 kPa</v>
      </c>
      <c r="J889" s="41">
        <f>IF(ISBLANK(A889),"",'Frese Valve Selection'!B889)</f>
        <v>0</v>
      </c>
      <c r="K889" s="42" t="str">
        <f>IF(ISBLANK('Frese Valve Selection'!E889),"",'Frese Valve Selection'!E889)</f>
        <v/>
      </c>
    </row>
    <row r="890" spans="1:11">
      <c r="A890" s="40" t="str">
        <f>IF(ISBLANK('Frese Valve Selection'!O890),"",'Frese Valve Selection'!O890)</f>
        <v/>
      </c>
      <c r="B890" s="41">
        <f>'Frese Valve Selection'!C890</f>
        <v>0</v>
      </c>
      <c r="C890" s="41">
        <f>IF(ISBLANK(A890),"",'Frese Valve Selection'!AE890)</f>
        <v>0</v>
      </c>
      <c r="D890" s="41"/>
      <c r="E890" s="41"/>
      <c r="F890" s="41">
        <f>IF(ISBLANK(A890),"",'Frese Valve Selection'!D890)</f>
        <v>0</v>
      </c>
      <c r="G890" s="41">
        <v>1</v>
      </c>
      <c r="H890" s="41" t="s">
        <v>78</v>
      </c>
      <c r="I890" s="41" t="str">
        <f>IF(ISBLANK(A890),"",'Frese Valve Selection'!AF890&amp;" kPa")</f>
        <v>0 kPa</v>
      </c>
      <c r="J890" s="41">
        <f>IF(ISBLANK(A890),"",'Frese Valve Selection'!B890)</f>
        <v>0</v>
      </c>
      <c r="K890" s="42" t="str">
        <f>IF(ISBLANK('Frese Valve Selection'!E890),"",'Frese Valve Selection'!E890)</f>
        <v/>
      </c>
    </row>
    <row r="891" spans="1:11">
      <c r="A891" s="40" t="str">
        <f>IF(ISBLANK('Frese Valve Selection'!O891),"",'Frese Valve Selection'!O891)</f>
        <v/>
      </c>
      <c r="B891" s="41">
        <f>'Frese Valve Selection'!C891</f>
        <v>0</v>
      </c>
      <c r="C891" s="41">
        <f>IF(ISBLANK(A891),"",'Frese Valve Selection'!AE891)</f>
        <v>0</v>
      </c>
      <c r="D891" s="41"/>
      <c r="E891" s="41"/>
      <c r="F891" s="41">
        <f>IF(ISBLANK(A891),"",'Frese Valve Selection'!D891)</f>
        <v>0</v>
      </c>
      <c r="G891" s="41">
        <v>1</v>
      </c>
      <c r="H891" s="41" t="s">
        <v>78</v>
      </c>
      <c r="I891" s="41" t="str">
        <f>IF(ISBLANK(A891),"",'Frese Valve Selection'!AF891&amp;" kPa")</f>
        <v>0 kPa</v>
      </c>
      <c r="J891" s="41">
        <f>IF(ISBLANK(A891),"",'Frese Valve Selection'!B891)</f>
        <v>0</v>
      </c>
      <c r="K891" s="42" t="str">
        <f>IF(ISBLANK('Frese Valve Selection'!E891),"",'Frese Valve Selection'!E891)</f>
        <v/>
      </c>
    </row>
    <row r="892" spans="1:11">
      <c r="A892" s="40" t="str">
        <f>IF(ISBLANK('Frese Valve Selection'!O892),"",'Frese Valve Selection'!O892)</f>
        <v/>
      </c>
      <c r="B892" s="41">
        <f>'Frese Valve Selection'!C892</f>
        <v>0</v>
      </c>
      <c r="C892" s="41">
        <f>IF(ISBLANK(A892),"",'Frese Valve Selection'!AE892)</f>
        <v>0</v>
      </c>
      <c r="D892" s="41"/>
      <c r="E892" s="41"/>
      <c r="F892" s="41">
        <f>IF(ISBLANK(A892),"",'Frese Valve Selection'!D892)</f>
        <v>0</v>
      </c>
      <c r="G892" s="41">
        <v>1</v>
      </c>
      <c r="H892" s="41" t="s">
        <v>78</v>
      </c>
      <c r="I892" s="41" t="str">
        <f>IF(ISBLANK(A892),"",'Frese Valve Selection'!AF892&amp;" kPa")</f>
        <v>0 kPa</v>
      </c>
      <c r="J892" s="41">
        <f>IF(ISBLANK(A892),"",'Frese Valve Selection'!B892)</f>
        <v>0</v>
      </c>
      <c r="K892" s="42" t="str">
        <f>IF(ISBLANK('Frese Valve Selection'!E892),"",'Frese Valve Selection'!E892)</f>
        <v/>
      </c>
    </row>
    <row r="893" spans="1:11">
      <c r="A893" s="40" t="str">
        <f>IF(ISBLANK('Frese Valve Selection'!O893),"",'Frese Valve Selection'!O893)</f>
        <v/>
      </c>
      <c r="B893" s="41">
        <f>'Frese Valve Selection'!C893</f>
        <v>0</v>
      </c>
      <c r="C893" s="41">
        <f>IF(ISBLANK(A893),"",'Frese Valve Selection'!AE893)</f>
        <v>0</v>
      </c>
      <c r="D893" s="41"/>
      <c r="E893" s="41"/>
      <c r="F893" s="41">
        <f>IF(ISBLANK(A893),"",'Frese Valve Selection'!D893)</f>
        <v>0</v>
      </c>
      <c r="G893" s="41">
        <v>1</v>
      </c>
      <c r="H893" s="41" t="s">
        <v>78</v>
      </c>
      <c r="I893" s="41" t="str">
        <f>IF(ISBLANK(A893),"",'Frese Valve Selection'!AF893&amp;" kPa")</f>
        <v>0 kPa</v>
      </c>
      <c r="J893" s="41">
        <f>IF(ISBLANK(A893),"",'Frese Valve Selection'!B893)</f>
        <v>0</v>
      </c>
      <c r="K893" s="42" t="str">
        <f>IF(ISBLANK('Frese Valve Selection'!E893),"",'Frese Valve Selection'!E893)</f>
        <v/>
      </c>
    </row>
    <row r="894" spans="1:11">
      <c r="A894" s="40" t="str">
        <f>IF(ISBLANK('Frese Valve Selection'!O894),"",'Frese Valve Selection'!O894)</f>
        <v/>
      </c>
      <c r="B894" s="41">
        <f>'Frese Valve Selection'!C894</f>
        <v>0</v>
      </c>
      <c r="C894" s="41">
        <f>IF(ISBLANK(A894),"",'Frese Valve Selection'!AE894)</f>
        <v>0</v>
      </c>
      <c r="D894" s="41"/>
      <c r="E894" s="41"/>
      <c r="F894" s="41">
        <f>IF(ISBLANK(A894),"",'Frese Valve Selection'!D894)</f>
        <v>0</v>
      </c>
      <c r="G894" s="41">
        <v>1</v>
      </c>
      <c r="H894" s="41" t="s">
        <v>78</v>
      </c>
      <c r="I894" s="41" t="str">
        <f>IF(ISBLANK(A894),"",'Frese Valve Selection'!AF894&amp;" kPa")</f>
        <v>0 kPa</v>
      </c>
      <c r="J894" s="41">
        <f>IF(ISBLANK(A894),"",'Frese Valve Selection'!B894)</f>
        <v>0</v>
      </c>
      <c r="K894" s="42" t="str">
        <f>IF(ISBLANK('Frese Valve Selection'!E894),"",'Frese Valve Selection'!E894)</f>
        <v/>
      </c>
    </row>
    <row r="895" spans="1:11">
      <c r="A895" s="40" t="str">
        <f>IF(ISBLANK('Frese Valve Selection'!O895),"",'Frese Valve Selection'!O895)</f>
        <v/>
      </c>
      <c r="B895" s="41">
        <f>'Frese Valve Selection'!C895</f>
        <v>0</v>
      </c>
      <c r="C895" s="41">
        <f>IF(ISBLANK(A895),"",'Frese Valve Selection'!AE895)</f>
        <v>0</v>
      </c>
      <c r="D895" s="41"/>
      <c r="E895" s="41"/>
      <c r="F895" s="41">
        <f>IF(ISBLANK(A895),"",'Frese Valve Selection'!D895)</f>
        <v>0</v>
      </c>
      <c r="G895" s="41">
        <v>1</v>
      </c>
      <c r="H895" s="41" t="s">
        <v>78</v>
      </c>
      <c r="I895" s="41" t="str">
        <f>IF(ISBLANK(A895),"",'Frese Valve Selection'!AF895&amp;" kPa")</f>
        <v>0 kPa</v>
      </c>
      <c r="J895" s="41">
        <f>IF(ISBLANK(A895),"",'Frese Valve Selection'!B895)</f>
        <v>0</v>
      </c>
      <c r="K895" s="42" t="str">
        <f>IF(ISBLANK('Frese Valve Selection'!E895),"",'Frese Valve Selection'!E895)</f>
        <v/>
      </c>
    </row>
    <row r="896" spans="1:11">
      <c r="A896" s="40" t="str">
        <f>IF(ISBLANK('Frese Valve Selection'!O896),"",'Frese Valve Selection'!O896)</f>
        <v/>
      </c>
      <c r="B896" s="41">
        <f>'Frese Valve Selection'!C896</f>
        <v>0</v>
      </c>
      <c r="C896" s="41">
        <f>IF(ISBLANK(A896),"",'Frese Valve Selection'!AE896)</f>
        <v>0</v>
      </c>
      <c r="D896" s="41"/>
      <c r="E896" s="41"/>
      <c r="F896" s="41">
        <f>IF(ISBLANK(A896),"",'Frese Valve Selection'!D896)</f>
        <v>0</v>
      </c>
      <c r="G896" s="41">
        <v>1</v>
      </c>
      <c r="H896" s="41" t="s">
        <v>78</v>
      </c>
      <c r="I896" s="41" t="str">
        <f>IF(ISBLANK(A896),"",'Frese Valve Selection'!AF896&amp;" kPa")</f>
        <v>0 kPa</v>
      </c>
      <c r="J896" s="41">
        <f>IF(ISBLANK(A896),"",'Frese Valve Selection'!B896)</f>
        <v>0</v>
      </c>
      <c r="K896" s="42" t="str">
        <f>IF(ISBLANK('Frese Valve Selection'!E896),"",'Frese Valve Selection'!E896)</f>
        <v/>
      </c>
    </row>
    <row r="897" spans="1:11">
      <c r="A897" s="40" t="str">
        <f>IF(ISBLANK('Frese Valve Selection'!O897),"",'Frese Valve Selection'!O897)</f>
        <v/>
      </c>
      <c r="B897" s="41">
        <f>'Frese Valve Selection'!C897</f>
        <v>0</v>
      </c>
      <c r="C897" s="41">
        <f>IF(ISBLANK(A897),"",'Frese Valve Selection'!AE897)</f>
        <v>0</v>
      </c>
      <c r="D897" s="41"/>
      <c r="E897" s="41"/>
      <c r="F897" s="41">
        <f>IF(ISBLANK(A897),"",'Frese Valve Selection'!D897)</f>
        <v>0</v>
      </c>
      <c r="G897" s="41">
        <v>1</v>
      </c>
      <c r="H897" s="41" t="s">
        <v>78</v>
      </c>
      <c r="I897" s="41" t="str">
        <f>IF(ISBLANK(A897),"",'Frese Valve Selection'!AF897&amp;" kPa")</f>
        <v>0 kPa</v>
      </c>
      <c r="J897" s="41">
        <f>IF(ISBLANK(A897),"",'Frese Valve Selection'!B897)</f>
        <v>0</v>
      </c>
      <c r="K897" s="42" t="str">
        <f>IF(ISBLANK('Frese Valve Selection'!E897),"",'Frese Valve Selection'!E897)</f>
        <v/>
      </c>
    </row>
    <row r="898" spans="1:11">
      <c r="A898" s="40" t="str">
        <f>IF(ISBLANK('Frese Valve Selection'!O898),"",'Frese Valve Selection'!O898)</f>
        <v/>
      </c>
      <c r="B898" s="41">
        <f>'Frese Valve Selection'!C898</f>
        <v>0</v>
      </c>
      <c r="C898" s="41">
        <f>IF(ISBLANK(A898),"",'Frese Valve Selection'!AE898)</f>
        <v>0</v>
      </c>
      <c r="D898" s="41"/>
      <c r="E898" s="41"/>
      <c r="F898" s="41">
        <f>IF(ISBLANK(A898),"",'Frese Valve Selection'!D898)</f>
        <v>0</v>
      </c>
      <c r="G898" s="41">
        <v>1</v>
      </c>
      <c r="H898" s="41" t="s">
        <v>78</v>
      </c>
      <c r="I898" s="41" t="str">
        <f>IF(ISBLANK(A898),"",'Frese Valve Selection'!AF898&amp;" kPa")</f>
        <v>0 kPa</v>
      </c>
      <c r="J898" s="41">
        <f>IF(ISBLANK(A898),"",'Frese Valve Selection'!B898)</f>
        <v>0</v>
      </c>
      <c r="K898" s="42" t="str">
        <f>IF(ISBLANK('Frese Valve Selection'!E898),"",'Frese Valve Selection'!E898)</f>
        <v/>
      </c>
    </row>
    <row r="899" spans="1:11">
      <c r="A899" s="40" t="str">
        <f>IF(ISBLANK('Frese Valve Selection'!O899),"",'Frese Valve Selection'!O899)</f>
        <v/>
      </c>
      <c r="B899" s="41">
        <f>'Frese Valve Selection'!C899</f>
        <v>0</v>
      </c>
      <c r="C899" s="41">
        <f>IF(ISBLANK(A899),"",'Frese Valve Selection'!AE899)</f>
        <v>0</v>
      </c>
      <c r="D899" s="41"/>
      <c r="E899" s="41"/>
      <c r="F899" s="41">
        <f>IF(ISBLANK(A899),"",'Frese Valve Selection'!D899)</f>
        <v>0</v>
      </c>
      <c r="G899" s="41">
        <v>1</v>
      </c>
      <c r="H899" s="41" t="s">
        <v>78</v>
      </c>
      <c r="I899" s="41" t="str">
        <f>IF(ISBLANK(A899),"",'Frese Valve Selection'!AF899&amp;" kPa")</f>
        <v>0 kPa</v>
      </c>
      <c r="J899" s="41">
        <f>IF(ISBLANK(A899),"",'Frese Valve Selection'!B899)</f>
        <v>0</v>
      </c>
      <c r="K899" s="42" t="str">
        <f>IF(ISBLANK('Frese Valve Selection'!E899),"",'Frese Valve Selection'!E899)</f>
        <v/>
      </c>
    </row>
    <row r="900" spans="1:11">
      <c r="A900" s="40" t="str">
        <f>IF(ISBLANK('Frese Valve Selection'!O900),"",'Frese Valve Selection'!O900)</f>
        <v/>
      </c>
      <c r="B900" s="41">
        <f>'Frese Valve Selection'!C900</f>
        <v>0</v>
      </c>
      <c r="C900" s="41">
        <f>IF(ISBLANK(A900),"",'Frese Valve Selection'!AE900)</f>
        <v>0</v>
      </c>
      <c r="D900" s="41"/>
      <c r="E900" s="41"/>
      <c r="F900" s="41">
        <f>IF(ISBLANK(A900),"",'Frese Valve Selection'!D900)</f>
        <v>0</v>
      </c>
      <c r="G900" s="41">
        <v>1</v>
      </c>
      <c r="H900" s="41" t="s">
        <v>78</v>
      </c>
      <c r="I900" s="41" t="str">
        <f>IF(ISBLANK(A900),"",'Frese Valve Selection'!AF900&amp;" kPa")</f>
        <v>0 kPa</v>
      </c>
      <c r="J900" s="41">
        <f>IF(ISBLANK(A900),"",'Frese Valve Selection'!B900)</f>
        <v>0</v>
      </c>
      <c r="K900" s="42" t="str">
        <f>IF(ISBLANK('Frese Valve Selection'!E900),"",'Frese Valve Selection'!E900)</f>
        <v/>
      </c>
    </row>
    <row r="901" spans="1:11">
      <c r="A901" s="40" t="str">
        <f>IF(ISBLANK('Frese Valve Selection'!O901),"",'Frese Valve Selection'!O901)</f>
        <v/>
      </c>
      <c r="B901" s="41">
        <f>'Frese Valve Selection'!C901</f>
        <v>0</v>
      </c>
      <c r="C901" s="41">
        <f>IF(ISBLANK(A901),"",'Frese Valve Selection'!AE901)</f>
        <v>0</v>
      </c>
      <c r="D901" s="41"/>
      <c r="E901" s="41"/>
      <c r="F901" s="41">
        <f>IF(ISBLANK(A901),"",'Frese Valve Selection'!D901)</f>
        <v>0</v>
      </c>
      <c r="G901" s="41">
        <v>1</v>
      </c>
      <c r="H901" s="41" t="s">
        <v>78</v>
      </c>
      <c r="I901" s="41" t="str">
        <f>IF(ISBLANK(A901),"",'Frese Valve Selection'!AF901&amp;" kPa")</f>
        <v>0 kPa</v>
      </c>
      <c r="J901" s="41">
        <f>IF(ISBLANK(A901),"",'Frese Valve Selection'!B901)</f>
        <v>0</v>
      </c>
      <c r="K901" s="42" t="str">
        <f>IF(ISBLANK('Frese Valve Selection'!E901),"",'Frese Valve Selection'!E901)</f>
        <v/>
      </c>
    </row>
    <row r="902" spans="1:11">
      <c r="A902" s="40" t="str">
        <f>IF(ISBLANK('Frese Valve Selection'!O902),"",'Frese Valve Selection'!O902)</f>
        <v/>
      </c>
      <c r="B902" s="41">
        <f>'Frese Valve Selection'!C902</f>
        <v>0</v>
      </c>
      <c r="C902" s="41">
        <f>IF(ISBLANK(A902),"",'Frese Valve Selection'!AE902)</f>
        <v>0</v>
      </c>
      <c r="D902" s="41"/>
      <c r="E902" s="41"/>
      <c r="F902" s="41">
        <f>IF(ISBLANK(A902),"",'Frese Valve Selection'!D902)</f>
        <v>0</v>
      </c>
      <c r="G902" s="41">
        <v>1</v>
      </c>
      <c r="H902" s="41" t="s">
        <v>78</v>
      </c>
      <c r="I902" s="41" t="str">
        <f>IF(ISBLANK(A902),"",'Frese Valve Selection'!AF902&amp;" kPa")</f>
        <v>0 kPa</v>
      </c>
      <c r="J902" s="41">
        <f>IF(ISBLANK(A902),"",'Frese Valve Selection'!B902)</f>
        <v>0</v>
      </c>
      <c r="K902" s="42" t="str">
        <f>IF(ISBLANK('Frese Valve Selection'!E902),"",'Frese Valve Selection'!E902)</f>
        <v/>
      </c>
    </row>
    <row r="903" spans="1:11">
      <c r="A903" s="40" t="str">
        <f>IF(ISBLANK('Frese Valve Selection'!O903),"",'Frese Valve Selection'!O903)</f>
        <v/>
      </c>
      <c r="B903" s="41">
        <f>'Frese Valve Selection'!C903</f>
        <v>0</v>
      </c>
      <c r="C903" s="41">
        <f>IF(ISBLANK(A903),"",'Frese Valve Selection'!AE903)</f>
        <v>0</v>
      </c>
      <c r="D903" s="41"/>
      <c r="E903" s="41"/>
      <c r="F903" s="41">
        <f>IF(ISBLANK(A903),"",'Frese Valve Selection'!D903)</f>
        <v>0</v>
      </c>
      <c r="G903" s="41">
        <v>1</v>
      </c>
      <c r="H903" s="41" t="s">
        <v>78</v>
      </c>
      <c r="I903" s="41" t="str">
        <f>IF(ISBLANK(A903),"",'Frese Valve Selection'!AF903&amp;" kPa")</f>
        <v>0 kPa</v>
      </c>
      <c r="J903" s="41">
        <f>IF(ISBLANK(A903),"",'Frese Valve Selection'!B903)</f>
        <v>0</v>
      </c>
      <c r="K903" s="42" t="str">
        <f>IF(ISBLANK('Frese Valve Selection'!E903),"",'Frese Valve Selection'!E903)</f>
        <v/>
      </c>
    </row>
    <row r="904" spans="1:11">
      <c r="A904" s="40" t="str">
        <f>IF(ISBLANK('Frese Valve Selection'!O904),"",'Frese Valve Selection'!O904)</f>
        <v/>
      </c>
      <c r="B904" s="41">
        <f>'Frese Valve Selection'!C904</f>
        <v>0</v>
      </c>
      <c r="C904" s="41">
        <f>IF(ISBLANK(A904),"",'Frese Valve Selection'!AE904)</f>
        <v>0</v>
      </c>
      <c r="D904" s="41"/>
      <c r="E904" s="41"/>
      <c r="F904" s="41">
        <f>IF(ISBLANK(A904),"",'Frese Valve Selection'!D904)</f>
        <v>0</v>
      </c>
      <c r="G904" s="41">
        <v>1</v>
      </c>
      <c r="H904" s="41" t="s">
        <v>78</v>
      </c>
      <c r="I904" s="41" t="str">
        <f>IF(ISBLANK(A904),"",'Frese Valve Selection'!AF904&amp;" kPa")</f>
        <v>0 kPa</v>
      </c>
      <c r="J904" s="41">
        <f>IF(ISBLANK(A904),"",'Frese Valve Selection'!B904)</f>
        <v>0</v>
      </c>
      <c r="K904" s="42" t="str">
        <f>IF(ISBLANK('Frese Valve Selection'!E904),"",'Frese Valve Selection'!E904)</f>
        <v/>
      </c>
    </row>
    <row r="905" spans="1:11">
      <c r="A905" s="40" t="str">
        <f>IF(ISBLANK('Frese Valve Selection'!O905),"",'Frese Valve Selection'!O905)</f>
        <v/>
      </c>
      <c r="B905" s="41">
        <f>'Frese Valve Selection'!C905</f>
        <v>0</v>
      </c>
      <c r="C905" s="41">
        <f>IF(ISBLANK(A905),"",'Frese Valve Selection'!AE905)</f>
        <v>0</v>
      </c>
      <c r="D905" s="41"/>
      <c r="E905" s="41"/>
      <c r="F905" s="41">
        <f>IF(ISBLANK(A905),"",'Frese Valve Selection'!D905)</f>
        <v>0</v>
      </c>
      <c r="G905" s="41">
        <v>1</v>
      </c>
      <c r="H905" s="41" t="s">
        <v>78</v>
      </c>
      <c r="I905" s="41" t="str">
        <f>IF(ISBLANK(A905),"",'Frese Valve Selection'!AF905&amp;" kPa")</f>
        <v>0 kPa</v>
      </c>
      <c r="J905" s="41">
        <f>IF(ISBLANK(A905),"",'Frese Valve Selection'!B905)</f>
        <v>0</v>
      </c>
      <c r="K905" s="42" t="str">
        <f>IF(ISBLANK('Frese Valve Selection'!E905),"",'Frese Valve Selection'!E905)</f>
        <v/>
      </c>
    </row>
    <row r="906" spans="1:11">
      <c r="A906" s="40" t="str">
        <f>IF(ISBLANK('Frese Valve Selection'!O906),"",'Frese Valve Selection'!O906)</f>
        <v/>
      </c>
      <c r="B906" s="41">
        <f>'Frese Valve Selection'!C906</f>
        <v>0</v>
      </c>
      <c r="C906" s="41">
        <f>IF(ISBLANK(A906),"",'Frese Valve Selection'!AE906)</f>
        <v>0</v>
      </c>
      <c r="D906" s="41"/>
      <c r="E906" s="41"/>
      <c r="F906" s="41">
        <f>IF(ISBLANK(A906),"",'Frese Valve Selection'!D906)</f>
        <v>0</v>
      </c>
      <c r="G906" s="41">
        <v>1</v>
      </c>
      <c r="H906" s="41" t="s">
        <v>78</v>
      </c>
      <c r="I906" s="41" t="str">
        <f>IF(ISBLANK(A906),"",'Frese Valve Selection'!AF906&amp;" kPa")</f>
        <v>0 kPa</v>
      </c>
      <c r="J906" s="41">
        <f>IF(ISBLANK(A906),"",'Frese Valve Selection'!B906)</f>
        <v>0</v>
      </c>
      <c r="K906" s="42" t="str">
        <f>IF(ISBLANK('Frese Valve Selection'!E906),"",'Frese Valve Selection'!E906)</f>
        <v/>
      </c>
    </row>
    <row r="907" spans="1:11">
      <c r="A907" s="40" t="str">
        <f>IF(ISBLANK('Frese Valve Selection'!O907),"",'Frese Valve Selection'!O907)</f>
        <v/>
      </c>
      <c r="B907" s="41">
        <f>'Frese Valve Selection'!C907</f>
        <v>0</v>
      </c>
      <c r="C907" s="41">
        <f>IF(ISBLANK(A907),"",'Frese Valve Selection'!AE907)</f>
        <v>0</v>
      </c>
      <c r="D907" s="41"/>
      <c r="E907" s="41"/>
      <c r="F907" s="41">
        <f>IF(ISBLANK(A907),"",'Frese Valve Selection'!D907)</f>
        <v>0</v>
      </c>
      <c r="G907" s="41">
        <v>1</v>
      </c>
      <c r="H907" s="41" t="s">
        <v>78</v>
      </c>
      <c r="I907" s="41" t="str">
        <f>IF(ISBLANK(A907),"",'Frese Valve Selection'!AF907&amp;" kPa")</f>
        <v>0 kPa</v>
      </c>
      <c r="J907" s="41">
        <f>IF(ISBLANK(A907),"",'Frese Valve Selection'!B907)</f>
        <v>0</v>
      </c>
      <c r="K907" s="42" t="str">
        <f>IF(ISBLANK('Frese Valve Selection'!E907),"",'Frese Valve Selection'!E907)</f>
        <v/>
      </c>
    </row>
    <row r="908" spans="1:11">
      <c r="A908" s="40" t="str">
        <f>IF(ISBLANK('Frese Valve Selection'!O908),"",'Frese Valve Selection'!O908)</f>
        <v/>
      </c>
      <c r="B908" s="41">
        <f>'Frese Valve Selection'!C908</f>
        <v>0</v>
      </c>
      <c r="C908" s="41">
        <f>IF(ISBLANK(A908),"",'Frese Valve Selection'!AE908)</f>
        <v>0</v>
      </c>
      <c r="D908" s="41"/>
      <c r="E908" s="41"/>
      <c r="F908" s="41">
        <f>IF(ISBLANK(A908),"",'Frese Valve Selection'!D908)</f>
        <v>0</v>
      </c>
      <c r="G908" s="41">
        <v>1</v>
      </c>
      <c r="H908" s="41" t="s">
        <v>78</v>
      </c>
      <c r="I908" s="41" t="str">
        <f>IF(ISBLANK(A908),"",'Frese Valve Selection'!AF908&amp;" kPa")</f>
        <v>0 kPa</v>
      </c>
      <c r="J908" s="41">
        <f>IF(ISBLANK(A908),"",'Frese Valve Selection'!B908)</f>
        <v>0</v>
      </c>
      <c r="K908" s="42" t="str">
        <f>IF(ISBLANK('Frese Valve Selection'!E908),"",'Frese Valve Selection'!E908)</f>
        <v/>
      </c>
    </row>
    <row r="909" spans="1:11">
      <c r="A909" s="40" t="str">
        <f>IF(ISBLANK('Frese Valve Selection'!O909),"",'Frese Valve Selection'!O909)</f>
        <v/>
      </c>
      <c r="B909" s="41">
        <f>'Frese Valve Selection'!C909</f>
        <v>0</v>
      </c>
      <c r="C909" s="41">
        <f>IF(ISBLANK(A909),"",'Frese Valve Selection'!AE909)</f>
        <v>0</v>
      </c>
      <c r="D909" s="41"/>
      <c r="E909" s="41"/>
      <c r="F909" s="41">
        <f>IF(ISBLANK(A909),"",'Frese Valve Selection'!D909)</f>
        <v>0</v>
      </c>
      <c r="G909" s="41">
        <v>1</v>
      </c>
      <c r="H909" s="41" t="s">
        <v>78</v>
      </c>
      <c r="I909" s="41" t="str">
        <f>IF(ISBLANK(A909),"",'Frese Valve Selection'!AF909&amp;" kPa")</f>
        <v>0 kPa</v>
      </c>
      <c r="J909" s="41">
        <f>IF(ISBLANK(A909),"",'Frese Valve Selection'!B909)</f>
        <v>0</v>
      </c>
      <c r="K909" s="42" t="str">
        <f>IF(ISBLANK('Frese Valve Selection'!E909),"",'Frese Valve Selection'!E909)</f>
        <v/>
      </c>
    </row>
    <row r="910" spans="1:11">
      <c r="A910" s="40" t="str">
        <f>IF(ISBLANK('Frese Valve Selection'!O910),"",'Frese Valve Selection'!O910)</f>
        <v/>
      </c>
      <c r="B910" s="41">
        <f>'Frese Valve Selection'!C910</f>
        <v>0</v>
      </c>
      <c r="C910" s="41">
        <f>IF(ISBLANK(A910),"",'Frese Valve Selection'!AE910)</f>
        <v>0</v>
      </c>
      <c r="D910" s="41"/>
      <c r="E910" s="41"/>
      <c r="F910" s="41">
        <f>IF(ISBLANK(A910),"",'Frese Valve Selection'!D910)</f>
        <v>0</v>
      </c>
      <c r="G910" s="41">
        <v>1</v>
      </c>
      <c r="H910" s="41" t="s">
        <v>78</v>
      </c>
      <c r="I910" s="41" t="str">
        <f>IF(ISBLANK(A910),"",'Frese Valve Selection'!AF910&amp;" kPa")</f>
        <v>0 kPa</v>
      </c>
      <c r="J910" s="41">
        <f>IF(ISBLANK(A910),"",'Frese Valve Selection'!B910)</f>
        <v>0</v>
      </c>
      <c r="K910" s="42" t="str">
        <f>IF(ISBLANK('Frese Valve Selection'!E910),"",'Frese Valve Selection'!E910)</f>
        <v/>
      </c>
    </row>
    <row r="911" spans="1:11">
      <c r="A911" s="40" t="str">
        <f>IF(ISBLANK('Frese Valve Selection'!O911),"",'Frese Valve Selection'!O911)</f>
        <v/>
      </c>
      <c r="B911" s="41">
        <f>'Frese Valve Selection'!C911</f>
        <v>0</v>
      </c>
      <c r="C911" s="41">
        <f>IF(ISBLANK(A911),"",'Frese Valve Selection'!AE911)</f>
        <v>0</v>
      </c>
      <c r="D911" s="41"/>
      <c r="E911" s="41"/>
      <c r="F911" s="41">
        <f>IF(ISBLANK(A911),"",'Frese Valve Selection'!D911)</f>
        <v>0</v>
      </c>
      <c r="G911" s="41">
        <v>1</v>
      </c>
      <c r="H911" s="41" t="s">
        <v>78</v>
      </c>
      <c r="I911" s="41" t="str">
        <f>IF(ISBLANK(A911),"",'Frese Valve Selection'!AF911&amp;" kPa")</f>
        <v>0 kPa</v>
      </c>
      <c r="J911" s="41">
        <f>IF(ISBLANK(A911),"",'Frese Valve Selection'!B911)</f>
        <v>0</v>
      </c>
      <c r="K911" s="42" t="str">
        <f>IF(ISBLANK('Frese Valve Selection'!E911),"",'Frese Valve Selection'!E911)</f>
        <v/>
      </c>
    </row>
    <row r="912" spans="1:11">
      <c r="A912" s="40" t="str">
        <f>IF(ISBLANK('Frese Valve Selection'!O912),"",'Frese Valve Selection'!O912)</f>
        <v/>
      </c>
      <c r="B912" s="41">
        <f>'Frese Valve Selection'!C912</f>
        <v>0</v>
      </c>
      <c r="C912" s="41">
        <f>IF(ISBLANK(A912),"",'Frese Valve Selection'!AE912)</f>
        <v>0</v>
      </c>
      <c r="D912" s="41"/>
      <c r="E912" s="41"/>
      <c r="F912" s="41">
        <f>IF(ISBLANK(A912),"",'Frese Valve Selection'!D912)</f>
        <v>0</v>
      </c>
      <c r="G912" s="41">
        <v>1</v>
      </c>
      <c r="H912" s="41" t="s">
        <v>78</v>
      </c>
      <c r="I912" s="41" t="str">
        <f>IF(ISBLANK(A912),"",'Frese Valve Selection'!AF912&amp;" kPa")</f>
        <v>0 kPa</v>
      </c>
      <c r="J912" s="41">
        <f>IF(ISBLANK(A912),"",'Frese Valve Selection'!B912)</f>
        <v>0</v>
      </c>
      <c r="K912" s="42" t="str">
        <f>IF(ISBLANK('Frese Valve Selection'!E912),"",'Frese Valve Selection'!E912)</f>
        <v/>
      </c>
    </row>
    <row r="913" spans="1:11">
      <c r="A913" s="40" t="str">
        <f>IF(ISBLANK('Frese Valve Selection'!O913),"",'Frese Valve Selection'!O913)</f>
        <v/>
      </c>
      <c r="B913" s="41">
        <f>'Frese Valve Selection'!C913</f>
        <v>0</v>
      </c>
      <c r="C913" s="41">
        <f>IF(ISBLANK(A913),"",'Frese Valve Selection'!AE913)</f>
        <v>0</v>
      </c>
      <c r="D913" s="41"/>
      <c r="E913" s="41"/>
      <c r="F913" s="41">
        <f>IF(ISBLANK(A913),"",'Frese Valve Selection'!D913)</f>
        <v>0</v>
      </c>
      <c r="G913" s="41">
        <v>1</v>
      </c>
      <c r="H913" s="41" t="s">
        <v>78</v>
      </c>
      <c r="I913" s="41" t="str">
        <f>IF(ISBLANK(A913),"",'Frese Valve Selection'!AF913&amp;" kPa")</f>
        <v>0 kPa</v>
      </c>
      <c r="J913" s="41">
        <f>IF(ISBLANK(A913),"",'Frese Valve Selection'!B913)</f>
        <v>0</v>
      </c>
      <c r="K913" s="42" t="str">
        <f>IF(ISBLANK('Frese Valve Selection'!E913),"",'Frese Valve Selection'!E913)</f>
        <v/>
      </c>
    </row>
    <row r="914" spans="1:11">
      <c r="A914" s="40" t="str">
        <f>IF(ISBLANK('Frese Valve Selection'!O914),"",'Frese Valve Selection'!O914)</f>
        <v/>
      </c>
      <c r="B914" s="41">
        <f>'Frese Valve Selection'!C914</f>
        <v>0</v>
      </c>
      <c r="C914" s="41">
        <f>IF(ISBLANK(A914),"",'Frese Valve Selection'!AE914)</f>
        <v>0</v>
      </c>
      <c r="D914" s="41"/>
      <c r="E914" s="41"/>
      <c r="F914" s="41">
        <f>IF(ISBLANK(A914),"",'Frese Valve Selection'!D914)</f>
        <v>0</v>
      </c>
      <c r="G914" s="41">
        <v>1</v>
      </c>
      <c r="H914" s="41" t="s">
        <v>78</v>
      </c>
      <c r="I914" s="41" t="str">
        <f>IF(ISBLANK(A914),"",'Frese Valve Selection'!AF914&amp;" kPa")</f>
        <v>0 kPa</v>
      </c>
      <c r="J914" s="41">
        <f>IF(ISBLANK(A914),"",'Frese Valve Selection'!B914)</f>
        <v>0</v>
      </c>
      <c r="K914" s="42" t="str">
        <f>IF(ISBLANK('Frese Valve Selection'!E914),"",'Frese Valve Selection'!E914)</f>
        <v/>
      </c>
    </row>
    <row r="915" spans="1:11">
      <c r="A915" s="40" t="str">
        <f>IF(ISBLANK('Frese Valve Selection'!O915),"",'Frese Valve Selection'!O915)</f>
        <v/>
      </c>
      <c r="B915" s="41">
        <f>'Frese Valve Selection'!C915</f>
        <v>0</v>
      </c>
      <c r="C915" s="41">
        <f>IF(ISBLANK(A915),"",'Frese Valve Selection'!AE915)</f>
        <v>0</v>
      </c>
      <c r="D915" s="41"/>
      <c r="E915" s="41"/>
      <c r="F915" s="41">
        <f>IF(ISBLANK(A915),"",'Frese Valve Selection'!D915)</f>
        <v>0</v>
      </c>
      <c r="G915" s="41">
        <v>1</v>
      </c>
      <c r="H915" s="41" t="s">
        <v>78</v>
      </c>
      <c r="I915" s="41" t="str">
        <f>IF(ISBLANK(A915),"",'Frese Valve Selection'!AF915&amp;" kPa")</f>
        <v>0 kPa</v>
      </c>
      <c r="J915" s="41">
        <f>IF(ISBLANK(A915),"",'Frese Valve Selection'!B915)</f>
        <v>0</v>
      </c>
      <c r="K915" s="42" t="str">
        <f>IF(ISBLANK('Frese Valve Selection'!E915),"",'Frese Valve Selection'!E915)</f>
        <v/>
      </c>
    </row>
    <row r="916" spans="1:11">
      <c r="A916" s="40" t="str">
        <f>IF(ISBLANK('Frese Valve Selection'!O916),"",'Frese Valve Selection'!O916)</f>
        <v/>
      </c>
      <c r="B916" s="41">
        <f>'Frese Valve Selection'!C916</f>
        <v>0</v>
      </c>
      <c r="C916" s="41">
        <f>IF(ISBLANK(A916),"",'Frese Valve Selection'!AE916)</f>
        <v>0</v>
      </c>
      <c r="D916" s="41"/>
      <c r="E916" s="41"/>
      <c r="F916" s="41">
        <f>IF(ISBLANK(A916),"",'Frese Valve Selection'!D916)</f>
        <v>0</v>
      </c>
      <c r="G916" s="41">
        <v>1</v>
      </c>
      <c r="H916" s="41" t="s">
        <v>78</v>
      </c>
      <c r="I916" s="41" t="str">
        <f>IF(ISBLANK(A916),"",'Frese Valve Selection'!AF916&amp;" kPa")</f>
        <v>0 kPa</v>
      </c>
      <c r="J916" s="41">
        <f>IF(ISBLANK(A916),"",'Frese Valve Selection'!B916)</f>
        <v>0</v>
      </c>
      <c r="K916" s="42" t="str">
        <f>IF(ISBLANK('Frese Valve Selection'!E916),"",'Frese Valve Selection'!E916)</f>
        <v/>
      </c>
    </row>
    <row r="917" spans="1:11">
      <c r="A917" s="40" t="str">
        <f>IF(ISBLANK('Frese Valve Selection'!O917),"",'Frese Valve Selection'!O917)</f>
        <v/>
      </c>
      <c r="B917" s="41">
        <f>'Frese Valve Selection'!C917</f>
        <v>0</v>
      </c>
      <c r="C917" s="41">
        <f>IF(ISBLANK(A917),"",'Frese Valve Selection'!AE917)</f>
        <v>0</v>
      </c>
      <c r="D917" s="41"/>
      <c r="E917" s="41"/>
      <c r="F917" s="41">
        <f>IF(ISBLANK(A917),"",'Frese Valve Selection'!D917)</f>
        <v>0</v>
      </c>
      <c r="G917" s="41">
        <v>1</v>
      </c>
      <c r="H917" s="41" t="s">
        <v>78</v>
      </c>
      <c r="I917" s="41" t="str">
        <f>IF(ISBLANK(A917),"",'Frese Valve Selection'!AF917&amp;" kPa")</f>
        <v>0 kPa</v>
      </c>
      <c r="J917" s="41">
        <f>IF(ISBLANK(A917),"",'Frese Valve Selection'!B917)</f>
        <v>0</v>
      </c>
      <c r="K917" s="42" t="str">
        <f>IF(ISBLANK('Frese Valve Selection'!E917),"",'Frese Valve Selection'!E917)</f>
        <v/>
      </c>
    </row>
    <row r="918" spans="1:11">
      <c r="A918" s="40" t="str">
        <f>IF(ISBLANK('Frese Valve Selection'!O918),"",'Frese Valve Selection'!O918)</f>
        <v/>
      </c>
      <c r="B918" s="41">
        <f>'Frese Valve Selection'!C918</f>
        <v>0</v>
      </c>
      <c r="C918" s="41">
        <f>IF(ISBLANK(A918),"",'Frese Valve Selection'!AE918)</f>
        <v>0</v>
      </c>
      <c r="D918" s="41"/>
      <c r="E918" s="41"/>
      <c r="F918" s="41">
        <f>IF(ISBLANK(A918),"",'Frese Valve Selection'!D918)</f>
        <v>0</v>
      </c>
      <c r="G918" s="41">
        <v>1</v>
      </c>
      <c r="H918" s="41" t="s">
        <v>78</v>
      </c>
      <c r="I918" s="41" t="str">
        <f>IF(ISBLANK(A918),"",'Frese Valve Selection'!AF918&amp;" kPa")</f>
        <v>0 kPa</v>
      </c>
      <c r="J918" s="41">
        <f>IF(ISBLANK(A918),"",'Frese Valve Selection'!B918)</f>
        <v>0</v>
      </c>
      <c r="K918" s="42" t="str">
        <f>IF(ISBLANK('Frese Valve Selection'!E918),"",'Frese Valve Selection'!E918)</f>
        <v/>
      </c>
    </row>
    <row r="919" spans="1:11">
      <c r="A919" s="40" t="str">
        <f>IF(ISBLANK('Frese Valve Selection'!O919),"",'Frese Valve Selection'!O919)</f>
        <v/>
      </c>
      <c r="B919" s="41">
        <f>'Frese Valve Selection'!C919</f>
        <v>0</v>
      </c>
      <c r="C919" s="41">
        <f>IF(ISBLANK(A919),"",'Frese Valve Selection'!AE919)</f>
        <v>0</v>
      </c>
      <c r="D919" s="41"/>
      <c r="E919" s="41"/>
      <c r="F919" s="41">
        <f>IF(ISBLANK(A919),"",'Frese Valve Selection'!D919)</f>
        <v>0</v>
      </c>
      <c r="G919" s="41">
        <v>1</v>
      </c>
      <c r="H919" s="41" t="s">
        <v>78</v>
      </c>
      <c r="I919" s="41" t="str">
        <f>IF(ISBLANK(A919),"",'Frese Valve Selection'!AF919&amp;" kPa")</f>
        <v>0 kPa</v>
      </c>
      <c r="J919" s="41">
        <f>IF(ISBLANK(A919),"",'Frese Valve Selection'!B919)</f>
        <v>0</v>
      </c>
      <c r="K919" s="42" t="str">
        <f>IF(ISBLANK('Frese Valve Selection'!E919),"",'Frese Valve Selection'!E919)</f>
        <v/>
      </c>
    </row>
    <row r="920" spans="1:11">
      <c r="A920" s="40" t="str">
        <f>IF(ISBLANK('Frese Valve Selection'!O920),"",'Frese Valve Selection'!O920)</f>
        <v/>
      </c>
      <c r="B920" s="41">
        <f>'Frese Valve Selection'!C920</f>
        <v>0</v>
      </c>
      <c r="C920" s="41">
        <f>IF(ISBLANK(A920),"",'Frese Valve Selection'!AE920)</f>
        <v>0</v>
      </c>
      <c r="D920" s="41"/>
      <c r="E920" s="41"/>
      <c r="F920" s="41">
        <f>IF(ISBLANK(A920),"",'Frese Valve Selection'!D920)</f>
        <v>0</v>
      </c>
      <c r="G920" s="41">
        <v>1</v>
      </c>
      <c r="H920" s="41" t="s">
        <v>78</v>
      </c>
      <c r="I920" s="41" t="str">
        <f>IF(ISBLANK(A920),"",'Frese Valve Selection'!AF920&amp;" kPa")</f>
        <v>0 kPa</v>
      </c>
      <c r="J920" s="41">
        <f>IF(ISBLANK(A920),"",'Frese Valve Selection'!B920)</f>
        <v>0</v>
      </c>
      <c r="K920" s="42" t="str">
        <f>IF(ISBLANK('Frese Valve Selection'!E920),"",'Frese Valve Selection'!E920)</f>
        <v/>
      </c>
    </row>
    <row r="921" spans="1:11">
      <c r="A921" s="40" t="str">
        <f>IF(ISBLANK('Frese Valve Selection'!O921),"",'Frese Valve Selection'!O921)</f>
        <v/>
      </c>
      <c r="B921" s="41">
        <f>'Frese Valve Selection'!C921</f>
        <v>0</v>
      </c>
      <c r="C921" s="41">
        <f>IF(ISBLANK(A921),"",'Frese Valve Selection'!AE921)</f>
        <v>0</v>
      </c>
      <c r="D921" s="41"/>
      <c r="E921" s="41"/>
      <c r="F921" s="41">
        <f>IF(ISBLANK(A921),"",'Frese Valve Selection'!D921)</f>
        <v>0</v>
      </c>
      <c r="G921" s="41">
        <v>1</v>
      </c>
      <c r="H921" s="41" t="s">
        <v>78</v>
      </c>
      <c r="I921" s="41" t="str">
        <f>IF(ISBLANK(A921),"",'Frese Valve Selection'!AF921&amp;" kPa")</f>
        <v>0 kPa</v>
      </c>
      <c r="J921" s="41">
        <f>IF(ISBLANK(A921),"",'Frese Valve Selection'!B921)</f>
        <v>0</v>
      </c>
      <c r="K921" s="42" t="str">
        <f>IF(ISBLANK('Frese Valve Selection'!E921),"",'Frese Valve Selection'!E921)</f>
        <v/>
      </c>
    </row>
    <row r="922" spans="1:11">
      <c r="A922" s="40" t="str">
        <f>IF(ISBLANK('Frese Valve Selection'!O922),"",'Frese Valve Selection'!O922)</f>
        <v/>
      </c>
      <c r="B922" s="41">
        <f>'Frese Valve Selection'!C922</f>
        <v>0</v>
      </c>
      <c r="C922" s="41">
        <f>IF(ISBLANK(A922),"",'Frese Valve Selection'!AE922)</f>
        <v>0</v>
      </c>
      <c r="D922" s="41"/>
      <c r="E922" s="41"/>
      <c r="F922" s="41">
        <f>IF(ISBLANK(A922),"",'Frese Valve Selection'!D922)</f>
        <v>0</v>
      </c>
      <c r="G922" s="41">
        <v>1</v>
      </c>
      <c r="H922" s="41" t="s">
        <v>78</v>
      </c>
      <c r="I922" s="41" t="str">
        <f>IF(ISBLANK(A922),"",'Frese Valve Selection'!AF922&amp;" kPa")</f>
        <v>0 kPa</v>
      </c>
      <c r="J922" s="41">
        <f>IF(ISBLANK(A922),"",'Frese Valve Selection'!B922)</f>
        <v>0</v>
      </c>
      <c r="K922" s="42" t="str">
        <f>IF(ISBLANK('Frese Valve Selection'!E922),"",'Frese Valve Selection'!E922)</f>
        <v/>
      </c>
    </row>
    <row r="923" spans="1:11">
      <c r="A923" s="40" t="str">
        <f>IF(ISBLANK('Frese Valve Selection'!O923),"",'Frese Valve Selection'!O923)</f>
        <v/>
      </c>
      <c r="B923" s="41">
        <f>'Frese Valve Selection'!C923</f>
        <v>0</v>
      </c>
      <c r="C923" s="41">
        <f>IF(ISBLANK(A923),"",'Frese Valve Selection'!AE923)</f>
        <v>0</v>
      </c>
      <c r="D923" s="41"/>
      <c r="E923" s="41"/>
      <c r="F923" s="41">
        <f>IF(ISBLANK(A923),"",'Frese Valve Selection'!D923)</f>
        <v>0</v>
      </c>
      <c r="G923" s="41">
        <v>1</v>
      </c>
      <c r="H923" s="41" t="s">
        <v>78</v>
      </c>
      <c r="I923" s="41" t="str">
        <f>IF(ISBLANK(A923),"",'Frese Valve Selection'!AF923&amp;" kPa")</f>
        <v>0 kPa</v>
      </c>
      <c r="J923" s="41">
        <f>IF(ISBLANK(A923),"",'Frese Valve Selection'!B923)</f>
        <v>0</v>
      </c>
      <c r="K923" s="42" t="str">
        <f>IF(ISBLANK('Frese Valve Selection'!E923),"",'Frese Valve Selection'!E923)</f>
        <v/>
      </c>
    </row>
    <row r="924" spans="1:11">
      <c r="A924" s="40" t="str">
        <f>IF(ISBLANK('Frese Valve Selection'!O924),"",'Frese Valve Selection'!O924)</f>
        <v/>
      </c>
      <c r="B924" s="41">
        <f>'Frese Valve Selection'!C924</f>
        <v>0</v>
      </c>
      <c r="C924" s="41">
        <f>IF(ISBLANK(A924),"",'Frese Valve Selection'!AE924)</f>
        <v>0</v>
      </c>
      <c r="D924" s="41"/>
      <c r="E924" s="41"/>
      <c r="F924" s="41">
        <f>IF(ISBLANK(A924),"",'Frese Valve Selection'!D924)</f>
        <v>0</v>
      </c>
      <c r="G924" s="41">
        <v>1</v>
      </c>
      <c r="H924" s="41" t="s">
        <v>78</v>
      </c>
      <c r="I924" s="41" t="str">
        <f>IF(ISBLANK(A924),"",'Frese Valve Selection'!AF924&amp;" kPa")</f>
        <v>0 kPa</v>
      </c>
      <c r="J924" s="41">
        <f>IF(ISBLANK(A924),"",'Frese Valve Selection'!B924)</f>
        <v>0</v>
      </c>
      <c r="K924" s="42" t="str">
        <f>IF(ISBLANK('Frese Valve Selection'!E924),"",'Frese Valve Selection'!E924)</f>
        <v/>
      </c>
    </row>
    <row r="925" spans="1:11">
      <c r="A925" s="40" t="str">
        <f>IF(ISBLANK('Frese Valve Selection'!O925),"",'Frese Valve Selection'!O925)</f>
        <v/>
      </c>
      <c r="B925" s="41">
        <f>'Frese Valve Selection'!C925</f>
        <v>0</v>
      </c>
      <c r="C925" s="41">
        <f>IF(ISBLANK(A925),"",'Frese Valve Selection'!AE925)</f>
        <v>0</v>
      </c>
      <c r="D925" s="41"/>
      <c r="E925" s="41"/>
      <c r="F925" s="41">
        <f>IF(ISBLANK(A925),"",'Frese Valve Selection'!D925)</f>
        <v>0</v>
      </c>
      <c r="G925" s="41">
        <v>1</v>
      </c>
      <c r="H925" s="41" t="s">
        <v>78</v>
      </c>
      <c r="I925" s="41" t="str">
        <f>IF(ISBLANK(A925),"",'Frese Valve Selection'!AF925&amp;" kPa")</f>
        <v>0 kPa</v>
      </c>
      <c r="J925" s="41">
        <f>IF(ISBLANK(A925),"",'Frese Valve Selection'!B925)</f>
        <v>0</v>
      </c>
      <c r="K925" s="42" t="str">
        <f>IF(ISBLANK('Frese Valve Selection'!E925),"",'Frese Valve Selection'!E925)</f>
        <v/>
      </c>
    </row>
    <row r="926" spans="1:11">
      <c r="A926" s="40" t="str">
        <f>IF(ISBLANK('Frese Valve Selection'!O926),"",'Frese Valve Selection'!O926)</f>
        <v/>
      </c>
      <c r="B926" s="41">
        <f>'Frese Valve Selection'!C926</f>
        <v>0</v>
      </c>
      <c r="C926" s="41">
        <f>IF(ISBLANK(A926),"",'Frese Valve Selection'!AE926)</f>
        <v>0</v>
      </c>
      <c r="D926" s="41"/>
      <c r="E926" s="41"/>
      <c r="F926" s="41">
        <f>IF(ISBLANK(A926),"",'Frese Valve Selection'!D926)</f>
        <v>0</v>
      </c>
      <c r="G926" s="41">
        <v>1</v>
      </c>
      <c r="H926" s="41" t="s">
        <v>78</v>
      </c>
      <c r="I926" s="41" t="str">
        <f>IF(ISBLANK(A926),"",'Frese Valve Selection'!AF926&amp;" kPa")</f>
        <v>0 kPa</v>
      </c>
      <c r="J926" s="41">
        <f>IF(ISBLANK(A926),"",'Frese Valve Selection'!B926)</f>
        <v>0</v>
      </c>
      <c r="K926" s="42" t="str">
        <f>IF(ISBLANK('Frese Valve Selection'!E926),"",'Frese Valve Selection'!E926)</f>
        <v/>
      </c>
    </row>
    <row r="927" spans="1:11">
      <c r="A927" s="40" t="str">
        <f>IF(ISBLANK('Frese Valve Selection'!O927),"",'Frese Valve Selection'!O927)</f>
        <v/>
      </c>
      <c r="B927" s="41">
        <f>'Frese Valve Selection'!C927</f>
        <v>0</v>
      </c>
      <c r="C927" s="41">
        <f>IF(ISBLANK(A927),"",'Frese Valve Selection'!AE927)</f>
        <v>0</v>
      </c>
      <c r="D927" s="41"/>
      <c r="E927" s="41"/>
      <c r="F927" s="41">
        <f>IF(ISBLANK(A927),"",'Frese Valve Selection'!D927)</f>
        <v>0</v>
      </c>
      <c r="G927" s="41">
        <v>1</v>
      </c>
      <c r="H927" s="41" t="s">
        <v>78</v>
      </c>
      <c r="I927" s="41" t="str">
        <f>IF(ISBLANK(A927),"",'Frese Valve Selection'!AF927&amp;" kPa")</f>
        <v>0 kPa</v>
      </c>
      <c r="J927" s="41">
        <f>IF(ISBLANK(A927),"",'Frese Valve Selection'!B927)</f>
        <v>0</v>
      </c>
      <c r="K927" s="42" t="str">
        <f>IF(ISBLANK('Frese Valve Selection'!E927),"",'Frese Valve Selection'!E927)</f>
        <v/>
      </c>
    </row>
    <row r="928" spans="1:11">
      <c r="A928" s="40" t="str">
        <f>IF(ISBLANK('Frese Valve Selection'!O928),"",'Frese Valve Selection'!O928)</f>
        <v/>
      </c>
      <c r="B928" s="41">
        <f>'Frese Valve Selection'!C928</f>
        <v>0</v>
      </c>
      <c r="C928" s="41">
        <f>IF(ISBLANK(A928),"",'Frese Valve Selection'!AE928)</f>
        <v>0</v>
      </c>
      <c r="D928" s="41"/>
      <c r="E928" s="41"/>
      <c r="F928" s="41">
        <f>IF(ISBLANK(A928),"",'Frese Valve Selection'!D928)</f>
        <v>0</v>
      </c>
      <c r="G928" s="41">
        <v>1</v>
      </c>
      <c r="H928" s="41" t="s">
        <v>78</v>
      </c>
      <c r="I928" s="41" t="str">
        <f>IF(ISBLANK(A928),"",'Frese Valve Selection'!AF928&amp;" kPa")</f>
        <v>0 kPa</v>
      </c>
      <c r="J928" s="41">
        <f>IF(ISBLANK(A928),"",'Frese Valve Selection'!B928)</f>
        <v>0</v>
      </c>
      <c r="K928" s="42" t="str">
        <f>IF(ISBLANK('Frese Valve Selection'!E928),"",'Frese Valve Selection'!E928)</f>
        <v/>
      </c>
    </row>
    <row r="929" spans="1:11">
      <c r="A929" s="40" t="str">
        <f>IF(ISBLANK('Frese Valve Selection'!O929),"",'Frese Valve Selection'!O929)</f>
        <v/>
      </c>
      <c r="B929" s="41">
        <f>'Frese Valve Selection'!C929</f>
        <v>0</v>
      </c>
      <c r="C929" s="41">
        <f>IF(ISBLANK(A929),"",'Frese Valve Selection'!AE929)</f>
        <v>0</v>
      </c>
      <c r="D929" s="41"/>
      <c r="E929" s="41"/>
      <c r="F929" s="41">
        <f>IF(ISBLANK(A929),"",'Frese Valve Selection'!D929)</f>
        <v>0</v>
      </c>
      <c r="G929" s="41">
        <v>1</v>
      </c>
      <c r="H929" s="41" t="s">
        <v>78</v>
      </c>
      <c r="I929" s="41" t="str">
        <f>IF(ISBLANK(A929),"",'Frese Valve Selection'!AF929&amp;" kPa")</f>
        <v>0 kPa</v>
      </c>
      <c r="J929" s="41">
        <f>IF(ISBLANK(A929),"",'Frese Valve Selection'!B929)</f>
        <v>0</v>
      </c>
      <c r="K929" s="42" t="str">
        <f>IF(ISBLANK('Frese Valve Selection'!E929),"",'Frese Valve Selection'!E929)</f>
        <v/>
      </c>
    </row>
    <row r="930" spans="1:11">
      <c r="A930" s="40" t="str">
        <f>IF(ISBLANK('Frese Valve Selection'!O930),"",'Frese Valve Selection'!O930)</f>
        <v/>
      </c>
      <c r="B930" s="41">
        <f>'Frese Valve Selection'!C930</f>
        <v>0</v>
      </c>
      <c r="C930" s="41">
        <f>IF(ISBLANK(A930),"",'Frese Valve Selection'!AE930)</f>
        <v>0</v>
      </c>
      <c r="D930" s="41"/>
      <c r="E930" s="41"/>
      <c r="F930" s="41">
        <f>IF(ISBLANK(A930),"",'Frese Valve Selection'!D930)</f>
        <v>0</v>
      </c>
      <c r="G930" s="41">
        <v>1</v>
      </c>
      <c r="H930" s="41" t="s">
        <v>78</v>
      </c>
      <c r="I930" s="41" t="str">
        <f>IF(ISBLANK(A930),"",'Frese Valve Selection'!AF930&amp;" kPa")</f>
        <v>0 kPa</v>
      </c>
      <c r="J930" s="41">
        <f>IF(ISBLANK(A930),"",'Frese Valve Selection'!B930)</f>
        <v>0</v>
      </c>
      <c r="K930" s="42" t="str">
        <f>IF(ISBLANK('Frese Valve Selection'!E930),"",'Frese Valve Selection'!E930)</f>
        <v/>
      </c>
    </row>
    <row r="931" spans="1:11">
      <c r="A931" s="40" t="str">
        <f>IF(ISBLANK('Frese Valve Selection'!O931),"",'Frese Valve Selection'!O931)</f>
        <v/>
      </c>
      <c r="B931" s="41">
        <f>'Frese Valve Selection'!C931</f>
        <v>0</v>
      </c>
      <c r="C931" s="41">
        <f>IF(ISBLANK(A931),"",'Frese Valve Selection'!AE931)</f>
        <v>0</v>
      </c>
      <c r="D931" s="41"/>
      <c r="E931" s="41"/>
      <c r="F931" s="41">
        <f>IF(ISBLANK(A931),"",'Frese Valve Selection'!D931)</f>
        <v>0</v>
      </c>
      <c r="G931" s="41">
        <v>1</v>
      </c>
      <c r="H931" s="41" t="s">
        <v>78</v>
      </c>
      <c r="I931" s="41" t="str">
        <f>IF(ISBLANK(A931),"",'Frese Valve Selection'!AF931&amp;" kPa")</f>
        <v>0 kPa</v>
      </c>
      <c r="J931" s="41">
        <f>IF(ISBLANK(A931),"",'Frese Valve Selection'!B931)</f>
        <v>0</v>
      </c>
      <c r="K931" s="42" t="str">
        <f>IF(ISBLANK('Frese Valve Selection'!E931),"",'Frese Valve Selection'!E931)</f>
        <v/>
      </c>
    </row>
    <row r="932" spans="1:11">
      <c r="A932" s="40" t="str">
        <f>IF(ISBLANK('Frese Valve Selection'!O932),"",'Frese Valve Selection'!O932)</f>
        <v/>
      </c>
      <c r="B932" s="41">
        <f>'Frese Valve Selection'!C932</f>
        <v>0</v>
      </c>
      <c r="C932" s="41">
        <f>IF(ISBLANK(A932),"",'Frese Valve Selection'!AE932)</f>
        <v>0</v>
      </c>
      <c r="D932" s="41"/>
      <c r="E932" s="41"/>
      <c r="F932" s="41">
        <f>IF(ISBLANK(A932),"",'Frese Valve Selection'!D932)</f>
        <v>0</v>
      </c>
      <c r="G932" s="41">
        <v>1</v>
      </c>
      <c r="H932" s="41" t="s">
        <v>78</v>
      </c>
      <c r="I932" s="41" t="str">
        <f>IF(ISBLANK(A932),"",'Frese Valve Selection'!AF932&amp;" kPa")</f>
        <v>0 kPa</v>
      </c>
      <c r="J932" s="41">
        <f>IF(ISBLANK(A932),"",'Frese Valve Selection'!B932)</f>
        <v>0</v>
      </c>
      <c r="K932" s="42" t="str">
        <f>IF(ISBLANK('Frese Valve Selection'!E932),"",'Frese Valve Selection'!E932)</f>
        <v/>
      </c>
    </row>
    <row r="933" spans="1:11">
      <c r="A933" s="40" t="str">
        <f>IF(ISBLANK('Frese Valve Selection'!O933),"",'Frese Valve Selection'!O933)</f>
        <v/>
      </c>
      <c r="B933" s="41">
        <f>'Frese Valve Selection'!C933</f>
        <v>0</v>
      </c>
      <c r="C933" s="41">
        <f>IF(ISBLANK(A933),"",'Frese Valve Selection'!AE933)</f>
        <v>0</v>
      </c>
      <c r="D933" s="41"/>
      <c r="E933" s="41"/>
      <c r="F933" s="41">
        <f>IF(ISBLANK(A933),"",'Frese Valve Selection'!D933)</f>
        <v>0</v>
      </c>
      <c r="G933" s="41">
        <v>1</v>
      </c>
      <c r="H933" s="41" t="s">
        <v>78</v>
      </c>
      <c r="I933" s="41" t="str">
        <f>IF(ISBLANK(A933),"",'Frese Valve Selection'!AF933&amp;" kPa")</f>
        <v>0 kPa</v>
      </c>
      <c r="J933" s="41">
        <f>IF(ISBLANK(A933),"",'Frese Valve Selection'!B933)</f>
        <v>0</v>
      </c>
      <c r="K933" s="42" t="str">
        <f>IF(ISBLANK('Frese Valve Selection'!E933),"",'Frese Valve Selection'!E933)</f>
        <v/>
      </c>
    </row>
    <row r="934" spans="1:11">
      <c r="A934" s="40" t="str">
        <f>IF(ISBLANK('Frese Valve Selection'!O934),"",'Frese Valve Selection'!O934)</f>
        <v/>
      </c>
      <c r="B934" s="41">
        <f>'Frese Valve Selection'!C934</f>
        <v>0</v>
      </c>
      <c r="C934" s="41">
        <f>IF(ISBLANK(A934),"",'Frese Valve Selection'!AE934)</f>
        <v>0</v>
      </c>
      <c r="D934" s="41"/>
      <c r="E934" s="41"/>
      <c r="F934" s="41">
        <f>IF(ISBLANK(A934),"",'Frese Valve Selection'!D934)</f>
        <v>0</v>
      </c>
      <c r="G934" s="41">
        <v>1</v>
      </c>
      <c r="H934" s="41" t="s">
        <v>78</v>
      </c>
      <c r="I934" s="41" t="str">
        <f>IF(ISBLANK(A934),"",'Frese Valve Selection'!AF934&amp;" kPa")</f>
        <v>0 kPa</v>
      </c>
      <c r="J934" s="41">
        <f>IF(ISBLANK(A934),"",'Frese Valve Selection'!B934)</f>
        <v>0</v>
      </c>
      <c r="K934" s="42" t="str">
        <f>IF(ISBLANK('Frese Valve Selection'!E934),"",'Frese Valve Selection'!E934)</f>
        <v/>
      </c>
    </row>
    <row r="935" spans="1:11">
      <c r="A935" s="40" t="str">
        <f>IF(ISBLANK('Frese Valve Selection'!O935),"",'Frese Valve Selection'!O935)</f>
        <v/>
      </c>
      <c r="B935" s="41">
        <f>'Frese Valve Selection'!C935</f>
        <v>0</v>
      </c>
      <c r="C935" s="41">
        <f>IF(ISBLANK(A935),"",'Frese Valve Selection'!AE935)</f>
        <v>0</v>
      </c>
      <c r="D935" s="41"/>
      <c r="E935" s="41"/>
      <c r="F935" s="41">
        <f>IF(ISBLANK(A935),"",'Frese Valve Selection'!D935)</f>
        <v>0</v>
      </c>
      <c r="G935" s="41">
        <v>1</v>
      </c>
      <c r="H935" s="41" t="s">
        <v>78</v>
      </c>
      <c r="I935" s="41" t="str">
        <f>IF(ISBLANK(A935),"",'Frese Valve Selection'!AF935&amp;" kPa")</f>
        <v>0 kPa</v>
      </c>
      <c r="J935" s="41">
        <f>IF(ISBLANK(A935),"",'Frese Valve Selection'!B935)</f>
        <v>0</v>
      </c>
      <c r="K935" s="42" t="str">
        <f>IF(ISBLANK('Frese Valve Selection'!E935),"",'Frese Valve Selection'!E935)</f>
        <v/>
      </c>
    </row>
    <row r="936" spans="1:11">
      <c r="A936" s="40" t="str">
        <f>IF(ISBLANK('Frese Valve Selection'!O936),"",'Frese Valve Selection'!O936)</f>
        <v/>
      </c>
      <c r="B936" s="41">
        <f>'Frese Valve Selection'!C936</f>
        <v>0</v>
      </c>
      <c r="C936" s="41">
        <f>IF(ISBLANK(A936),"",'Frese Valve Selection'!AE936)</f>
        <v>0</v>
      </c>
      <c r="D936" s="41"/>
      <c r="E936" s="41"/>
      <c r="F936" s="41">
        <f>IF(ISBLANK(A936),"",'Frese Valve Selection'!D936)</f>
        <v>0</v>
      </c>
      <c r="G936" s="41">
        <v>1</v>
      </c>
      <c r="H936" s="41" t="s">
        <v>78</v>
      </c>
      <c r="I936" s="41" t="str">
        <f>IF(ISBLANK(A936),"",'Frese Valve Selection'!AF936&amp;" kPa")</f>
        <v>0 kPa</v>
      </c>
      <c r="J936" s="41">
        <f>IF(ISBLANK(A936),"",'Frese Valve Selection'!B936)</f>
        <v>0</v>
      </c>
      <c r="K936" s="42" t="str">
        <f>IF(ISBLANK('Frese Valve Selection'!E936),"",'Frese Valve Selection'!E936)</f>
        <v/>
      </c>
    </row>
    <row r="937" spans="1:11">
      <c r="A937" s="40" t="str">
        <f>IF(ISBLANK('Frese Valve Selection'!O937),"",'Frese Valve Selection'!O937)</f>
        <v/>
      </c>
      <c r="B937" s="41">
        <f>'Frese Valve Selection'!C937</f>
        <v>0</v>
      </c>
      <c r="C937" s="41">
        <f>IF(ISBLANK(A937),"",'Frese Valve Selection'!AE937)</f>
        <v>0</v>
      </c>
      <c r="D937" s="41"/>
      <c r="E937" s="41"/>
      <c r="F937" s="41">
        <f>IF(ISBLANK(A937),"",'Frese Valve Selection'!D937)</f>
        <v>0</v>
      </c>
      <c r="G937" s="41">
        <v>1</v>
      </c>
      <c r="H937" s="41" t="s">
        <v>78</v>
      </c>
      <c r="I937" s="41" t="str">
        <f>IF(ISBLANK(A937),"",'Frese Valve Selection'!AF937&amp;" kPa")</f>
        <v>0 kPa</v>
      </c>
      <c r="J937" s="41">
        <f>IF(ISBLANK(A937),"",'Frese Valve Selection'!B937)</f>
        <v>0</v>
      </c>
      <c r="K937" s="42" t="str">
        <f>IF(ISBLANK('Frese Valve Selection'!E937),"",'Frese Valve Selection'!E937)</f>
        <v/>
      </c>
    </row>
    <row r="938" spans="1:11">
      <c r="A938" s="40" t="str">
        <f>IF(ISBLANK('Frese Valve Selection'!O938),"",'Frese Valve Selection'!O938)</f>
        <v/>
      </c>
      <c r="B938" s="41">
        <f>'Frese Valve Selection'!C938</f>
        <v>0</v>
      </c>
      <c r="C938" s="41">
        <f>IF(ISBLANK(A938),"",'Frese Valve Selection'!AE938)</f>
        <v>0</v>
      </c>
      <c r="D938" s="41"/>
      <c r="E938" s="41"/>
      <c r="F938" s="41">
        <f>IF(ISBLANK(A938),"",'Frese Valve Selection'!D938)</f>
        <v>0</v>
      </c>
      <c r="G938" s="41">
        <v>1</v>
      </c>
      <c r="H938" s="41" t="s">
        <v>78</v>
      </c>
      <c r="I938" s="41" t="str">
        <f>IF(ISBLANK(A938),"",'Frese Valve Selection'!AF938&amp;" kPa")</f>
        <v>0 kPa</v>
      </c>
      <c r="J938" s="41">
        <f>IF(ISBLANK(A938),"",'Frese Valve Selection'!B938)</f>
        <v>0</v>
      </c>
      <c r="K938" s="42" t="str">
        <f>IF(ISBLANK('Frese Valve Selection'!E938),"",'Frese Valve Selection'!E938)</f>
        <v/>
      </c>
    </row>
    <row r="939" spans="1:11">
      <c r="A939" s="40" t="str">
        <f>IF(ISBLANK('Frese Valve Selection'!O939),"",'Frese Valve Selection'!O939)</f>
        <v/>
      </c>
      <c r="B939" s="41">
        <f>'Frese Valve Selection'!C939</f>
        <v>0</v>
      </c>
      <c r="C939" s="41">
        <f>IF(ISBLANK(A939),"",'Frese Valve Selection'!AE939)</f>
        <v>0</v>
      </c>
      <c r="D939" s="41"/>
      <c r="E939" s="41"/>
      <c r="F939" s="41">
        <f>IF(ISBLANK(A939),"",'Frese Valve Selection'!D939)</f>
        <v>0</v>
      </c>
      <c r="G939" s="41">
        <v>1</v>
      </c>
      <c r="H939" s="41" t="s">
        <v>78</v>
      </c>
      <c r="I939" s="41" t="str">
        <f>IF(ISBLANK(A939),"",'Frese Valve Selection'!AF939&amp;" kPa")</f>
        <v>0 kPa</v>
      </c>
      <c r="J939" s="41">
        <f>IF(ISBLANK(A939),"",'Frese Valve Selection'!B939)</f>
        <v>0</v>
      </c>
      <c r="K939" s="42" t="str">
        <f>IF(ISBLANK('Frese Valve Selection'!E939),"",'Frese Valve Selection'!E939)</f>
        <v/>
      </c>
    </row>
    <row r="940" spans="1:11">
      <c r="A940" s="40" t="str">
        <f>IF(ISBLANK('Frese Valve Selection'!O940),"",'Frese Valve Selection'!O940)</f>
        <v/>
      </c>
      <c r="B940" s="41">
        <f>'Frese Valve Selection'!C940</f>
        <v>0</v>
      </c>
      <c r="C940" s="41">
        <f>IF(ISBLANK(A940),"",'Frese Valve Selection'!AE940)</f>
        <v>0</v>
      </c>
      <c r="D940" s="41"/>
      <c r="E940" s="41"/>
      <c r="F940" s="41">
        <f>IF(ISBLANK(A940),"",'Frese Valve Selection'!D940)</f>
        <v>0</v>
      </c>
      <c r="G940" s="41">
        <v>1</v>
      </c>
      <c r="H940" s="41" t="s">
        <v>78</v>
      </c>
      <c r="I940" s="41" t="str">
        <f>IF(ISBLANK(A940),"",'Frese Valve Selection'!AF940&amp;" kPa")</f>
        <v>0 kPa</v>
      </c>
      <c r="J940" s="41">
        <f>IF(ISBLANK(A940),"",'Frese Valve Selection'!B940)</f>
        <v>0</v>
      </c>
      <c r="K940" s="42" t="str">
        <f>IF(ISBLANK('Frese Valve Selection'!E940),"",'Frese Valve Selection'!E940)</f>
        <v/>
      </c>
    </row>
    <row r="941" spans="1:11">
      <c r="A941" s="40" t="str">
        <f>IF(ISBLANK('Frese Valve Selection'!O941),"",'Frese Valve Selection'!O941)</f>
        <v/>
      </c>
      <c r="B941" s="41">
        <f>'Frese Valve Selection'!C941</f>
        <v>0</v>
      </c>
      <c r="C941" s="41">
        <f>IF(ISBLANK(A941),"",'Frese Valve Selection'!AE941)</f>
        <v>0</v>
      </c>
      <c r="D941" s="41"/>
      <c r="E941" s="41"/>
      <c r="F941" s="41">
        <f>IF(ISBLANK(A941),"",'Frese Valve Selection'!D941)</f>
        <v>0</v>
      </c>
      <c r="G941" s="41">
        <v>1</v>
      </c>
      <c r="H941" s="41" t="s">
        <v>78</v>
      </c>
      <c r="I941" s="41" t="str">
        <f>IF(ISBLANK(A941),"",'Frese Valve Selection'!AF941&amp;" kPa")</f>
        <v>0 kPa</v>
      </c>
      <c r="J941" s="41">
        <f>IF(ISBLANK(A941),"",'Frese Valve Selection'!B941)</f>
        <v>0</v>
      </c>
      <c r="K941" s="42" t="str">
        <f>IF(ISBLANK('Frese Valve Selection'!E941),"",'Frese Valve Selection'!E941)</f>
        <v/>
      </c>
    </row>
    <row r="942" spans="1:11">
      <c r="A942" s="40" t="str">
        <f>IF(ISBLANK('Frese Valve Selection'!O942),"",'Frese Valve Selection'!O942)</f>
        <v/>
      </c>
      <c r="B942" s="41">
        <f>'Frese Valve Selection'!C942</f>
        <v>0</v>
      </c>
      <c r="C942" s="41">
        <f>IF(ISBLANK(A942),"",'Frese Valve Selection'!AE942)</f>
        <v>0</v>
      </c>
      <c r="D942" s="41"/>
      <c r="E942" s="41"/>
      <c r="F942" s="41">
        <f>IF(ISBLANK(A942),"",'Frese Valve Selection'!D942)</f>
        <v>0</v>
      </c>
      <c r="G942" s="41">
        <v>1</v>
      </c>
      <c r="H942" s="41" t="s">
        <v>78</v>
      </c>
      <c r="I942" s="41" t="str">
        <f>IF(ISBLANK(A942),"",'Frese Valve Selection'!AF942&amp;" kPa")</f>
        <v>0 kPa</v>
      </c>
      <c r="J942" s="41">
        <f>IF(ISBLANK(A942),"",'Frese Valve Selection'!B942)</f>
        <v>0</v>
      </c>
      <c r="K942" s="42" t="str">
        <f>IF(ISBLANK('Frese Valve Selection'!E942),"",'Frese Valve Selection'!E942)</f>
        <v/>
      </c>
    </row>
    <row r="943" spans="1:11">
      <c r="A943" s="40" t="str">
        <f>IF(ISBLANK('Frese Valve Selection'!O943),"",'Frese Valve Selection'!O943)</f>
        <v/>
      </c>
      <c r="B943" s="41">
        <f>'Frese Valve Selection'!C943</f>
        <v>0</v>
      </c>
      <c r="C943" s="41">
        <f>IF(ISBLANK(A943),"",'Frese Valve Selection'!AE943)</f>
        <v>0</v>
      </c>
      <c r="D943" s="41"/>
      <c r="E943" s="41"/>
      <c r="F943" s="41">
        <f>IF(ISBLANK(A943),"",'Frese Valve Selection'!D943)</f>
        <v>0</v>
      </c>
      <c r="G943" s="41">
        <v>1</v>
      </c>
      <c r="H943" s="41" t="s">
        <v>78</v>
      </c>
      <c r="I943" s="41" t="str">
        <f>IF(ISBLANK(A943),"",'Frese Valve Selection'!AF943&amp;" kPa")</f>
        <v>0 kPa</v>
      </c>
      <c r="J943" s="41">
        <f>IF(ISBLANK(A943),"",'Frese Valve Selection'!B943)</f>
        <v>0</v>
      </c>
      <c r="K943" s="42" t="str">
        <f>IF(ISBLANK('Frese Valve Selection'!E943),"",'Frese Valve Selection'!E943)</f>
        <v/>
      </c>
    </row>
    <row r="944" spans="1:11">
      <c r="A944" s="40" t="str">
        <f>IF(ISBLANK('Frese Valve Selection'!O944),"",'Frese Valve Selection'!O944)</f>
        <v/>
      </c>
      <c r="B944" s="41">
        <f>'Frese Valve Selection'!C944</f>
        <v>0</v>
      </c>
      <c r="C944" s="41">
        <f>IF(ISBLANK(A944),"",'Frese Valve Selection'!AE944)</f>
        <v>0</v>
      </c>
      <c r="D944" s="41"/>
      <c r="E944" s="41"/>
      <c r="F944" s="41">
        <f>IF(ISBLANK(A944),"",'Frese Valve Selection'!D944)</f>
        <v>0</v>
      </c>
      <c r="G944" s="41">
        <v>1</v>
      </c>
      <c r="H944" s="41" t="s">
        <v>78</v>
      </c>
      <c r="I944" s="41" t="str">
        <f>IF(ISBLANK(A944),"",'Frese Valve Selection'!AF944&amp;" kPa")</f>
        <v>0 kPa</v>
      </c>
      <c r="J944" s="41">
        <f>IF(ISBLANK(A944),"",'Frese Valve Selection'!B944)</f>
        <v>0</v>
      </c>
      <c r="K944" s="42" t="str">
        <f>IF(ISBLANK('Frese Valve Selection'!E944),"",'Frese Valve Selection'!E944)</f>
        <v/>
      </c>
    </row>
    <row r="945" spans="1:11">
      <c r="A945" s="40" t="str">
        <f>IF(ISBLANK('Frese Valve Selection'!O945),"",'Frese Valve Selection'!O945)</f>
        <v/>
      </c>
      <c r="B945" s="41">
        <f>'Frese Valve Selection'!C945</f>
        <v>0</v>
      </c>
      <c r="C945" s="41">
        <f>IF(ISBLANK(A945),"",'Frese Valve Selection'!AE945)</f>
        <v>0</v>
      </c>
      <c r="D945" s="41"/>
      <c r="E945" s="41"/>
      <c r="F945" s="41">
        <f>IF(ISBLANK(A945),"",'Frese Valve Selection'!D945)</f>
        <v>0</v>
      </c>
      <c r="G945" s="41">
        <v>1</v>
      </c>
      <c r="H945" s="41" t="s">
        <v>78</v>
      </c>
      <c r="I945" s="41" t="str">
        <f>IF(ISBLANK(A945),"",'Frese Valve Selection'!AF945&amp;" kPa")</f>
        <v>0 kPa</v>
      </c>
      <c r="J945" s="41">
        <f>IF(ISBLANK(A945),"",'Frese Valve Selection'!B945)</f>
        <v>0</v>
      </c>
      <c r="K945" s="42" t="str">
        <f>IF(ISBLANK('Frese Valve Selection'!E945),"",'Frese Valve Selection'!E945)</f>
        <v/>
      </c>
    </row>
    <row r="946" spans="1:11">
      <c r="A946" s="40" t="str">
        <f>IF(ISBLANK('Frese Valve Selection'!O946),"",'Frese Valve Selection'!O946)</f>
        <v/>
      </c>
      <c r="B946" s="41">
        <f>'Frese Valve Selection'!C946</f>
        <v>0</v>
      </c>
      <c r="C946" s="41">
        <f>IF(ISBLANK(A946),"",'Frese Valve Selection'!AE946)</f>
        <v>0</v>
      </c>
      <c r="D946" s="41"/>
      <c r="E946" s="41"/>
      <c r="F946" s="41">
        <f>IF(ISBLANK(A946),"",'Frese Valve Selection'!D946)</f>
        <v>0</v>
      </c>
      <c r="G946" s="41">
        <v>1</v>
      </c>
      <c r="H946" s="41" t="s">
        <v>78</v>
      </c>
      <c r="I946" s="41" t="str">
        <f>IF(ISBLANK(A946),"",'Frese Valve Selection'!AF946&amp;" kPa")</f>
        <v>0 kPa</v>
      </c>
      <c r="J946" s="41">
        <f>IF(ISBLANK(A946),"",'Frese Valve Selection'!B946)</f>
        <v>0</v>
      </c>
      <c r="K946" s="42" t="str">
        <f>IF(ISBLANK('Frese Valve Selection'!E946),"",'Frese Valve Selection'!E946)</f>
        <v/>
      </c>
    </row>
    <row r="947" spans="1:11">
      <c r="A947" s="40" t="str">
        <f>IF(ISBLANK('Frese Valve Selection'!O947),"",'Frese Valve Selection'!O947)</f>
        <v/>
      </c>
      <c r="B947" s="41">
        <f>'Frese Valve Selection'!C947</f>
        <v>0</v>
      </c>
      <c r="C947" s="41">
        <f>IF(ISBLANK(A947),"",'Frese Valve Selection'!AE947)</f>
        <v>0</v>
      </c>
      <c r="D947" s="41"/>
      <c r="E947" s="41"/>
      <c r="F947" s="41">
        <f>IF(ISBLANK(A947),"",'Frese Valve Selection'!D947)</f>
        <v>0</v>
      </c>
      <c r="G947" s="41">
        <v>1</v>
      </c>
      <c r="H947" s="41" t="s">
        <v>78</v>
      </c>
      <c r="I947" s="41" t="str">
        <f>IF(ISBLANK(A947),"",'Frese Valve Selection'!AF947&amp;" kPa")</f>
        <v>0 kPa</v>
      </c>
      <c r="J947" s="41">
        <f>IF(ISBLANK(A947),"",'Frese Valve Selection'!B947)</f>
        <v>0</v>
      </c>
      <c r="K947" s="42" t="str">
        <f>IF(ISBLANK('Frese Valve Selection'!E947),"",'Frese Valve Selection'!E947)</f>
        <v/>
      </c>
    </row>
    <row r="948" spans="1:11">
      <c r="A948" s="40" t="str">
        <f>IF(ISBLANK('Frese Valve Selection'!O948),"",'Frese Valve Selection'!O948)</f>
        <v/>
      </c>
      <c r="B948" s="41">
        <f>'Frese Valve Selection'!C948</f>
        <v>0</v>
      </c>
      <c r="C948" s="41">
        <f>IF(ISBLANK(A948),"",'Frese Valve Selection'!AE948)</f>
        <v>0</v>
      </c>
      <c r="D948" s="41"/>
      <c r="E948" s="41"/>
      <c r="F948" s="41">
        <f>IF(ISBLANK(A948),"",'Frese Valve Selection'!D948)</f>
        <v>0</v>
      </c>
      <c r="G948" s="41">
        <v>1</v>
      </c>
      <c r="H948" s="41" t="s">
        <v>78</v>
      </c>
      <c r="I948" s="41" t="str">
        <f>IF(ISBLANK(A948),"",'Frese Valve Selection'!AF948&amp;" kPa")</f>
        <v>0 kPa</v>
      </c>
      <c r="J948" s="41">
        <f>IF(ISBLANK(A948),"",'Frese Valve Selection'!B948)</f>
        <v>0</v>
      </c>
      <c r="K948" s="42" t="str">
        <f>IF(ISBLANK('Frese Valve Selection'!E948),"",'Frese Valve Selection'!E948)</f>
        <v/>
      </c>
    </row>
    <row r="949" spans="1:11">
      <c r="A949" s="40" t="str">
        <f>IF(ISBLANK('Frese Valve Selection'!O949),"",'Frese Valve Selection'!O949)</f>
        <v/>
      </c>
      <c r="B949" s="41">
        <f>'Frese Valve Selection'!C949</f>
        <v>0</v>
      </c>
      <c r="C949" s="41">
        <f>IF(ISBLANK(A949),"",'Frese Valve Selection'!AE949)</f>
        <v>0</v>
      </c>
      <c r="D949" s="41"/>
      <c r="E949" s="41"/>
      <c r="F949" s="41">
        <f>IF(ISBLANK(A949),"",'Frese Valve Selection'!D949)</f>
        <v>0</v>
      </c>
      <c r="G949" s="41">
        <v>1</v>
      </c>
      <c r="H949" s="41" t="s">
        <v>78</v>
      </c>
      <c r="I949" s="41" t="str">
        <f>IF(ISBLANK(A949),"",'Frese Valve Selection'!AF949&amp;" kPa")</f>
        <v>0 kPa</v>
      </c>
      <c r="J949" s="41">
        <f>IF(ISBLANK(A949),"",'Frese Valve Selection'!B949)</f>
        <v>0</v>
      </c>
      <c r="K949" s="42" t="str">
        <f>IF(ISBLANK('Frese Valve Selection'!E949),"",'Frese Valve Selection'!E949)</f>
        <v/>
      </c>
    </row>
    <row r="950" spans="1:11">
      <c r="A950" s="40" t="str">
        <f>IF(ISBLANK('Frese Valve Selection'!O950),"",'Frese Valve Selection'!O950)</f>
        <v/>
      </c>
      <c r="B950" s="41">
        <f>'Frese Valve Selection'!C950</f>
        <v>0</v>
      </c>
      <c r="C950" s="41">
        <f>IF(ISBLANK(A950),"",'Frese Valve Selection'!AE950)</f>
        <v>0</v>
      </c>
      <c r="D950" s="41"/>
      <c r="E950" s="41"/>
      <c r="F950" s="41">
        <f>IF(ISBLANK(A950),"",'Frese Valve Selection'!D950)</f>
        <v>0</v>
      </c>
      <c r="G950" s="41">
        <v>1</v>
      </c>
      <c r="H950" s="41" t="s">
        <v>78</v>
      </c>
      <c r="I950" s="41" t="str">
        <f>IF(ISBLANK(A950),"",'Frese Valve Selection'!AF950&amp;" kPa")</f>
        <v>0 kPa</v>
      </c>
      <c r="J950" s="41">
        <f>IF(ISBLANK(A950),"",'Frese Valve Selection'!B950)</f>
        <v>0</v>
      </c>
      <c r="K950" s="42" t="str">
        <f>IF(ISBLANK('Frese Valve Selection'!E950),"",'Frese Valve Selection'!E950)</f>
        <v/>
      </c>
    </row>
    <row r="951" spans="1:11">
      <c r="A951" s="40" t="str">
        <f>IF(ISBLANK('Frese Valve Selection'!O951),"",'Frese Valve Selection'!O951)</f>
        <v/>
      </c>
      <c r="B951" s="41">
        <f>'Frese Valve Selection'!C951</f>
        <v>0</v>
      </c>
      <c r="C951" s="41">
        <f>IF(ISBLANK(A951),"",'Frese Valve Selection'!AE951)</f>
        <v>0</v>
      </c>
      <c r="D951" s="41"/>
      <c r="E951" s="41"/>
      <c r="F951" s="41">
        <f>IF(ISBLANK(A951),"",'Frese Valve Selection'!D951)</f>
        <v>0</v>
      </c>
      <c r="G951" s="41">
        <v>1</v>
      </c>
      <c r="H951" s="41" t="s">
        <v>78</v>
      </c>
      <c r="I951" s="41" t="str">
        <f>IF(ISBLANK(A951),"",'Frese Valve Selection'!AF951&amp;" kPa")</f>
        <v>0 kPa</v>
      </c>
      <c r="J951" s="41">
        <f>IF(ISBLANK(A951),"",'Frese Valve Selection'!B951)</f>
        <v>0</v>
      </c>
      <c r="K951" s="42" t="str">
        <f>IF(ISBLANK('Frese Valve Selection'!E951),"",'Frese Valve Selection'!E951)</f>
        <v/>
      </c>
    </row>
    <row r="952" spans="1:11">
      <c r="A952" s="40" t="str">
        <f>IF(ISBLANK('Frese Valve Selection'!O952),"",'Frese Valve Selection'!O952)</f>
        <v/>
      </c>
      <c r="B952" s="41">
        <f>'Frese Valve Selection'!C952</f>
        <v>0</v>
      </c>
      <c r="C952" s="41">
        <f>IF(ISBLANK(A952),"",'Frese Valve Selection'!AE952)</f>
        <v>0</v>
      </c>
      <c r="D952" s="41"/>
      <c r="E952" s="41"/>
      <c r="F952" s="41">
        <f>IF(ISBLANK(A952),"",'Frese Valve Selection'!D952)</f>
        <v>0</v>
      </c>
      <c r="G952" s="41">
        <v>1</v>
      </c>
      <c r="H952" s="41" t="s">
        <v>78</v>
      </c>
      <c r="I952" s="41" t="str">
        <f>IF(ISBLANK(A952),"",'Frese Valve Selection'!AF952&amp;" kPa")</f>
        <v>0 kPa</v>
      </c>
      <c r="J952" s="41">
        <f>IF(ISBLANK(A952),"",'Frese Valve Selection'!B952)</f>
        <v>0</v>
      </c>
      <c r="K952" s="42" t="str">
        <f>IF(ISBLANK('Frese Valve Selection'!E952),"",'Frese Valve Selection'!E952)</f>
        <v/>
      </c>
    </row>
    <row r="953" spans="1:11">
      <c r="A953" s="40" t="str">
        <f>IF(ISBLANK('Frese Valve Selection'!O953),"",'Frese Valve Selection'!O953)</f>
        <v/>
      </c>
      <c r="B953" s="41">
        <f>'Frese Valve Selection'!C953</f>
        <v>0</v>
      </c>
      <c r="C953" s="41">
        <f>IF(ISBLANK(A953),"",'Frese Valve Selection'!AE953)</f>
        <v>0</v>
      </c>
      <c r="D953" s="41"/>
      <c r="E953" s="41"/>
      <c r="F953" s="41">
        <f>IF(ISBLANK(A953),"",'Frese Valve Selection'!D953)</f>
        <v>0</v>
      </c>
      <c r="G953" s="41">
        <v>1</v>
      </c>
      <c r="H953" s="41" t="s">
        <v>78</v>
      </c>
      <c r="I953" s="41" t="str">
        <f>IF(ISBLANK(A953),"",'Frese Valve Selection'!AF953&amp;" kPa")</f>
        <v>0 kPa</v>
      </c>
      <c r="J953" s="41">
        <f>IF(ISBLANK(A953),"",'Frese Valve Selection'!B953)</f>
        <v>0</v>
      </c>
      <c r="K953" s="42" t="str">
        <f>IF(ISBLANK('Frese Valve Selection'!E953),"",'Frese Valve Selection'!E953)</f>
        <v/>
      </c>
    </row>
    <row r="954" spans="1:11">
      <c r="A954" s="40" t="str">
        <f>IF(ISBLANK('Frese Valve Selection'!O954),"",'Frese Valve Selection'!O954)</f>
        <v/>
      </c>
      <c r="B954" s="41">
        <f>'Frese Valve Selection'!C954</f>
        <v>0</v>
      </c>
      <c r="C954" s="41">
        <f>IF(ISBLANK(A954),"",'Frese Valve Selection'!AE954)</f>
        <v>0</v>
      </c>
      <c r="D954" s="41"/>
      <c r="E954" s="41"/>
      <c r="F954" s="41">
        <f>IF(ISBLANK(A954),"",'Frese Valve Selection'!D954)</f>
        <v>0</v>
      </c>
      <c r="G954" s="41">
        <v>1</v>
      </c>
      <c r="H954" s="41" t="s">
        <v>78</v>
      </c>
      <c r="I954" s="41" t="str">
        <f>IF(ISBLANK(A954),"",'Frese Valve Selection'!AF954&amp;" kPa")</f>
        <v>0 kPa</v>
      </c>
      <c r="J954" s="41">
        <f>IF(ISBLANK(A954),"",'Frese Valve Selection'!B954)</f>
        <v>0</v>
      </c>
      <c r="K954" s="42" t="str">
        <f>IF(ISBLANK('Frese Valve Selection'!E954),"",'Frese Valve Selection'!E954)</f>
        <v/>
      </c>
    </row>
    <row r="955" spans="1:11">
      <c r="A955" s="40" t="str">
        <f>IF(ISBLANK('Frese Valve Selection'!O955),"",'Frese Valve Selection'!O955)</f>
        <v/>
      </c>
      <c r="B955" s="41">
        <f>'Frese Valve Selection'!C955</f>
        <v>0</v>
      </c>
      <c r="C955" s="41">
        <f>IF(ISBLANK(A955),"",'Frese Valve Selection'!AE955)</f>
        <v>0</v>
      </c>
      <c r="D955" s="41"/>
      <c r="E955" s="41"/>
      <c r="F955" s="41">
        <f>IF(ISBLANK(A955),"",'Frese Valve Selection'!D955)</f>
        <v>0</v>
      </c>
      <c r="G955" s="41">
        <v>1</v>
      </c>
      <c r="H955" s="41" t="s">
        <v>78</v>
      </c>
      <c r="I955" s="41" t="str">
        <f>IF(ISBLANK(A955),"",'Frese Valve Selection'!AF955&amp;" kPa")</f>
        <v>0 kPa</v>
      </c>
      <c r="J955" s="41">
        <f>IF(ISBLANK(A955),"",'Frese Valve Selection'!B955)</f>
        <v>0</v>
      </c>
      <c r="K955" s="42" t="str">
        <f>IF(ISBLANK('Frese Valve Selection'!E955),"",'Frese Valve Selection'!E955)</f>
        <v/>
      </c>
    </row>
    <row r="956" spans="1:11">
      <c r="A956" s="40" t="str">
        <f>IF(ISBLANK('Frese Valve Selection'!O956),"",'Frese Valve Selection'!O956)</f>
        <v/>
      </c>
      <c r="B956" s="41">
        <f>'Frese Valve Selection'!C956</f>
        <v>0</v>
      </c>
      <c r="C956" s="41">
        <f>IF(ISBLANK(A956),"",'Frese Valve Selection'!AE956)</f>
        <v>0</v>
      </c>
      <c r="D956" s="41"/>
      <c r="E956" s="41"/>
      <c r="F956" s="41">
        <f>IF(ISBLANK(A956),"",'Frese Valve Selection'!D956)</f>
        <v>0</v>
      </c>
      <c r="G956" s="41">
        <v>1</v>
      </c>
      <c r="H956" s="41" t="s">
        <v>78</v>
      </c>
      <c r="I956" s="41" t="str">
        <f>IF(ISBLANK(A956),"",'Frese Valve Selection'!AF956&amp;" kPa")</f>
        <v>0 kPa</v>
      </c>
      <c r="J956" s="41">
        <f>IF(ISBLANK(A956),"",'Frese Valve Selection'!B956)</f>
        <v>0</v>
      </c>
      <c r="K956" s="42" t="str">
        <f>IF(ISBLANK('Frese Valve Selection'!E956),"",'Frese Valve Selection'!E956)</f>
        <v/>
      </c>
    </row>
    <row r="957" spans="1:11">
      <c r="A957" s="40" t="str">
        <f>IF(ISBLANK('Frese Valve Selection'!O957),"",'Frese Valve Selection'!O957)</f>
        <v/>
      </c>
      <c r="B957" s="41">
        <f>'Frese Valve Selection'!C957</f>
        <v>0</v>
      </c>
      <c r="C957" s="41">
        <f>IF(ISBLANK(A957),"",'Frese Valve Selection'!AE957)</f>
        <v>0</v>
      </c>
      <c r="D957" s="41"/>
      <c r="E957" s="41"/>
      <c r="F957" s="41">
        <f>IF(ISBLANK(A957),"",'Frese Valve Selection'!D957)</f>
        <v>0</v>
      </c>
      <c r="G957" s="41">
        <v>1</v>
      </c>
      <c r="H957" s="41" t="s">
        <v>78</v>
      </c>
      <c r="I957" s="41" t="str">
        <f>IF(ISBLANK(A957),"",'Frese Valve Selection'!AF957&amp;" kPa")</f>
        <v>0 kPa</v>
      </c>
      <c r="J957" s="41">
        <f>IF(ISBLANK(A957),"",'Frese Valve Selection'!B957)</f>
        <v>0</v>
      </c>
      <c r="K957" s="42" t="str">
        <f>IF(ISBLANK('Frese Valve Selection'!E957),"",'Frese Valve Selection'!E957)</f>
        <v/>
      </c>
    </row>
    <row r="958" spans="1:11">
      <c r="A958" s="40" t="str">
        <f>IF(ISBLANK('Frese Valve Selection'!O958),"",'Frese Valve Selection'!O958)</f>
        <v/>
      </c>
      <c r="B958" s="41">
        <f>'Frese Valve Selection'!C958</f>
        <v>0</v>
      </c>
      <c r="C958" s="41">
        <f>IF(ISBLANK(A958),"",'Frese Valve Selection'!AE958)</f>
        <v>0</v>
      </c>
      <c r="D958" s="41"/>
      <c r="E958" s="41"/>
      <c r="F958" s="41">
        <f>IF(ISBLANK(A958),"",'Frese Valve Selection'!D958)</f>
        <v>0</v>
      </c>
      <c r="G958" s="41">
        <v>1</v>
      </c>
      <c r="H958" s="41" t="s">
        <v>78</v>
      </c>
      <c r="I958" s="41" t="str">
        <f>IF(ISBLANK(A958),"",'Frese Valve Selection'!AF958&amp;" kPa")</f>
        <v>0 kPa</v>
      </c>
      <c r="J958" s="41">
        <f>IF(ISBLANK(A958),"",'Frese Valve Selection'!B958)</f>
        <v>0</v>
      </c>
      <c r="K958" s="42" t="str">
        <f>IF(ISBLANK('Frese Valve Selection'!E958),"",'Frese Valve Selection'!E958)</f>
        <v/>
      </c>
    </row>
    <row r="959" spans="1:11">
      <c r="A959" s="40" t="str">
        <f>IF(ISBLANK('Frese Valve Selection'!O959),"",'Frese Valve Selection'!O959)</f>
        <v/>
      </c>
      <c r="B959" s="41">
        <f>'Frese Valve Selection'!C959</f>
        <v>0</v>
      </c>
      <c r="C959" s="41">
        <f>IF(ISBLANK(A959),"",'Frese Valve Selection'!AE959)</f>
        <v>0</v>
      </c>
      <c r="D959" s="41"/>
      <c r="E959" s="41"/>
      <c r="F959" s="41">
        <f>IF(ISBLANK(A959),"",'Frese Valve Selection'!D959)</f>
        <v>0</v>
      </c>
      <c r="G959" s="41">
        <v>1</v>
      </c>
      <c r="H959" s="41" t="s">
        <v>78</v>
      </c>
      <c r="I959" s="41" t="str">
        <f>IF(ISBLANK(A959),"",'Frese Valve Selection'!AF959&amp;" kPa")</f>
        <v>0 kPa</v>
      </c>
      <c r="J959" s="41">
        <f>IF(ISBLANK(A959),"",'Frese Valve Selection'!B959)</f>
        <v>0</v>
      </c>
      <c r="K959" s="42" t="str">
        <f>IF(ISBLANK('Frese Valve Selection'!E959),"",'Frese Valve Selection'!E959)</f>
        <v/>
      </c>
    </row>
    <row r="960" spans="1:11">
      <c r="A960" s="40" t="str">
        <f>IF(ISBLANK('Frese Valve Selection'!O960),"",'Frese Valve Selection'!O960)</f>
        <v/>
      </c>
      <c r="B960" s="41">
        <f>'Frese Valve Selection'!C960</f>
        <v>0</v>
      </c>
      <c r="C960" s="41">
        <f>IF(ISBLANK(A960),"",'Frese Valve Selection'!AE960)</f>
        <v>0</v>
      </c>
      <c r="D960" s="41"/>
      <c r="E960" s="41"/>
      <c r="F960" s="41">
        <f>IF(ISBLANK(A960),"",'Frese Valve Selection'!D960)</f>
        <v>0</v>
      </c>
      <c r="G960" s="41">
        <v>1</v>
      </c>
      <c r="H960" s="41" t="s">
        <v>78</v>
      </c>
      <c r="I960" s="41" t="str">
        <f>IF(ISBLANK(A960),"",'Frese Valve Selection'!AF960&amp;" kPa")</f>
        <v>0 kPa</v>
      </c>
      <c r="J960" s="41">
        <f>IF(ISBLANK(A960),"",'Frese Valve Selection'!B960)</f>
        <v>0</v>
      </c>
      <c r="K960" s="42" t="str">
        <f>IF(ISBLANK('Frese Valve Selection'!E960),"",'Frese Valve Selection'!E960)</f>
        <v/>
      </c>
    </row>
    <row r="961" spans="1:11">
      <c r="A961" s="40" t="str">
        <f>IF(ISBLANK('Frese Valve Selection'!O961),"",'Frese Valve Selection'!O961)</f>
        <v/>
      </c>
      <c r="B961" s="41">
        <f>'Frese Valve Selection'!C961</f>
        <v>0</v>
      </c>
      <c r="C961" s="41">
        <f>IF(ISBLANK(A961),"",'Frese Valve Selection'!AE961)</f>
        <v>0</v>
      </c>
      <c r="D961" s="41"/>
      <c r="E961" s="41"/>
      <c r="F961" s="41">
        <f>IF(ISBLANK(A961),"",'Frese Valve Selection'!D961)</f>
        <v>0</v>
      </c>
      <c r="G961" s="41">
        <v>1</v>
      </c>
      <c r="H961" s="41" t="s">
        <v>78</v>
      </c>
      <c r="I961" s="41" t="str">
        <f>IF(ISBLANK(A961),"",'Frese Valve Selection'!AF961&amp;" kPa")</f>
        <v>0 kPa</v>
      </c>
      <c r="J961" s="41">
        <f>IF(ISBLANK(A961),"",'Frese Valve Selection'!B961)</f>
        <v>0</v>
      </c>
      <c r="K961" s="42" t="str">
        <f>IF(ISBLANK('Frese Valve Selection'!E961),"",'Frese Valve Selection'!E961)</f>
        <v/>
      </c>
    </row>
    <row r="962" spans="1:11">
      <c r="A962" s="40" t="str">
        <f>IF(ISBLANK('Frese Valve Selection'!O962),"",'Frese Valve Selection'!O962)</f>
        <v/>
      </c>
      <c r="B962" s="41">
        <f>'Frese Valve Selection'!C962</f>
        <v>0</v>
      </c>
      <c r="C962" s="41">
        <f>IF(ISBLANK(A962),"",'Frese Valve Selection'!AE962)</f>
        <v>0</v>
      </c>
      <c r="D962" s="41"/>
      <c r="E962" s="41"/>
      <c r="F962" s="41">
        <f>IF(ISBLANK(A962),"",'Frese Valve Selection'!D962)</f>
        <v>0</v>
      </c>
      <c r="G962" s="41">
        <v>1</v>
      </c>
      <c r="H962" s="41" t="s">
        <v>78</v>
      </c>
      <c r="I962" s="41" t="str">
        <f>IF(ISBLANK(A962),"",'Frese Valve Selection'!AF962&amp;" kPa")</f>
        <v>0 kPa</v>
      </c>
      <c r="J962" s="41">
        <f>IF(ISBLANK(A962),"",'Frese Valve Selection'!B962)</f>
        <v>0</v>
      </c>
      <c r="K962" s="42" t="str">
        <f>IF(ISBLANK('Frese Valve Selection'!E962),"",'Frese Valve Selection'!E962)</f>
        <v/>
      </c>
    </row>
    <row r="963" spans="1:11">
      <c r="A963" s="40" t="str">
        <f>IF(ISBLANK('Frese Valve Selection'!O963),"",'Frese Valve Selection'!O963)</f>
        <v/>
      </c>
      <c r="B963" s="41">
        <f>'Frese Valve Selection'!C963</f>
        <v>0</v>
      </c>
      <c r="C963" s="41">
        <f>IF(ISBLANK(A963),"",'Frese Valve Selection'!AE963)</f>
        <v>0</v>
      </c>
      <c r="D963" s="41"/>
      <c r="E963" s="41"/>
      <c r="F963" s="41">
        <f>IF(ISBLANK(A963),"",'Frese Valve Selection'!D963)</f>
        <v>0</v>
      </c>
      <c r="G963" s="41">
        <v>1</v>
      </c>
      <c r="H963" s="41" t="s">
        <v>78</v>
      </c>
      <c r="I963" s="41" t="str">
        <f>IF(ISBLANK(A963),"",'Frese Valve Selection'!AF963&amp;" kPa")</f>
        <v>0 kPa</v>
      </c>
      <c r="J963" s="41">
        <f>IF(ISBLANK(A963),"",'Frese Valve Selection'!B963)</f>
        <v>0</v>
      </c>
      <c r="K963" s="42" t="str">
        <f>IF(ISBLANK('Frese Valve Selection'!E963),"",'Frese Valve Selection'!E963)</f>
        <v/>
      </c>
    </row>
    <row r="964" spans="1:11">
      <c r="A964" s="40" t="str">
        <f>IF(ISBLANK('Frese Valve Selection'!O964),"",'Frese Valve Selection'!O964)</f>
        <v/>
      </c>
      <c r="B964" s="41">
        <f>'Frese Valve Selection'!C964</f>
        <v>0</v>
      </c>
      <c r="C964" s="41">
        <f>IF(ISBLANK(A964),"",'Frese Valve Selection'!AE964)</f>
        <v>0</v>
      </c>
      <c r="D964" s="41"/>
      <c r="E964" s="41"/>
      <c r="F964" s="41">
        <f>IF(ISBLANK(A964),"",'Frese Valve Selection'!D964)</f>
        <v>0</v>
      </c>
      <c r="G964" s="41">
        <v>1</v>
      </c>
      <c r="H964" s="41" t="s">
        <v>78</v>
      </c>
      <c r="I964" s="41" t="str">
        <f>IF(ISBLANK(A964),"",'Frese Valve Selection'!AF964&amp;" kPa")</f>
        <v>0 kPa</v>
      </c>
      <c r="J964" s="41">
        <f>IF(ISBLANK(A964),"",'Frese Valve Selection'!B964)</f>
        <v>0</v>
      </c>
      <c r="K964" s="42" t="str">
        <f>IF(ISBLANK('Frese Valve Selection'!E964),"",'Frese Valve Selection'!E964)</f>
        <v/>
      </c>
    </row>
    <row r="965" spans="1:11">
      <c r="A965" s="40" t="str">
        <f>IF(ISBLANK('Frese Valve Selection'!O965),"",'Frese Valve Selection'!O965)</f>
        <v/>
      </c>
      <c r="B965" s="41">
        <f>'Frese Valve Selection'!C965</f>
        <v>0</v>
      </c>
      <c r="C965" s="41">
        <f>IF(ISBLANK(A965),"",'Frese Valve Selection'!AE965)</f>
        <v>0</v>
      </c>
      <c r="D965" s="41"/>
      <c r="E965" s="41"/>
      <c r="F965" s="41">
        <f>IF(ISBLANK(A965),"",'Frese Valve Selection'!D965)</f>
        <v>0</v>
      </c>
      <c r="G965" s="41">
        <v>1</v>
      </c>
      <c r="H965" s="41" t="s">
        <v>78</v>
      </c>
      <c r="I965" s="41" t="str">
        <f>IF(ISBLANK(A965),"",'Frese Valve Selection'!AF965&amp;" kPa")</f>
        <v>0 kPa</v>
      </c>
      <c r="J965" s="41">
        <f>IF(ISBLANK(A965),"",'Frese Valve Selection'!B965)</f>
        <v>0</v>
      </c>
      <c r="K965" s="42" t="str">
        <f>IF(ISBLANK('Frese Valve Selection'!E965),"",'Frese Valve Selection'!E965)</f>
        <v/>
      </c>
    </row>
    <row r="966" spans="1:11">
      <c r="A966" s="40" t="str">
        <f>IF(ISBLANK('Frese Valve Selection'!O966),"",'Frese Valve Selection'!O966)</f>
        <v/>
      </c>
      <c r="B966" s="41">
        <f>'Frese Valve Selection'!C966</f>
        <v>0</v>
      </c>
      <c r="C966" s="41">
        <f>IF(ISBLANK(A966),"",'Frese Valve Selection'!AE966)</f>
        <v>0</v>
      </c>
      <c r="D966" s="41"/>
      <c r="E966" s="41"/>
      <c r="F966" s="41">
        <f>IF(ISBLANK(A966),"",'Frese Valve Selection'!D966)</f>
        <v>0</v>
      </c>
      <c r="G966" s="41">
        <v>1</v>
      </c>
      <c r="H966" s="41" t="s">
        <v>78</v>
      </c>
      <c r="I966" s="41" t="str">
        <f>IF(ISBLANK(A966),"",'Frese Valve Selection'!AF966&amp;" kPa")</f>
        <v>0 kPa</v>
      </c>
      <c r="J966" s="41">
        <f>IF(ISBLANK(A966),"",'Frese Valve Selection'!B966)</f>
        <v>0</v>
      </c>
      <c r="K966" s="42" t="str">
        <f>IF(ISBLANK('Frese Valve Selection'!E966),"",'Frese Valve Selection'!E966)</f>
        <v/>
      </c>
    </row>
    <row r="967" spans="1:11">
      <c r="A967" s="40" t="str">
        <f>IF(ISBLANK('Frese Valve Selection'!O967),"",'Frese Valve Selection'!O967)</f>
        <v/>
      </c>
      <c r="B967" s="41">
        <f>'Frese Valve Selection'!C967</f>
        <v>0</v>
      </c>
      <c r="C967" s="41">
        <f>IF(ISBLANK(A967),"",'Frese Valve Selection'!AE967)</f>
        <v>0</v>
      </c>
      <c r="D967" s="41"/>
      <c r="E967" s="41"/>
      <c r="F967" s="41">
        <f>IF(ISBLANK(A967),"",'Frese Valve Selection'!D967)</f>
        <v>0</v>
      </c>
      <c r="G967" s="41">
        <v>1</v>
      </c>
      <c r="H967" s="41" t="s">
        <v>78</v>
      </c>
      <c r="I967" s="41" t="str">
        <f>IF(ISBLANK(A967),"",'Frese Valve Selection'!AF967&amp;" kPa")</f>
        <v>0 kPa</v>
      </c>
      <c r="J967" s="41">
        <f>IF(ISBLANK(A967),"",'Frese Valve Selection'!B967)</f>
        <v>0</v>
      </c>
      <c r="K967" s="42" t="str">
        <f>IF(ISBLANK('Frese Valve Selection'!E967),"",'Frese Valve Selection'!E967)</f>
        <v/>
      </c>
    </row>
    <row r="968" spans="1:11">
      <c r="A968" s="40" t="str">
        <f>IF(ISBLANK('Frese Valve Selection'!O968),"",'Frese Valve Selection'!O968)</f>
        <v/>
      </c>
      <c r="B968" s="41">
        <f>'Frese Valve Selection'!C968</f>
        <v>0</v>
      </c>
      <c r="C968" s="41">
        <f>IF(ISBLANK(A968),"",'Frese Valve Selection'!AE968)</f>
        <v>0</v>
      </c>
      <c r="D968" s="41"/>
      <c r="E968" s="41"/>
      <c r="F968" s="41">
        <f>IF(ISBLANK(A968),"",'Frese Valve Selection'!D968)</f>
        <v>0</v>
      </c>
      <c r="G968" s="41">
        <v>1</v>
      </c>
      <c r="H968" s="41" t="s">
        <v>78</v>
      </c>
      <c r="I968" s="41" t="str">
        <f>IF(ISBLANK(A968),"",'Frese Valve Selection'!AF968&amp;" kPa")</f>
        <v>0 kPa</v>
      </c>
      <c r="J968" s="41">
        <f>IF(ISBLANK(A968),"",'Frese Valve Selection'!B968)</f>
        <v>0</v>
      </c>
      <c r="K968" s="42" t="str">
        <f>IF(ISBLANK('Frese Valve Selection'!E968),"",'Frese Valve Selection'!E968)</f>
        <v/>
      </c>
    </row>
    <row r="969" spans="1:11">
      <c r="A969" s="40" t="str">
        <f>IF(ISBLANK('Frese Valve Selection'!O969),"",'Frese Valve Selection'!O969)</f>
        <v/>
      </c>
      <c r="B969" s="41">
        <f>'Frese Valve Selection'!C969</f>
        <v>0</v>
      </c>
      <c r="C969" s="41">
        <f>IF(ISBLANK(A969),"",'Frese Valve Selection'!AE969)</f>
        <v>0</v>
      </c>
      <c r="D969" s="41"/>
      <c r="E969" s="41"/>
      <c r="F969" s="41">
        <f>IF(ISBLANK(A969),"",'Frese Valve Selection'!D969)</f>
        <v>0</v>
      </c>
      <c r="G969" s="41">
        <v>1</v>
      </c>
      <c r="H969" s="41" t="s">
        <v>78</v>
      </c>
      <c r="I969" s="41" t="str">
        <f>IF(ISBLANK(A969),"",'Frese Valve Selection'!AF969&amp;" kPa")</f>
        <v>0 kPa</v>
      </c>
      <c r="J969" s="41">
        <f>IF(ISBLANK(A969),"",'Frese Valve Selection'!B969)</f>
        <v>0</v>
      </c>
      <c r="K969" s="42" t="str">
        <f>IF(ISBLANK('Frese Valve Selection'!E969),"",'Frese Valve Selection'!E969)</f>
        <v/>
      </c>
    </row>
    <row r="970" spans="1:11">
      <c r="A970" s="40" t="str">
        <f>IF(ISBLANK('Frese Valve Selection'!O970),"",'Frese Valve Selection'!O970)</f>
        <v/>
      </c>
      <c r="B970" s="41">
        <f>'Frese Valve Selection'!C970</f>
        <v>0</v>
      </c>
      <c r="C970" s="41">
        <f>IF(ISBLANK(A970),"",'Frese Valve Selection'!AE970)</f>
        <v>0</v>
      </c>
      <c r="D970" s="41"/>
      <c r="E970" s="41"/>
      <c r="F970" s="41">
        <f>IF(ISBLANK(A970),"",'Frese Valve Selection'!D970)</f>
        <v>0</v>
      </c>
      <c r="G970" s="41">
        <v>1</v>
      </c>
      <c r="H970" s="41" t="s">
        <v>78</v>
      </c>
      <c r="I970" s="41" t="str">
        <f>IF(ISBLANK(A970),"",'Frese Valve Selection'!AF970&amp;" kPa")</f>
        <v>0 kPa</v>
      </c>
      <c r="J970" s="41">
        <f>IF(ISBLANK(A970),"",'Frese Valve Selection'!B970)</f>
        <v>0</v>
      </c>
      <c r="K970" s="42" t="str">
        <f>IF(ISBLANK('Frese Valve Selection'!E970),"",'Frese Valve Selection'!E970)</f>
        <v/>
      </c>
    </row>
    <row r="971" spans="1:11">
      <c r="A971" s="40" t="str">
        <f>IF(ISBLANK('Frese Valve Selection'!O971),"",'Frese Valve Selection'!O971)</f>
        <v/>
      </c>
      <c r="B971" s="41">
        <f>'Frese Valve Selection'!C971</f>
        <v>0</v>
      </c>
      <c r="C971" s="41">
        <f>IF(ISBLANK(A971),"",'Frese Valve Selection'!AE971)</f>
        <v>0</v>
      </c>
      <c r="D971" s="41"/>
      <c r="E971" s="41"/>
      <c r="F971" s="41">
        <f>IF(ISBLANK(A971),"",'Frese Valve Selection'!D971)</f>
        <v>0</v>
      </c>
      <c r="G971" s="41">
        <v>1</v>
      </c>
      <c r="H971" s="41" t="s">
        <v>78</v>
      </c>
      <c r="I971" s="41" t="str">
        <f>IF(ISBLANK(A971),"",'Frese Valve Selection'!AF971&amp;" kPa")</f>
        <v>0 kPa</v>
      </c>
      <c r="J971" s="41">
        <f>IF(ISBLANK(A971),"",'Frese Valve Selection'!B971)</f>
        <v>0</v>
      </c>
      <c r="K971" s="42" t="str">
        <f>IF(ISBLANK('Frese Valve Selection'!E971),"",'Frese Valve Selection'!E971)</f>
        <v/>
      </c>
    </row>
    <row r="972" spans="1:11">
      <c r="A972" s="40" t="str">
        <f>IF(ISBLANK('Frese Valve Selection'!O972),"",'Frese Valve Selection'!O972)</f>
        <v/>
      </c>
      <c r="B972" s="41">
        <f>'Frese Valve Selection'!C972</f>
        <v>0</v>
      </c>
      <c r="C972" s="41">
        <f>IF(ISBLANK(A972),"",'Frese Valve Selection'!AE972)</f>
        <v>0</v>
      </c>
      <c r="D972" s="41"/>
      <c r="E972" s="41"/>
      <c r="F972" s="41">
        <f>IF(ISBLANK(A972),"",'Frese Valve Selection'!D972)</f>
        <v>0</v>
      </c>
      <c r="G972" s="41">
        <v>1</v>
      </c>
      <c r="H972" s="41" t="s">
        <v>78</v>
      </c>
      <c r="I972" s="41" t="str">
        <f>IF(ISBLANK(A972),"",'Frese Valve Selection'!AF972&amp;" kPa")</f>
        <v>0 kPa</v>
      </c>
      <c r="J972" s="41">
        <f>IF(ISBLANK(A972),"",'Frese Valve Selection'!B972)</f>
        <v>0</v>
      </c>
      <c r="K972" s="42" t="str">
        <f>IF(ISBLANK('Frese Valve Selection'!E972),"",'Frese Valve Selection'!E972)</f>
        <v/>
      </c>
    </row>
    <row r="973" spans="1:11">
      <c r="A973" s="40" t="str">
        <f>IF(ISBLANK('Frese Valve Selection'!O973),"",'Frese Valve Selection'!O973)</f>
        <v/>
      </c>
      <c r="B973" s="41">
        <f>'Frese Valve Selection'!C973</f>
        <v>0</v>
      </c>
      <c r="C973" s="41">
        <f>IF(ISBLANK(A973),"",'Frese Valve Selection'!AE973)</f>
        <v>0</v>
      </c>
      <c r="D973" s="41"/>
      <c r="E973" s="41"/>
      <c r="F973" s="41">
        <f>IF(ISBLANK(A973),"",'Frese Valve Selection'!D973)</f>
        <v>0</v>
      </c>
      <c r="G973" s="41">
        <v>1</v>
      </c>
      <c r="H973" s="41" t="s">
        <v>78</v>
      </c>
      <c r="I973" s="41" t="str">
        <f>IF(ISBLANK(A973),"",'Frese Valve Selection'!AF973&amp;" kPa")</f>
        <v>0 kPa</v>
      </c>
      <c r="J973" s="41">
        <f>IF(ISBLANK(A973),"",'Frese Valve Selection'!B973)</f>
        <v>0</v>
      </c>
      <c r="K973" s="42" t="str">
        <f>IF(ISBLANK('Frese Valve Selection'!E973),"",'Frese Valve Selection'!E973)</f>
        <v/>
      </c>
    </row>
    <row r="974" spans="1:11">
      <c r="A974" s="40" t="str">
        <f>IF(ISBLANK('Frese Valve Selection'!O974),"",'Frese Valve Selection'!O974)</f>
        <v/>
      </c>
      <c r="B974" s="41">
        <f>'Frese Valve Selection'!C974</f>
        <v>0</v>
      </c>
      <c r="C974" s="41">
        <f>IF(ISBLANK(A974),"",'Frese Valve Selection'!AE974)</f>
        <v>0</v>
      </c>
      <c r="D974" s="41"/>
      <c r="E974" s="41"/>
      <c r="F974" s="41">
        <f>IF(ISBLANK(A974),"",'Frese Valve Selection'!D974)</f>
        <v>0</v>
      </c>
      <c r="G974" s="41">
        <v>1</v>
      </c>
      <c r="H974" s="41" t="s">
        <v>78</v>
      </c>
      <c r="I974" s="41" t="str">
        <f>IF(ISBLANK(A974),"",'Frese Valve Selection'!AF974&amp;" kPa")</f>
        <v>0 kPa</v>
      </c>
      <c r="J974" s="41">
        <f>IF(ISBLANK(A974),"",'Frese Valve Selection'!B974)</f>
        <v>0</v>
      </c>
      <c r="K974" s="42" t="str">
        <f>IF(ISBLANK('Frese Valve Selection'!E974),"",'Frese Valve Selection'!E974)</f>
        <v/>
      </c>
    </row>
    <row r="975" spans="1:11">
      <c r="A975" s="40" t="str">
        <f>IF(ISBLANK('Frese Valve Selection'!O975),"",'Frese Valve Selection'!O975)</f>
        <v/>
      </c>
      <c r="B975" s="41">
        <f>'Frese Valve Selection'!C975</f>
        <v>0</v>
      </c>
      <c r="C975" s="41">
        <f>IF(ISBLANK(A975),"",'Frese Valve Selection'!AE975)</f>
        <v>0</v>
      </c>
      <c r="D975" s="41"/>
      <c r="E975" s="41"/>
      <c r="F975" s="41">
        <f>IF(ISBLANK(A975),"",'Frese Valve Selection'!D975)</f>
        <v>0</v>
      </c>
      <c r="G975" s="41">
        <v>1</v>
      </c>
      <c r="H975" s="41" t="s">
        <v>78</v>
      </c>
      <c r="I975" s="41" t="str">
        <f>IF(ISBLANK(A975),"",'Frese Valve Selection'!AF975&amp;" kPa")</f>
        <v>0 kPa</v>
      </c>
      <c r="J975" s="41">
        <f>IF(ISBLANK(A975),"",'Frese Valve Selection'!B975)</f>
        <v>0</v>
      </c>
      <c r="K975" s="42" t="str">
        <f>IF(ISBLANK('Frese Valve Selection'!E975),"",'Frese Valve Selection'!E975)</f>
        <v/>
      </c>
    </row>
    <row r="976" spans="1:11">
      <c r="A976" s="40" t="str">
        <f>IF(ISBLANK('Frese Valve Selection'!O976),"",'Frese Valve Selection'!O976)</f>
        <v/>
      </c>
      <c r="B976" s="41">
        <f>'Frese Valve Selection'!C976</f>
        <v>0</v>
      </c>
      <c r="C976" s="41">
        <f>IF(ISBLANK(A976),"",'Frese Valve Selection'!AE976)</f>
        <v>0</v>
      </c>
      <c r="D976" s="41"/>
      <c r="E976" s="41"/>
      <c r="F976" s="41">
        <f>IF(ISBLANK(A976),"",'Frese Valve Selection'!D976)</f>
        <v>0</v>
      </c>
      <c r="G976" s="41">
        <v>1</v>
      </c>
      <c r="H976" s="41" t="s">
        <v>78</v>
      </c>
      <c r="I976" s="41" t="str">
        <f>IF(ISBLANK(A976),"",'Frese Valve Selection'!AF976&amp;" kPa")</f>
        <v>0 kPa</v>
      </c>
      <c r="J976" s="41">
        <f>IF(ISBLANK(A976),"",'Frese Valve Selection'!B976)</f>
        <v>0</v>
      </c>
      <c r="K976" s="42" t="str">
        <f>IF(ISBLANK('Frese Valve Selection'!E976),"",'Frese Valve Selection'!E976)</f>
        <v/>
      </c>
    </row>
    <row r="977" spans="1:11">
      <c r="A977" s="40" t="str">
        <f>IF(ISBLANK('Frese Valve Selection'!O977),"",'Frese Valve Selection'!O977)</f>
        <v/>
      </c>
      <c r="B977" s="41">
        <f>'Frese Valve Selection'!C977</f>
        <v>0</v>
      </c>
      <c r="C977" s="41">
        <f>IF(ISBLANK(A977),"",'Frese Valve Selection'!AE977)</f>
        <v>0</v>
      </c>
      <c r="D977" s="41"/>
      <c r="E977" s="41"/>
      <c r="F977" s="41">
        <f>IF(ISBLANK(A977),"",'Frese Valve Selection'!D977)</f>
        <v>0</v>
      </c>
      <c r="G977" s="41">
        <v>1</v>
      </c>
      <c r="H977" s="41" t="s">
        <v>78</v>
      </c>
      <c r="I977" s="41" t="str">
        <f>IF(ISBLANK(A977),"",'Frese Valve Selection'!AF977&amp;" kPa")</f>
        <v>0 kPa</v>
      </c>
      <c r="J977" s="41">
        <f>IF(ISBLANK(A977),"",'Frese Valve Selection'!B977)</f>
        <v>0</v>
      </c>
      <c r="K977" s="42" t="str">
        <f>IF(ISBLANK('Frese Valve Selection'!E977),"",'Frese Valve Selection'!E977)</f>
        <v/>
      </c>
    </row>
    <row r="978" spans="1:11">
      <c r="A978" s="40" t="str">
        <f>IF(ISBLANK('Frese Valve Selection'!O978),"",'Frese Valve Selection'!O978)</f>
        <v/>
      </c>
      <c r="B978" s="41">
        <f>'Frese Valve Selection'!C978</f>
        <v>0</v>
      </c>
      <c r="C978" s="41">
        <f>IF(ISBLANK(A978),"",'Frese Valve Selection'!AE978)</f>
        <v>0</v>
      </c>
      <c r="D978" s="41"/>
      <c r="E978" s="41"/>
      <c r="F978" s="41">
        <f>IF(ISBLANK(A978),"",'Frese Valve Selection'!D978)</f>
        <v>0</v>
      </c>
      <c r="G978" s="41">
        <v>1</v>
      </c>
      <c r="H978" s="41" t="s">
        <v>78</v>
      </c>
      <c r="I978" s="41" t="str">
        <f>IF(ISBLANK(A978),"",'Frese Valve Selection'!AF978&amp;" kPa")</f>
        <v>0 kPa</v>
      </c>
      <c r="J978" s="41">
        <f>IF(ISBLANK(A978),"",'Frese Valve Selection'!B978)</f>
        <v>0</v>
      </c>
      <c r="K978" s="42" t="str">
        <f>IF(ISBLANK('Frese Valve Selection'!E978),"",'Frese Valve Selection'!E978)</f>
        <v/>
      </c>
    </row>
    <row r="979" spans="1:11">
      <c r="A979" s="40" t="str">
        <f>IF(ISBLANK('Frese Valve Selection'!O979),"",'Frese Valve Selection'!O979)</f>
        <v/>
      </c>
      <c r="B979" s="41">
        <f>'Frese Valve Selection'!C979</f>
        <v>0</v>
      </c>
      <c r="C979" s="41">
        <f>IF(ISBLANK(A979),"",'Frese Valve Selection'!AE979)</f>
        <v>0</v>
      </c>
      <c r="D979" s="41"/>
      <c r="E979" s="41"/>
      <c r="F979" s="41">
        <f>IF(ISBLANK(A979),"",'Frese Valve Selection'!D979)</f>
        <v>0</v>
      </c>
      <c r="G979" s="41">
        <v>1</v>
      </c>
      <c r="H979" s="41" t="s">
        <v>78</v>
      </c>
      <c r="I979" s="41" t="str">
        <f>IF(ISBLANK(A979),"",'Frese Valve Selection'!AF979&amp;" kPa")</f>
        <v>0 kPa</v>
      </c>
      <c r="J979" s="41">
        <f>IF(ISBLANK(A979),"",'Frese Valve Selection'!B979)</f>
        <v>0</v>
      </c>
      <c r="K979" s="42" t="str">
        <f>IF(ISBLANK('Frese Valve Selection'!E979),"",'Frese Valve Selection'!E979)</f>
        <v/>
      </c>
    </row>
    <row r="980" spans="1:11">
      <c r="A980" s="40" t="str">
        <f>IF(ISBLANK('Frese Valve Selection'!O980),"",'Frese Valve Selection'!O980)</f>
        <v/>
      </c>
      <c r="B980" s="41">
        <f>'Frese Valve Selection'!C980</f>
        <v>0</v>
      </c>
      <c r="C980" s="41">
        <f>IF(ISBLANK(A980),"",'Frese Valve Selection'!AE980)</f>
        <v>0</v>
      </c>
      <c r="D980" s="41"/>
      <c r="E980" s="41"/>
      <c r="F980" s="41">
        <f>IF(ISBLANK(A980),"",'Frese Valve Selection'!D980)</f>
        <v>0</v>
      </c>
      <c r="G980" s="41">
        <v>1</v>
      </c>
      <c r="H980" s="41" t="s">
        <v>78</v>
      </c>
      <c r="I980" s="41" t="str">
        <f>IF(ISBLANK(A980),"",'Frese Valve Selection'!AF980&amp;" kPa")</f>
        <v>0 kPa</v>
      </c>
      <c r="J980" s="41">
        <f>IF(ISBLANK(A980),"",'Frese Valve Selection'!B980)</f>
        <v>0</v>
      </c>
      <c r="K980" s="42" t="str">
        <f>IF(ISBLANK('Frese Valve Selection'!E980),"",'Frese Valve Selection'!E980)</f>
        <v/>
      </c>
    </row>
    <row r="981" spans="1:11">
      <c r="A981" s="40" t="str">
        <f>IF(ISBLANK('Frese Valve Selection'!O981),"",'Frese Valve Selection'!O981)</f>
        <v/>
      </c>
      <c r="B981" s="41">
        <f>'Frese Valve Selection'!C981</f>
        <v>0</v>
      </c>
      <c r="C981" s="41">
        <f>IF(ISBLANK(A981),"",'Frese Valve Selection'!AE981)</f>
        <v>0</v>
      </c>
      <c r="D981" s="41"/>
      <c r="E981" s="41"/>
      <c r="F981" s="41">
        <f>IF(ISBLANK(A981),"",'Frese Valve Selection'!D981)</f>
        <v>0</v>
      </c>
      <c r="G981" s="41">
        <v>1</v>
      </c>
      <c r="H981" s="41" t="s">
        <v>78</v>
      </c>
      <c r="I981" s="41" t="str">
        <f>IF(ISBLANK(A981),"",'Frese Valve Selection'!AF981&amp;" kPa")</f>
        <v>0 kPa</v>
      </c>
      <c r="J981" s="41">
        <f>IF(ISBLANK(A981),"",'Frese Valve Selection'!B981)</f>
        <v>0</v>
      </c>
      <c r="K981" s="42" t="str">
        <f>IF(ISBLANK('Frese Valve Selection'!E981),"",'Frese Valve Selection'!E981)</f>
        <v/>
      </c>
    </row>
    <row r="982" spans="1:11">
      <c r="A982" s="40" t="str">
        <f>IF(ISBLANK('Frese Valve Selection'!O982),"",'Frese Valve Selection'!O982)</f>
        <v/>
      </c>
      <c r="B982" s="41">
        <f>'Frese Valve Selection'!C982</f>
        <v>0</v>
      </c>
      <c r="C982" s="41">
        <f>IF(ISBLANK(A982),"",'Frese Valve Selection'!AE982)</f>
        <v>0</v>
      </c>
      <c r="D982" s="41"/>
      <c r="E982" s="41"/>
      <c r="F982" s="41">
        <f>IF(ISBLANK(A982),"",'Frese Valve Selection'!D982)</f>
        <v>0</v>
      </c>
      <c r="G982" s="41">
        <v>1</v>
      </c>
      <c r="H982" s="41" t="s">
        <v>78</v>
      </c>
      <c r="I982" s="41" t="str">
        <f>IF(ISBLANK(A982),"",'Frese Valve Selection'!AF982&amp;" kPa")</f>
        <v>0 kPa</v>
      </c>
      <c r="J982" s="41">
        <f>IF(ISBLANK(A982),"",'Frese Valve Selection'!B982)</f>
        <v>0</v>
      </c>
      <c r="K982" s="42" t="str">
        <f>IF(ISBLANK('Frese Valve Selection'!E982),"",'Frese Valve Selection'!E982)</f>
        <v/>
      </c>
    </row>
    <row r="983" spans="1:11">
      <c r="A983" s="40" t="str">
        <f>IF(ISBLANK('Frese Valve Selection'!O983),"",'Frese Valve Selection'!O983)</f>
        <v/>
      </c>
      <c r="B983" s="41">
        <f>'Frese Valve Selection'!C983</f>
        <v>0</v>
      </c>
      <c r="C983" s="41">
        <f>IF(ISBLANK(A983),"",'Frese Valve Selection'!AE983)</f>
        <v>0</v>
      </c>
      <c r="D983" s="41"/>
      <c r="E983" s="41"/>
      <c r="F983" s="41">
        <f>IF(ISBLANK(A983),"",'Frese Valve Selection'!D983)</f>
        <v>0</v>
      </c>
      <c r="G983" s="41">
        <v>1</v>
      </c>
      <c r="H983" s="41" t="s">
        <v>78</v>
      </c>
      <c r="I983" s="41" t="str">
        <f>IF(ISBLANK(A983),"",'Frese Valve Selection'!AF983&amp;" kPa")</f>
        <v>0 kPa</v>
      </c>
      <c r="J983" s="41">
        <f>IF(ISBLANK(A983),"",'Frese Valve Selection'!B983)</f>
        <v>0</v>
      </c>
      <c r="K983" s="42" t="str">
        <f>IF(ISBLANK('Frese Valve Selection'!E983),"",'Frese Valve Selection'!E983)</f>
        <v/>
      </c>
    </row>
    <row r="984" spans="1:11">
      <c r="A984" s="40" t="str">
        <f>IF(ISBLANK('Frese Valve Selection'!O984),"",'Frese Valve Selection'!O984)</f>
        <v/>
      </c>
      <c r="B984" s="41">
        <f>'Frese Valve Selection'!C984</f>
        <v>0</v>
      </c>
      <c r="C984" s="41">
        <f>IF(ISBLANK(A984),"",'Frese Valve Selection'!AE984)</f>
        <v>0</v>
      </c>
      <c r="D984" s="41"/>
      <c r="E984" s="41"/>
      <c r="F984" s="41">
        <f>IF(ISBLANK(A984),"",'Frese Valve Selection'!D984)</f>
        <v>0</v>
      </c>
      <c r="G984" s="41">
        <v>1</v>
      </c>
      <c r="H984" s="41" t="s">
        <v>78</v>
      </c>
      <c r="I984" s="41" t="str">
        <f>IF(ISBLANK(A984),"",'Frese Valve Selection'!AF984&amp;" kPa")</f>
        <v>0 kPa</v>
      </c>
      <c r="J984" s="41">
        <f>IF(ISBLANK(A984),"",'Frese Valve Selection'!B984)</f>
        <v>0</v>
      </c>
      <c r="K984" s="42" t="str">
        <f>IF(ISBLANK('Frese Valve Selection'!E984),"",'Frese Valve Selection'!E984)</f>
        <v/>
      </c>
    </row>
    <row r="985" spans="1:11">
      <c r="A985" s="40" t="str">
        <f>IF(ISBLANK('Frese Valve Selection'!O985),"",'Frese Valve Selection'!O985)</f>
        <v/>
      </c>
      <c r="B985" s="41">
        <f>'Frese Valve Selection'!C985</f>
        <v>0</v>
      </c>
      <c r="C985" s="41">
        <f>IF(ISBLANK(A985),"",'Frese Valve Selection'!AE985)</f>
        <v>0</v>
      </c>
      <c r="D985" s="41"/>
      <c r="E985" s="41"/>
      <c r="F985" s="41">
        <f>IF(ISBLANK(A985),"",'Frese Valve Selection'!D985)</f>
        <v>0</v>
      </c>
      <c r="G985" s="41">
        <v>1</v>
      </c>
      <c r="H985" s="41" t="s">
        <v>78</v>
      </c>
      <c r="I985" s="41" t="str">
        <f>IF(ISBLANK(A985),"",'Frese Valve Selection'!AF985&amp;" kPa")</f>
        <v>0 kPa</v>
      </c>
      <c r="J985" s="41">
        <f>IF(ISBLANK(A985),"",'Frese Valve Selection'!B985)</f>
        <v>0</v>
      </c>
      <c r="K985" s="42" t="str">
        <f>IF(ISBLANK('Frese Valve Selection'!E985),"",'Frese Valve Selection'!E985)</f>
        <v/>
      </c>
    </row>
    <row r="986" spans="1:11">
      <c r="A986" s="40" t="str">
        <f>IF(ISBLANK('Frese Valve Selection'!O986),"",'Frese Valve Selection'!O986)</f>
        <v/>
      </c>
      <c r="B986" s="41">
        <f>'Frese Valve Selection'!C986</f>
        <v>0</v>
      </c>
      <c r="C986" s="41">
        <f>IF(ISBLANK(A986),"",'Frese Valve Selection'!AE986)</f>
        <v>0</v>
      </c>
      <c r="D986" s="41"/>
      <c r="E986" s="41"/>
      <c r="F986" s="41">
        <f>IF(ISBLANK(A986),"",'Frese Valve Selection'!D986)</f>
        <v>0</v>
      </c>
      <c r="G986" s="41">
        <v>1</v>
      </c>
      <c r="H986" s="41" t="s">
        <v>78</v>
      </c>
      <c r="I986" s="41" t="str">
        <f>IF(ISBLANK(A986),"",'Frese Valve Selection'!AF986&amp;" kPa")</f>
        <v>0 kPa</v>
      </c>
      <c r="J986" s="41">
        <f>IF(ISBLANK(A986),"",'Frese Valve Selection'!B986)</f>
        <v>0</v>
      </c>
      <c r="K986" s="42" t="str">
        <f>IF(ISBLANK('Frese Valve Selection'!E986),"",'Frese Valve Selection'!E986)</f>
        <v/>
      </c>
    </row>
    <row r="987" spans="1:11">
      <c r="A987" s="40" t="str">
        <f>IF(ISBLANK('Frese Valve Selection'!O987),"",'Frese Valve Selection'!O987)</f>
        <v/>
      </c>
      <c r="B987" s="41">
        <f>'Frese Valve Selection'!C987</f>
        <v>0</v>
      </c>
      <c r="C987" s="41">
        <f>IF(ISBLANK(A987),"",'Frese Valve Selection'!AE987)</f>
        <v>0</v>
      </c>
      <c r="D987" s="41"/>
      <c r="E987" s="41"/>
      <c r="F987" s="41">
        <f>IF(ISBLANK(A987),"",'Frese Valve Selection'!D987)</f>
        <v>0</v>
      </c>
      <c r="G987" s="41">
        <v>1</v>
      </c>
      <c r="H987" s="41" t="s">
        <v>78</v>
      </c>
      <c r="I987" s="41" t="str">
        <f>IF(ISBLANK(A987),"",'Frese Valve Selection'!AF987&amp;" kPa")</f>
        <v>0 kPa</v>
      </c>
      <c r="J987" s="41">
        <f>IF(ISBLANK(A987),"",'Frese Valve Selection'!B987)</f>
        <v>0</v>
      </c>
      <c r="K987" s="42" t="str">
        <f>IF(ISBLANK('Frese Valve Selection'!E987),"",'Frese Valve Selection'!E987)</f>
        <v/>
      </c>
    </row>
    <row r="988" spans="1:11">
      <c r="A988" s="40" t="str">
        <f>IF(ISBLANK('Frese Valve Selection'!O988),"",'Frese Valve Selection'!O988)</f>
        <v/>
      </c>
      <c r="B988" s="41">
        <f>'Frese Valve Selection'!C988</f>
        <v>0</v>
      </c>
      <c r="C988" s="41">
        <f>IF(ISBLANK(A988),"",'Frese Valve Selection'!AE988)</f>
        <v>0</v>
      </c>
      <c r="D988" s="41"/>
      <c r="E988" s="41"/>
      <c r="F988" s="41">
        <f>IF(ISBLANK(A988),"",'Frese Valve Selection'!D988)</f>
        <v>0</v>
      </c>
      <c r="G988" s="41">
        <v>1</v>
      </c>
      <c r="H988" s="41" t="s">
        <v>78</v>
      </c>
      <c r="I988" s="41" t="str">
        <f>IF(ISBLANK(A988),"",'Frese Valve Selection'!AF988&amp;" kPa")</f>
        <v>0 kPa</v>
      </c>
      <c r="J988" s="41">
        <f>IF(ISBLANK(A988),"",'Frese Valve Selection'!B988)</f>
        <v>0</v>
      </c>
      <c r="K988" s="42" t="str">
        <f>IF(ISBLANK('Frese Valve Selection'!E988),"",'Frese Valve Selection'!E988)</f>
        <v/>
      </c>
    </row>
    <row r="989" spans="1:11">
      <c r="A989" s="40" t="str">
        <f>IF(ISBLANK('Frese Valve Selection'!O989),"",'Frese Valve Selection'!O989)</f>
        <v/>
      </c>
      <c r="B989" s="41">
        <f>'Frese Valve Selection'!C989</f>
        <v>0</v>
      </c>
      <c r="C989" s="41">
        <f>IF(ISBLANK(A989),"",'Frese Valve Selection'!AE989)</f>
        <v>0</v>
      </c>
      <c r="D989" s="41"/>
      <c r="E989" s="41"/>
      <c r="F989" s="41">
        <f>IF(ISBLANK(A989),"",'Frese Valve Selection'!D989)</f>
        <v>0</v>
      </c>
      <c r="G989" s="41">
        <v>1</v>
      </c>
      <c r="H989" s="41" t="s">
        <v>78</v>
      </c>
      <c r="I989" s="41" t="str">
        <f>IF(ISBLANK(A989),"",'Frese Valve Selection'!AF989&amp;" kPa")</f>
        <v>0 kPa</v>
      </c>
      <c r="J989" s="41">
        <f>IF(ISBLANK(A989),"",'Frese Valve Selection'!B989)</f>
        <v>0</v>
      </c>
      <c r="K989" s="42" t="str">
        <f>IF(ISBLANK('Frese Valve Selection'!E989),"",'Frese Valve Selection'!E989)</f>
        <v/>
      </c>
    </row>
    <row r="990" spans="1:11">
      <c r="A990" s="40" t="str">
        <f>IF(ISBLANK('Frese Valve Selection'!O990),"",'Frese Valve Selection'!O990)</f>
        <v/>
      </c>
      <c r="B990" s="41">
        <f>'Frese Valve Selection'!C990</f>
        <v>0</v>
      </c>
      <c r="C990" s="41">
        <f>IF(ISBLANK(A990),"",'Frese Valve Selection'!AE990)</f>
        <v>0</v>
      </c>
      <c r="D990" s="41"/>
      <c r="E990" s="41"/>
      <c r="F990" s="41">
        <f>IF(ISBLANK(A990),"",'Frese Valve Selection'!D990)</f>
        <v>0</v>
      </c>
      <c r="G990" s="41">
        <v>1</v>
      </c>
      <c r="H990" s="41" t="s">
        <v>78</v>
      </c>
      <c r="I990" s="41" t="str">
        <f>IF(ISBLANK(A990),"",'Frese Valve Selection'!AF990&amp;" kPa")</f>
        <v>0 kPa</v>
      </c>
      <c r="J990" s="41">
        <f>IF(ISBLANK(A990),"",'Frese Valve Selection'!B990)</f>
        <v>0</v>
      </c>
      <c r="K990" s="42" t="str">
        <f>IF(ISBLANK('Frese Valve Selection'!E990),"",'Frese Valve Selection'!E990)</f>
        <v/>
      </c>
    </row>
    <row r="991" spans="1:11">
      <c r="A991" s="40" t="str">
        <f>IF(ISBLANK('Frese Valve Selection'!O991),"",'Frese Valve Selection'!O991)</f>
        <v/>
      </c>
      <c r="B991" s="41">
        <f>'Frese Valve Selection'!C991</f>
        <v>0</v>
      </c>
      <c r="C991" s="41">
        <f>IF(ISBLANK(A991),"",'Frese Valve Selection'!AE991)</f>
        <v>0</v>
      </c>
      <c r="D991" s="41"/>
      <c r="E991" s="41"/>
      <c r="F991" s="41">
        <f>IF(ISBLANK(A991),"",'Frese Valve Selection'!D991)</f>
        <v>0</v>
      </c>
      <c r="G991" s="41">
        <v>1</v>
      </c>
      <c r="H991" s="41" t="s">
        <v>78</v>
      </c>
      <c r="I991" s="41" t="str">
        <f>IF(ISBLANK(A991),"",'Frese Valve Selection'!AF991&amp;" kPa")</f>
        <v>0 kPa</v>
      </c>
      <c r="J991" s="41">
        <f>IF(ISBLANK(A991),"",'Frese Valve Selection'!B991)</f>
        <v>0</v>
      </c>
      <c r="K991" s="42" t="str">
        <f>IF(ISBLANK('Frese Valve Selection'!E991),"",'Frese Valve Selection'!E991)</f>
        <v/>
      </c>
    </row>
    <row r="992" spans="1:11">
      <c r="A992" s="40" t="str">
        <f>IF(ISBLANK('Frese Valve Selection'!O992),"",'Frese Valve Selection'!O992)</f>
        <v/>
      </c>
      <c r="B992" s="41">
        <f>'Frese Valve Selection'!C992</f>
        <v>0</v>
      </c>
      <c r="C992" s="41">
        <f>IF(ISBLANK(A992),"",'Frese Valve Selection'!AE992)</f>
        <v>0</v>
      </c>
      <c r="D992" s="41"/>
      <c r="E992" s="41"/>
      <c r="F992" s="41">
        <f>IF(ISBLANK(A992),"",'Frese Valve Selection'!D992)</f>
        <v>0</v>
      </c>
      <c r="G992" s="41">
        <v>1</v>
      </c>
      <c r="H992" s="41" t="s">
        <v>78</v>
      </c>
      <c r="I992" s="41" t="str">
        <f>IF(ISBLANK(A992),"",'Frese Valve Selection'!AF992&amp;" kPa")</f>
        <v>0 kPa</v>
      </c>
      <c r="J992" s="41">
        <f>IF(ISBLANK(A992),"",'Frese Valve Selection'!B992)</f>
        <v>0</v>
      </c>
      <c r="K992" s="42" t="str">
        <f>IF(ISBLANK('Frese Valve Selection'!E992),"",'Frese Valve Selection'!E992)</f>
        <v/>
      </c>
    </row>
    <row r="993" spans="1:11">
      <c r="A993" s="40" t="str">
        <f>IF(ISBLANK('Frese Valve Selection'!O993),"",'Frese Valve Selection'!O993)</f>
        <v/>
      </c>
      <c r="B993" s="41">
        <f>'Frese Valve Selection'!C993</f>
        <v>0</v>
      </c>
      <c r="C993" s="41">
        <f>IF(ISBLANK(A993),"",'Frese Valve Selection'!AE993)</f>
        <v>0</v>
      </c>
      <c r="D993" s="41"/>
      <c r="E993" s="41"/>
      <c r="F993" s="41">
        <f>IF(ISBLANK(A993),"",'Frese Valve Selection'!D993)</f>
        <v>0</v>
      </c>
      <c r="G993" s="41">
        <v>1</v>
      </c>
      <c r="H993" s="41" t="s">
        <v>78</v>
      </c>
      <c r="I993" s="41" t="str">
        <f>IF(ISBLANK(A993),"",'Frese Valve Selection'!AF993&amp;" kPa")</f>
        <v>0 kPa</v>
      </c>
      <c r="J993" s="41">
        <f>IF(ISBLANK(A993),"",'Frese Valve Selection'!B993)</f>
        <v>0</v>
      </c>
      <c r="K993" s="42" t="str">
        <f>IF(ISBLANK('Frese Valve Selection'!E993),"",'Frese Valve Selection'!E993)</f>
        <v/>
      </c>
    </row>
    <row r="994" spans="1:11">
      <c r="A994" s="40" t="str">
        <f>IF(ISBLANK('Frese Valve Selection'!O994),"",'Frese Valve Selection'!O994)</f>
        <v/>
      </c>
      <c r="B994" s="41">
        <f>'Frese Valve Selection'!C994</f>
        <v>0</v>
      </c>
      <c r="C994" s="41">
        <f>IF(ISBLANK(A994),"",'Frese Valve Selection'!AE994)</f>
        <v>0</v>
      </c>
      <c r="D994" s="41"/>
      <c r="E994" s="41"/>
      <c r="F994" s="41">
        <f>IF(ISBLANK(A994),"",'Frese Valve Selection'!D994)</f>
        <v>0</v>
      </c>
      <c r="G994" s="41">
        <v>1</v>
      </c>
      <c r="H994" s="41" t="s">
        <v>78</v>
      </c>
      <c r="I994" s="41" t="str">
        <f>IF(ISBLANK(A994),"",'Frese Valve Selection'!AF994&amp;" kPa")</f>
        <v>0 kPa</v>
      </c>
      <c r="J994" s="41">
        <f>IF(ISBLANK(A994),"",'Frese Valve Selection'!B994)</f>
        <v>0</v>
      </c>
      <c r="K994" s="42" t="str">
        <f>IF(ISBLANK('Frese Valve Selection'!E994),"",'Frese Valve Selection'!E994)</f>
        <v/>
      </c>
    </row>
    <row r="995" spans="1:11">
      <c r="A995" s="40" t="str">
        <f>IF(ISBLANK('Frese Valve Selection'!O995),"",'Frese Valve Selection'!O995)</f>
        <v/>
      </c>
      <c r="B995" s="41">
        <f>'Frese Valve Selection'!C995</f>
        <v>0</v>
      </c>
      <c r="C995" s="41">
        <f>IF(ISBLANK(A995),"",'Frese Valve Selection'!AE995)</f>
        <v>0</v>
      </c>
      <c r="D995" s="41"/>
      <c r="E995" s="41"/>
      <c r="F995" s="41">
        <f>IF(ISBLANK(A995),"",'Frese Valve Selection'!D995)</f>
        <v>0</v>
      </c>
      <c r="G995" s="41">
        <v>1</v>
      </c>
      <c r="H995" s="41" t="s">
        <v>78</v>
      </c>
      <c r="I995" s="41" t="str">
        <f>IF(ISBLANK(A995),"",'Frese Valve Selection'!AF995&amp;" kPa")</f>
        <v>0 kPa</v>
      </c>
      <c r="J995" s="41">
        <f>IF(ISBLANK(A995),"",'Frese Valve Selection'!B995)</f>
        <v>0</v>
      </c>
      <c r="K995" s="42" t="str">
        <f>IF(ISBLANK('Frese Valve Selection'!E995),"",'Frese Valve Selection'!E995)</f>
        <v/>
      </c>
    </row>
    <row r="996" spans="1:11">
      <c r="A996" s="40" t="str">
        <f>IF(ISBLANK('Frese Valve Selection'!O996),"",'Frese Valve Selection'!O996)</f>
        <v/>
      </c>
      <c r="B996" s="41">
        <f>'Frese Valve Selection'!C996</f>
        <v>0</v>
      </c>
      <c r="C996" s="41">
        <f>IF(ISBLANK(A996),"",'Frese Valve Selection'!AE996)</f>
        <v>0</v>
      </c>
      <c r="D996" s="41"/>
      <c r="E996" s="41"/>
      <c r="F996" s="41">
        <f>IF(ISBLANK(A996),"",'Frese Valve Selection'!D996)</f>
        <v>0</v>
      </c>
      <c r="G996" s="41">
        <v>1</v>
      </c>
      <c r="H996" s="41" t="s">
        <v>78</v>
      </c>
      <c r="I996" s="41" t="str">
        <f>IF(ISBLANK(A996),"",'Frese Valve Selection'!AF996&amp;" kPa")</f>
        <v>0 kPa</v>
      </c>
      <c r="J996" s="41">
        <f>IF(ISBLANK(A996),"",'Frese Valve Selection'!B996)</f>
        <v>0</v>
      </c>
      <c r="K996" s="42" t="str">
        <f>IF(ISBLANK('Frese Valve Selection'!E996),"",'Frese Valve Selection'!E996)</f>
        <v/>
      </c>
    </row>
    <row r="997" spans="1:11">
      <c r="A997" s="40" t="str">
        <f>IF(ISBLANK('Frese Valve Selection'!O997),"",'Frese Valve Selection'!O997)</f>
        <v/>
      </c>
      <c r="B997" s="41">
        <f>'Frese Valve Selection'!C997</f>
        <v>0</v>
      </c>
      <c r="C997" s="41">
        <f>IF(ISBLANK(A997),"",'Frese Valve Selection'!AE997)</f>
        <v>0</v>
      </c>
      <c r="D997" s="41"/>
      <c r="E997" s="41"/>
      <c r="F997" s="41">
        <f>IF(ISBLANK(A997),"",'Frese Valve Selection'!D997)</f>
        <v>0</v>
      </c>
      <c r="G997" s="41">
        <v>1</v>
      </c>
      <c r="H997" s="41" t="s">
        <v>78</v>
      </c>
      <c r="I997" s="41" t="str">
        <f>IF(ISBLANK(A997),"",'Frese Valve Selection'!AF997&amp;" kPa")</f>
        <v>0 kPa</v>
      </c>
      <c r="J997" s="41">
        <f>IF(ISBLANK(A997),"",'Frese Valve Selection'!B997)</f>
        <v>0</v>
      </c>
      <c r="K997" s="42" t="str">
        <f>IF(ISBLANK('Frese Valve Selection'!E997),"",'Frese Valve Selection'!E997)</f>
        <v/>
      </c>
    </row>
    <row r="998" spans="1:11">
      <c r="A998" s="40" t="str">
        <f>IF(ISBLANK('Frese Valve Selection'!O998),"",'Frese Valve Selection'!O998)</f>
        <v/>
      </c>
      <c r="B998" s="41">
        <f>'Frese Valve Selection'!C998</f>
        <v>0</v>
      </c>
      <c r="C998" s="41">
        <f>IF(ISBLANK(A998),"",'Frese Valve Selection'!AE998)</f>
        <v>0</v>
      </c>
      <c r="D998" s="41"/>
      <c r="E998" s="41"/>
      <c r="F998" s="41">
        <f>IF(ISBLANK(A998),"",'Frese Valve Selection'!D998)</f>
        <v>0</v>
      </c>
      <c r="G998" s="41">
        <v>1</v>
      </c>
      <c r="H998" s="41" t="s">
        <v>78</v>
      </c>
      <c r="I998" s="41" t="str">
        <f>IF(ISBLANK(A998),"",'Frese Valve Selection'!AF998&amp;" kPa")</f>
        <v>0 kPa</v>
      </c>
      <c r="J998" s="41">
        <f>IF(ISBLANK(A998),"",'Frese Valve Selection'!B998)</f>
        <v>0</v>
      </c>
      <c r="K998" s="42" t="str">
        <f>IF(ISBLANK('Frese Valve Selection'!E998),"",'Frese Valve Selection'!E998)</f>
        <v/>
      </c>
    </row>
    <row r="999" spans="1:11">
      <c r="A999" s="40" t="str">
        <f>IF(ISBLANK('Frese Valve Selection'!O999),"",'Frese Valve Selection'!O999)</f>
        <v/>
      </c>
      <c r="B999" s="41">
        <f>'Frese Valve Selection'!C999</f>
        <v>0</v>
      </c>
      <c r="C999" s="41">
        <f>IF(ISBLANK(A999),"",'Frese Valve Selection'!AE999)</f>
        <v>0</v>
      </c>
      <c r="D999" s="41"/>
      <c r="E999" s="41"/>
      <c r="F999" s="41">
        <f>IF(ISBLANK(A999),"",'Frese Valve Selection'!D999)</f>
        <v>0</v>
      </c>
      <c r="G999" s="41">
        <v>1</v>
      </c>
      <c r="H999" s="41" t="s">
        <v>78</v>
      </c>
      <c r="I999" s="41" t="str">
        <f>IF(ISBLANK(A999),"",'Frese Valve Selection'!AF999&amp;" kPa")</f>
        <v>0 kPa</v>
      </c>
      <c r="J999" s="41">
        <f>IF(ISBLANK(A999),"",'Frese Valve Selection'!B999)</f>
        <v>0</v>
      </c>
      <c r="K999" s="42" t="str">
        <f>IF(ISBLANK('Frese Valve Selection'!E999),"",'Frese Valve Selection'!E999)</f>
        <v/>
      </c>
    </row>
    <row r="1000" spans="1:11">
      <c r="A1000" s="40" t="str">
        <f>IF(ISBLANK('Frese Valve Selection'!O1000),"",'Frese Valve Selection'!O1000)</f>
        <v/>
      </c>
      <c r="B1000" s="41">
        <f>'Frese Valve Selection'!C1000</f>
        <v>0</v>
      </c>
      <c r="C1000" s="41">
        <f>IF(ISBLANK(A1000),"",'Frese Valve Selection'!AE1000)</f>
        <v>0</v>
      </c>
      <c r="D1000" s="41"/>
      <c r="E1000" s="41"/>
      <c r="F1000" s="41">
        <f>IF(ISBLANK(A1000),"",'Frese Valve Selection'!D1000)</f>
        <v>0</v>
      </c>
      <c r="G1000" s="41">
        <v>1</v>
      </c>
      <c r="H1000" s="41" t="s">
        <v>78</v>
      </c>
      <c r="I1000" s="41" t="str">
        <f>IF(ISBLANK(A1000),"",'Frese Valve Selection'!AF1000&amp;" kPa")</f>
        <v>0 kPa</v>
      </c>
      <c r="J1000" s="41">
        <f>IF(ISBLANK(A1000),"",'Frese Valve Selection'!B1000)</f>
        <v>0</v>
      </c>
      <c r="K1000" s="42" t="str">
        <f>IF(ISBLANK('Frese Valve Selection'!E1000),"",'Frese Valve Selection'!E1000)</f>
        <v/>
      </c>
    </row>
  </sheetData>
  <sheetProtection algorithmName="SHA-512" hashValue="0UFw258RGm1Z9MtX7fiEgGisbI9Cd/NuZ4Ue2o1tSWrG/sn6TySv/A+TxgLvKbwMG+PObpRsWBLU42uEOfrpGA==" saltValue="7SMkX0dlScnNju33nmsB/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4435-45F8-48BC-B3B3-CB51BA91F94C}">
  <dimension ref="A5:K1000"/>
  <sheetViews>
    <sheetView view="pageBreakPreview" zoomScale="85" zoomScaleNormal="100" zoomScaleSheetLayoutView="85" workbookViewId="0">
      <selection activeCell="G35" sqref="G35"/>
    </sheetView>
  </sheetViews>
  <sheetFormatPr defaultColWidth="9.140625" defaultRowHeight="15"/>
  <cols>
    <col min="1" max="1" width="12" bestFit="1" customWidth="1"/>
    <col min="2" max="2" width="19.85546875" bestFit="1" customWidth="1"/>
    <col min="6" max="6" width="9.85546875" bestFit="1" customWidth="1"/>
    <col min="7" max="7" width="34.42578125" bestFit="1" customWidth="1"/>
    <col min="9" max="9" width="15.42578125" bestFit="1" customWidth="1"/>
    <col min="10" max="10" width="15" bestFit="1" customWidth="1"/>
    <col min="11" max="11" width="10.140625" bestFit="1" customWidth="1"/>
  </cols>
  <sheetData>
    <row r="5" spans="1:11">
      <c r="A5" s="12" t="s">
        <v>107</v>
      </c>
      <c r="B5" s="12" t="s">
        <v>12</v>
      </c>
      <c r="C5" s="16" t="s">
        <v>108</v>
      </c>
      <c r="D5" s="12"/>
      <c r="E5" s="17"/>
      <c r="F5" s="12" t="s">
        <v>109</v>
      </c>
      <c r="G5" s="12" t="s">
        <v>110</v>
      </c>
      <c r="H5" s="12" t="s">
        <v>111</v>
      </c>
      <c r="I5" s="12" t="s">
        <v>112</v>
      </c>
      <c r="J5" s="12" t="s">
        <v>7</v>
      </c>
      <c r="K5" s="12" t="s">
        <v>113</v>
      </c>
    </row>
    <row r="6" spans="1:11">
      <c r="A6" s="40" t="e">
        <f>IF('Frese Valve Selection'!Q6=1,IF(ISBLANK('Frese Valve Selection'!T6),"",'Frese Valve Selection'!T6),"")</f>
        <v>#N/A</v>
      </c>
      <c r="B6" s="41" t="e">
        <f>IF(A6="","",'Frese Valve Selection'!C6)</f>
        <v>#N/A</v>
      </c>
      <c r="C6" s="41" t="e">
        <f>IF(A6="","",'Frese Valve Selection'!AE6)</f>
        <v>#N/A</v>
      </c>
      <c r="D6" s="41"/>
      <c r="E6" s="41"/>
      <c r="F6" s="41" t="e">
        <f>IF(A6="","",'Frese Valve Selection'!D6)</f>
        <v>#N/A</v>
      </c>
      <c r="G6" s="41">
        <v>1</v>
      </c>
      <c r="H6" s="41" t="s">
        <v>78</v>
      </c>
      <c r="I6" s="41" t="e">
        <f>IF(A6="","",'Frese Valve Selection'!AF6&amp;" kPa")</f>
        <v>#N/A</v>
      </c>
      <c r="J6" s="41" t="e">
        <f>IF(A6="","",'Frese Valve Selection'!B6)</f>
        <v>#N/A</v>
      </c>
      <c r="K6" s="42" t="e">
        <f>IF(A6="","",'Frese Valve Selection'!E6)</f>
        <v>#N/A</v>
      </c>
    </row>
    <row r="7" spans="1:11">
      <c r="A7" s="40" t="e">
        <f>IF('Frese Valve Selection'!Q7=1,IF(ISBLANK('Frese Valve Selection'!T7),"",'Frese Valve Selection'!T7),"")</f>
        <v>#N/A</v>
      </c>
      <c r="B7" s="41" t="e">
        <f>IF(A7="","",'Frese Valve Selection'!C7)</f>
        <v>#N/A</v>
      </c>
      <c r="C7" s="41" t="e">
        <f>IF(A7="","",'Frese Valve Selection'!AE7)</f>
        <v>#N/A</v>
      </c>
      <c r="D7" s="41"/>
      <c r="E7" s="41"/>
      <c r="F7" s="41" t="e">
        <f>IF(A7="","",'Frese Valve Selection'!D7)</f>
        <v>#N/A</v>
      </c>
      <c r="G7" s="41">
        <v>1</v>
      </c>
      <c r="H7" s="41" t="s">
        <v>78</v>
      </c>
      <c r="I7" s="41" t="e">
        <f>IF(A7="","",'Frese Valve Selection'!AF7&amp;" kPa")</f>
        <v>#N/A</v>
      </c>
      <c r="J7" s="41" t="e">
        <f>IF(A7="","",'Frese Valve Selection'!B7)</f>
        <v>#N/A</v>
      </c>
      <c r="K7" s="42" t="e">
        <f>IF(A7="","",'Frese Valve Selection'!E7)</f>
        <v>#N/A</v>
      </c>
    </row>
    <row r="8" spans="1:11">
      <c r="A8" s="40" t="e">
        <f>IF('Frese Valve Selection'!Q8=1,IF(ISBLANK('Frese Valve Selection'!T8),"",'Frese Valve Selection'!T8),"")</f>
        <v>#N/A</v>
      </c>
      <c r="B8" s="41" t="e">
        <f>IF(A8="","",'Frese Valve Selection'!C8)</f>
        <v>#N/A</v>
      </c>
      <c r="C8" s="41" t="e">
        <f>IF(A8="","",'Frese Valve Selection'!AE8)</f>
        <v>#N/A</v>
      </c>
      <c r="D8" s="41"/>
      <c r="E8" s="41"/>
      <c r="F8" s="41" t="e">
        <f>IF(A8="","",'Frese Valve Selection'!D8)</f>
        <v>#N/A</v>
      </c>
      <c r="G8" s="41">
        <v>1</v>
      </c>
      <c r="H8" s="41" t="s">
        <v>78</v>
      </c>
      <c r="I8" s="41" t="e">
        <f>IF(A8="","",'Frese Valve Selection'!AF8&amp;" kPa")</f>
        <v>#N/A</v>
      </c>
      <c r="J8" s="41" t="e">
        <f>IF(A8="","",'Frese Valve Selection'!B8)</f>
        <v>#N/A</v>
      </c>
      <c r="K8" s="42" t="e">
        <f>IF(A8="","",'Frese Valve Selection'!E8)</f>
        <v>#N/A</v>
      </c>
    </row>
    <row r="9" spans="1:11">
      <c r="A9" s="40" t="e">
        <f>IF('Frese Valve Selection'!Q9=1,IF(ISBLANK('Frese Valve Selection'!T9),"",'Frese Valve Selection'!T9),"")</f>
        <v>#N/A</v>
      </c>
      <c r="B9" s="41" t="e">
        <f>IF(A9="","",'Frese Valve Selection'!C9)</f>
        <v>#N/A</v>
      </c>
      <c r="C9" s="41" t="e">
        <f>IF(A9="","",'Frese Valve Selection'!AE9)</f>
        <v>#N/A</v>
      </c>
      <c r="D9" s="41"/>
      <c r="E9" s="41"/>
      <c r="F9" s="41" t="e">
        <f>IF(A9="","",'Frese Valve Selection'!D9)</f>
        <v>#N/A</v>
      </c>
      <c r="G9" s="41">
        <v>1</v>
      </c>
      <c r="H9" s="41" t="s">
        <v>78</v>
      </c>
      <c r="I9" s="41" t="e">
        <f>IF(A9="","",'Frese Valve Selection'!AF9&amp;" kPa")</f>
        <v>#N/A</v>
      </c>
      <c r="J9" s="41" t="e">
        <f>IF(A9="","",'Frese Valve Selection'!B9)</f>
        <v>#N/A</v>
      </c>
      <c r="K9" s="42" t="e">
        <f>IF(A9="","",'Frese Valve Selection'!E9)</f>
        <v>#N/A</v>
      </c>
    </row>
    <row r="10" spans="1:11">
      <c r="A10" s="40" t="e">
        <f>IF('Frese Valve Selection'!Q10=1,IF(ISBLANK('Frese Valve Selection'!T10),"",'Frese Valve Selection'!T10),"")</f>
        <v>#N/A</v>
      </c>
      <c r="B10" s="41" t="e">
        <f>IF(A10="","",'Frese Valve Selection'!C10)</f>
        <v>#N/A</v>
      </c>
      <c r="C10" s="41" t="e">
        <f>IF(A10="","",'Frese Valve Selection'!AE10)</f>
        <v>#N/A</v>
      </c>
      <c r="D10" s="41"/>
      <c r="E10" s="41"/>
      <c r="F10" s="41" t="e">
        <f>IF(A10="","",'Frese Valve Selection'!D10)</f>
        <v>#N/A</v>
      </c>
      <c r="G10" s="41">
        <v>1</v>
      </c>
      <c r="H10" s="41" t="s">
        <v>78</v>
      </c>
      <c r="I10" s="41" t="e">
        <f>IF(A10="","",'Frese Valve Selection'!AF10&amp;" kPa")</f>
        <v>#N/A</v>
      </c>
      <c r="J10" s="41" t="e">
        <f>IF(A10="","",'Frese Valve Selection'!B10)</f>
        <v>#N/A</v>
      </c>
      <c r="K10" s="42" t="e">
        <f>IF(A10="","",'Frese Valve Selection'!E10)</f>
        <v>#N/A</v>
      </c>
    </row>
    <row r="11" spans="1:11">
      <c r="A11" s="40" t="e">
        <f>IF('Frese Valve Selection'!Q11=1,IF(ISBLANK('Frese Valve Selection'!T11),"",'Frese Valve Selection'!T11),"")</f>
        <v>#N/A</v>
      </c>
      <c r="B11" s="41" t="e">
        <f>IF(A11="","",'Frese Valve Selection'!C11)</f>
        <v>#N/A</v>
      </c>
      <c r="C11" s="41" t="e">
        <f>IF(A11="","",'Frese Valve Selection'!AE11)</f>
        <v>#N/A</v>
      </c>
      <c r="D11" s="41"/>
      <c r="E11" s="41"/>
      <c r="F11" s="41" t="e">
        <f>IF(A11="","",'Frese Valve Selection'!D11)</f>
        <v>#N/A</v>
      </c>
      <c r="G11" s="41">
        <v>1</v>
      </c>
      <c r="H11" s="41" t="s">
        <v>78</v>
      </c>
      <c r="I11" s="41" t="e">
        <f>IF(A11="","",'Frese Valve Selection'!AF11&amp;" kPa")</f>
        <v>#N/A</v>
      </c>
      <c r="J11" s="41" t="e">
        <f>IF(A11="","",'Frese Valve Selection'!B11)</f>
        <v>#N/A</v>
      </c>
      <c r="K11" s="42" t="e">
        <f>IF(A11="","",'Frese Valve Selection'!E11)</f>
        <v>#N/A</v>
      </c>
    </row>
    <row r="12" spans="1:11">
      <c r="A12" s="40" t="e">
        <f>IF('Frese Valve Selection'!Q12=1,IF(ISBLANK('Frese Valve Selection'!T12),"",'Frese Valve Selection'!T12),"")</f>
        <v>#N/A</v>
      </c>
      <c r="B12" s="41" t="e">
        <f>IF(A12="","",'Frese Valve Selection'!C12)</f>
        <v>#N/A</v>
      </c>
      <c r="C12" s="41" t="e">
        <f>IF(A12="","",'Frese Valve Selection'!AE12)</f>
        <v>#N/A</v>
      </c>
      <c r="D12" s="41"/>
      <c r="E12" s="41"/>
      <c r="F12" s="41" t="e">
        <f>IF(A12="","",'Frese Valve Selection'!D12)</f>
        <v>#N/A</v>
      </c>
      <c r="G12" s="41">
        <v>1</v>
      </c>
      <c r="H12" s="41" t="s">
        <v>78</v>
      </c>
      <c r="I12" s="41" t="e">
        <f>IF(A12="","",'Frese Valve Selection'!AF12&amp;" kPa")</f>
        <v>#N/A</v>
      </c>
      <c r="J12" s="41" t="e">
        <f>IF(A12="","",'Frese Valve Selection'!B12)</f>
        <v>#N/A</v>
      </c>
      <c r="K12" s="42" t="e">
        <f>IF(A12="","",'Frese Valve Selection'!E12)</f>
        <v>#N/A</v>
      </c>
    </row>
    <row r="13" spans="1:11">
      <c r="A13" s="40" t="e">
        <f>IF('Frese Valve Selection'!Q13=1,IF(ISBLANK('Frese Valve Selection'!T13),"",'Frese Valve Selection'!T13),"")</f>
        <v>#N/A</v>
      </c>
      <c r="B13" s="41" t="e">
        <f>IF(A13="","",'Frese Valve Selection'!C13)</f>
        <v>#N/A</v>
      </c>
      <c r="C13" s="41" t="e">
        <f>IF(A13="","",'Frese Valve Selection'!AE13)</f>
        <v>#N/A</v>
      </c>
      <c r="D13" s="41"/>
      <c r="E13" s="41"/>
      <c r="F13" s="41" t="e">
        <f>IF(A13="","",'Frese Valve Selection'!D13)</f>
        <v>#N/A</v>
      </c>
      <c r="G13" s="41">
        <v>1</v>
      </c>
      <c r="H13" s="41" t="s">
        <v>78</v>
      </c>
      <c r="I13" s="41" t="e">
        <f>IF(A13="","",'Frese Valve Selection'!AF13&amp;" kPa")</f>
        <v>#N/A</v>
      </c>
      <c r="J13" s="41" t="e">
        <f>IF(A13="","",'Frese Valve Selection'!B13)</f>
        <v>#N/A</v>
      </c>
      <c r="K13" s="42" t="e">
        <f>IF(A13="","",'Frese Valve Selection'!E13)</f>
        <v>#N/A</v>
      </c>
    </row>
    <row r="14" spans="1:11">
      <c r="A14" s="40" t="e">
        <f>IF('Frese Valve Selection'!Q14=1,IF(ISBLANK('Frese Valve Selection'!T14),"",'Frese Valve Selection'!T14),"")</f>
        <v>#N/A</v>
      </c>
      <c r="B14" s="41" t="e">
        <f>IF(A14="","",'Frese Valve Selection'!C14)</f>
        <v>#N/A</v>
      </c>
      <c r="C14" s="41" t="e">
        <f>IF(A14="","",'Frese Valve Selection'!AE14)</f>
        <v>#N/A</v>
      </c>
      <c r="D14" s="41"/>
      <c r="E14" s="41"/>
      <c r="F14" s="41" t="e">
        <f>IF(A14="","",'Frese Valve Selection'!D14)</f>
        <v>#N/A</v>
      </c>
      <c r="G14" s="41">
        <v>1</v>
      </c>
      <c r="H14" s="41" t="s">
        <v>78</v>
      </c>
      <c r="I14" s="41" t="e">
        <f>IF(A14="","",'Frese Valve Selection'!AF14&amp;" kPa")</f>
        <v>#N/A</v>
      </c>
      <c r="J14" s="41" t="e">
        <f>IF(A14="","",'Frese Valve Selection'!B14)</f>
        <v>#N/A</v>
      </c>
      <c r="K14" s="42" t="e">
        <f>IF(A14="","",'Frese Valve Selection'!E14)</f>
        <v>#N/A</v>
      </c>
    </row>
    <row r="15" spans="1:11">
      <c r="A15" s="40" t="e">
        <f>IF('Frese Valve Selection'!Q15=1,IF(ISBLANK('Frese Valve Selection'!T15),"",'Frese Valve Selection'!T15),"")</f>
        <v>#N/A</v>
      </c>
      <c r="B15" s="41" t="e">
        <f>IF(A15="","",'Frese Valve Selection'!C15)</f>
        <v>#N/A</v>
      </c>
      <c r="C15" s="41" t="e">
        <f>IF(A15="","",'Frese Valve Selection'!AE15)</f>
        <v>#N/A</v>
      </c>
      <c r="D15" s="41"/>
      <c r="E15" s="41"/>
      <c r="F15" s="41" t="e">
        <f>IF(A15="","",'Frese Valve Selection'!D15)</f>
        <v>#N/A</v>
      </c>
      <c r="G15" s="41">
        <v>1</v>
      </c>
      <c r="H15" s="41" t="s">
        <v>78</v>
      </c>
      <c r="I15" s="41" t="e">
        <f>IF(A15="","",'Frese Valve Selection'!AF15&amp;" kPa")</f>
        <v>#N/A</v>
      </c>
      <c r="J15" s="41" t="e">
        <f>IF(A15="","",'Frese Valve Selection'!B15)</f>
        <v>#N/A</v>
      </c>
      <c r="K15" s="42" t="e">
        <f>IF(A15="","",'Frese Valve Selection'!E15)</f>
        <v>#N/A</v>
      </c>
    </row>
    <row r="16" spans="1:11">
      <c r="A16" s="40" t="e">
        <f>IF('Frese Valve Selection'!Q16=1,IF(ISBLANK('Frese Valve Selection'!T16),"",'Frese Valve Selection'!T16),"")</f>
        <v>#N/A</v>
      </c>
      <c r="B16" s="41" t="e">
        <f>IF(A16="","",'Frese Valve Selection'!C16)</f>
        <v>#N/A</v>
      </c>
      <c r="C16" s="41" t="e">
        <f>IF(A16="","",'Frese Valve Selection'!AE16)</f>
        <v>#N/A</v>
      </c>
      <c r="D16" s="41"/>
      <c r="E16" s="41"/>
      <c r="F16" s="41" t="e">
        <f>IF(A16="","",'Frese Valve Selection'!D16)</f>
        <v>#N/A</v>
      </c>
      <c r="G16" s="41">
        <v>1</v>
      </c>
      <c r="H16" s="41" t="s">
        <v>78</v>
      </c>
      <c r="I16" s="41" t="e">
        <f>IF(A16="","",'Frese Valve Selection'!AF16&amp;" kPa")</f>
        <v>#N/A</v>
      </c>
      <c r="J16" s="41" t="e">
        <f>IF(A16="","",'Frese Valve Selection'!B16)</f>
        <v>#N/A</v>
      </c>
      <c r="K16" s="42" t="e">
        <f>IF(A16="","",'Frese Valve Selection'!E16)</f>
        <v>#N/A</v>
      </c>
    </row>
    <row r="17" spans="1:11">
      <c r="A17" s="40" t="e">
        <f>IF('Frese Valve Selection'!Q17=1,IF(ISBLANK('Frese Valve Selection'!T17),"",'Frese Valve Selection'!T17),"")</f>
        <v>#N/A</v>
      </c>
      <c r="B17" s="41" t="e">
        <f>IF(A17="","",'Frese Valve Selection'!C17)</f>
        <v>#N/A</v>
      </c>
      <c r="C17" s="41" t="e">
        <f>IF(A17="","",'Frese Valve Selection'!AE17)</f>
        <v>#N/A</v>
      </c>
      <c r="D17" s="41"/>
      <c r="E17" s="41"/>
      <c r="F17" s="41" t="e">
        <f>IF(A17="","",'Frese Valve Selection'!D17)</f>
        <v>#N/A</v>
      </c>
      <c r="G17" s="41">
        <v>1</v>
      </c>
      <c r="H17" s="41" t="s">
        <v>78</v>
      </c>
      <c r="I17" s="41" t="e">
        <f>IF(A17="","",'Frese Valve Selection'!AF17&amp;" kPa")</f>
        <v>#N/A</v>
      </c>
      <c r="J17" s="41" t="e">
        <f>IF(A17="","",'Frese Valve Selection'!B17)</f>
        <v>#N/A</v>
      </c>
      <c r="K17" s="42" t="e">
        <f>IF(A17="","",'Frese Valve Selection'!E17)</f>
        <v>#N/A</v>
      </c>
    </row>
    <row r="18" spans="1:11">
      <c r="A18" s="40" t="e">
        <f>IF('Frese Valve Selection'!Q18=1,IF(ISBLANK('Frese Valve Selection'!T18),"",'Frese Valve Selection'!T18),"")</f>
        <v>#N/A</v>
      </c>
      <c r="B18" s="41" t="e">
        <f>IF(A18="","",'Frese Valve Selection'!C18)</f>
        <v>#N/A</v>
      </c>
      <c r="C18" s="41" t="e">
        <f>IF(A18="","",'Frese Valve Selection'!AE18)</f>
        <v>#N/A</v>
      </c>
      <c r="D18" s="41"/>
      <c r="E18" s="41"/>
      <c r="F18" s="41" t="e">
        <f>IF(A18="","",'Frese Valve Selection'!D18)</f>
        <v>#N/A</v>
      </c>
      <c r="G18" s="41">
        <v>1</v>
      </c>
      <c r="H18" s="41" t="s">
        <v>78</v>
      </c>
      <c r="I18" s="41" t="e">
        <f>IF(A18="","",'Frese Valve Selection'!AF18&amp;" kPa")</f>
        <v>#N/A</v>
      </c>
      <c r="J18" s="41" t="e">
        <f>IF(A18="","",'Frese Valve Selection'!B18)</f>
        <v>#N/A</v>
      </c>
      <c r="K18" s="42" t="e">
        <f>IF(A18="","",'Frese Valve Selection'!E18)</f>
        <v>#N/A</v>
      </c>
    </row>
    <row r="19" spans="1:11">
      <c r="A19" s="40" t="e">
        <f>IF('Frese Valve Selection'!Q19=1,IF(ISBLANK('Frese Valve Selection'!T19),"",'Frese Valve Selection'!T19),"")</f>
        <v>#N/A</v>
      </c>
      <c r="B19" s="41" t="e">
        <f>IF(A19="","",'Frese Valve Selection'!C19)</f>
        <v>#N/A</v>
      </c>
      <c r="C19" s="41" t="e">
        <f>IF(A19="","",'Frese Valve Selection'!AE19)</f>
        <v>#N/A</v>
      </c>
      <c r="D19" s="41"/>
      <c r="E19" s="41"/>
      <c r="F19" s="41" t="e">
        <f>IF(A19="","",'Frese Valve Selection'!D19)</f>
        <v>#N/A</v>
      </c>
      <c r="G19" s="41">
        <v>1</v>
      </c>
      <c r="H19" s="41" t="s">
        <v>78</v>
      </c>
      <c r="I19" s="41" t="e">
        <f>IF(A19="","",'Frese Valve Selection'!AF19&amp;" kPa")</f>
        <v>#N/A</v>
      </c>
      <c r="J19" s="41" t="e">
        <f>IF(A19="","",'Frese Valve Selection'!B19)</f>
        <v>#N/A</v>
      </c>
      <c r="K19" s="42" t="e">
        <f>IF(A19="","",'Frese Valve Selection'!E19)</f>
        <v>#N/A</v>
      </c>
    </row>
    <row r="20" spans="1:11">
      <c r="A20" s="40" t="e">
        <f>IF('Frese Valve Selection'!Q20=1,IF(ISBLANK('Frese Valve Selection'!T20),"",'Frese Valve Selection'!T20),"")</f>
        <v>#N/A</v>
      </c>
      <c r="B20" s="41" t="e">
        <f>IF(A20="","",'Frese Valve Selection'!C20)</f>
        <v>#N/A</v>
      </c>
      <c r="C20" s="41" t="e">
        <f>IF(A20="","",'Frese Valve Selection'!AE20)</f>
        <v>#N/A</v>
      </c>
      <c r="D20" s="41"/>
      <c r="E20" s="41"/>
      <c r="F20" s="41" t="e">
        <f>IF(A20="","",'Frese Valve Selection'!D20)</f>
        <v>#N/A</v>
      </c>
      <c r="G20" s="41">
        <v>1</v>
      </c>
      <c r="H20" s="41" t="s">
        <v>78</v>
      </c>
      <c r="I20" s="41" t="e">
        <f>IF(A20="","",'Frese Valve Selection'!AF20&amp;" kPa")</f>
        <v>#N/A</v>
      </c>
      <c r="J20" s="41" t="e">
        <f>IF(A20="","",'Frese Valve Selection'!B20)</f>
        <v>#N/A</v>
      </c>
      <c r="K20" s="42" t="e">
        <f>IF(A20="","",'Frese Valve Selection'!E20)</f>
        <v>#N/A</v>
      </c>
    </row>
    <row r="21" spans="1:11">
      <c r="A21" s="40" t="e">
        <f>IF('Frese Valve Selection'!Q21=1,IF(ISBLANK('Frese Valve Selection'!T21),"",'Frese Valve Selection'!T21),"")</f>
        <v>#N/A</v>
      </c>
      <c r="B21" s="41" t="e">
        <f>IF(A21="","",'Frese Valve Selection'!C21)</f>
        <v>#N/A</v>
      </c>
      <c r="C21" s="41" t="e">
        <f>IF(A21="","",'Frese Valve Selection'!AE21)</f>
        <v>#N/A</v>
      </c>
      <c r="D21" s="41"/>
      <c r="E21" s="41"/>
      <c r="F21" s="41" t="e">
        <f>IF(A21="","",'Frese Valve Selection'!D21)</f>
        <v>#N/A</v>
      </c>
      <c r="G21" s="41">
        <v>1</v>
      </c>
      <c r="H21" s="41" t="s">
        <v>78</v>
      </c>
      <c r="I21" s="41" t="e">
        <f>IF(A21="","",'Frese Valve Selection'!AF21&amp;" kPa")</f>
        <v>#N/A</v>
      </c>
      <c r="J21" s="41" t="e">
        <f>IF(A21="","",'Frese Valve Selection'!B21)</f>
        <v>#N/A</v>
      </c>
      <c r="K21" s="42" t="e">
        <f>IF(A21="","",'Frese Valve Selection'!E21)</f>
        <v>#N/A</v>
      </c>
    </row>
    <row r="22" spans="1:11">
      <c r="A22" s="40" t="e">
        <f>IF('Frese Valve Selection'!Q22=1,IF(ISBLANK('Frese Valve Selection'!T22),"",'Frese Valve Selection'!T22),"")</f>
        <v>#N/A</v>
      </c>
      <c r="B22" s="41" t="e">
        <f>IF(A22="","",'Frese Valve Selection'!C22)</f>
        <v>#N/A</v>
      </c>
      <c r="C22" s="41" t="e">
        <f>IF(A22="","",'Frese Valve Selection'!AE22)</f>
        <v>#N/A</v>
      </c>
      <c r="D22" s="41"/>
      <c r="E22" s="41"/>
      <c r="F22" s="41" t="e">
        <f>IF(A22="","",'Frese Valve Selection'!D22)</f>
        <v>#N/A</v>
      </c>
      <c r="G22" s="41">
        <v>1</v>
      </c>
      <c r="H22" s="41" t="s">
        <v>78</v>
      </c>
      <c r="I22" s="41" t="e">
        <f>IF(A22="","",'Frese Valve Selection'!AF22&amp;" kPa")</f>
        <v>#N/A</v>
      </c>
      <c r="J22" s="41" t="e">
        <f>IF(A22="","",'Frese Valve Selection'!B22)</f>
        <v>#N/A</v>
      </c>
      <c r="K22" s="42" t="e">
        <f>IF(A22="","",'Frese Valve Selection'!E22)</f>
        <v>#N/A</v>
      </c>
    </row>
    <row r="23" spans="1:11">
      <c r="A23" s="40" t="e">
        <f>IF('Frese Valve Selection'!Q23=1,IF(ISBLANK('Frese Valve Selection'!T23),"",'Frese Valve Selection'!T23),"")</f>
        <v>#N/A</v>
      </c>
      <c r="B23" s="41" t="e">
        <f>IF(A23="","",'Frese Valve Selection'!C23)</f>
        <v>#N/A</v>
      </c>
      <c r="C23" s="41" t="e">
        <f>IF(A23="","",'Frese Valve Selection'!AE23)</f>
        <v>#N/A</v>
      </c>
      <c r="D23" s="41"/>
      <c r="E23" s="41"/>
      <c r="F23" s="41" t="e">
        <f>IF(A23="","",'Frese Valve Selection'!D23)</f>
        <v>#N/A</v>
      </c>
      <c r="G23" s="41">
        <v>1</v>
      </c>
      <c r="H23" s="41" t="s">
        <v>78</v>
      </c>
      <c r="I23" s="41" t="e">
        <f>IF(A23="","",'Frese Valve Selection'!AF23&amp;" kPa")</f>
        <v>#N/A</v>
      </c>
      <c r="J23" s="41" t="e">
        <f>IF(A23="","",'Frese Valve Selection'!B23)</f>
        <v>#N/A</v>
      </c>
      <c r="K23" s="42" t="e">
        <f>IF(A23="","",'Frese Valve Selection'!E23)</f>
        <v>#N/A</v>
      </c>
    </row>
    <row r="24" spans="1:11">
      <c r="A24" s="40" t="e">
        <f>IF('Frese Valve Selection'!Q24=1,IF(ISBLANK('Frese Valve Selection'!T24),"",'Frese Valve Selection'!T24),"")</f>
        <v>#N/A</v>
      </c>
      <c r="B24" s="41" t="e">
        <f>IF(A24="","",'Frese Valve Selection'!C24)</f>
        <v>#N/A</v>
      </c>
      <c r="C24" s="41" t="e">
        <f>IF(A24="","",'Frese Valve Selection'!AE24)</f>
        <v>#N/A</v>
      </c>
      <c r="D24" s="41"/>
      <c r="E24" s="41"/>
      <c r="F24" s="41" t="e">
        <f>IF(A24="","",'Frese Valve Selection'!D24)</f>
        <v>#N/A</v>
      </c>
      <c r="G24" s="41">
        <v>1</v>
      </c>
      <c r="H24" s="41" t="s">
        <v>78</v>
      </c>
      <c r="I24" s="41" t="e">
        <f>IF(A24="","",'Frese Valve Selection'!AF24&amp;" kPa")</f>
        <v>#N/A</v>
      </c>
      <c r="J24" s="41" t="e">
        <f>IF(A24="","",'Frese Valve Selection'!B24)</f>
        <v>#N/A</v>
      </c>
      <c r="K24" s="42" t="e">
        <f>IF(A24="","",'Frese Valve Selection'!E24)</f>
        <v>#N/A</v>
      </c>
    </row>
    <row r="25" spans="1:11">
      <c r="A25" s="40" t="e">
        <f>IF('Frese Valve Selection'!Q25=1,IF(ISBLANK('Frese Valve Selection'!T25),"",'Frese Valve Selection'!T25),"")</f>
        <v>#N/A</v>
      </c>
      <c r="B25" s="41" t="e">
        <f>IF(A25="","",'Frese Valve Selection'!C25)</f>
        <v>#N/A</v>
      </c>
      <c r="C25" s="41" t="e">
        <f>IF(A25="","",'Frese Valve Selection'!AE25)</f>
        <v>#N/A</v>
      </c>
      <c r="D25" s="41"/>
      <c r="E25" s="41"/>
      <c r="F25" s="41" t="e">
        <f>IF(A25="","",'Frese Valve Selection'!D25)</f>
        <v>#N/A</v>
      </c>
      <c r="G25" s="41">
        <v>1</v>
      </c>
      <c r="H25" s="41" t="s">
        <v>78</v>
      </c>
      <c r="I25" s="41" t="e">
        <f>IF(A25="","",'Frese Valve Selection'!AF25&amp;" kPa")</f>
        <v>#N/A</v>
      </c>
      <c r="J25" s="41" t="e">
        <f>IF(A25="","",'Frese Valve Selection'!B25)</f>
        <v>#N/A</v>
      </c>
      <c r="K25" s="42" t="e">
        <f>IF(A25="","",'Frese Valve Selection'!E25)</f>
        <v>#N/A</v>
      </c>
    </row>
    <row r="26" spans="1:11">
      <c r="A26" s="40" t="e">
        <f>IF('Frese Valve Selection'!Q26=1,IF(ISBLANK('Frese Valve Selection'!T26),"",'Frese Valve Selection'!T26),"")</f>
        <v>#N/A</v>
      </c>
      <c r="B26" s="41" t="e">
        <f>IF(A26="","",'Frese Valve Selection'!C26)</f>
        <v>#N/A</v>
      </c>
      <c r="C26" s="41" t="e">
        <f>IF(A26="","",'Frese Valve Selection'!AE26)</f>
        <v>#N/A</v>
      </c>
      <c r="D26" s="41"/>
      <c r="E26" s="41"/>
      <c r="F26" s="41" t="e">
        <f>IF(A26="","",'Frese Valve Selection'!D26)</f>
        <v>#N/A</v>
      </c>
      <c r="G26" s="41">
        <v>1</v>
      </c>
      <c r="H26" s="41" t="s">
        <v>78</v>
      </c>
      <c r="I26" s="41" t="e">
        <f>IF(A26="","",'Frese Valve Selection'!AF26&amp;" kPa")</f>
        <v>#N/A</v>
      </c>
      <c r="J26" s="41" t="e">
        <f>IF(A26="","",'Frese Valve Selection'!B26)</f>
        <v>#N/A</v>
      </c>
      <c r="K26" s="42" t="e">
        <f>IF(A26="","",'Frese Valve Selection'!E26)</f>
        <v>#N/A</v>
      </c>
    </row>
    <row r="27" spans="1:11">
      <c r="A27" s="40" t="e">
        <f>IF('Frese Valve Selection'!Q27=1,IF(ISBLANK('Frese Valve Selection'!T27),"",'Frese Valve Selection'!T27),"")</f>
        <v>#N/A</v>
      </c>
      <c r="B27" s="41" t="e">
        <f>IF(A27="","",'Frese Valve Selection'!C27)</f>
        <v>#N/A</v>
      </c>
      <c r="C27" s="41" t="e">
        <f>IF(A27="","",'Frese Valve Selection'!AE27)</f>
        <v>#N/A</v>
      </c>
      <c r="D27" s="41"/>
      <c r="E27" s="41"/>
      <c r="F27" s="41" t="e">
        <f>IF(A27="","",'Frese Valve Selection'!D27)</f>
        <v>#N/A</v>
      </c>
      <c r="G27" s="41">
        <v>1</v>
      </c>
      <c r="H27" s="41" t="s">
        <v>78</v>
      </c>
      <c r="I27" s="41" t="e">
        <f>IF(A27="","",'Frese Valve Selection'!AF27&amp;" kPa")</f>
        <v>#N/A</v>
      </c>
      <c r="J27" s="41" t="e">
        <f>IF(A27="","",'Frese Valve Selection'!B27)</f>
        <v>#N/A</v>
      </c>
      <c r="K27" s="42" t="e">
        <f>IF(A27="","",'Frese Valve Selection'!E27)</f>
        <v>#N/A</v>
      </c>
    </row>
    <row r="28" spans="1:11">
      <c r="A28" s="40" t="e">
        <f>IF('Frese Valve Selection'!Q28=1,IF(ISBLANK('Frese Valve Selection'!T28),"",'Frese Valve Selection'!T28),"")</f>
        <v>#N/A</v>
      </c>
      <c r="B28" s="41" t="e">
        <f>IF(A28="","",'Frese Valve Selection'!C28)</f>
        <v>#N/A</v>
      </c>
      <c r="C28" s="41" t="e">
        <f>IF(A28="","",'Frese Valve Selection'!AE28)</f>
        <v>#N/A</v>
      </c>
      <c r="D28" s="41"/>
      <c r="E28" s="41"/>
      <c r="F28" s="41" t="e">
        <f>IF(A28="","",'Frese Valve Selection'!D28)</f>
        <v>#N/A</v>
      </c>
      <c r="G28" s="41">
        <v>1</v>
      </c>
      <c r="H28" s="41" t="s">
        <v>78</v>
      </c>
      <c r="I28" s="41" t="e">
        <f>IF(A28="","",'Frese Valve Selection'!AF28&amp;" kPa")</f>
        <v>#N/A</v>
      </c>
      <c r="J28" s="41" t="e">
        <f>IF(A28="","",'Frese Valve Selection'!B28)</f>
        <v>#N/A</v>
      </c>
      <c r="K28" s="42" t="e">
        <f>IF(A28="","",'Frese Valve Selection'!E28)</f>
        <v>#N/A</v>
      </c>
    </row>
    <row r="29" spans="1:11">
      <c r="A29" s="40" t="e">
        <f>IF('Frese Valve Selection'!Q29=1,IF(ISBLANK('Frese Valve Selection'!T29),"",'Frese Valve Selection'!T29),"")</f>
        <v>#N/A</v>
      </c>
      <c r="B29" s="41" t="e">
        <f>IF(A29="","",'Frese Valve Selection'!C29)</f>
        <v>#N/A</v>
      </c>
      <c r="C29" s="41" t="e">
        <f>IF(A29="","",'Frese Valve Selection'!AE29)</f>
        <v>#N/A</v>
      </c>
      <c r="D29" s="41"/>
      <c r="E29" s="41"/>
      <c r="F29" s="41" t="e">
        <f>IF(A29="","",'Frese Valve Selection'!D29)</f>
        <v>#N/A</v>
      </c>
      <c r="G29" s="41">
        <v>1</v>
      </c>
      <c r="H29" s="41" t="s">
        <v>78</v>
      </c>
      <c r="I29" s="41" t="e">
        <f>IF(A29="","",'Frese Valve Selection'!AF29&amp;" kPa")</f>
        <v>#N/A</v>
      </c>
      <c r="J29" s="41" t="e">
        <f>IF(A29="","",'Frese Valve Selection'!B29)</f>
        <v>#N/A</v>
      </c>
      <c r="K29" s="42" t="e">
        <f>IF(A29="","",'Frese Valve Selection'!E29)</f>
        <v>#N/A</v>
      </c>
    </row>
    <row r="30" spans="1:11">
      <c r="A30" s="40" t="e">
        <f>IF('Frese Valve Selection'!Q30=1,IF(ISBLANK('Frese Valve Selection'!T30),"",'Frese Valve Selection'!T30),"")</f>
        <v>#N/A</v>
      </c>
      <c r="B30" s="41" t="e">
        <f>IF(A30="","",'Frese Valve Selection'!C30)</f>
        <v>#N/A</v>
      </c>
      <c r="C30" s="41" t="e">
        <f>IF(A30="","",'Frese Valve Selection'!AE30)</f>
        <v>#N/A</v>
      </c>
      <c r="D30" s="41"/>
      <c r="E30" s="41"/>
      <c r="F30" s="41" t="e">
        <f>IF(A30="","",'Frese Valve Selection'!D30)</f>
        <v>#N/A</v>
      </c>
      <c r="G30" s="41">
        <v>1</v>
      </c>
      <c r="H30" s="41" t="s">
        <v>78</v>
      </c>
      <c r="I30" s="41" t="e">
        <f>IF(A30="","",'Frese Valve Selection'!AF30&amp;" kPa")</f>
        <v>#N/A</v>
      </c>
      <c r="J30" s="41" t="e">
        <f>IF(A30="","",'Frese Valve Selection'!B30)</f>
        <v>#N/A</v>
      </c>
      <c r="K30" s="42" t="e">
        <f>IF(A30="","",'Frese Valve Selection'!E30)</f>
        <v>#N/A</v>
      </c>
    </row>
    <row r="31" spans="1:11">
      <c r="A31" s="40" t="e">
        <f>IF('Frese Valve Selection'!Q31=1,IF(ISBLANK('Frese Valve Selection'!T31),"",'Frese Valve Selection'!T31),"")</f>
        <v>#N/A</v>
      </c>
      <c r="B31" s="41" t="e">
        <f>IF(A31="","",'Frese Valve Selection'!C31)</f>
        <v>#N/A</v>
      </c>
      <c r="C31" s="41" t="e">
        <f>IF(A31="","",'Frese Valve Selection'!AE31)</f>
        <v>#N/A</v>
      </c>
      <c r="D31" s="41"/>
      <c r="E31" s="41"/>
      <c r="F31" s="41" t="e">
        <f>IF(A31="","",'Frese Valve Selection'!D31)</f>
        <v>#N/A</v>
      </c>
      <c r="G31" s="41">
        <v>1</v>
      </c>
      <c r="H31" s="41" t="s">
        <v>78</v>
      </c>
      <c r="I31" s="41" t="e">
        <f>IF(A31="","",'Frese Valve Selection'!AF31&amp;" kPa")</f>
        <v>#N/A</v>
      </c>
      <c r="J31" s="41" t="e">
        <f>IF(A31="","",'Frese Valve Selection'!B31)</f>
        <v>#N/A</v>
      </c>
      <c r="K31" s="42" t="e">
        <f>IF(A31="","",'Frese Valve Selection'!E31)</f>
        <v>#N/A</v>
      </c>
    </row>
    <row r="32" spans="1:11">
      <c r="A32" s="40" t="e">
        <f>IF('Frese Valve Selection'!Q32=1,IF(ISBLANK('Frese Valve Selection'!T32),"",'Frese Valve Selection'!T32),"")</f>
        <v>#N/A</v>
      </c>
      <c r="B32" s="41" t="e">
        <f>IF(A32="","",'Frese Valve Selection'!C32)</f>
        <v>#N/A</v>
      </c>
      <c r="C32" s="41" t="e">
        <f>IF(A32="","",'Frese Valve Selection'!AE32)</f>
        <v>#N/A</v>
      </c>
      <c r="D32" s="41"/>
      <c r="E32" s="41"/>
      <c r="F32" s="41" t="e">
        <f>IF(A32="","",'Frese Valve Selection'!D32)</f>
        <v>#N/A</v>
      </c>
      <c r="G32" s="41">
        <v>1</v>
      </c>
      <c r="H32" s="41" t="s">
        <v>78</v>
      </c>
      <c r="I32" s="41" t="e">
        <f>IF(A32="","",'Frese Valve Selection'!AF32&amp;" kPa")</f>
        <v>#N/A</v>
      </c>
      <c r="J32" s="41" t="e">
        <f>IF(A32="","",'Frese Valve Selection'!B32)</f>
        <v>#N/A</v>
      </c>
      <c r="K32" s="42" t="e">
        <f>IF(A32="","",'Frese Valve Selection'!E32)</f>
        <v>#N/A</v>
      </c>
    </row>
    <row r="33" spans="1:11">
      <c r="A33" s="40" t="e">
        <f>IF('Frese Valve Selection'!Q33=1,IF(ISBLANK('Frese Valve Selection'!T33),"",'Frese Valve Selection'!T33),"")</f>
        <v>#N/A</v>
      </c>
      <c r="B33" s="41" t="e">
        <f>IF(A33="","",'Frese Valve Selection'!C33)</f>
        <v>#N/A</v>
      </c>
      <c r="C33" s="41" t="e">
        <f>IF(A33="","",'Frese Valve Selection'!AE33)</f>
        <v>#N/A</v>
      </c>
      <c r="D33" s="41"/>
      <c r="E33" s="41"/>
      <c r="F33" s="41" t="e">
        <f>IF(A33="","",'Frese Valve Selection'!D33)</f>
        <v>#N/A</v>
      </c>
      <c r="G33" s="41">
        <v>1</v>
      </c>
      <c r="H33" s="41" t="s">
        <v>78</v>
      </c>
      <c r="I33" s="41" t="e">
        <f>IF(A33="","",'Frese Valve Selection'!AF33&amp;" kPa")</f>
        <v>#N/A</v>
      </c>
      <c r="J33" s="41" t="e">
        <f>IF(A33="","",'Frese Valve Selection'!B33)</f>
        <v>#N/A</v>
      </c>
      <c r="K33" s="42" t="e">
        <f>IF(A33="","",'Frese Valve Selection'!E33)</f>
        <v>#N/A</v>
      </c>
    </row>
    <row r="34" spans="1:11">
      <c r="A34" s="40" t="e">
        <f>IF('Frese Valve Selection'!Q34=1,IF(ISBLANK('Frese Valve Selection'!T34),"",'Frese Valve Selection'!T34),"")</f>
        <v>#N/A</v>
      </c>
      <c r="B34" s="41" t="e">
        <f>IF(A34="","",'Frese Valve Selection'!C34)</f>
        <v>#N/A</v>
      </c>
      <c r="C34" s="41" t="e">
        <f>IF(A34="","",'Frese Valve Selection'!AE34)</f>
        <v>#N/A</v>
      </c>
      <c r="D34" s="41"/>
      <c r="E34" s="41"/>
      <c r="F34" s="41" t="e">
        <f>IF(A34="","",'Frese Valve Selection'!D34)</f>
        <v>#N/A</v>
      </c>
      <c r="G34" s="41">
        <v>1</v>
      </c>
      <c r="H34" s="41" t="s">
        <v>78</v>
      </c>
      <c r="I34" s="41" t="e">
        <f>IF(A34="","",'Frese Valve Selection'!AF34&amp;" kPa")</f>
        <v>#N/A</v>
      </c>
      <c r="J34" s="41" t="e">
        <f>IF(A34="","",'Frese Valve Selection'!B34)</f>
        <v>#N/A</v>
      </c>
      <c r="K34" s="42" t="e">
        <f>IF(A34="","",'Frese Valve Selection'!E34)</f>
        <v>#N/A</v>
      </c>
    </row>
    <row r="35" spans="1:11">
      <c r="A35" s="40" t="e">
        <f>IF('Frese Valve Selection'!Q35=1,IF(ISBLANK('Frese Valve Selection'!T35),"",'Frese Valve Selection'!T35),"")</f>
        <v>#N/A</v>
      </c>
      <c r="B35" s="41" t="e">
        <f>IF(A35="","",'Frese Valve Selection'!C35)</f>
        <v>#N/A</v>
      </c>
      <c r="C35" s="41" t="e">
        <f>IF(A35="","",'Frese Valve Selection'!AE35)</f>
        <v>#N/A</v>
      </c>
      <c r="D35" s="41"/>
      <c r="E35" s="41"/>
      <c r="F35" s="41" t="e">
        <f>IF(A35="","",'Frese Valve Selection'!D35)</f>
        <v>#N/A</v>
      </c>
      <c r="G35" s="41">
        <v>1</v>
      </c>
      <c r="H35" s="41" t="s">
        <v>78</v>
      </c>
      <c r="I35" s="41" t="e">
        <f>IF(A35="","",'Frese Valve Selection'!AF35&amp;" kPa")</f>
        <v>#N/A</v>
      </c>
      <c r="J35" s="41" t="e">
        <f>IF(A35="","",'Frese Valve Selection'!B35)</f>
        <v>#N/A</v>
      </c>
      <c r="K35" s="42" t="e">
        <f>IF(A35="","",'Frese Valve Selection'!E35)</f>
        <v>#N/A</v>
      </c>
    </row>
    <row r="36" spans="1:11">
      <c r="A36" s="40" t="e">
        <f>IF('Frese Valve Selection'!Q36=1,IF(ISBLANK('Frese Valve Selection'!T36),"",'Frese Valve Selection'!T36),"")</f>
        <v>#N/A</v>
      </c>
      <c r="B36" s="41" t="e">
        <f>IF(A36="","",'Frese Valve Selection'!C36)</f>
        <v>#N/A</v>
      </c>
      <c r="C36" s="41" t="e">
        <f>IF(A36="","",'Frese Valve Selection'!AE36)</f>
        <v>#N/A</v>
      </c>
      <c r="D36" s="41"/>
      <c r="E36" s="41"/>
      <c r="F36" s="41" t="e">
        <f>IF(A36="","",'Frese Valve Selection'!D36)</f>
        <v>#N/A</v>
      </c>
      <c r="G36" s="41">
        <v>1</v>
      </c>
      <c r="H36" s="41" t="s">
        <v>78</v>
      </c>
      <c r="I36" s="41" t="e">
        <f>IF(A36="","",'Frese Valve Selection'!AF36&amp;" kPa")</f>
        <v>#N/A</v>
      </c>
      <c r="J36" s="41" t="e">
        <f>IF(A36="","",'Frese Valve Selection'!B36)</f>
        <v>#N/A</v>
      </c>
      <c r="K36" s="42" t="e">
        <f>IF(A36="","",'Frese Valve Selection'!E36)</f>
        <v>#N/A</v>
      </c>
    </row>
    <row r="37" spans="1:11">
      <c r="A37" s="40" t="e">
        <f>IF('Frese Valve Selection'!Q37=1,IF(ISBLANK('Frese Valve Selection'!T37),"",'Frese Valve Selection'!T37),"")</f>
        <v>#N/A</v>
      </c>
      <c r="B37" s="41" t="e">
        <f>IF(A37="","",'Frese Valve Selection'!C37)</f>
        <v>#N/A</v>
      </c>
      <c r="C37" s="41" t="e">
        <f>IF(A37="","",'Frese Valve Selection'!AE37)</f>
        <v>#N/A</v>
      </c>
      <c r="D37" s="41"/>
      <c r="E37" s="41"/>
      <c r="F37" s="41" t="e">
        <f>IF(A37="","",'Frese Valve Selection'!D37)</f>
        <v>#N/A</v>
      </c>
      <c r="G37" s="41">
        <v>1</v>
      </c>
      <c r="H37" s="41" t="s">
        <v>78</v>
      </c>
      <c r="I37" s="41" t="e">
        <f>IF(A37="","",'Frese Valve Selection'!AF37&amp;" kPa")</f>
        <v>#N/A</v>
      </c>
      <c r="J37" s="41" t="e">
        <f>IF(A37="","",'Frese Valve Selection'!B37)</f>
        <v>#N/A</v>
      </c>
      <c r="K37" s="42" t="e">
        <f>IF(A37="","",'Frese Valve Selection'!E37)</f>
        <v>#N/A</v>
      </c>
    </row>
    <row r="38" spans="1:11">
      <c r="A38" s="40" t="e">
        <f>IF('Frese Valve Selection'!Q38=1,IF(ISBLANK('Frese Valve Selection'!T38),"",'Frese Valve Selection'!T38),"")</f>
        <v>#N/A</v>
      </c>
      <c r="B38" s="41" t="e">
        <f>IF(A38="","",'Frese Valve Selection'!C38)</f>
        <v>#N/A</v>
      </c>
      <c r="C38" s="41" t="e">
        <f>IF(A38="","",'Frese Valve Selection'!AE38)</f>
        <v>#N/A</v>
      </c>
      <c r="D38" s="41"/>
      <c r="E38" s="41"/>
      <c r="F38" s="41" t="e">
        <f>IF(A38="","",'Frese Valve Selection'!D38)</f>
        <v>#N/A</v>
      </c>
      <c r="G38" s="41">
        <v>1</v>
      </c>
      <c r="H38" s="41" t="s">
        <v>78</v>
      </c>
      <c r="I38" s="41" t="e">
        <f>IF(A38="","",'Frese Valve Selection'!AF38&amp;" kPa")</f>
        <v>#N/A</v>
      </c>
      <c r="J38" s="41" t="e">
        <f>IF(A38="","",'Frese Valve Selection'!B38)</f>
        <v>#N/A</v>
      </c>
      <c r="K38" s="42" t="e">
        <f>IF(A38="","",'Frese Valve Selection'!E38)</f>
        <v>#N/A</v>
      </c>
    </row>
    <row r="39" spans="1:11">
      <c r="A39" s="40" t="e">
        <f>IF('Frese Valve Selection'!Q39=1,IF(ISBLANK('Frese Valve Selection'!T39),"",'Frese Valve Selection'!T39),"")</f>
        <v>#N/A</v>
      </c>
      <c r="B39" s="41" t="e">
        <f>IF(A39="","",'Frese Valve Selection'!C39)</f>
        <v>#N/A</v>
      </c>
      <c r="C39" s="41" t="e">
        <f>IF(A39="","",'Frese Valve Selection'!AE39)</f>
        <v>#N/A</v>
      </c>
      <c r="D39" s="41"/>
      <c r="E39" s="41"/>
      <c r="F39" s="41" t="e">
        <f>IF(A39="","",'Frese Valve Selection'!D39)</f>
        <v>#N/A</v>
      </c>
      <c r="G39" s="41">
        <v>1</v>
      </c>
      <c r="H39" s="41" t="s">
        <v>78</v>
      </c>
      <c r="I39" s="41" t="e">
        <f>IF(A39="","",'Frese Valve Selection'!AF39&amp;" kPa")</f>
        <v>#N/A</v>
      </c>
      <c r="J39" s="41" t="e">
        <f>IF(A39="","",'Frese Valve Selection'!B39)</f>
        <v>#N/A</v>
      </c>
      <c r="K39" s="42" t="e">
        <f>IF(A39="","",'Frese Valve Selection'!E39)</f>
        <v>#N/A</v>
      </c>
    </row>
    <row r="40" spans="1:11">
      <c r="A40" s="40" t="e">
        <f>IF('Frese Valve Selection'!Q40=1,IF(ISBLANK('Frese Valve Selection'!T40),"",'Frese Valve Selection'!T40),"")</f>
        <v>#N/A</v>
      </c>
      <c r="B40" s="41" t="e">
        <f>IF(A40="","",'Frese Valve Selection'!C40)</f>
        <v>#N/A</v>
      </c>
      <c r="C40" s="41" t="e">
        <f>IF(A40="","",'Frese Valve Selection'!AE40)</f>
        <v>#N/A</v>
      </c>
      <c r="D40" s="41"/>
      <c r="E40" s="41"/>
      <c r="F40" s="41" t="e">
        <f>IF(A40="","",'Frese Valve Selection'!D40)</f>
        <v>#N/A</v>
      </c>
      <c r="G40" s="41">
        <v>1</v>
      </c>
      <c r="H40" s="41" t="s">
        <v>78</v>
      </c>
      <c r="I40" s="41" t="e">
        <f>IF(A40="","",'Frese Valve Selection'!AF40&amp;" kPa")</f>
        <v>#N/A</v>
      </c>
      <c r="J40" s="41" t="e">
        <f>IF(A40="","",'Frese Valve Selection'!B40)</f>
        <v>#N/A</v>
      </c>
      <c r="K40" s="42" t="e">
        <f>IF(A40="","",'Frese Valve Selection'!E40)</f>
        <v>#N/A</v>
      </c>
    </row>
    <row r="41" spans="1:11">
      <c r="A41" s="40" t="e">
        <f>IF('Frese Valve Selection'!Q41=1,IF(ISBLANK('Frese Valve Selection'!T41),"",'Frese Valve Selection'!T41),"")</f>
        <v>#N/A</v>
      </c>
      <c r="B41" s="41" t="e">
        <f>IF(A41="","",'Frese Valve Selection'!C41)</f>
        <v>#N/A</v>
      </c>
      <c r="C41" s="41" t="e">
        <f>IF(A41="","",'Frese Valve Selection'!AE41)</f>
        <v>#N/A</v>
      </c>
      <c r="D41" s="41"/>
      <c r="E41" s="41"/>
      <c r="F41" s="41" t="e">
        <f>IF(A41="","",'Frese Valve Selection'!D41)</f>
        <v>#N/A</v>
      </c>
      <c r="G41" s="41">
        <v>1</v>
      </c>
      <c r="H41" s="41" t="s">
        <v>78</v>
      </c>
      <c r="I41" s="41" t="e">
        <f>IF(A41="","",'Frese Valve Selection'!AF41&amp;" kPa")</f>
        <v>#N/A</v>
      </c>
      <c r="J41" s="41" t="e">
        <f>IF(A41="","",'Frese Valve Selection'!B41)</f>
        <v>#N/A</v>
      </c>
      <c r="K41" s="42" t="e">
        <f>IF(A41="","",'Frese Valve Selection'!E41)</f>
        <v>#N/A</v>
      </c>
    </row>
    <row r="42" spans="1:11">
      <c r="A42" s="40" t="e">
        <f>IF('Frese Valve Selection'!Q42=1,IF(ISBLANK('Frese Valve Selection'!T42),"",'Frese Valve Selection'!T42),"")</f>
        <v>#N/A</v>
      </c>
      <c r="B42" s="41" t="e">
        <f>IF(A42="","",'Frese Valve Selection'!C42)</f>
        <v>#N/A</v>
      </c>
      <c r="C42" s="41" t="e">
        <f>IF(A42="","",'Frese Valve Selection'!AE42)</f>
        <v>#N/A</v>
      </c>
      <c r="D42" s="41"/>
      <c r="E42" s="41"/>
      <c r="F42" s="41" t="e">
        <f>IF(A42="","",'Frese Valve Selection'!D42)</f>
        <v>#N/A</v>
      </c>
      <c r="G42" s="41">
        <v>1</v>
      </c>
      <c r="H42" s="41" t="s">
        <v>78</v>
      </c>
      <c r="I42" s="41" t="e">
        <f>IF(A42="","",'Frese Valve Selection'!AF42&amp;" kPa")</f>
        <v>#N/A</v>
      </c>
      <c r="J42" s="41" t="e">
        <f>IF(A42="","",'Frese Valve Selection'!B42)</f>
        <v>#N/A</v>
      </c>
      <c r="K42" s="42" t="e">
        <f>IF(A42="","",'Frese Valve Selection'!E42)</f>
        <v>#N/A</v>
      </c>
    </row>
    <row r="43" spans="1:11">
      <c r="A43" s="40" t="e">
        <f>IF('Frese Valve Selection'!Q43=1,IF(ISBLANK('Frese Valve Selection'!T43),"",'Frese Valve Selection'!T43),"")</f>
        <v>#N/A</v>
      </c>
      <c r="B43" s="41" t="e">
        <f>IF(A43="","",'Frese Valve Selection'!C43)</f>
        <v>#N/A</v>
      </c>
      <c r="C43" s="41" t="e">
        <f>IF(A43="","",'Frese Valve Selection'!AE43)</f>
        <v>#N/A</v>
      </c>
      <c r="D43" s="41"/>
      <c r="E43" s="41"/>
      <c r="F43" s="41" t="e">
        <f>IF(A43="","",'Frese Valve Selection'!D43)</f>
        <v>#N/A</v>
      </c>
      <c r="G43" s="41">
        <v>1</v>
      </c>
      <c r="H43" s="41" t="s">
        <v>78</v>
      </c>
      <c r="I43" s="41" t="e">
        <f>IF(A43="","",'Frese Valve Selection'!AF43&amp;" kPa")</f>
        <v>#N/A</v>
      </c>
      <c r="J43" s="41" t="e">
        <f>IF(A43="","",'Frese Valve Selection'!B43)</f>
        <v>#N/A</v>
      </c>
      <c r="K43" s="42" t="e">
        <f>IF(A43="","",'Frese Valve Selection'!E43)</f>
        <v>#N/A</v>
      </c>
    </row>
    <row r="44" spans="1:11">
      <c r="A44" s="40" t="e">
        <f>IF('Frese Valve Selection'!Q44=1,IF(ISBLANK('Frese Valve Selection'!T44),"",'Frese Valve Selection'!T44),"")</f>
        <v>#N/A</v>
      </c>
      <c r="B44" s="41" t="e">
        <f>IF(A44="","",'Frese Valve Selection'!C44)</f>
        <v>#N/A</v>
      </c>
      <c r="C44" s="41" t="e">
        <f>IF(A44="","",'Frese Valve Selection'!AE44)</f>
        <v>#N/A</v>
      </c>
      <c r="D44" s="41"/>
      <c r="E44" s="41"/>
      <c r="F44" s="41" t="e">
        <f>IF(A44="","",'Frese Valve Selection'!D44)</f>
        <v>#N/A</v>
      </c>
      <c r="G44" s="41">
        <v>1</v>
      </c>
      <c r="H44" s="41" t="s">
        <v>78</v>
      </c>
      <c r="I44" s="41" t="e">
        <f>IF(A44="","",'Frese Valve Selection'!AF44&amp;" kPa")</f>
        <v>#N/A</v>
      </c>
      <c r="J44" s="41" t="e">
        <f>IF(A44="","",'Frese Valve Selection'!B44)</f>
        <v>#N/A</v>
      </c>
      <c r="K44" s="42" t="e">
        <f>IF(A44="","",'Frese Valve Selection'!E44)</f>
        <v>#N/A</v>
      </c>
    </row>
    <row r="45" spans="1:11">
      <c r="A45" s="40" t="e">
        <f>IF('Frese Valve Selection'!Q45=1,IF(ISBLANK('Frese Valve Selection'!T45),"",'Frese Valve Selection'!T45),"")</f>
        <v>#N/A</v>
      </c>
      <c r="B45" s="41" t="e">
        <f>IF(A45="","",'Frese Valve Selection'!C45)</f>
        <v>#N/A</v>
      </c>
      <c r="C45" s="41" t="e">
        <f>IF(A45="","",'Frese Valve Selection'!AE45)</f>
        <v>#N/A</v>
      </c>
      <c r="D45" s="41"/>
      <c r="E45" s="41"/>
      <c r="F45" s="41" t="e">
        <f>IF(A45="","",'Frese Valve Selection'!D45)</f>
        <v>#N/A</v>
      </c>
      <c r="G45" s="41">
        <v>1</v>
      </c>
      <c r="H45" s="41" t="s">
        <v>78</v>
      </c>
      <c r="I45" s="41" t="e">
        <f>IF(A45="","",'Frese Valve Selection'!AF45&amp;" kPa")</f>
        <v>#N/A</v>
      </c>
      <c r="J45" s="41" t="e">
        <f>IF(A45="","",'Frese Valve Selection'!B45)</f>
        <v>#N/A</v>
      </c>
      <c r="K45" s="42" t="e">
        <f>IF(A45="","",'Frese Valve Selection'!E45)</f>
        <v>#N/A</v>
      </c>
    </row>
    <row r="46" spans="1:11">
      <c r="A46" s="40" t="e">
        <f>IF('Frese Valve Selection'!Q46=1,IF(ISBLANK('Frese Valve Selection'!T46),"",'Frese Valve Selection'!T46),"")</f>
        <v>#N/A</v>
      </c>
      <c r="B46" s="41" t="e">
        <f>IF(A46="","",'Frese Valve Selection'!C46)</f>
        <v>#N/A</v>
      </c>
      <c r="C46" s="41" t="e">
        <f>IF(A46="","",'Frese Valve Selection'!AE46)</f>
        <v>#N/A</v>
      </c>
      <c r="D46" s="41"/>
      <c r="E46" s="41"/>
      <c r="F46" s="41" t="e">
        <f>IF(A46="","",'Frese Valve Selection'!D46)</f>
        <v>#N/A</v>
      </c>
      <c r="G46" s="41">
        <v>1</v>
      </c>
      <c r="H46" s="41" t="s">
        <v>78</v>
      </c>
      <c r="I46" s="41" t="e">
        <f>IF(A46="","",'Frese Valve Selection'!AF46&amp;" kPa")</f>
        <v>#N/A</v>
      </c>
      <c r="J46" s="41" t="e">
        <f>IF(A46="","",'Frese Valve Selection'!B46)</f>
        <v>#N/A</v>
      </c>
      <c r="K46" s="42" t="e">
        <f>IF(A46="","",'Frese Valve Selection'!E46)</f>
        <v>#N/A</v>
      </c>
    </row>
    <row r="47" spans="1:11">
      <c r="A47" s="40" t="e">
        <f>IF('Frese Valve Selection'!Q47=1,IF(ISBLANK('Frese Valve Selection'!T47),"",'Frese Valve Selection'!T47),"")</f>
        <v>#N/A</v>
      </c>
      <c r="B47" s="41" t="e">
        <f>IF(A47="","",'Frese Valve Selection'!C47)</f>
        <v>#N/A</v>
      </c>
      <c r="C47" s="41" t="e">
        <f>IF(A47="","",'Frese Valve Selection'!AE47)</f>
        <v>#N/A</v>
      </c>
      <c r="D47" s="41"/>
      <c r="E47" s="41"/>
      <c r="F47" s="41" t="e">
        <f>IF(A47="","",'Frese Valve Selection'!D47)</f>
        <v>#N/A</v>
      </c>
      <c r="G47" s="41">
        <v>1</v>
      </c>
      <c r="H47" s="41" t="s">
        <v>78</v>
      </c>
      <c r="I47" s="41" t="e">
        <f>IF(A47="","",'Frese Valve Selection'!AF47&amp;" kPa")</f>
        <v>#N/A</v>
      </c>
      <c r="J47" s="41" t="e">
        <f>IF(A47="","",'Frese Valve Selection'!B47)</f>
        <v>#N/A</v>
      </c>
      <c r="K47" s="42" t="e">
        <f>IF(A47="","",'Frese Valve Selection'!E47)</f>
        <v>#N/A</v>
      </c>
    </row>
    <row r="48" spans="1:11">
      <c r="A48" s="40" t="e">
        <f>IF('Frese Valve Selection'!Q48=1,IF(ISBLANK('Frese Valve Selection'!T48),"",'Frese Valve Selection'!T48),"")</f>
        <v>#N/A</v>
      </c>
      <c r="B48" s="41" t="e">
        <f>IF(A48="","",'Frese Valve Selection'!C48)</f>
        <v>#N/A</v>
      </c>
      <c r="C48" s="41" t="e">
        <f>IF(A48="","",'Frese Valve Selection'!AE48)</f>
        <v>#N/A</v>
      </c>
      <c r="D48" s="41"/>
      <c r="E48" s="41"/>
      <c r="F48" s="41" t="e">
        <f>IF(A48="","",'Frese Valve Selection'!D48)</f>
        <v>#N/A</v>
      </c>
      <c r="G48" s="41">
        <v>1</v>
      </c>
      <c r="H48" s="41" t="s">
        <v>78</v>
      </c>
      <c r="I48" s="41" t="e">
        <f>IF(A48="","",'Frese Valve Selection'!AF48&amp;" kPa")</f>
        <v>#N/A</v>
      </c>
      <c r="J48" s="41" t="e">
        <f>IF(A48="","",'Frese Valve Selection'!B48)</f>
        <v>#N/A</v>
      </c>
      <c r="K48" s="42" t="e">
        <f>IF(A48="","",'Frese Valve Selection'!E48)</f>
        <v>#N/A</v>
      </c>
    </row>
    <row r="49" spans="1:11">
      <c r="A49" s="40" t="e">
        <f>IF('Frese Valve Selection'!Q49=1,IF(ISBLANK('Frese Valve Selection'!T49),"",'Frese Valve Selection'!T49),"")</f>
        <v>#N/A</v>
      </c>
      <c r="B49" s="41" t="e">
        <f>IF(A49="","",'Frese Valve Selection'!C49)</f>
        <v>#N/A</v>
      </c>
      <c r="C49" s="41" t="e">
        <f>IF(A49="","",'Frese Valve Selection'!AE49)</f>
        <v>#N/A</v>
      </c>
      <c r="D49" s="41"/>
      <c r="E49" s="41"/>
      <c r="F49" s="41" t="e">
        <f>IF(A49="","",'Frese Valve Selection'!D49)</f>
        <v>#N/A</v>
      </c>
      <c r="G49" s="41">
        <v>1</v>
      </c>
      <c r="H49" s="41" t="s">
        <v>78</v>
      </c>
      <c r="I49" s="41" t="e">
        <f>IF(A49="","",'Frese Valve Selection'!AF49&amp;" kPa")</f>
        <v>#N/A</v>
      </c>
      <c r="J49" s="41" t="e">
        <f>IF(A49="","",'Frese Valve Selection'!B49)</f>
        <v>#N/A</v>
      </c>
      <c r="K49" s="42" t="e">
        <f>IF(A49="","",'Frese Valve Selection'!E49)</f>
        <v>#N/A</v>
      </c>
    </row>
    <row r="50" spans="1:11">
      <c r="A50" s="40" t="e">
        <f>IF('Frese Valve Selection'!Q50=1,IF(ISBLANK('Frese Valve Selection'!T50),"",'Frese Valve Selection'!T50),"")</f>
        <v>#N/A</v>
      </c>
      <c r="B50" s="41" t="e">
        <f>IF(A50="","",'Frese Valve Selection'!C50)</f>
        <v>#N/A</v>
      </c>
      <c r="C50" s="41" t="e">
        <f>IF(A50="","",'Frese Valve Selection'!AE50)</f>
        <v>#N/A</v>
      </c>
      <c r="D50" s="41"/>
      <c r="E50" s="41"/>
      <c r="F50" s="41" t="e">
        <f>IF(A50="","",'Frese Valve Selection'!D50)</f>
        <v>#N/A</v>
      </c>
      <c r="G50" s="41">
        <v>1</v>
      </c>
      <c r="H50" s="41" t="s">
        <v>78</v>
      </c>
      <c r="I50" s="41" t="e">
        <f>IF(A50="","",'Frese Valve Selection'!AF50&amp;" kPa")</f>
        <v>#N/A</v>
      </c>
      <c r="J50" s="41" t="e">
        <f>IF(A50="","",'Frese Valve Selection'!B50)</f>
        <v>#N/A</v>
      </c>
      <c r="K50" s="42" t="e">
        <f>IF(A50="","",'Frese Valve Selection'!E50)</f>
        <v>#N/A</v>
      </c>
    </row>
    <row r="51" spans="1:11">
      <c r="A51" s="40" t="e">
        <f>IF('Frese Valve Selection'!Q51=1,IF(ISBLANK('Frese Valve Selection'!T51),"",'Frese Valve Selection'!T51),"")</f>
        <v>#N/A</v>
      </c>
      <c r="B51" s="41" t="e">
        <f>IF(A51="","",'Frese Valve Selection'!C51)</f>
        <v>#N/A</v>
      </c>
      <c r="C51" s="41" t="e">
        <f>IF(A51="","",'Frese Valve Selection'!AE51)</f>
        <v>#N/A</v>
      </c>
      <c r="D51" s="41"/>
      <c r="E51" s="41"/>
      <c r="F51" s="41" t="e">
        <f>IF(A51="","",'Frese Valve Selection'!D51)</f>
        <v>#N/A</v>
      </c>
      <c r="G51" s="41">
        <v>1</v>
      </c>
      <c r="H51" s="41" t="s">
        <v>78</v>
      </c>
      <c r="I51" s="41" t="e">
        <f>IF(A51="","",'Frese Valve Selection'!AF51&amp;" kPa")</f>
        <v>#N/A</v>
      </c>
      <c r="J51" s="41" t="e">
        <f>IF(A51="","",'Frese Valve Selection'!B51)</f>
        <v>#N/A</v>
      </c>
      <c r="K51" s="42" t="e">
        <f>IF(A51="","",'Frese Valve Selection'!E51)</f>
        <v>#N/A</v>
      </c>
    </row>
    <row r="52" spans="1:11">
      <c r="A52" s="40" t="e">
        <f>IF('Frese Valve Selection'!Q52=1,IF(ISBLANK('Frese Valve Selection'!T52),"",'Frese Valve Selection'!T52),"")</f>
        <v>#N/A</v>
      </c>
      <c r="B52" s="41" t="e">
        <f>IF(A52="","",'Frese Valve Selection'!C52)</f>
        <v>#N/A</v>
      </c>
      <c r="C52" s="41" t="e">
        <f>IF(A52="","",'Frese Valve Selection'!AE52)</f>
        <v>#N/A</v>
      </c>
      <c r="D52" s="41"/>
      <c r="E52" s="41"/>
      <c r="F52" s="41" t="e">
        <f>IF(A52="","",'Frese Valve Selection'!D52)</f>
        <v>#N/A</v>
      </c>
      <c r="G52" s="41">
        <v>1</v>
      </c>
      <c r="H52" s="41" t="s">
        <v>78</v>
      </c>
      <c r="I52" s="41" t="e">
        <f>IF(A52="","",'Frese Valve Selection'!AF52&amp;" kPa")</f>
        <v>#N/A</v>
      </c>
      <c r="J52" s="41" t="e">
        <f>IF(A52="","",'Frese Valve Selection'!B52)</f>
        <v>#N/A</v>
      </c>
      <c r="K52" s="42" t="e">
        <f>IF(A52="","",'Frese Valve Selection'!E52)</f>
        <v>#N/A</v>
      </c>
    </row>
    <row r="53" spans="1:11">
      <c r="A53" s="40" t="e">
        <f>IF('Frese Valve Selection'!Q53=1,IF(ISBLANK('Frese Valve Selection'!T53),"",'Frese Valve Selection'!T53),"")</f>
        <v>#N/A</v>
      </c>
      <c r="B53" s="41" t="e">
        <f>IF(A53="","",'Frese Valve Selection'!C53)</f>
        <v>#N/A</v>
      </c>
      <c r="C53" s="41" t="e">
        <f>IF(A53="","",'Frese Valve Selection'!AE53)</f>
        <v>#N/A</v>
      </c>
      <c r="D53" s="41"/>
      <c r="E53" s="41"/>
      <c r="F53" s="41" t="e">
        <f>IF(A53="","",'Frese Valve Selection'!D53)</f>
        <v>#N/A</v>
      </c>
      <c r="G53" s="41">
        <v>1</v>
      </c>
      <c r="H53" s="41" t="s">
        <v>78</v>
      </c>
      <c r="I53" s="41" t="e">
        <f>IF(A53="","",'Frese Valve Selection'!AF53&amp;" kPa")</f>
        <v>#N/A</v>
      </c>
      <c r="J53" s="41" t="e">
        <f>IF(A53="","",'Frese Valve Selection'!B53)</f>
        <v>#N/A</v>
      </c>
      <c r="K53" s="42" t="e">
        <f>IF(A53="","",'Frese Valve Selection'!E53)</f>
        <v>#N/A</v>
      </c>
    </row>
    <row r="54" spans="1:11">
      <c r="A54" s="40" t="e">
        <f>IF('Frese Valve Selection'!Q54=1,IF(ISBLANK('Frese Valve Selection'!T54),"",'Frese Valve Selection'!T54),"")</f>
        <v>#N/A</v>
      </c>
      <c r="B54" s="41" t="e">
        <f>IF(A54="","",'Frese Valve Selection'!C54)</f>
        <v>#N/A</v>
      </c>
      <c r="C54" s="41" t="e">
        <f>IF(A54="","",'Frese Valve Selection'!AE54)</f>
        <v>#N/A</v>
      </c>
      <c r="D54" s="41"/>
      <c r="E54" s="41"/>
      <c r="F54" s="41" t="e">
        <f>IF(A54="","",'Frese Valve Selection'!D54)</f>
        <v>#N/A</v>
      </c>
      <c r="G54" s="41">
        <v>1</v>
      </c>
      <c r="H54" s="41" t="s">
        <v>78</v>
      </c>
      <c r="I54" s="41" t="e">
        <f>IF(A54="","",'Frese Valve Selection'!AF54&amp;" kPa")</f>
        <v>#N/A</v>
      </c>
      <c r="J54" s="41" t="e">
        <f>IF(A54="","",'Frese Valve Selection'!B54)</f>
        <v>#N/A</v>
      </c>
      <c r="K54" s="42" t="e">
        <f>IF(A54="","",'Frese Valve Selection'!E54)</f>
        <v>#N/A</v>
      </c>
    </row>
    <row r="55" spans="1:11">
      <c r="A55" s="40" t="e">
        <f>IF('Frese Valve Selection'!Q55=1,IF(ISBLANK('Frese Valve Selection'!T55),"",'Frese Valve Selection'!T55),"")</f>
        <v>#N/A</v>
      </c>
      <c r="B55" s="41" t="e">
        <f>IF(A55="","",'Frese Valve Selection'!C55)</f>
        <v>#N/A</v>
      </c>
      <c r="C55" s="41" t="e">
        <f>IF(A55="","",'Frese Valve Selection'!AE55)</f>
        <v>#N/A</v>
      </c>
      <c r="D55" s="41"/>
      <c r="E55" s="41"/>
      <c r="F55" s="41" t="e">
        <f>IF(A55="","",'Frese Valve Selection'!D55)</f>
        <v>#N/A</v>
      </c>
      <c r="G55" s="41">
        <v>1</v>
      </c>
      <c r="H55" s="41" t="s">
        <v>78</v>
      </c>
      <c r="I55" s="41" t="e">
        <f>IF(A55="","",'Frese Valve Selection'!AF55&amp;" kPa")</f>
        <v>#N/A</v>
      </c>
      <c r="J55" s="41" t="e">
        <f>IF(A55="","",'Frese Valve Selection'!B55)</f>
        <v>#N/A</v>
      </c>
      <c r="K55" s="42" t="e">
        <f>IF(A55="","",'Frese Valve Selection'!E55)</f>
        <v>#N/A</v>
      </c>
    </row>
    <row r="56" spans="1:11">
      <c r="A56" s="40" t="e">
        <f>IF('Frese Valve Selection'!Q56=1,IF(ISBLANK('Frese Valve Selection'!T56),"",'Frese Valve Selection'!T56),"")</f>
        <v>#N/A</v>
      </c>
      <c r="B56" s="41" t="e">
        <f>IF(A56="","",'Frese Valve Selection'!C56)</f>
        <v>#N/A</v>
      </c>
      <c r="C56" s="41" t="e">
        <f>IF(A56="","",'Frese Valve Selection'!AE56)</f>
        <v>#N/A</v>
      </c>
      <c r="D56" s="41"/>
      <c r="E56" s="41"/>
      <c r="F56" s="41" t="e">
        <f>IF(A56="","",'Frese Valve Selection'!D56)</f>
        <v>#N/A</v>
      </c>
      <c r="G56" s="41">
        <v>1</v>
      </c>
      <c r="H56" s="41" t="s">
        <v>78</v>
      </c>
      <c r="I56" s="41" t="e">
        <f>IF(A56="","",'Frese Valve Selection'!AF56&amp;" kPa")</f>
        <v>#N/A</v>
      </c>
      <c r="J56" s="41" t="e">
        <f>IF(A56="","",'Frese Valve Selection'!B56)</f>
        <v>#N/A</v>
      </c>
      <c r="K56" s="42" t="e">
        <f>IF(A56="","",'Frese Valve Selection'!E56)</f>
        <v>#N/A</v>
      </c>
    </row>
    <row r="57" spans="1:11">
      <c r="A57" s="40" t="e">
        <f>IF('Frese Valve Selection'!Q57=1,IF(ISBLANK('Frese Valve Selection'!T57),"",'Frese Valve Selection'!T57),"")</f>
        <v>#N/A</v>
      </c>
      <c r="B57" s="41" t="e">
        <f>IF(A57="","",'Frese Valve Selection'!C57)</f>
        <v>#N/A</v>
      </c>
      <c r="C57" s="41" t="e">
        <f>IF(A57="","",'Frese Valve Selection'!AE57)</f>
        <v>#N/A</v>
      </c>
      <c r="D57" s="41"/>
      <c r="E57" s="41"/>
      <c r="F57" s="41" t="e">
        <f>IF(A57="","",'Frese Valve Selection'!D57)</f>
        <v>#N/A</v>
      </c>
      <c r="G57" s="41">
        <v>1</v>
      </c>
      <c r="H57" s="41" t="s">
        <v>78</v>
      </c>
      <c r="I57" s="41" t="e">
        <f>IF(A57="","",'Frese Valve Selection'!AF57&amp;" kPa")</f>
        <v>#N/A</v>
      </c>
      <c r="J57" s="41" t="e">
        <f>IF(A57="","",'Frese Valve Selection'!B57)</f>
        <v>#N/A</v>
      </c>
      <c r="K57" s="42" t="e">
        <f>IF(A57="","",'Frese Valve Selection'!E57)</f>
        <v>#N/A</v>
      </c>
    </row>
    <row r="58" spans="1:11">
      <c r="A58" s="40" t="e">
        <f>IF('Frese Valve Selection'!Q58=1,IF(ISBLANK('Frese Valve Selection'!T58),"",'Frese Valve Selection'!T58),"")</f>
        <v>#N/A</v>
      </c>
      <c r="B58" s="41" t="e">
        <f>IF(A58="","",'Frese Valve Selection'!C58)</f>
        <v>#N/A</v>
      </c>
      <c r="C58" s="41" t="e">
        <f>IF(A58="","",'Frese Valve Selection'!AE58)</f>
        <v>#N/A</v>
      </c>
      <c r="D58" s="41"/>
      <c r="E58" s="41"/>
      <c r="F58" s="41" t="e">
        <f>IF(A58="","",'Frese Valve Selection'!D58)</f>
        <v>#N/A</v>
      </c>
      <c r="G58" s="41">
        <v>1</v>
      </c>
      <c r="H58" s="41" t="s">
        <v>78</v>
      </c>
      <c r="I58" s="41" t="e">
        <f>IF(A58="","",'Frese Valve Selection'!AF58&amp;" kPa")</f>
        <v>#N/A</v>
      </c>
      <c r="J58" s="41" t="e">
        <f>IF(A58="","",'Frese Valve Selection'!B58)</f>
        <v>#N/A</v>
      </c>
      <c r="K58" s="42" t="e">
        <f>IF(A58="","",'Frese Valve Selection'!E58)</f>
        <v>#N/A</v>
      </c>
    </row>
    <row r="59" spans="1:11">
      <c r="A59" s="40" t="e">
        <f>IF('Frese Valve Selection'!Q59=1,IF(ISBLANK('Frese Valve Selection'!T59),"",'Frese Valve Selection'!T59),"")</f>
        <v>#N/A</v>
      </c>
      <c r="B59" s="41" t="e">
        <f>IF(A59="","",'Frese Valve Selection'!C59)</f>
        <v>#N/A</v>
      </c>
      <c r="C59" s="41" t="e">
        <f>IF(A59="","",'Frese Valve Selection'!AE59)</f>
        <v>#N/A</v>
      </c>
      <c r="D59" s="41"/>
      <c r="E59" s="41"/>
      <c r="F59" s="41" t="e">
        <f>IF(A59="","",'Frese Valve Selection'!D59)</f>
        <v>#N/A</v>
      </c>
      <c r="G59" s="41">
        <v>1</v>
      </c>
      <c r="H59" s="41" t="s">
        <v>78</v>
      </c>
      <c r="I59" s="41" t="e">
        <f>IF(A59="","",'Frese Valve Selection'!AF59&amp;" kPa")</f>
        <v>#N/A</v>
      </c>
      <c r="J59" s="41" t="e">
        <f>IF(A59="","",'Frese Valve Selection'!B59)</f>
        <v>#N/A</v>
      </c>
      <c r="K59" s="42" t="e">
        <f>IF(A59="","",'Frese Valve Selection'!E59)</f>
        <v>#N/A</v>
      </c>
    </row>
    <row r="60" spans="1:11">
      <c r="A60" s="40" t="e">
        <f>IF('Frese Valve Selection'!Q60=1,IF(ISBLANK('Frese Valve Selection'!T60),"",'Frese Valve Selection'!T60),"")</f>
        <v>#N/A</v>
      </c>
      <c r="B60" s="41" t="e">
        <f>IF(A60="","",'Frese Valve Selection'!C60)</f>
        <v>#N/A</v>
      </c>
      <c r="C60" s="41" t="e">
        <f>IF(A60="","",'Frese Valve Selection'!AE60)</f>
        <v>#N/A</v>
      </c>
      <c r="D60" s="41"/>
      <c r="E60" s="41"/>
      <c r="F60" s="41" t="e">
        <f>IF(A60="","",'Frese Valve Selection'!D60)</f>
        <v>#N/A</v>
      </c>
      <c r="G60" s="41">
        <v>1</v>
      </c>
      <c r="H60" s="41" t="s">
        <v>78</v>
      </c>
      <c r="I60" s="41" t="e">
        <f>IF(A60="","",'Frese Valve Selection'!AF60&amp;" kPa")</f>
        <v>#N/A</v>
      </c>
      <c r="J60" s="41" t="e">
        <f>IF(A60="","",'Frese Valve Selection'!B60)</f>
        <v>#N/A</v>
      </c>
      <c r="K60" s="42" t="e">
        <f>IF(A60="","",'Frese Valve Selection'!E60)</f>
        <v>#N/A</v>
      </c>
    </row>
    <row r="61" spans="1:11">
      <c r="A61" s="40" t="e">
        <f>IF('Frese Valve Selection'!Q61=1,IF(ISBLANK('Frese Valve Selection'!T61),"",'Frese Valve Selection'!T61),"")</f>
        <v>#N/A</v>
      </c>
      <c r="B61" s="41" t="e">
        <f>IF(A61="","",'Frese Valve Selection'!C61)</f>
        <v>#N/A</v>
      </c>
      <c r="C61" s="41" t="e">
        <f>IF(A61="","",'Frese Valve Selection'!AE61)</f>
        <v>#N/A</v>
      </c>
      <c r="D61" s="41"/>
      <c r="E61" s="41"/>
      <c r="F61" s="41" t="e">
        <f>IF(A61="","",'Frese Valve Selection'!D61)</f>
        <v>#N/A</v>
      </c>
      <c r="G61" s="41">
        <v>1</v>
      </c>
      <c r="H61" s="41" t="s">
        <v>78</v>
      </c>
      <c r="I61" s="41" t="e">
        <f>IF(A61="","",'Frese Valve Selection'!AF61&amp;" kPa")</f>
        <v>#N/A</v>
      </c>
      <c r="J61" s="41" t="e">
        <f>IF(A61="","",'Frese Valve Selection'!B61)</f>
        <v>#N/A</v>
      </c>
      <c r="K61" s="42" t="e">
        <f>IF(A61="","",'Frese Valve Selection'!E61)</f>
        <v>#N/A</v>
      </c>
    </row>
    <row r="62" spans="1:11">
      <c r="A62" s="40" t="e">
        <f>IF('Frese Valve Selection'!Q62=1,IF(ISBLANK('Frese Valve Selection'!T62),"",'Frese Valve Selection'!T62),"")</f>
        <v>#N/A</v>
      </c>
      <c r="B62" s="41" t="e">
        <f>IF(A62="","",'Frese Valve Selection'!C62)</f>
        <v>#N/A</v>
      </c>
      <c r="C62" s="41" t="e">
        <f>IF(A62="","",'Frese Valve Selection'!AE62)</f>
        <v>#N/A</v>
      </c>
      <c r="D62" s="41"/>
      <c r="E62" s="41"/>
      <c r="F62" s="41" t="e">
        <f>IF(A62="","",'Frese Valve Selection'!D62)</f>
        <v>#N/A</v>
      </c>
      <c r="G62" s="41">
        <v>1</v>
      </c>
      <c r="H62" s="41" t="s">
        <v>78</v>
      </c>
      <c r="I62" s="41" t="e">
        <f>IF(A62="","",'Frese Valve Selection'!AF62&amp;" kPa")</f>
        <v>#N/A</v>
      </c>
      <c r="J62" s="41" t="e">
        <f>IF(A62="","",'Frese Valve Selection'!B62)</f>
        <v>#N/A</v>
      </c>
      <c r="K62" s="42" t="e">
        <f>IF(A62="","",'Frese Valve Selection'!E62)</f>
        <v>#N/A</v>
      </c>
    </row>
    <row r="63" spans="1:11">
      <c r="A63" s="40" t="e">
        <f>IF('Frese Valve Selection'!Q63=1,IF(ISBLANK('Frese Valve Selection'!T63),"",'Frese Valve Selection'!T63),"")</f>
        <v>#N/A</v>
      </c>
      <c r="B63" s="41" t="e">
        <f>IF(A63="","",'Frese Valve Selection'!C63)</f>
        <v>#N/A</v>
      </c>
      <c r="C63" s="41" t="e">
        <f>IF(A63="","",'Frese Valve Selection'!AE63)</f>
        <v>#N/A</v>
      </c>
      <c r="D63" s="41"/>
      <c r="E63" s="41"/>
      <c r="F63" s="41" t="e">
        <f>IF(A63="","",'Frese Valve Selection'!D63)</f>
        <v>#N/A</v>
      </c>
      <c r="G63" s="41">
        <v>1</v>
      </c>
      <c r="H63" s="41" t="s">
        <v>78</v>
      </c>
      <c r="I63" s="41" t="e">
        <f>IF(A63="","",'Frese Valve Selection'!AF63&amp;" kPa")</f>
        <v>#N/A</v>
      </c>
      <c r="J63" s="41" t="e">
        <f>IF(A63="","",'Frese Valve Selection'!B63)</f>
        <v>#N/A</v>
      </c>
      <c r="K63" s="42" t="e">
        <f>IF(A63="","",'Frese Valve Selection'!E63)</f>
        <v>#N/A</v>
      </c>
    </row>
    <row r="64" spans="1:11">
      <c r="A64" s="40" t="e">
        <f>IF('Frese Valve Selection'!Q64=1,IF(ISBLANK('Frese Valve Selection'!T64),"",'Frese Valve Selection'!T64),"")</f>
        <v>#N/A</v>
      </c>
      <c r="B64" s="41" t="e">
        <f>IF(A64="","",'Frese Valve Selection'!C64)</f>
        <v>#N/A</v>
      </c>
      <c r="C64" s="41" t="e">
        <f>IF(A64="","",'Frese Valve Selection'!AE64)</f>
        <v>#N/A</v>
      </c>
      <c r="D64" s="41"/>
      <c r="E64" s="41"/>
      <c r="F64" s="41" t="e">
        <f>IF(A64="","",'Frese Valve Selection'!D64)</f>
        <v>#N/A</v>
      </c>
      <c r="G64" s="41">
        <v>1</v>
      </c>
      <c r="H64" s="41" t="s">
        <v>78</v>
      </c>
      <c r="I64" s="41" t="e">
        <f>IF(A64="","",'Frese Valve Selection'!AF64&amp;" kPa")</f>
        <v>#N/A</v>
      </c>
      <c r="J64" s="41" t="e">
        <f>IF(A64="","",'Frese Valve Selection'!B64)</f>
        <v>#N/A</v>
      </c>
      <c r="K64" s="42" t="e">
        <f>IF(A64="","",'Frese Valve Selection'!E64)</f>
        <v>#N/A</v>
      </c>
    </row>
    <row r="65" spans="1:11">
      <c r="A65" s="40" t="e">
        <f>IF('Frese Valve Selection'!Q65=1,IF(ISBLANK('Frese Valve Selection'!T65),"",'Frese Valve Selection'!T65),"")</f>
        <v>#N/A</v>
      </c>
      <c r="B65" s="41" t="e">
        <f>IF(A65="","",'Frese Valve Selection'!C65)</f>
        <v>#N/A</v>
      </c>
      <c r="C65" s="41" t="e">
        <f>IF(A65="","",'Frese Valve Selection'!AE65)</f>
        <v>#N/A</v>
      </c>
      <c r="D65" s="41"/>
      <c r="E65" s="41"/>
      <c r="F65" s="41" t="e">
        <f>IF(A65="","",'Frese Valve Selection'!D65)</f>
        <v>#N/A</v>
      </c>
      <c r="G65" s="41">
        <v>1</v>
      </c>
      <c r="H65" s="41" t="s">
        <v>78</v>
      </c>
      <c r="I65" s="41" t="e">
        <f>IF(A65="","",'Frese Valve Selection'!AF65&amp;" kPa")</f>
        <v>#N/A</v>
      </c>
      <c r="J65" s="41" t="e">
        <f>IF(A65="","",'Frese Valve Selection'!B65)</f>
        <v>#N/A</v>
      </c>
      <c r="K65" s="42" t="e">
        <f>IF(A65="","",'Frese Valve Selection'!E65)</f>
        <v>#N/A</v>
      </c>
    </row>
    <row r="66" spans="1:11">
      <c r="A66" s="40" t="e">
        <f>IF('Frese Valve Selection'!Q66=1,IF(ISBLANK('Frese Valve Selection'!T66),"",'Frese Valve Selection'!T66),"")</f>
        <v>#N/A</v>
      </c>
      <c r="B66" s="41" t="e">
        <f>IF(A66="","",'Frese Valve Selection'!C66)</f>
        <v>#N/A</v>
      </c>
      <c r="C66" s="41" t="e">
        <f>IF(A66="","",'Frese Valve Selection'!AE66)</f>
        <v>#N/A</v>
      </c>
      <c r="D66" s="41"/>
      <c r="E66" s="41"/>
      <c r="F66" s="41" t="e">
        <f>IF(A66="","",'Frese Valve Selection'!D66)</f>
        <v>#N/A</v>
      </c>
      <c r="G66" s="41">
        <v>1</v>
      </c>
      <c r="H66" s="41" t="s">
        <v>78</v>
      </c>
      <c r="I66" s="41" t="e">
        <f>IF(A66="","",'Frese Valve Selection'!AF66&amp;" kPa")</f>
        <v>#N/A</v>
      </c>
      <c r="J66" s="41" t="e">
        <f>IF(A66="","",'Frese Valve Selection'!B66)</f>
        <v>#N/A</v>
      </c>
      <c r="K66" s="42" t="e">
        <f>IF(A66="","",'Frese Valve Selection'!E66)</f>
        <v>#N/A</v>
      </c>
    </row>
    <row r="67" spans="1:11">
      <c r="A67" s="40" t="e">
        <f>IF('Frese Valve Selection'!Q67=1,IF(ISBLANK('Frese Valve Selection'!T67),"",'Frese Valve Selection'!T67),"")</f>
        <v>#N/A</v>
      </c>
      <c r="B67" s="41" t="e">
        <f>IF(A67="","",'Frese Valve Selection'!C67)</f>
        <v>#N/A</v>
      </c>
      <c r="C67" s="41" t="e">
        <f>IF(A67="","",'Frese Valve Selection'!AE67)</f>
        <v>#N/A</v>
      </c>
      <c r="D67" s="41"/>
      <c r="E67" s="41"/>
      <c r="F67" s="41" t="e">
        <f>IF(A67="","",'Frese Valve Selection'!D67)</f>
        <v>#N/A</v>
      </c>
      <c r="G67" s="41">
        <v>1</v>
      </c>
      <c r="H67" s="41" t="s">
        <v>78</v>
      </c>
      <c r="I67" s="41" t="e">
        <f>IF(A67="","",'Frese Valve Selection'!AF67&amp;" kPa")</f>
        <v>#N/A</v>
      </c>
      <c r="J67" s="41" t="e">
        <f>IF(A67="","",'Frese Valve Selection'!B67)</f>
        <v>#N/A</v>
      </c>
      <c r="K67" s="42" t="e">
        <f>IF(A67="","",'Frese Valve Selection'!E67)</f>
        <v>#N/A</v>
      </c>
    </row>
    <row r="68" spans="1:11">
      <c r="A68" s="40" t="e">
        <f>IF('Frese Valve Selection'!Q68=1,IF(ISBLANK('Frese Valve Selection'!T68),"",'Frese Valve Selection'!T68),"")</f>
        <v>#N/A</v>
      </c>
      <c r="B68" s="41" t="e">
        <f>IF(A68="","",'Frese Valve Selection'!C68)</f>
        <v>#N/A</v>
      </c>
      <c r="C68" s="41" t="e">
        <f>IF(A68="","",'Frese Valve Selection'!AE68)</f>
        <v>#N/A</v>
      </c>
      <c r="D68" s="41"/>
      <c r="E68" s="41"/>
      <c r="F68" s="41" t="e">
        <f>IF(A68="","",'Frese Valve Selection'!D68)</f>
        <v>#N/A</v>
      </c>
      <c r="G68" s="41">
        <v>1</v>
      </c>
      <c r="H68" s="41" t="s">
        <v>78</v>
      </c>
      <c r="I68" s="41" t="e">
        <f>IF(A68="","",'Frese Valve Selection'!AF68&amp;" kPa")</f>
        <v>#N/A</v>
      </c>
      <c r="J68" s="41" t="e">
        <f>IF(A68="","",'Frese Valve Selection'!B68)</f>
        <v>#N/A</v>
      </c>
      <c r="K68" s="42" t="e">
        <f>IF(A68="","",'Frese Valve Selection'!E68)</f>
        <v>#N/A</v>
      </c>
    </row>
    <row r="69" spans="1:11">
      <c r="A69" s="40" t="e">
        <f>IF('Frese Valve Selection'!Q69=1,IF(ISBLANK('Frese Valve Selection'!T69),"",'Frese Valve Selection'!T69),"")</f>
        <v>#N/A</v>
      </c>
      <c r="B69" s="41" t="e">
        <f>IF(A69="","",'Frese Valve Selection'!C69)</f>
        <v>#N/A</v>
      </c>
      <c r="C69" s="41" t="e">
        <f>IF(A69="","",'Frese Valve Selection'!AE69)</f>
        <v>#N/A</v>
      </c>
      <c r="D69" s="41"/>
      <c r="E69" s="41"/>
      <c r="F69" s="41" t="e">
        <f>IF(A69="","",'Frese Valve Selection'!D69)</f>
        <v>#N/A</v>
      </c>
      <c r="G69" s="41">
        <v>1</v>
      </c>
      <c r="H69" s="41" t="s">
        <v>78</v>
      </c>
      <c r="I69" s="41" t="e">
        <f>IF(A69="","",'Frese Valve Selection'!AF69&amp;" kPa")</f>
        <v>#N/A</v>
      </c>
      <c r="J69" s="41" t="e">
        <f>IF(A69="","",'Frese Valve Selection'!B69)</f>
        <v>#N/A</v>
      </c>
      <c r="K69" s="42" t="e">
        <f>IF(A69="","",'Frese Valve Selection'!E69)</f>
        <v>#N/A</v>
      </c>
    </row>
    <row r="70" spans="1:11">
      <c r="A70" s="40" t="e">
        <f>IF('Frese Valve Selection'!Q70=1,IF(ISBLANK('Frese Valve Selection'!T70),"",'Frese Valve Selection'!T70),"")</f>
        <v>#N/A</v>
      </c>
      <c r="B70" s="41" t="e">
        <f>IF(A70="","",'Frese Valve Selection'!C70)</f>
        <v>#N/A</v>
      </c>
      <c r="C70" s="41" t="e">
        <f>IF(A70="","",'Frese Valve Selection'!AE70)</f>
        <v>#N/A</v>
      </c>
      <c r="D70" s="41"/>
      <c r="E70" s="41"/>
      <c r="F70" s="41" t="e">
        <f>IF(A70="","",'Frese Valve Selection'!D70)</f>
        <v>#N/A</v>
      </c>
      <c r="G70" s="41">
        <v>1</v>
      </c>
      <c r="H70" s="41" t="s">
        <v>78</v>
      </c>
      <c r="I70" s="41" t="e">
        <f>IF(A70="","",'Frese Valve Selection'!AF70&amp;" kPa")</f>
        <v>#N/A</v>
      </c>
      <c r="J70" s="41" t="e">
        <f>IF(A70="","",'Frese Valve Selection'!B70)</f>
        <v>#N/A</v>
      </c>
      <c r="K70" s="42" t="e">
        <f>IF(A70="","",'Frese Valve Selection'!E70)</f>
        <v>#N/A</v>
      </c>
    </row>
    <row r="71" spans="1:11">
      <c r="A71" s="40" t="e">
        <f>IF('Frese Valve Selection'!Q71=1,IF(ISBLANK('Frese Valve Selection'!T71),"",'Frese Valve Selection'!T71),"")</f>
        <v>#N/A</v>
      </c>
      <c r="B71" s="41" t="e">
        <f>IF(A71="","",'Frese Valve Selection'!C71)</f>
        <v>#N/A</v>
      </c>
      <c r="C71" s="41" t="e">
        <f>IF(A71="","",'Frese Valve Selection'!AE71)</f>
        <v>#N/A</v>
      </c>
      <c r="D71" s="41"/>
      <c r="E71" s="41"/>
      <c r="F71" s="41" t="e">
        <f>IF(A71="","",'Frese Valve Selection'!D71)</f>
        <v>#N/A</v>
      </c>
      <c r="G71" s="41">
        <v>1</v>
      </c>
      <c r="H71" s="41" t="s">
        <v>78</v>
      </c>
      <c r="I71" s="41" t="e">
        <f>IF(A71="","",'Frese Valve Selection'!AF71&amp;" kPa")</f>
        <v>#N/A</v>
      </c>
      <c r="J71" s="41" t="e">
        <f>IF(A71="","",'Frese Valve Selection'!B71)</f>
        <v>#N/A</v>
      </c>
      <c r="K71" s="42" t="e">
        <f>IF(A71="","",'Frese Valve Selection'!E71)</f>
        <v>#N/A</v>
      </c>
    </row>
    <row r="72" spans="1:11">
      <c r="A72" s="40" t="e">
        <f>IF('Frese Valve Selection'!Q72=1,IF(ISBLANK('Frese Valve Selection'!T72),"",'Frese Valve Selection'!T72),"")</f>
        <v>#N/A</v>
      </c>
      <c r="B72" s="41" t="e">
        <f>IF(A72="","",'Frese Valve Selection'!C72)</f>
        <v>#N/A</v>
      </c>
      <c r="C72" s="41" t="e">
        <f>IF(A72="","",'Frese Valve Selection'!AE72)</f>
        <v>#N/A</v>
      </c>
      <c r="D72" s="41"/>
      <c r="E72" s="41"/>
      <c r="F72" s="41" t="e">
        <f>IF(A72="","",'Frese Valve Selection'!D72)</f>
        <v>#N/A</v>
      </c>
      <c r="G72" s="41">
        <v>1</v>
      </c>
      <c r="H72" s="41" t="s">
        <v>78</v>
      </c>
      <c r="I72" s="41" t="e">
        <f>IF(A72="","",'Frese Valve Selection'!AF72&amp;" kPa")</f>
        <v>#N/A</v>
      </c>
      <c r="J72" s="41" t="e">
        <f>IF(A72="","",'Frese Valve Selection'!B72)</f>
        <v>#N/A</v>
      </c>
      <c r="K72" s="42" t="e">
        <f>IF(A72="","",'Frese Valve Selection'!E72)</f>
        <v>#N/A</v>
      </c>
    </row>
    <row r="73" spans="1:11">
      <c r="A73" s="40" t="e">
        <f>IF('Frese Valve Selection'!Q73=1,IF(ISBLANK('Frese Valve Selection'!T73),"",'Frese Valve Selection'!T73),"")</f>
        <v>#N/A</v>
      </c>
      <c r="B73" s="41" t="e">
        <f>IF(A73="","",'Frese Valve Selection'!C73)</f>
        <v>#N/A</v>
      </c>
      <c r="C73" s="41" t="e">
        <f>IF(A73="","",'Frese Valve Selection'!AE73)</f>
        <v>#N/A</v>
      </c>
      <c r="D73" s="41"/>
      <c r="E73" s="41"/>
      <c r="F73" s="41" t="e">
        <f>IF(A73="","",'Frese Valve Selection'!D73)</f>
        <v>#N/A</v>
      </c>
      <c r="G73" s="41">
        <v>1</v>
      </c>
      <c r="H73" s="41" t="s">
        <v>78</v>
      </c>
      <c r="I73" s="41" t="e">
        <f>IF(A73="","",'Frese Valve Selection'!AF73&amp;" kPa")</f>
        <v>#N/A</v>
      </c>
      <c r="J73" s="41" t="e">
        <f>IF(A73="","",'Frese Valve Selection'!B73)</f>
        <v>#N/A</v>
      </c>
      <c r="K73" s="42" t="e">
        <f>IF(A73="","",'Frese Valve Selection'!E73)</f>
        <v>#N/A</v>
      </c>
    </row>
    <row r="74" spans="1:11">
      <c r="A74" s="40" t="e">
        <f>IF('Frese Valve Selection'!Q74=1,IF(ISBLANK('Frese Valve Selection'!T74),"",'Frese Valve Selection'!T74),"")</f>
        <v>#N/A</v>
      </c>
      <c r="B74" s="41" t="e">
        <f>IF(A74="","",'Frese Valve Selection'!C74)</f>
        <v>#N/A</v>
      </c>
      <c r="C74" s="41" t="e">
        <f>IF(A74="","",'Frese Valve Selection'!AE74)</f>
        <v>#N/A</v>
      </c>
      <c r="D74" s="41"/>
      <c r="E74" s="41"/>
      <c r="F74" s="41" t="e">
        <f>IF(A74="","",'Frese Valve Selection'!D74)</f>
        <v>#N/A</v>
      </c>
      <c r="G74" s="41">
        <v>1</v>
      </c>
      <c r="H74" s="41" t="s">
        <v>78</v>
      </c>
      <c r="I74" s="41" t="e">
        <f>IF(A74="","",'Frese Valve Selection'!AF74&amp;" kPa")</f>
        <v>#N/A</v>
      </c>
      <c r="J74" s="41" t="e">
        <f>IF(A74="","",'Frese Valve Selection'!B74)</f>
        <v>#N/A</v>
      </c>
      <c r="K74" s="42" t="e">
        <f>IF(A74="","",'Frese Valve Selection'!E74)</f>
        <v>#N/A</v>
      </c>
    </row>
    <row r="75" spans="1:11">
      <c r="A75" s="40" t="e">
        <f>IF('Frese Valve Selection'!Q75=1,IF(ISBLANK('Frese Valve Selection'!T75),"",'Frese Valve Selection'!T75),"")</f>
        <v>#N/A</v>
      </c>
      <c r="B75" s="41" t="e">
        <f>IF(A75="","",'Frese Valve Selection'!C75)</f>
        <v>#N/A</v>
      </c>
      <c r="C75" s="41" t="e">
        <f>IF(A75="","",'Frese Valve Selection'!AE75)</f>
        <v>#N/A</v>
      </c>
      <c r="D75" s="41"/>
      <c r="E75" s="41"/>
      <c r="F75" s="41" t="e">
        <f>IF(A75="","",'Frese Valve Selection'!D75)</f>
        <v>#N/A</v>
      </c>
      <c r="G75" s="41">
        <v>1</v>
      </c>
      <c r="H75" s="41" t="s">
        <v>78</v>
      </c>
      <c r="I75" s="41" t="e">
        <f>IF(A75="","",'Frese Valve Selection'!AF75&amp;" kPa")</f>
        <v>#N/A</v>
      </c>
      <c r="J75" s="41" t="e">
        <f>IF(A75="","",'Frese Valve Selection'!B75)</f>
        <v>#N/A</v>
      </c>
      <c r="K75" s="42" t="e">
        <f>IF(A75="","",'Frese Valve Selection'!E75)</f>
        <v>#N/A</v>
      </c>
    </row>
    <row r="76" spans="1:11">
      <c r="A76" s="40" t="e">
        <f>IF('Frese Valve Selection'!Q76=1,IF(ISBLANK('Frese Valve Selection'!T76),"",'Frese Valve Selection'!T76),"")</f>
        <v>#N/A</v>
      </c>
      <c r="B76" s="41" t="e">
        <f>IF(A76="","",'Frese Valve Selection'!C76)</f>
        <v>#N/A</v>
      </c>
      <c r="C76" s="41" t="e">
        <f>IF(A76="","",'Frese Valve Selection'!AE76)</f>
        <v>#N/A</v>
      </c>
      <c r="D76" s="41"/>
      <c r="E76" s="41"/>
      <c r="F76" s="41" t="e">
        <f>IF(A76="","",'Frese Valve Selection'!D76)</f>
        <v>#N/A</v>
      </c>
      <c r="G76" s="41">
        <v>1</v>
      </c>
      <c r="H76" s="41" t="s">
        <v>78</v>
      </c>
      <c r="I76" s="41" t="e">
        <f>IF(A76="","",'Frese Valve Selection'!AF76&amp;" kPa")</f>
        <v>#N/A</v>
      </c>
      <c r="J76" s="41" t="e">
        <f>IF(A76="","",'Frese Valve Selection'!B76)</f>
        <v>#N/A</v>
      </c>
      <c r="K76" s="42" t="e">
        <f>IF(A76="","",'Frese Valve Selection'!E76)</f>
        <v>#N/A</v>
      </c>
    </row>
    <row r="77" spans="1:11">
      <c r="A77" s="40" t="e">
        <f>IF('Frese Valve Selection'!Q77=1,IF(ISBLANK('Frese Valve Selection'!T77),"",'Frese Valve Selection'!T77),"")</f>
        <v>#N/A</v>
      </c>
      <c r="B77" s="41" t="e">
        <f>IF(A77="","",'Frese Valve Selection'!C77)</f>
        <v>#N/A</v>
      </c>
      <c r="C77" s="41" t="e">
        <f>IF(A77="","",'Frese Valve Selection'!AE77)</f>
        <v>#N/A</v>
      </c>
      <c r="D77" s="41"/>
      <c r="E77" s="41"/>
      <c r="F77" s="41" t="e">
        <f>IF(A77="","",'Frese Valve Selection'!D77)</f>
        <v>#N/A</v>
      </c>
      <c r="G77" s="41">
        <v>1</v>
      </c>
      <c r="H77" s="41" t="s">
        <v>78</v>
      </c>
      <c r="I77" s="41" t="e">
        <f>IF(A77="","",'Frese Valve Selection'!AF77&amp;" kPa")</f>
        <v>#N/A</v>
      </c>
      <c r="J77" s="41" t="e">
        <f>IF(A77="","",'Frese Valve Selection'!B77)</f>
        <v>#N/A</v>
      </c>
      <c r="K77" s="42" t="e">
        <f>IF(A77="","",'Frese Valve Selection'!E77)</f>
        <v>#N/A</v>
      </c>
    </row>
    <row r="78" spans="1:11">
      <c r="A78" s="40" t="e">
        <f>IF('Frese Valve Selection'!Q78=1,IF(ISBLANK('Frese Valve Selection'!T78),"",'Frese Valve Selection'!T78),"")</f>
        <v>#N/A</v>
      </c>
      <c r="B78" s="41" t="e">
        <f>IF(A78="","",'Frese Valve Selection'!C78)</f>
        <v>#N/A</v>
      </c>
      <c r="C78" s="41" t="e">
        <f>IF(A78="","",'Frese Valve Selection'!AE78)</f>
        <v>#N/A</v>
      </c>
      <c r="D78" s="41"/>
      <c r="E78" s="41"/>
      <c r="F78" s="41" t="e">
        <f>IF(A78="","",'Frese Valve Selection'!D78)</f>
        <v>#N/A</v>
      </c>
      <c r="G78" s="41">
        <v>1</v>
      </c>
      <c r="H78" s="41" t="s">
        <v>78</v>
      </c>
      <c r="I78" s="41" t="e">
        <f>IF(A78="","",'Frese Valve Selection'!AF78&amp;" kPa")</f>
        <v>#N/A</v>
      </c>
      <c r="J78" s="41" t="e">
        <f>IF(A78="","",'Frese Valve Selection'!B78)</f>
        <v>#N/A</v>
      </c>
      <c r="K78" s="42" t="e">
        <f>IF(A78="","",'Frese Valve Selection'!E78)</f>
        <v>#N/A</v>
      </c>
    </row>
    <row r="79" spans="1:11">
      <c r="A79" s="40" t="e">
        <f>IF('Frese Valve Selection'!Q79=1,IF(ISBLANK('Frese Valve Selection'!T79),"",'Frese Valve Selection'!T79),"")</f>
        <v>#N/A</v>
      </c>
      <c r="B79" s="41" t="e">
        <f>IF(A79="","",'Frese Valve Selection'!C79)</f>
        <v>#N/A</v>
      </c>
      <c r="C79" s="41" t="e">
        <f>IF(A79="","",'Frese Valve Selection'!AE79)</f>
        <v>#N/A</v>
      </c>
      <c r="D79" s="41"/>
      <c r="E79" s="41"/>
      <c r="F79" s="41" t="e">
        <f>IF(A79="","",'Frese Valve Selection'!D79)</f>
        <v>#N/A</v>
      </c>
      <c r="G79" s="41">
        <v>1</v>
      </c>
      <c r="H79" s="41" t="s">
        <v>78</v>
      </c>
      <c r="I79" s="41" t="e">
        <f>IF(A79="","",'Frese Valve Selection'!AF79&amp;" kPa")</f>
        <v>#N/A</v>
      </c>
      <c r="J79" s="41" t="e">
        <f>IF(A79="","",'Frese Valve Selection'!B79)</f>
        <v>#N/A</v>
      </c>
      <c r="K79" s="42" t="e">
        <f>IF(A79="","",'Frese Valve Selection'!E79)</f>
        <v>#N/A</v>
      </c>
    </row>
    <row r="80" spans="1:11">
      <c r="A80" s="40" t="e">
        <f>IF('Frese Valve Selection'!Q80=1,IF(ISBLANK('Frese Valve Selection'!T80),"",'Frese Valve Selection'!T80),"")</f>
        <v>#N/A</v>
      </c>
      <c r="B80" s="41" t="e">
        <f>IF(A80="","",'Frese Valve Selection'!C80)</f>
        <v>#N/A</v>
      </c>
      <c r="C80" s="41" t="e">
        <f>IF(A80="","",'Frese Valve Selection'!AE80)</f>
        <v>#N/A</v>
      </c>
      <c r="D80" s="41"/>
      <c r="E80" s="41"/>
      <c r="F80" s="41" t="e">
        <f>IF(A80="","",'Frese Valve Selection'!D80)</f>
        <v>#N/A</v>
      </c>
      <c r="G80" s="41">
        <v>1</v>
      </c>
      <c r="H80" s="41" t="s">
        <v>78</v>
      </c>
      <c r="I80" s="41" t="e">
        <f>IF(A80="","",'Frese Valve Selection'!AF80&amp;" kPa")</f>
        <v>#N/A</v>
      </c>
      <c r="J80" s="41" t="e">
        <f>IF(A80="","",'Frese Valve Selection'!B80)</f>
        <v>#N/A</v>
      </c>
      <c r="K80" s="42" t="e">
        <f>IF(A80="","",'Frese Valve Selection'!E80)</f>
        <v>#N/A</v>
      </c>
    </row>
    <row r="81" spans="1:11">
      <c r="A81" s="40" t="e">
        <f>IF('Frese Valve Selection'!Q81=1,IF(ISBLANK('Frese Valve Selection'!T81),"",'Frese Valve Selection'!T81),"")</f>
        <v>#N/A</v>
      </c>
      <c r="B81" s="41" t="e">
        <f>IF(A81="","",'Frese Valve Selection'!C81)</f>
        <v>#N/A</v>
      </c>
      <c r="C81" s="41" t="e">
        <f>IF(A81="","",'Frese Valve Selection'!AE81)</f>
        <v>#N/A</v>
      </c>
      <c r="D81" s="41"/>
      <c r="E81" s="41"/>
      <c r="F81" s="41" t="e">
        <f>IF(A81="","",'Frese Valve Selection'!D81)</f>
        <v>#N/A</v>
      </c>
      <c r="G81" s="41">
        <v>1</v>
      </c>
      <c r="H81" s="41" t="s">
        <v>78</v>
      </c>
      <c r="I81" s="41" t="e">
        <f>IF(A81="","",'Frese Valve Selection'!AF81&amp;" kPa")</f>
        <v>#N/A</v>
      </c>
      <c r="J81" s="41" t="e">
        <f>IF(A81="","",'Frese Valve Selection'!B81)</f>
        <v>#N/A</v>
      </c>
      <c r="K81" s="42" t="e">
        <f>IF(A81="","",'Frese Valve Selection'!E81)</f>
        <v>#N/A</v>
      </c>
    </row>
    <row r="82" spans="1:11">
      <c r="A82" s="40" t="e">
        <f>IF('Frese Valve Selection'!Q82=1,IF(ISBLANK('Frese Valve Selection'!T82),"",'Frese Valve Selection'!T82),"")</f>
        <v>#N/A</v>
      </c>
      <c r="B82" s="41" t="e">
        <f>IF(A82="","",'Frese Valve Selection'!C82)</f>
        <v>#N/A</v>
      </c>
      <c r="C82" s="41" t="e">
        <f>IF(A82="","",'Frese Valve Selection'!AE82)</f>
        <v>#N/A</v>
      </c>
      <c r="D82" s="41"/>
      <c r="E82" s="41"/>
      <c r="F82" s="41" t="e">
        <f>IF(A82="","",'Frese Valve Selection'!D82)</f>
        <v>#N/A</v>
      </c>
      <c r="G82" s="41">
        <v>1</v>
      </c>
      <c r="H82" s="41" t="s">
        <v>78</v>
      </c>
      <c r="I82" s="41" t="e">
        <f>IF(A82="","",'Frese Valve Selection'!AF82&amp;" kPa")</f>
        <v>#N/A</v>
      </c>
      <c r="J82" s="41" t="e">
        <f>IF(A82="","",'Frese Valve Selection'!B82)</f>
        <v>#N/A</v>
      </c>
      <c r="K82" s="42" t="e">
        <f>IF(A82="","",'Frese Valve Selection'!E82)</f>
        <v>#N/A</v>
      </c>
    </row>
    <row r="83" spans="1:11">
      <c r="A83" s="40" t="e">
        <f>IF('Frese Valve Selection'!Q83=1,IF(ISBLANK('Frese Valve Selection'!T83),"",'Frese Valve Selection'!T83),"")</f>
        <v>#N/A</v>
      </c>
      <c r="B83" s="41" t="e">
        <f>IF(A83="","",'Frese Valve Selection'!C83)</f>
        <v>#N/A</v>
      </c>
      <c r="C83" s="41" t="e">
        <f>IF(A83="","",'Frese Valve Selection'!AE83)</f>
        <v>#N/A</v>
      </c>
      <c r="D83" s="41"/>
      <c r="E83" s="41"/>
      <c r="F83" s="41" t="e">
        <f>IF(A83="","",'Frese Valve Selection'!D83)</f>
        <v>#N/A</v>
      </c>
      <c r="G83" s="41">
        <v>1</v>
      </c>
      <c r="H83" s="41" t="s">
        <v>78</v>
      </c>
      <c r="I83" s="41" t="e">
        <f>IF(A83="","",'Frese Valve Selection'!AF83&amp;" kPa")</f>
        <v>#N/A</v>
      </c>
      <c r="J83" s="41" t="e">
        <f>IF(A83="","",'Frese Valve Selection'!B83)</f>
        <v>#N/A</v>
      </c>
      <c r="K83" s="42" t="e">
        <f>IF(A83="","",'Frese Valve Selection'!E83)</f>
        <v>#N/A</v>
      </c>
    </row>
    <row r="84" spans="1:11">
      <c r="A84" s="40" t="e">
        <f>IF('Frese Valve Selection'!Q84=1,IF(ISBLANK('Frese Valve Selection'!T84),"",'Frese Valve Selection'!T84),"")</f>
        <v>#N/A</v>
      </c>
      <c r="B84" s="41" t="e">
        <f>IF(A84="","",'Frese Valve Selection'!C84)</f>
        <v>#N/A</v>
      </c>
      <c r="C84" s="41" t="e">
        <f>IF(A84="","",'Frese Valve Selection'!AE84)</f>
        <v>#N/A</v>
      </c>
      <c r="D84" s="41"/>
      <c r="E84" s="41"/>
      <c r="F84" s="41" t="e">
        <f>IF(A84="","",'Frese Valve Selection'!D84)</f>
        <v>#N/A</v>
      </c>
      <c r="G84" s="41">
        <v>1</v>
      </c>
      <c r="H84" s="41" t="s">
        <v>78</v>
      </c>
      <c r="I84" s="41" t="e">
        <f>IF(A84="","",'Frese Valve Selection'!AF84&amp;" kPa")</f>
        <v>#N/A</v>
      </c>
      <c r="J84" s="41" t="e">
        <f>IF(A84="","",'Frese Valve Selection'!B84)</f>
        <v>#N/A</v>
      </c>
      <c r="K84" s="42" t="e">
        <f>IF(A84="","",'Frese Valve Selection'!E84)</f>
        <v>#N/A</v>
      </c>
    </row>
    <row r="85" spans="1:11">
      <c r="A85" s="40" t="e">
        <f>IF('Frese Valve Selection'!Q85=1,IF(ISBLANK('Frese Valve Selection'!T85),"",'Frese Valve Selection'!T85),"")</f>
        <v>#N/A</v>
      </c>
      <c r="B85" s="41" t="e">
        <f>IF(A85="","",'Frese Valve Selection'!C85)</f>
        <v>#N/A</v>
      </c>
      <c r="C85" s="41" t="e">
        <f>IF(A85="","",'Frese Valve Selection'!AE85)</f>
        <v>#N/A</v>
      </c>
      <c r="D85" s="41"/>
      <c r="E85" s="41"/>
      <c r="F85" s="41" t="e">
        <f>IF(A85="","",'Frese Valve Selection'!D85)</f>
        <v>#N/A</v>
      </c>
      <c r="G85" s="41">
        <v>1</v>
      </c>
      <c r="H85" s="41" t="s">
        <v>78</v>
      </c>
      <c r="I85" s="41" t="e">
        <f>IF(A85="","",'Frese Valve Selection'!AF85&amp;" kPa")</f>
        <v>#N/A</v>
      </c>
      <c r="J85" s="41" t="e">
        <f>IF(A85="","",'Frese Valve Selection'!B85)</f>
        <v>#N/A</v>
      </c>
      <c r="K85" s="42" t="e">
        <f>IF(A85="","",'Frese Valve Selection'!E85)</f>
        <v>#N/A</v>
      </c>
    </row>
    <row r="86" spans="1:11">
      <c r="A86" s="40" t="e">
        <f>IF('Frese Valve Selection'!Q86=1,IF(ISBLANK('Frese Valve Selection'!T86),"",'Frese Valve Selection'!T86),"")</f>
        <v>#N/A</v>
      </c>
      <c r="B86" s="41" t="e">
        <f>IF(A86="","",'Frese Valve Selection'!C86)</f>
        <v>#N/A</v>
      </c>
      <c r="C86" s="41" t="e">
        <f>IF(A86="","",'Frese Valve Selection'!AE86)</f>
        <v>#N/A</v>
      </c>
      <c r="D86" s="41"/>
      <c r="E86" s="41"/>
      <c r="F86" s="41" t="e">
        <f>IF(A86="","",'Frese Valve Selection'!D86)</f>
        <v>#N/A</v>
      </c>
      <c r="G86" s="41">
        <v>1</v>
      </c>
      <c r="H86" s="41" t="s">
        <v>78</v>
      </c>
      <c r="I86" s="41" t="e">
        <f>IF(A86="","",'Frese Valve Selection'!AF86&amp;" kPa")</f>
        <v>#N/A</v>
      </c>
      <c r="J86" s="41" t="e">
        <f>IF(A86="","",'Frese Valve Selection'!B86)</f>
        <v>#N/A</v>
      </c>
      <c r="K86" s="42" t="e">
        <f>IF(A86="","",'Frese Valve Selection'!E86)</f>
        <v>#N/A</v>
      </c>
    </row>
    <row r="87" spans="1:11">
      <c r="A87" s="40" t="e">
        <f>IF('Frese Valve Selection'!Q87=1,IF(ISBLANK('Frese Valve Selection'!T87),"",'Frese Valve Selection'!T87),"")</f>
        <v>#N/A</v>
      </c>
      <c r="B87" s="41" t="e">
        <f>IF(A87="","",'Frese Valve Selection'!C87)</f>
        <v>#N/A</v>
      </c>
      <c r="C87" s="41" t="e">
        <f>IF(A87="","",'Frese Valve Selection'!AE87)</f>
        <v>#N/A</v>
      </c>
      <c r="D87" s="41"/>
      <c r="E87" s="41"/>
      <c r="F87" s="41" t="e">
        <f>IF(A87="","",'Frese Valve Selection'!D87)</f>
        <v>#N/A</v>
      </c>
      <c r="G87" s="41">
        <v>1</v>
      </c>
      <c r="H87" s="41" t="s">
        <v>78</v>
      </c>
      <c r="I87" s="41" t="e">
        <f>IF(A87="","",'Frese Valve Selection'!AF87&amp;" kPa")</f>
        <v>#N/A</v>
      </c>
      <c r="J87" s="41" t="e">
        <f>IF(A87="","",'Frese Valve Selection'!B87)</f>
        <v>#N/A</v>
      </c>
      <c r="K87" s="42" t="e">
        <f>IF(A87="","",'Frese Valve Selection'!E87)</f>
        <v>#N/A</v>
      </c>
    </row>
    <row r="88" spans="1:11">
      <c r="A88" s="40" t="e">
        <f>IF('Frese Valve Selection'!Q88=1,IF(ISBLANK('Frese Valve Selection'!T88),"",'Frese Valve Selection'!T88),"")</f>
        <v>#N/A</v>
      </c>
      <c r="B88" s="41" t="e">
        <f>IF(A88="","",'Frese Valve Selection'!C88)</f>
        <v>#N/A</v>
      </c>
      <c r="C88" s="41" t="e">
        <f>IF(A88="","",'Frese Valve Selection'!AE88)</f>
        <v>#N/A</v>
      </c>
      <c r="D88" s="41"/>
      <c r="E88" s="41"/>
      <c r="F88" s="41" t="e">
        <f>IF(A88="","",'Frese Valve Selection'!D88)</f>
        <v>#N/A</v>
      </c>
      <c r="G88" s="41">
        <v>1</v>
      </c>
      <c r="H88" s="41" t="s">
        <v>78</v>
      </c>
      <c r="I88" s="41" t="e">
        <f>IF(A88="","",'Frese Valve Selection'!AF88&amp;" kPa")</f>
        <v>#N/A</v>
      </c>
      <c r="J88" s="41" t="e">
        <f>IF(A88="","",'Frese Valve Selection'!B88)</f>
        <v>#N/A</v>
      </c>
      <c r="K88" s="42" t="e">
        <f>IF(A88="","",'Frese Valve Selection'!E88)</f>
        <v>#N/A</v>
      </c>
    </row>
    <row r="89" spans="1:11">
      <c r="A89" s="40" t="e">
        <f>IF('Frese Valve Selection'!Q89=1,IF(ISBLANK('Frese Valve Selection'!T89),"",'Frese Valve Selection'!T89),"")</f>
        <v>#N/A</v>
      </c>
      <c r="B89" s="41" t="e">
        <f>IF(A89="","",'Frese Valve Selection'!C89)</f>
        <v>#N/A</v>
      </c>
      <c r="C89" s="41" t="e">
        <f>IF(A89="","",'Frese Valve Selection'!AE89)</f>
        <v>#N/A</v>
      </c>
      <c r="D89" s="41"/>
      <c r="E89" s="41"/>
      <c r="F89" s="41" t="e">
        <f>IF(A89="","",'Frese Valve Selection'!D89)</f>
        <v>#N/A</v>
      </c>
      <c r="G89" s="41">
        <v>1</v>
      </c>
      <c r="H89" s="41" t="s">
        <v>78</v>
      </c>
      <c r="I89" s="41" t="e">
        <f>IF(A89="","",'Frese Valve Selection'!AF89&amp;" kPa")</f>
        <v>#N/A</v>
      </c>
      <c r="J89" s="41" t="e">
        <f>IF(A89="","",'Frese Valve Selection'!B89)</f>
        <v>#N/A</v>
      </c>
      <c r="K89" s="42" t="e">
        <f>IF(A89="","",'Frese Valve Selection'!E89)</f>
        <v>#N/A</v>
      </c>
    </row>
    <row r="90" spans="1:11">
      <c r="A90" s="40" t="e">
        <f>IF('Frese Valve Selection'!Q90=1,IF(ISBLANK('Frese Valve Selection'!T90),"",'Frese Valve Selection'!T90),"")</f>
        <v>#N/A</v>
      </c>
      <c r="B90" s="41" t="e">
        <f>IF(A90="","",'Frese Valve Selection'!C90)</f>
        <v>#N/A</v>
      </c>
      <c r="C90" s="41" t="e">
        <f>IF(A90="","",'Frese Valve Selection'!AE90)</f>
        <v>#N/A</v>
      </c>
      <c r="D90" s="41"/>
      <c r="E90" s="41"/>
      <c r="F90" s="41" t="e">
        <f>IF(A90="","",'Frese Valve Selection'!D90)</f>
        <v>#N/A</v>
      </c>
      <c r="G90" s="41">
        <v>1</v>
      </c>
      <c r="H90" s="41" t="s">
        <v>78</v>
      </c>
      <c r="I90" s="41" t="e">
        <f>IF(A90="","",'Frese Valve Selection'!AF90&amp;" kPa")</f>
        <v>#N/A</v>
      </c>
      <c r="J90" s="41" t="e">
        <f>IF(A90="","",'Frese Valve Selection'!B90)</f>
        <v>#N/A</v>
      </c>
      <c r="K90" s="42" t="e">
        <f>IF(A90="","",'Frese Valve Selection'!E90)</f>
        <v>#N/A</v>
      </c>
    </row>
    <row r="91" spans="1:11">
      <c r="A91" s="40" t="e">
        <f>IF('Frese Valve Selection'!Q91=1,IF(ISBLANK('Frese Valve Selection'!T91),"",'Frese Valve Selection'!T91),"")</f>
        <v>#N/A</v>
      </c>
      <c r="B91" s="41" t="e">
        <f>IF(A91="","",'Frese Valve Selection'!C91)</f>
        <v>#N/A</v>
      </c>
      <c r="C91" s="41" t="e">
        <f>IF(A91="","",'Frese Valve Selection'!AE91)</f>
        <v>#N/A</v>
      </c>
      <c r="D91" s="41"/>
      <c r="E91" s="41"/>
      <c r="F91" s="41" t="e">
        <f>IF(A91="","",'Frese Valve Selection'!D91)</f>
        <v>#N/A</v>
      </c>
      <c r="G91" s="41">
        <v>1</v>
      </c>
      <c r="H91" s="41" t="s">
        <v>78</v>
      </c>
      <c r="I91" s="41" t="e">
        <f>IF(A91="","",'Frese Valve Selection'!AF91&amp;" kPa")</f>
        <v>#N/A</v>
      </c>
      <c r="J91" s="41" t="e">
        <f>IF(A91="","",'Frese Valve Selection'!B91)</f>
        <v>#N/A</v>
      </c>
      <c r="K91" s="42" t="e">
        <f>IF(A91="","",'Frese Valve Selection'!E91)</f>
        <v>#N/A</v>
      </c>
    </row>
    <row r="92" spans="1:11">
      <c r="A92" s="40" t="e">
        <f>IF('Frese Valve Selection'!Q92=1,IF(ISBLANK('Frese Valve Selection'!T92),"",'Frese Valve Selection'!T92),"")</f>
        <v>#N/A</v>
      </c>
      <c r="B92" s="41" t="e">
        <f>IF(A92="","",'Frese Valve Selection'!C92)</f>
        <v>#N/A</v>
      </c>
      <c r="C92" s="41" t="e">
        <f>IF(A92="","",'Frese Valve Selection'!AE92)</f>
        <v>#N/A</v>
      </c>
      <c r="D92" s="41"/>
      <c r="E92" s="41"/>
      <c r="F92" s="41" t="e">
        <f>IF(A92="","",'Frese Valve Selection'!D92)</f>
        <v>#N/A</v>
      </c>
      <c r="G92" s="41">
        <v>1</v>
      </c>
      <c r="H92" s="41" t="s">
        <v>78</v>
      </c>
      <c r="I92" s="41" t="e">
        <f>IF(A92="","",'Frese Valve Selection'!AF92&amp;" kPa")</f>
        <v>#N/A</v>
      </c>
      <c r="J92" s="41" t="e">
        <f>IF(A92="","",'Frese Valve Selection'!B92)</f>
        <v>#N/A</v>
      </c>
      <c r="K92" s="42" t="e">
        <f>IF(A92="","",'Frese Valve Selection'!E92)</f>
        <v>#N/A</v>
      </c>
    </row>
    <row r="93" spans="1:11">
      <c r="A93" s="40" t="e">
        <f>IF('Frese Valve Selection'!Q93=1,IF(ISBLANK('Frese Valve Selection'!T93),"",'Frese Valve Selection'!T93),"")</f>
        <v>#N/A</v>
      </c>
      <c r="B93" s="41" t="e">
        <f>IF(A93="","",'Frese Valve Selection'!C93)</f>
        <v>#N/A</v>
      </c>
      <c r="C93" s="41" t="e">
        <f>IF(A93="","",'Frese Valve Selection'!AE93)</f>
        <v>#N/A</v>
      </c>
      <c r="D93" s="41"/>
      <c r="E93" s="41"/>
      <c r="F93" s="41" t="e">
        <f>IF(A93="","",'Frese Valve Selection'!D93)</f>
        <v>#N/A</v>
      </c>
      <c r="G93" s="41">
        <v>1</v>
      </c>
      <c r="H93" s="41" t="s">
        <v>78</v>
      </c>
      <c r="I93" s="41" t="e">
        <f>IF(A93="","",'Frese Valve Selection'!AF93&amp;" kPa")</f>
        <v>#N/A</v>
      </c>
      <c r="J93" s="41" t="e">
        <f>IF(A93="","",'Frese Valve Selection'!B93)</f>
        <v>#N/A</v>
      </c>
      <c r="K93" s="42" t="e">
        <f>IF(A93="","",'Frese Valve Selection'!E93)</f>
        <v>#N/A</v>
      </c>
    </row>
    <row r="94" spans="1:11">
      <c r="A94" s="40" t="e">
        <f>IF('Frese Valve Selection'!Q94=1,IF(ISBLANK('Frese Valve Selection'!T94),"",'Frese Valve Selection'!T94),"")</f>
        <v>#N/A</v>
      </c>
      <c r="B94" s="41" t="e">
        <f>IF(A94="","",'Frese Valve Selection'!C94)</f>
        <v>#N/A</v>
      </c>
      <c r="C94" s="41" t="e">
        <f>IF(A94="","",'Frese Valve Selection'!AE94)</f>
        <v>#N/A</v>
      </c>
      <c r="D94" s="41"/>
      <c r="E94" s="41"/>
      <c r="F94" s="41" t="e">
        <f>IF(A94="","",'Frese Valve Selection'!D94)</f>
        <v>#N/A</v>
      </c>
      <c r="G94" s="41">
        <v>1</v>
      </c>
      <c r="H94" s="41" t="s">
        <v>78</v>
      </c>
      <c r="I94" s="41" t="e">
        <f>IF(A94="","",'Frese Valve Selection'!AF94&amp;" kPa")</f>
        <v>#N/A</v>
      </c>
      <c r="J94" s="41" t="e">
        <f>IF(A94="","",'Frese Valve Selection'!B94)</f>
        <v>#N/A</v>
      </c>
      <c r="K94" s="42" t="e">
        <f>IF(A94="","",'Frese Valve Selection'!E94)</f>
        <v>#N/A</v>
      </c>
    </row>
    <row r="95" spans="1:11">
      <c r="A95" s="40" t="e">
        <f>IF('Frese Valve Selection'!Q95=1,IF(ISBLANK('Frese Valve Selection'!T95),"",'Frese Valve Selection'!T95),"")</f>
        <v>#N/A</v>
      </c>
      <c r="B95" s="41" t="e">
        <f>IF(A95="","",'Frese Valve Selection'!C95)</f>
        <v>#N/A</v>
      </c>
      <c r="C95" s="41" t="e">
        <f>IF(A95="","",'Frese Valve Selection'!AE95)</f>
        <v>#N/A</v>
      </c>
      <c r="D95" s="41"/>
      <c r="E95" s="41"/>
      <c r="F95" s="41" t="e">
        <f>IF(A95="","",'Frese Valve Selection'!D95)</f>
        <v>#N/A</v>
      </c>
      <c r="G95" s="41">
        <v>1</v>
      </c>
      <c r="H95" s="41" t="s">
        <v>78</v>
      </c>
      <c r="I95" s="41" t="e">
        <f>IF(A95="","",'Frese Valve Selection'!AF95&amp;" kPa")</f>
        <v>#N/A</v>
      </c>
      <c r="J95" s="41" t="e">
        <f>IF(A95="","",'Frese Valve Selection'!B95)</f>
        <v>#N/A</v>
      </c>
      <c r="K95" s="42" t="e">
        <f>IF(A95="","",'Frese Valve Selection'!E95)</f>
        <v>#N/A</v>
      </c>
    </row>
    <row r="96" spans="1:11">
      <c r="A96" s="40" t="e">
        <f>IF('Frese Valve Selection'!Q96=1,IF(ISBLANK('Frese Valve Selection'!T96),"",'Frese Valve Selection'!T96),"")</f>
        <v>#N/A</v>
      </c>
      <c r="B96" s="41" t="e">
        <f>IF(A96="","",'Frese Valve Selection'!C96)</f>
        <v>#N/A</v>
      </c>
      <c r="C96" s="41" t="e">
        <f>IF(A96="","",'Frese Valve Selection'!AE96)</f>
        <v>#N/A</v>
      </c>
      <c r="D96" s="41"/>
      <c r="E96" s="41"/>
      <c r="F96" s="41" t="e">
        <f>IF(A96="","",'Frese Valve Selection'!D96)</f>
        <v>#N/A</v>
      </c>
      <c r="G96" s="41">
        <v>1</v>
      </c>
      <c r="H96" s="41" t="s">
        <v>78</v>
      </c>
      <c r="I96" s="41" t="e">
        <f>IF(A96="","",'Frese Valve Selection'!AF96&amp;" kPa")</f>
        <v>#N/A</v>
      </c>
      <c r="J96" s="41" t="e">
        <f>IF(A96="","",'Frese Valve Selection'!B96)</f>
        <v>#N/A</v>
      </c>
      <c r="K96" s="42" t="e">
        <f>IF(A96="","",'Frese Valve Selection'!E96)</f>
        <v>#N/A</v>
      </c>
    </row>
    <row r="97" spans="1:11">
      <c r="A97" s="40" t="e">
        <f>IF('Frese Valve Selection'!Q97=1,IF(ISBLANK('Frese Valve Selection'!T97),"",'Frese Valve Selection'!T97),"")</f>
        <v>#N/A</v>
      </c>
      <c r="B97" s="41" t="e">
        <f>IF(A97="","",'Frese Valve Selection'!C97)</f>
        <v>#N/A</v>
      </c>
      <c r="C97" s="41" t="e">
        <f>IF(A97="","",'Frese Valve Selection'!AE97)</f>
        <v>#N/A</v>
      </c>
      <c r="D97" s="41"/>
      <c r="E97" s="41"/>
      <c r="F97" s="41" t="e">
        <f>IF(A97="","",'Frese Valve Selection'!D97)</f>
        <v>#N/A</v>
      </c>
      <c r="G97" s="41">
        <v>1</v>
      </c>
      <c r="H97" s="41" t="s">
        <v>78</v>
      </c>
      <c r="I97" s="41" t="e">
        <f>IF(A97="","",'Frese Valve Selection'!AF97&amp;" kPa")</f>
        <v>#N/A</v>
      </c>
      <c r="J97" s="41" t="e">
        <f>IF(A97="","",'Frese Valve Selection'!B97)</f>
        <v>#N/A</v>
      </c>
      <c r="K97" s="42" t="e">
        <f>IF(A97="","",'Frese Valve Selection'!E97)</f>
        <v>#N/A</v>
      </c>
    </row>
    <row r="98" spans="1:11">
      <c r="A98" s="40" t="e">
        <f>IF('Frese Valve Selection'!Q98=1,IF(ISBLANK('Frese Valve Selection'!T98),"",'Frese Valve Selection'!T98),"")</f>
        <v>#N/A</v>
      </c>
      <c r="B98" s="41" t="e">
        <f>IF(A98="","",'Frese Valve Selection'!C98)</f>
        <v>#N/A</v>
      </c>
      <c r="C98" s="41" t="e">
        <f>IF(A98="","",'Frese Valve Selection'!AE98)</f>
        <v>#N/A</v>
      </c>
      <c r="D98" s="41"/>
      <c r="E98" s="41"/>
      <c r="F98" s="41" t="e">
        <f>IF(A98="","",'Frese Valve Selection'!D98)</f>
        <v>#N/A</v>
      </c>
      <c r="G98" s="41">
        <v>1</v>
      </c>
      <c r="H98" s="41" t="s">
        <v>78</v>
      </c>
      <c r="I98" s="41" t="e">
        <f>IF(A98="","",'Frese Valve Selection'!AF98&amp;" kPa")</f>
        <v>#N/A</v>
      </c>
      <c r="J98" s="41" t="e">
        <f>IF(A98="","",'Frese Valve Selection'!B98)</f>
        <v>#N/A</v>
      </c>
      <c r="K98" s="42" t="e">
        <f>IF(A98="","",'Frese Valve Selection'!E98)</f>
        <v>#N/A</v>
      </c>
    </row>
    <row r="99" spans="1:11">
      <c r="A99" s="40" t="e">
        <f>IF('Frese Valve Selection'!Q99=1,IF(ISBLANK('Frese Valve Selection'!T99),"",'Frese Valve Selection'!T99),"")</f>
        <v>#N/A</v>
      </c>
      <c r="B99" s="41" t="e">
        <f>IF(A99="","",'Frese Valve Selection'!C99)</f>
        <v>#N/A</v>
      </c>
      <c r="C99" s="41" t="e">
        <f>IF(A99="","",'Frese Valve Selection'!AE99)</f>
        <v>#N/A</v>
      </c>
      <c r="D99" s="41"/>
      <c r="E99" s="41"/>
      <c r="F99" s="41" t="e">
        <f>IF(A99="","",'Frese Valve Selection'!D99)</f>
        <v>#N/A</v>
      </c>
      <c r="G99" s="41">
        <v>1</v>
      </c>
      <c r="H99" s="41" t="s">
        <v>78</v>
      </c>
      <c r="I99" s="41" t="e">
        <f>IF(A99="","",'Frese Valve Selection'!AF99&amp;" kPa")</f>
        <v>#N/A</v>
      </c>
      <c r="J99" s="41" t="e">
        <f>IF(A99="","",'Frese Valve Selection'!B99)</f>
        <v>#N/A</v>
      </c>
      <c r="K99" s="42" t="e">
        <f>IF(A99="","",'Frese Valve Selection'!E99)</f>
        <v>#N/A</v>
      </c>
    </row>
    <row r="100" spans="1:11">
      <c r="A100" s="40" t="e">
        <f>IF('Frese Valve Selection'!Q100=1,IF(ISBLANK('Frese Valve Selection'!T100),"",'Frese Valve Selection'!T100),"")</f>
        <v>#N/A</v>
      </c>
      <c r="B100" s="41" t="e">
        <f>IF(A100="","",'Frese Valve Selection'!C100)</f>
        <v>#N/A</v>
      </c>
      <c r="C100" s="41" t="e">
        <f>IF(A100="","",'Frese Valve Selection'!AE100)</f>
        <v>#N/A</v>
      </c>
      <c r="D100" s="41"/>
      <c r="E100" s="41"/>
      <c r="F100" s="41" t="e">
        <f>IF(A100="","",'Frese Valve Selection'!D100)</f>
        <v>#N/A</v>
      </c>
      <c r="G100" s="41">
        <v>1</v>
      </c>
      <c r="H100" s="41" t="s">
        <v>78</v>
      </c>
      <c r="I100" s="41" t="e">
        <f>IF(A100="","",'Frese Valve Selection'!AF100&amp;" kPa")</f>
        <v>#N/A</v>
      </c>
      <c r="J100" s="41" t="e">
        <f>IF(A100="","",'Frese Valve Selection'!B100)</f>
        <v>#N/A</v>
      </c>
      <c r="K100" s="42" t="e">
        <f>IF(A100="","",'Frese Valve Selection'!E100)</f>
        <v>#N/A</v>
      </c>
    </row>
    <row r="101" spans="1:11">
      <c r="A101" s="40" t="e">
        <f>IF('Frese Valve Selection'!Q101=1,IF(ISBLANK('Frese Valve Selection'!T101),"",'Frese Valve Selection'!T101),"")</f>
        <v>#N/A</v>
      </c>
      <c r="B101" s="41" t="e">
        <f>IF(A101="","",'Frese Valve Selection'!C101)</f>
        <v>#N/A</v>
      </c>
      <c r="C101" s="41" t="e">
        <f>IF(A101="","",'Frese Valve Selection'!AE101)</f>
        <v>#N/A</v>
      </c>
      <c r="D101" s="41"/>
      <c r="E101" s="41"/>
      <c r="F101" s="41" t="e">
        <f>IF(A101="","",'Frese Valve Selection'!D101)</f>
        <v>#N/A</v>
      </c>
      <c r="G101" s="41">
        <v>1</v>
      </c>
      <c r="H101" s="41" t="s">
        <v>78</v>
      </c>
      <c r="I101" s="41" t="e">
        <f>IF(A101="","",'Frese Valve Selection'!AF101&amp;" kPa")</f>
        <v>#N/A</v>
      </c>
      <c r="J101" s="41" t="e">
        <f>IF(A101="","",'Frese Valve Selection'!B101)</f>
        <v>#N/A</v>
      </c>
      <c r="K101" s="42" t="e">
        <f>IF(A101="","",'Frese Valve Selection'!E101)</f>
        <v>#N/A</v>
      </c>
    </row>
    <row r="102" spans="1:11">
      <c r="A102" s="40" t="e">
        <f>IF('Frese Valve Selection'!Q102=1,IF(ISBLANK('Frese Valve Selection'!T102),"",'Frese Valve Selection'!T102),"")</f>
        <v>#N/A</v>
      </c>
      <c r="B102" s="41" t="e">
        <f>IF(A102="","",'Frese Valve Selection'!C102)</f>
        <v>#N/A</v>
      </c>
      <c r="C102" s="41" t="e">
        <f>IF(A102="","",'Frese Valve Selection'!AE102)</f>
        <v>#N/A</v>
      </c>
      <c r="D102" s="41"/>
      <c r="E102" s="41"/>
      <c r="F102" s="41" t="e">
        <f>IF(A102="","",'Frese Valve Selection'!D102)</f>
        <v>#N/A</v>
      </c>
      <c r="G102" s="41">
        <v>1</v>
      </c>
      <c r="H102" s="41" t="s">
        <v>78</v>
      </c>
      <c r="I102" s="41" t="e">
        <f>IF(A102="","",'Frese Valve Selection'!AF102&amp;" kPa")</f>
        <v>#N/A</v>
      </c>
      <c r="J102" s="41" t="e">
        <f>IF(A102="","",'Frese Valve Selection'!B102)</f>
        <v>#N/A</v>
      </c>
      <c r="K102" s="42" t="e">
        <f>IF(A102="","",'Frese Valve Selection'!E102)</f>
        <v>#N/A</v>
      </c>
    </row>
    <row r="103" spans="1:11">
      <c r="A103" s="40" t="e">
        <f>IF('Frese Valve Selection'!Q103=1,IF(ISBLANK('Frese Valve Selection'!T103),"",'Frese Valve Selection'!T103),"")</f>
        <v>#N/A</v>
      </c>
      <c r="B103" s="41" t="e">
        <f>IF(A103="","",'Frese Valve Selection'!C103)</f>
        <v>#N/A</v>
      </c>
      <c r="C103" s="41" t="e">
        <f>IF(A103="","",'Frese Valve Selection'!AE103)</f>
        <v>#N/A</v>
      </c>
      <c r="D103" s="41"/>
      <c r="E103" s="41"/>
      <c r="F103" s="41" t="e">
        <f>IF(A103="","",'Frese Valve Selection'!D103)</f>
        <v>#N/A</v>
      </c>
      <c r="G103" s="41">
        <v>1</v>
      </c>
      <c r="H103" s="41" t="s">
        <v>78</v>
      </c>
      <c r="I103" s="41" t="e">
        <f>IF(A103="","",'Frese Valve Selection'!AF103&amp;" kPa")</f>
        <v>#N/A</v>
      </c>
      <c r="J103" s="41" t="e">
        <f>IF(A103="","",'Frese Valve Selection'!B103)</f>
        <v>#N/A</v>
      </c>
      <c r="K103" s="42" t="e">
        <f>IF(A103="","",'Frese Valve Selection'!E103)</f>
        <v>#N/A</v>
      </c>
    </row>
    <row r="104" spans="1:11">
      <c r="A104" s="40" t="e">
        <f>IF('Frese Valve Selection'!Q104=1,IF(ISBLANK('Frese Valve Selection'!T104),"",'Frese Valve Selection'!T104),"")</f>
        <v>#N/A</v>
      </c>
      <c r="B104" s="41" t="e">
        <f>IF(A104="","",'Frese Valve Selection'!C104)</f>
        <v>#N/A</v>
      </c>
      <c r="C104" s="41" t="e">
        <f>IF(A104="","",'Frese Valve Selection'!AE104)</f>
        <v>#N/A</v>
      </c>
      <c r="D104" s="41"/>
      <c r="E104" s="41"/>
      <c r="F104" s="41" t="e">
        <f>IF(A104="","",'Frese Valve Selection'!D104)</f>
        <v>#N/A</v>
      </c>
      <c r="G104" s="41">
        <v>1</v>
      </c>
      <c r="H104" s="41" t="s">
        <v>78</v>
      </c>
      <c r="I104" s="41" t="e">
        <f>IF(A104="","",'Frese Valve Selection'!AF104&amp;" kPa")</f>
        <v>#N/A</v>
      </c>
      <c r="J104" s="41" t="e">
        <f>IF(A104="","",'Frese Valve Selection'!B104)</f>
        <v>#N/A</v>
      </c>
      <c r="K104" s="42" t="e">
        <f>IF(A104="","",'Frese Valve Selection'!E104)</f>
        <v>#N/A</v>
      </c>
    </row>
    <row r="105" spans="1:11">
      <c r="A105" s="40" t="e">
        <f>IF('Frese Valve Selection'!Q105=1,IF(ISBLANK('Frese Valve Selection'!T105),"",'Frese Valve Selection'!T105),"")</f>
        <v>#N/A</v>
      </c>
      <c r="B105" s="41" t="e">
        <f>IF(A105="","",'Frese Valve Selection'!C105)</f>
        <v>#N/A</v>
      </c>
      <c r="C105" s="41" t="e">
        <f>IF(A105="","",'Frese Valve Selection'!AE105)</f>
        <v>#N/A</v>
      </c>
      <c r="D105" s="41"/>
      <c r="E105" s="41"/>
      <c r="F105" s="41" t="e">
        <f>IF(A105="","",'Frese Valve Selection'!D105)</f>
        <v>#N/A</v>
      </c>
      <c r="G105" s="41">
        <v>1</v>
      </c>
      <c r="H105" s="41" t="s">
        <v>78</v>
      </c>
      <c r="I105" s="41" t="e">
        <f>IF(A105="","",'Frese Valve Selection'!AF105&amp;" kPa")</f>
        <v>#N/A</v>
      </c>
      <c r="J105" s="41" t="e">
        <f>IF(A105="","",'Frese Valve Selection'!B105)</f>
        <v>#N/A</v>
      </c>
      <c r="K105" s="42" t="e">
        <f>IF(A105="","",'Frese Valve Selection'!E105)</f>
        <v>#N/A</v>
      </c>
    </row>
    <row r="106" spans="1:11">
      <c r="A106" s="40" t="e">
        <f>IF('Frese Valve Selection'!Q106=1,IF(ISBLANK('Frese Valve Selection'!T106),"",'Frese Valve Selection'!T106),"")</f>
        <v>#N/A</v>
      </c>
      <c r="B106" s="41" t="e">
        <f>IF(A106="","",'Frese Valve Selection'!C106)</f>
        <v>#N/A</v>
      </c>
      <c r="C106" s="41" t="e">
        <f>IF(A106="","",'Frese Valve Selection'!AE106)</f>
        <v>#N/A</v>
      </c>
      <c r="D106" s="41"/>
      <c r="E106" s="41"/>
      <c r="F106" s="41" t="e">
        <f>IF(A106="","",'Frese Valve Selection'!D106)</f>
        <v>#N/A</v>
      </c>
      <c r="G106" s="41">
        <v>1</v>
      </c>
      <c r="H106" s="41" t="s">
        <v>78</v>
      </c>
      <c r="I106" s="41" t="e">
        <f>IF(A106="","",'Frese Valve Selection'!AF106&amp;" kPa")</f>
        <v>#N/A</v>
      </c>
      <c r="J106" s="41" t="e">
        <f>IF(A106="","",'Frese Valve Selection'!B106)</f>
        <v>#N/A</v>
      </c>
      <c r="K106" s="42" t="e">
        <f>IF(A106="","",'Frese Valve Selection'!E106)</f>
        <v>#N/A</v>
      </c>
    </row>
    <row r="107" spans="1:11">
      <c r="A107" s="40" t="e">
        <f>IF('Frese Valve Selection'!Q107=1,IF(ISBLANK('Frese Valve Selection'!T107),"",'Frese Valve Selection'!T107),"")</f>
        <v>#N/A</v>
      </c>
      <c r="B107" s="41" t="e">
        <f>IF(A107="","",'Frese Valve Selection'!C107)</f>
        <v>#N/A</v>
      </c>
      <c r="C107" s="41" t="e">
        <f>IF(A107="","",'Frese Valve Selection'!AE107)</f>
        <v>#N/A</v>
      </c>
      <c r="D107" s="41"/>
      <c r="E107" s="41"/>
      <c r="F107" s="41" t="e">
        <f>IF(A107="","",'Frese Valve Selection'!D107)</f>
        <v>#N/A</v>
      </c>
      <c r="G107" s="41">
        <v>1</v>
      </c>
      <c r="H107" s="41" t="s">
        <v>78</v>
      </c>
      <c r="I107" s="41" t="e">
        <f>IF(A107="","",'Frese Valve Selection'!AF107&amp;" kPa")</f>
        <v>#N/A</v>
      </c>
      <c r="J107" s="41" t="e">
        <f>IF(A107="","",'Frese Valve Selection'!B107)</f>
        <v>#N/A</v>
      </c>
      <c r="K107" s="42" t="e">
        <f>IF(A107="","",'Frese Valve Selection'!E107)</f>
        <v>#N/A</v>
      </c>
    </row>
    <row r="108" spans="1:11">
      <c r="A108" s="40" t="e">
        <f>IF('Frese Valve Selection'!Q108=1,IF(ISBLANK('Frese Valve Selection'!T108),"",'Frese Valve Selection'!T108),"")</f>
        <v>#N/A</v>
      </c>
      <c r="B108" s="41" t="e">
        <f>IF(A108="","",'Frese Valve Selection'!C108)</f>
        <v>#N/A</v>
      </c>
      <c r="C108" s="41" t="e">
        <f>IF(A108="","",'Frese Valve Selection'!AE108)</f>
        <v>#N/A</v>
      </c>
      <c r="D108" s="41"/>
      <c r="E108" s="41"/>
      <c r="F108" s="41" t="e">
        <f>IF(A108="","",'Frese Valve Selection'!D108)</f>
        <v>#N/A</v>
      </c>
      <c r="G108" s="41">
        <v>1</v>
      </c>
      <c r="H108" s="41" t="s">
        <v>78</v>
      </c>
      <c r="I108" s="41" t="e">
        <f>IF(A108="","",'Frese Valve Selection'!AF108&amp;" kPa")</f>
        <v>#N/A</v>
      </c>
      <c r="J108" s="41" t="e">
        <f>IF(A108="","",'Frese Valve Selection'!B108)</f>
        <v>#N/A</v>
      </c>
      <c r="K108" s="42" t="e">
        <f>IF(A108="","",'Frese Valve Selection'!E108)</f>
        <v>#N/A</v>
      </c>
    </row>
    <row r="109" spans="1:11">
      <c r="A109" s="40" t="e">
        <f>IF('Frese Valve Selection'!Q109=1,IF(ISBLANK('Frese Valve Selection'!T109),"",'Frese Valve Selection'!T109),"")</f>
        <v>#N/A</v>
      </c>
      <c r="B109" s="41" t="e">
        <f>IF(A109="","",'Frese Valve Selection'!C109)</f>
        <v>#N/A</v>
      </c>
      <c r="C109" s="41" t="e">
        <f>IF(A109="","",'Frese Valve Selection'!AE109)</f>
        <v>#N/A</v>
      </c>
      <c r="D109" s="41"/>
      <c r="E109" s="41"/>
      <c r="F109" s="41" t="e">
        <f>IF(A109="","",'Frese Valve Selection'!D109)</f>
        <v>#N/A</v>
      </c>
      <c r="G109" s="41">
        <v>1</v>
      </c>
      <c r="H109" s="41" t="s">
        <v>78</v>
      </c>
      <c r="I109" s="41" t="e">
        <f>IF(A109="","",'Frese Valve Selection'!AF109&amp;" kPa")</f>
        <v>#N/A</v>
      </c>
      <c r="J109" s="41" t="e">
        <f>IF(A109="","",'Frese Valve Selection'!B109)</f>
        <v>#N/A</v>
      </c>
      <c r="K109" s="42" t="e">
        <f>IF(A109="","",'Frese Valve Selection'!E109)</f>
        <v>#N/A</v>
      </c>
    </row>
    <row r="110" spans="1:11">
      <c r="A110" s="40" t="e">
        <f>IF('Frese Valve Selection'!Q110=1,IF(ISBLANK('Frese Valve Selection'!T110),"",'Frese Valve Selection'!T110),"")</f>
        <v>#N/A</v>
      </c>
      <c r="B110" s="41" t="e">
        <f>IF(A110="","",'Frese Valve Selection'!C110)</f>
        <v>#N/A</v>
      </c>
      <c r="C110" s="41" t="e">
        <f>IF(A110="","",'Frese Valve Selection'!AE110)</f>
        <v>#N/A</v>
      </c>
      <c r="D110" s="41"/>
      <c r="E110" s="41"/>
      <c r="F110" s="41" t="e">
        <f>IF(A110="","",'Frese Valve Selection'!D110)</f>
        <v>#N/A</v>
      </c>
      <c r="G110" s="41">
        <v>1</v>
      </c>
      <c r="H110" s="41" t="s">
        <v>78</v>
      </c>
      <c r="I110" s="41" t="e">
        <f>IF(A110="","",'Frese Valve Selection'!AF110&amp;" kPa")</f>
        <v>#N/A</v>
      </c>
      <c r="J110" s="41" t="e">
        <f>IF(A110="","",'Frese Valve Selection'!B110)</f>
        <v>#N/A</v>
      </c>
      <c r="K110" s="42" t="e">
        <f>IF(A110="","",'Frese Valve Selection'!E110)</f>
        <v>#N/A</v>
      </c>
    </row>
    <row r="111" spans="1:11">
      <c r="A111" s="40" t="e">
        <f>IF('Frese Valve Selection'!Q111=1,IF(ISBLANK('Frese Valve Selection'!T111),"",'Frese Valve Selection'!T111),"")</f>
        <v>#N/A</v>
      </c>
      <c r="B111" s="41" t="e">
        <f>IF(A111="","",'Frese Valve Selection'!C111)</f>
        <v>#N/A</v>
      </c>
      <c r="C111" s="41" t="e">
        <f>IF(A111="","",'Frese Valve Selection'!AE111)</f>
        <v>#N/A</v>
      </c>
      <c r="D111" s="41"/>
      <c r="E111" s="41"/>
      <c r="F111" s="41" t="e">
        <f>IF(A111="","",'Frese Valve Selection'!D111)</f>
        <v>#N/A</v>
      </c>
      <c r="G111" s="41">
        <v>1</v>
      </c>
      <c r="H111" s="41" t="s">
        <v>78</v>
      </c>
      <c r="I111" s="41" t="e">
        <f>IF(A111="","",'Frese Valve Selection'!AF111&amp;" kPa")</f>
        <v>#N/A</v>
      </c>
      <c r="J111" s="41" t="e">
        <f>IF(A111="","",'Frese Valve Selection'!B111)</f>
        <v>#N/A</v>
      </c>
      <c r="K111" s="42" t="e">
        <f>IF(A111="","",'Frese Valve Selection'!E111)</f>
        <v>#N/A</v>
      </c>
    </row>
    <row r="112" spans="1:11">
      <c r="A112" s="40" t="e">
        <f>IF('Frese Valve Selection'!Q112=1,IF(ISBLANK('Frese Valve Selection'!T112),"",'Frese Valve Selection'!T112),"")</f>
        <v>#N/A</v>
      </c>
      <c r="B112" s="41" t="e">
        <f>IF(A112="","",'Frese Valve Selection'!C112)</f>
        <v>#N/A</v>
      </c>
      <c r="C112" s="41" t="e">
        <f>IF(A112="","",'Frese Valve Selection'!AE112)</f>
        <v>#N/A</v>
      </c>
      <c r="D112" s="41"/>
      <c r="E112" s="41"/>
      <c r="F112" s="41" t="e">
        <f>IF(A112="","",'Frese Valve Selection'!D112)</f>
        <v>#N/A</v>
      </c>
      <c r="G112" s="41">
        <v>1</v>
      </c>
      <c r="H112" s="41" t="s">
        <v>78</v>
      </c>
      <c r="I112" s="41" t="e">
        <f>IF(A112="","",'Frese Valve Selection'!AF112&amp;" kPa")</f>
        <v>#N/A</v>
      </c>
      <c r="J112" s="41" t="e">
        <f>IF(A112="","",'Frese Valve Selection'!B112)</f>
        <v>#N/A</v>
      </c>
      <c r="K112" s="42" t="e">
        <f>IF(A112="","",'Frese Valve Selection'!E112)</f>
        <v>#N/A</v>
      </c>
    </row>
    <row r="113" spans="1:11">
      <c r="A113" s="40" t="e">
        <f>IF('Frese Valve Selection'!Q113=1,IF(ISBLANK('Frese Valve Selection'!T113),"",'Frese Valve Selection'!T113),"")</f>
        <v>#N/A</v>
      </c>
      <c r="B113" s="41" t="e">
        <f>IF(A113="","",'Frese Valve Selection'!C113)</f>
        <v>#N/A</v>
      </c>
      <c r="C113" s="41" t="e">
        <f>IF(A113="","",'Frese Valve Selection'!AE113)</f>
        <v>#N/A</v>
      </c>
      <c r="D113" s="41"/>
      <c r="E113" s="41"/>
      <c r="F113" s="41" t="e">
        <f>IF(A113="","",'Frese Valve Selection'!D113)</f>
        <v>#N/A</v>
      </c>
      <c r="G113" s="41">
        <v>1</v>
      </c>
      <c r="H113" s="41" t="s">
        <v>78</v>
      </c>
      <c r="I113" s="41" t="e">
        <f>IF(A113="","",'Frese Valve Selection'!AF113&amp;" kPa")</f>
        <v>#N/A</v>
      </c>
      <c r="J113" s="41" t="e">
        <f>IF(A113="","",'Frese Valve Selection'!B113)</f>
        <v>#N/A</v>
      </c>
      <c r="K113" s="42" t="e">
        <f>IF(A113="","",'Frese Valve Selection'!E113)</f>
        <v>#N/A</v>
      </c>
    </row>
    <row r="114" spans="1:11">
      <c r="A114" s="40" t="e">
        <f>IF('Frese Valve Selection'!Q114=1,IF(ISBLANK('Frese Valve Selection'!T114),"",'Frese Valve Selection'!T114),"")</f>
        <v>#N/A</v>
      </c>
      <c r="B114" s="41" t="e">
        <f>IF(A114="","",'Frese Valve Selection'!C114)</f>
        <v>#N/A</v>
      </c>
      <c r="C114" s="41" t="e">
        <f>IF(A114="","",'Frese Valve Selection'!AE114)</f>
        <v>#N/A</v>
      </c>
      <c r="D114" s="41"/>
      <c r="E114" s="41"/>
      <c r="F114" s="41" t="e">
        <f>IF(A114="","",'Frese Valve Selection'!D114)</f>
        <v>#N/A</v>
      </c>
      <c r="G114" s="41">
        <v>1</v>
      </c>
      <c r="H114" s="41" t="s">
        <v>78</v>
      </c>
      <c r="I114" s="41" t="e">
        <f>IF(A114="","",'Frese Valve Selection'!AF114&amp;" kPa")</f>
        <v>#N/A</v>
      </c>
      <c r="J114" s="41" t="e">
        <f>IF(A114="","",'Frese Valve Selection'!B114)</f>
        <v>#N/A</v>
      </c>
      <c r="K114" s="42" t="e">
        <f>IF(A114="","",'Frese Valve Selection'!E114)</f>
        <v>#N/A</v>
      </c>
    </row>
    <row r="115" spans="1:11">
      <c r="A115" s="40" t="e">
        <f>IF('Frese Valve Selection'!Q115=1,IF(ISBLANK('Frese Valve Selection'!T115),"",'Frese Valve Selection'!T115),"")</f>
        <v>#N/A</v>
      </c>
      <c r="B115" s="41" t="e">
        <f>IF(A115="","",'Frese Valve Selection'!C115)</f>
        <v>#N/A</v>
      </c>
      <c r="C115" s="41" t="e">
        <f>IF(A115="","",'Frese Valve Selection'!AE115)</f>
        <v>#N/A</v>
      </c>
      <c r="D115" s="41"/>
      <c r="E115" s="41"/>
      <c r="F115" s="41" t="e">
        <f>IF(A115="","",'Frese Valve Selection'!D115)</f>
        <v>#N/A</v>
      </c>
      <c r="G115" s="41">
        <v>1</v>
      </c>
      <c r="H115" s="41" t="s">
        <v>78</v>
      </c>
      <c r="I115" s="41" t="e">
        <f>IF(A115="","",'Frese Valve Selection'!AF115&amp;" kPa")</f>
        <v>#N/A</v>
      </c>
      <c r="J115" s="41" t="e">
        <f>IF(A115="","",'Frese Valve Selection'!B115)</f>
        <v>#N/A</v>
      </c>
      <c r="K115" s="42" t="e">
        <f>IF(A115="","",'Frese Valve Selection'!E115)</f>
        <v>#N/A</v>
      </c>
    </row>
    <row r="116" spans="1:11">
      <c r="A116" s="40" t="e">
        <f>IF('Frese Valve Selection'!Q116=1,IF(ISBLANK('Frese Valve Selection'!T116),"",'Frese Valve Selection'!T116),"")</f>
        <v>#N/A</v>
      </c>
      <c r="B116" s="41" t="e">
        <f>IF(A116="","",'Frese Valve Selection'!C116)</f>
        <v>#N/A</v>
      </c>
      <c r="C116" s="41" t="e">
        <f>IF(A116="","",'Frese Valve Selection'!AE116)</f>
        <v>#N/A</v>
      </c>
      <c r="D116" s="41"/>
      <c r="E116" s="41"/>
      <c r="F116" s="41" t="e">
        <f>IF(A116="","",'Frese Valve Selection'!D116)</f>
        <v>#N/A</v>
      </c>
      <c r="G116" s="41">
        <v>1</v>
      </c>
      <c r="H116" s="41" t="s">
        <v>78</v>
      </c>
      <c r="I116" s="41" t="e">
        <f>IF(A116="","",'Frese Valve Selection'!AF116&amp;" kPa")</f>
        <v>#N/A</v>
      </c>
      <c r="J116" s="41" t="e">
        <f>IF(A116="","",'Frese Valve Selection'!B116)</f>
        <v>#N/A</v>
      </c>
      <c r="K116" s="42" t="e">
        <f>IF(A116="","",'Frese Valve Selection'!E116)</f>
        <v>#N/A</v>
      </c>
    </row>
    <row r="117" spans="1:11">
      <c r="A117" s="40" t="e">
        <f>IF('Frese Valve Selection'!Q117=1,IF(ISBLANK('Frese Valve Selection'!T117),"",'Frese Valve Selection'!T117),"")</f>
        <v>#N/A</v>
      </c>
      <c r="B117" s="41" t="e">
        <f>IF(A117="","",'Frese Valve Selection'!C117)</f>
        <v>#N/A</v>
      </c>
      <c r="C117" s="41" t="e">
        <f>IF(A117="","",'Frese Valve Selection'!AE117)</f>
        <v>#N/A</v>
      </c>
      <c r="D117" s="41"/>
      <c r="E117" s="41"/>
      <c r="F117" s="41" t="e">
        <f>IF(A117="","",'Frese Valve Selection'!D117)</f>
        <v>#N/A</v>
      </c>
      <c r="G117" s="41">
        <v>1</v>
      </c>
      <c r="H117" s="41" t="s">
        <v>78</v>
      </c>
      <c r="I117" s="41" t="e">
        <f>IF(A117="","",'Frese Valve Selection'!AF117&amp;" kPa")</f>
        <v>#N/A</v>
      </c>
      <c r="J117" s="41" t="e">
        <f>IF(A117="","",'Frese Valve Selection'!B117)</f>
        <v>#N/A</v>
      </c>
      <c r="K117" s="42" t="e">
        <f>IF(A117="","",'Frese Valve Selection'!E117)</f>
        <v>#N/A</v>
      </c>
    </row>
    <row r="118" spans="1:11">
      <c r="A118" s="40" t="e">
        <f>IF('Frese Valve Selection'!Q118=1,IF(ISBLANK('Frese Valve Selection'!T118),"",'Frese Valve Selection'!T118),"")</f>
        <v>#N/A</v>
      </c>
      <c r="B118" s="41" t="e">
        <f>IF(A118="","",'Frese Valve Selection'!C118)</f>
        <v>#N/A</v>
      </c>
      <c r="C118" s="41" t="e">
        <f>IF(A118="","",'Frese Valve Selection'!AE118)</f>
        <v>#N/A</v>
      </c>
      <c r="D118" s="41"/>
      <c r="E118" s="41"/>
      <c r="F118" s="41" t="e">
        <f>IF(A118="","",'Frese Valve Selection'!D118)</f>
        <v>#N/A</v>
      </c>
      <c r="G118" s="41">
        <v>1</v>
      </c>
      <c r="H118" s="41" t="s">
        <v>78</v>
      </c>
      <c r="I118" s="41" t="e">
        <f>IF(A118="","",'Frese Valve Selection'!AF118&amp;" kPa")</f>
        <v>#N/A</v>
      </c>
      <c r="J118" s="41" t="e">
        <f>IF(A118="","",'Frese Valve Selection'!B118)</f>
        <v>#N/A</v>
      </c>
      <c r="K118" s="42" t="e">
        <f>IF(A118="","",'Frese Valve Selection'!E118)</f>
        <v>#N/A</v>
      </c>
    </row>
    <row r="119" spans="1:11">
      <c r="A119" s="40" t="e">
        <f>IF('Frese Valve Selection'!Q119=1,IF(ISBLANK('Frese Valve Selection'!T119),"",'Frese Valve Selection'!T119),"")</f>
        <v>#N/A</v>
      </c>
      <c r="B119" s="41" t="e">
        <f>IF(A119="","",'Frese Valve Selection'!C119)</f>
        <v>#N/A</v>
      </c>
      <c r="C119" s="41" t="e">
        <f>IF(A119="","",'Frese Valve Selection'!AE119)</f>
        <v>#N/A</v>
      </c>
      <c r="D119" s="41"/>
      <c r="E119" s="41"/>
      <c r="F119" s="41" t="e">
        <f>IF(A119="","",'Frese Valve Selection'!D119)</f>
        <v>#N/A</v>
      </c>
      <c r="G119" s="41">
        <v>1</v>
      </c>
      <c r="H119" s="41" t="s">
        <v>78</v>
      </c>
      <c r="I119" s="41" t="e">
        <f>IF(A119="","",'Frese Valve Selection'!AF119&amp;" kPa")</f>
        <v>#N/A</v>
      </c>
      <c r="J119" s="41" t="e">
        <f>IF(A119="","",'Frese Valve Selection'!B119)</f>
        <v>#N/A</v>
      </c>
      <c r="K119" s="42" t="e">
        <f>IF(A119="","",'Frese Valve Selection'!E119)</f>
        <v>#N/A</v>
      </c>
    </row>
    <row r="120" spans="1:11">
      <c r="A120" s="40" t="e">
        <f>IF('Frese Valve Selection'!Q120=1,IF(ISBLANK('Frese Valve Selection'!T120),"",'Frese Valve Selection'!T120),"")</f>
        <v>#N/A</v>
      </c>
      <c r="B120" s="41" t="e">
        <f>IF(A120="","",'Frese Valve Selection'!C120)</f>
        <v>#N/A</v>
      </c>
      <c r="C120" s="41" t="e">
        <f>IF(A120="","",'Frese Valve Selection'!AE120)</f>
        <v>#N/A</v>
      </c>
      <c r="D120" s="41"/>
      <c r="E120" s="41"/>
      <c r="F120" s="41" t="e">
        <f>IF(A120="","",'Frese Valve Selection'!D120)</f>
        <v>#N/A</v>
      </c>
      <c r="G120" s="41">
        <v>1</v>
      </c>
      <c r="H120" s="41" t="s">
        <v>78</v>
      </c>
      <c r="I120" s="41" t="e">
        <f>IF(A120="","",'Frese Valve Selection'!AF120&amp;" kPa")</f>
        <v>#N/A</v>
      </c>
      <c r="J120" s="41" t="e">
        <f>IF(A120="","",'Frese Valve Selection'!B120)</f>
        <v>#N/A</v>
      </c>
      <c r="K120" s="42" t="e">
        <f>IF(A120="","",'Frese Valve Selection'!E120)</f>
        <v>#N/A</v>
      </c>
    </row>
    <row r="121" spans="1:11">
      <c r="A121" s="40" t="e">
        <f>IF('Frese Valve Selection'!Q121=1,IF(ISBLANK('Frese Valve Selection'!T121),"",'Frese Valve Selection'!T121),"")</f>
        <v>#N/A</v>
      </c>
      <c r="B121" s="41" t="e">
        <f>IF(A121="","",'Frese Valve Selection'!C121)</f>
        <v>#N/A</v>
      </c>
      <c r="C121" s="41" t="e">
        <f>IF(A121="","",'Frese Valve Selection'!AE121)</f>
        <v>#N/A</v>
      </c>
      <c r="D121" s="41"/>
      <c r="E121" s="41"/>
      <c r="F121" s="41" t="e">
        <f>IF(A121="","",'Frese Valve Selection'!D121)</f>
        <v>#N/A</v>
      </c>
      <c r="G121" s="41">
        <v>1</v>
      </c>
      <c r="H121" s="41" t="s">
        <v>78</v>
      </c>
      <c r="I121" s="41" t="e">
        <f>IF(A121="","",'Frese Valve Selection'!AF121&amp;" kPa")</f>
        <v>#N/A</v>
      </c>
      <c r="J121" s="41" t="e">
        <f>IF(A121="","",'Frese Valve Selection'!B121)</f>
        <v>#N/A</v>
      </c>
      <c r="K121" s="42" t="e">
        <f>IF(A121="","",'Frese Valve Selection'!E121)</f>
        <v>#N/A</v>
      </c>
    </row>
    <row r="122" spans="1:11">
      <c r="A122" s="40" t="e">
        <f>IF('Frese Valve Selection'!Q122=1,IF(ISBLANK('Frese Valve Selection'!T122),"",'Frese Valve Selection'!T122),"")</f>
        <v>#N/A</v>
      </c>
      <c r="B122" s="41" t="e">
        <f>IF(A122="","",'Frese Valve Selection'!C122)</f>
        <v>#N/A</v>
      </c>
      <c r="C122" s="41" t="e">
        <f>IF(A122="","",'Frese Valve Selection'!AE122)</f>
        <v>#N/A</v>
      </c>
      <c r="D122" s="41"/>
      <c r="E122" s="41"/>
      <c r="F122" s="41" t="e">
        <f>IF(A122="","",'Frese Valve Selection'!D122)</f>
        <v>#N/A</v>
      </c>
      <c r="G122" s="41">
        <v>1</v>
      </c>
      <c r="H122" s="41" t="s">
        <v>78</v>
      </c>
      <c r="I122" s="41" t="e">
        <f>IF(A122="","",'Frese Valve Selection'!AF122&amp;" kPa")</f>
        <v>#N/A</v>
      </c>
      <c r="J122" s="41" t="e">
        <f>IF(A122="","",'Frese Valve Selection'!B122)</f>
        <v>#N/A</v>
      </c>
      <c r="K122" s="42" t="e">
        <f>IF(A122="","",'Frese Valve Selection'!E122)</f>
        <v>#N/A</v>
      </c>
    </row>
    <row r="123" spans="1:11">
      <c r="A123" s="40" t="e">
        <f>IF('Frese Valve Selection'!Q123=1,IF(ISBLANK('Frese Valve Selection'!T123),"",'Frese Valve Selection'!T123),"")</f>
        <v>#N/A</v>
      </c>
      <c r="B123" s="41" t="e">
        <f>IF(A123="","",'Frese Valve Selection'!C123)</f>
        <v>#N/A</v>
      </c>
      <c r="C123" s="41" t="e">
        <f>IF(A123="","",'Frese Valve Selection'!AE123)</f>
        <v>#N/A</v>
      </c>
      <c r="D123" s="41"/>
      <c r="E123" s="41"/>
      <c r="F123" s="41" t="e">
        <f>IF(A123="","",'Frese Valve Selection'!D123)</f>
        <v>#N/A</v>
      </c>
      <c r="G123" s="41">
        <v>1</v>
      </c>
      <c r="H123" s="41" t="s">
        <v>78</v>
      </c>
      <c r="I123" s="41" t="e">
        <f>IF(A123="","",'Frese Valve Selection'!AF123&amp;" kPa")</f>
        <v>#N/A</v>
      </c>
      <c r="J123" s="41" t="e">
        <f>IF(A123="","",'Frese Valve Selection'!B123)</f>
        <v>#N/A</v>
      </c>
      <c r="K123" s="42" t="e">
        <f>IF(A123="","",'Frese Valve Selection'!E123)</f>
        <v>#N/A</v>
      </c>
    </row>
    <row r="124" spans="1:11">
      <c r="A124" s="40" t="e">
        <f>IF('Frese Valve Selection'!Q124=1,IF(ISBLANK('Frese Valve Selection'!T124),"",'Frese Valve Selection'!T124),"")</f>
        <v>#N/A</v>
      </c>
      <c r="B124" s="41" t="e">
        <f>IF(A124="","",'Frese Valve Selection'!C124)</f>
        <v>#N/A</v>
      </c>
      <c r="C124" s="41" t="e">
        <f>IF(A124="","",'Frese Valve Selection'!AE124)</f>
        <v>#N/A</v>
      </c>
      <c r="D124" s="41"/>
      <c r="E124" s="41"/>
      <c r="F124" s="41" t="e">
        <f>IF(A124="","",'Frese Valve Selection'!D124)</f>
        <v>#N/A</v>
      </c>
      <c r="G124" s="41">
        <v>1</v>
      </c>
      <c r="H124" s="41" t="s">
        <v>78</v>
      </c>
      <c r="I124" s="41" t="e">
        <f>IF(A124="","",'Frese Valve Selection'!AF124&amp;" kPa")</f>
        <v>#N/A</v>
      </c>
      <c r="J124" s="41" t="e">
        <f>IF(A124="","",'Frese Valve Selection'!B124)</f>
        <v>#N/A</v>
      </c>
      <c r="K124" s="42" t="e">
        <f>IF(A124="","",'Frese Valve Selection'!E124)</f>
        <v>#N/A</v>
      </c>
    </row>
    <row r="125" spans="1:11">
      <c r="A125" s="40" t="e">
        <f>IF('Frese Valve Selection'!Q125=1,IF(ISBLANK('Frese Valve Selection'!T125),"",'Frese Valve Selection'!T125),"")</f>
        <v>#N/A</v>
      </c>
      <c r="B125" s="41" t="e">
        <f>IF(A125="","",'Frese Valve Selection'!C125)</f>
        <v>#N/A</v>
      </c>
      <c r="C125" s="41" t="e">
        <f>IF(A125="","",'Frese Valve Selection'!AE125)</f>
        <v>#N/A</v>
      </c>
      <c r="D125" s="41"/>
      <c r="E125" s="41"/>
      <c r="F125" s="41" t="e">
        <f>IF(A125="","",'Frese Valve Selection'!D125)</f>
        <v>#N/A</v>
      </c>
      <c r="G125" s="41">
        <v>1</v>
      </c>
      <c r="H125" s="41" t="s">
        <v>78</v>
      </c>
      <c r="I125" s="41" t="e">
        <f>IF(A125="","",'Frese Valve Selection'!AF125&amp;" kPa")</f>
        <v>#N/A</v>
      </c>
      <c r="J125" s="41" t="e">
        <f>IF(A125="","",'Frese Valve Selection'!B125)</f>
        <v>#N/A</v>
      </c>
      <c r="K125" s="42" t="e">
        <f>IF(A125="","",'Frese Valve Selection'!E125)</f>
        <v>#N/A</v>
      </c>
    </row>
    <row r="126" spans="1:11">
      <c r="A126" s="40" t="e">
        <f>IF('Frese Valve Selection'!Q126=1,IF(ISBLANK('Frese Valve Selection'!T126),"",'Frese Valve Selection'!T126),"")</f>
        <v>#N/A</v>
      </c>
      <c r="B126" s="41" t="e">
        <f>IF(A126="","",'Frese Valve Selection'!C126)</f>
        <v>#N/A</v>
      </c>
      <c r="C126" s="41" t="e">
        <f>IF(A126="","",'Frese Valve Selection'!AE126)</f>
        <v>#N/A</v>
      </c>
      <c r="D126" s="41"/>
      <c r="E126" s="41"/>
      <c r="F126" s="41" t="e">
        <f>IF(A126="","",'Frese Valve Selection'!D126)</f>
        <v>#N/A</v>
      </c>
      <c r="G126" s="41">
        <v>1</v>
      </c>
      <c r="H126" s="41" t="s">
        <v>78</v>
      </c>
      <c r="I126" s="41" t="e">
        <f>IF(A126="","",'Frese Valve Selection'!AF126&amp;" kPa")</f>
        <v>#N/A</v>
      </c>
      <c r="J126" s="41" t="e">
        <f>IF(A126="","",'Frese Valve Selection'!B126)</f>
        <v>#N/A</v>
      </c>
      <c r="K126" s="42" t="e">
        <f>IF(A126="","",'Frese Valve Selection'!E126)</f>
        <v>#N/A</v>
      </c>
    </row>
    <row r="127" spans="1:11">
      <c r="A127" s="40" t="e">
        <f>IF('Frese Valve Selection'!Q127=1,IF(ISBLANK('Frese Valve Selection'!T127),"",'Frese Valve Selection'!T127),"")</f>
        <v>#N/A</v>
      </c>
      <c r="B127" s="41" t="e">
        <f>IF(A127="","",'Frese Valve Selection'!C127)</f>
        <v>#N/A</v>
      </c>
      <c r="C127" s="41" t="e">
        <f>IF(A127="","",'Frese Valve Selection'!AE127)</f>
        <v>#N/A</v>
      </c>
      <c r="D127" s="41"/>
      <c r="E127" s="41"/>
      <c r="F127" s="41" t="e">
        <f>IF(A127="","",'Frese Valve Selection'!D127)</f>
        <v>#N/A</v>
      </c>
      <c r="G127" s="41">
        <v>1</v>
      </c>
      <c r="H127" s="41" t="s">
        <v>78</v>
      </c>
      <c r="I127" s="41" t="e">
        <f>IF(A127="","",'Frese Valve Selection'!AF127&amp;" kPa")</f>
        <v>#N/A</v>
      </c>
      <c r="J127" s="41" t="e">
        <f>IF(A127="","",'Frese Valve Selection'!B127)</f>
        <v>#N/A</v>
      </c>
      <c r="K127" s="42" t="e">
        <f>IF(A127="","",'Frese Valve Selection'!E127)</f>
        <v>#N/A</v>
      </c>
    </row>
    <row r="128" spans="1:11">
      <c r="A128" s="40" t="e">
        <f>IF('Frese Valve Selection'!Q128=1,IF(ISBLANK('Frese Valve Selection'!T128),"",'Frese Valve Selection'!T128),"")</f>
        <v>#N/A</v>
      </c>
      <c r="B128" s="41" t="e">
        <f>IF(A128="","",'Frese Valve Selection'!C128)</f>
        <v>#N/A</v>
      </c>
      <c r="C128" s="41" t="e">
        <f>IF(A128="","",'Frese Valve Selection'!AE128)</f>
        <v>#N/A</v>
      </c>
      <c r="D128" s="41"/>
      <c r="E128" s="41"/>
      <c r="F128" s="41" t="e">
        <f>IF(A128="","",'Frese Valve Selection'!D128)</f>
        <v>#N/A</v>
      </c>
      <c r="G128" s="41">
        <v>1</v>
      </c>
      <c r="H128" s="41" t="s">
        <v>78</v>
      </c>
      <c r="I128" s="41" t="e">
        <f>IF(A128="","",'Frese Valve Selection'!AF128&amp;" kPa")</f>
        <v>#N/A</v>
      </c>
      <c r="J128" s="41" t="e">
        <f>IF(A128="","",'Frese Valve Selection'!B128)</f>
        <v>#N/A</v>
      </c>
      <c r="K128" s="42" t="e">
        <f>IF(A128="","",'Frese Valve Selection'!E128)</f>
        <v>#N/A</v>
      </c>
    </row>
    <row r="129" spans="1:11">
      <c r="A129" s="40" t="e">
        <f>IF('Frese Valve Selection'!Q129=1,IF(ISBLANK('Frese Valve Selection'!T129),"",'Frese Valve Selection'!T129),"")</f>
        <v>#N/A</v>
      </c>
      <c r="B129" s="41" t="e">
        <f>IF(A129="","",'Frese Valve Selection'!C129)</f>
        <v>#N/A</v>
      </c>
      <c r="C129" s="41" t="e">
        <f>IF(A129="","",'Frese Valve Selection'!AE129)</f>
        <v>#N/A</v>
      </c>
      <c r="D129" s="41"/>
      <c r="E129" s="41"/>
      <c r="F129" s="41" t="e">
        <f>IF(A129="","",'Frese Valve Selection'!D129)</f>
        <v>#N/A</v>
      </c>
      <c r="G129" s="41">
        <v>1</v>
      </c>
      <c r="H129" s="41" t="s">
        <v>78</v>
      </c>
      <c r="I129" s="41" t="e">
        <f>IF(A129="","",'Frese Valve Selection'!AF129&amp;" kPa")</f>
        <v>#N/A</v>
      </c>
      <c r="J129" s="41" t="e">
        <f>IF(A129="","",'Frese Valve Selection'!B129)</f>
        <v>#N/A</v>
      </c>
      <c r="K129" s="42" t="e">
        <f>IF(A129="","",'Frese Valve Selection'!E129)</f>
        <v>#N/A</v>
      </c>
    </row>
    <row r="130" spans="1:11">
      <c r="A130" s="40" t="e">
        <f>IF('Frese Valve Selection'!Q130=1,IF(ISBLANK('Frese Valve Selection'!T130),"",'Frese Valve Selection'!T130),"")</f>
        <v>#N/A</v>
      </c>
      <c r="B130" s="41" t="e">
        <f>IF(A130="","",'Frese Valve Selection'!C130)</f>
        <v>#N/A</v>
      </c>
      <c r="C130" s="41" t="e">
        <f>IF(A130="","",'Frese Valve Selection'!AE130)</f>
        <v>#N/A</v>
      </c>
      <c r="D130" s="41"/>
      <c r="E130" s="41"/>
      <c r="F130" s="41" t="e">
        <f>IF(A130="","",'Frese Valve Selection'!D130)</f>
        <v>#N/A</v>
      </c>
      <c r="G130" s="41">
        <v>1</v>
      </c>
      <c r="H130" s="41" t="s">
        <v>78</v>
      </c>
      <c r="I130" s="41" t="e">
        <f>IF(A130="","",'Frese Valve Selection'!AF130&amp;" kPa")</f>
        <v>#N/A</v>
      </c>
      <c r="J130" s="41" t="e">
        <f>IF(A130="","",'Frese Valve Selection'!B130)</f>
        <v>#N/A</v>
      </c>
      <c r="K130" s="42" t="e">
        <f>IF(A130="","",'Frese Valve Selection'!E130)</f>
        <v>#N/A</v>
      </c>
    </row>
    <row r="131" spans="1:11">
      <c r="A131" s="40" t="e">
        <f>IF('Frese Valve Selection'!Q131=1,IF(ISBLANK('Frese Valve Selection'!T131),"",'Frese Valve Selection'!T131),"")</f>
        <v>#N/A</v>
      </c>
      <c r="B131" s="41" t="e">
        <f>IF(A131="","",'Frese Valve Selection'!C131)</f>
        <v>#N/A</v>
      </c>
      <c r="C131" s="41" t="e">
        <f>IF(A131="","",'Frese Valve Selection'!AE131)</f>
        <v>#N/A</v>
      </c>
      <c r="D131" s="41"/>
      <c r="E131" s="41"/>
      <c r="F131" s="41" t="e">
        <f>IF(A131="","",'Frese Valve Selection'!D131)</f>
        <v>#N/A</v>
      </c>
      <c r="G131" s="41">
        <v>1</v>
      </c>
      <c r="H131" s="41" t="s">
        <v>78</v>
      </c>
      <c r="I131" s="41" t="e">
        <f>IF(A131="","",'Frese Valve Selection'!AF131&amp;" kPa")</f>
        <v>#N/A</v>
      </c>
      <c r="J131" s="41" t="e">
        <f>IF(A131="","",'Frese Valve Selection'!B131)</f>
        <v>#N/A</v>
      </c>
      <c r="K131" s="42" t="e">
        <f>IF(A131="","",'Frese Valve Selection'!E131)</f>
        <v>#N/A</v>
      </c>
    </row>
    <row r="132" spans="1:11">
      <c r="A132" s="40" t="e">
        <f>IF('Frese Valve Selection'!Q132=1,IF(ISBLANK('Frese Valve Selection'!T132),"",'Frese Valve Selection'!T132),"")</f>
        <v>#N/A</v>
      </c>
      <c r="B132" s="41" t="e">
        <f>IF(A132="","",'Frese Valve Selection'!C132)</f>
        <v>#N/A</v>
      </c>
      <c r="C132" s="41" t="e">
        <f>IF(A132="","",'Frese Valve Selection'!AE132)</f>
        <v>#N/A</v>
      </c>
      <c r="D132" s="41"/>
      <c r="E132" s="41"/>
      <c r="F132" s="41" t="e">
        <f>IF(A132="","",'Frese Valve Selection'!D132)</f>
        <v>#N/A</v>
      </c>
      <c r="G132" s="41">
        <v>1</v>
      </c>
      <c r="H132" s="41" t="s">
        <v>78</v>
      </c>
      <c r="I132" s="41" t="e">
        <f>IF(A132="","",'Frese Valve Selection'!AF132&amp;" kPa")</f>
        <v>#N/A</v>
      </c>
      <c r="J132" s="41" t="e">
        <f>IF(A132="","",'Frese Valve Selection'!B132)</f>
        <v>#N/A</v>
      </c>
      <c r="K132" s="42" t="e">
        <f>IF(A132="","",'Frese Valve Selection'!E132)</f>
        <v>#N/A</v>
      </c>
    </row>
    <row r="133" spans="1:11">
      <c r="A133" s="40" t="e">
        <f>IF('Frese Valve Selection'!Q133=1,IF(ISBLANK('Frese Valve Selection'!T133),"",'Frese Valve Selection'!T133),"")</f>
        <v>#N/A</v>
      </c>
      <c r="B133" s="41" t="e">
        <f>IF(A133="","",'Frese Valve Selection'!C133)</f>
        <v>#N/A</v>
      </c>
      <c r="C133" s="41" t="e">
        <f>IF(A133="","",'Frese Valve Selection'!AE133)</f>
        <v>#N/A</v>
      </c>
      <c r="D133" s="41"/>
      <c r="E133" s="41"/>
      <c r="F133" s="41" t="e">
        <f>IF(A133="","",'Frese Valve Selection'!D133)</f>
        <v>#N/A</v>
      </c>
      <c r="G133" s="41">
        <v>1</v>
      </c>
      <c r="H133" s="41" t="s">
        <v>78</v>
      </c>
      <c r="I133" s="41" t="e">
        <f>IF(A133="","",'Frese Valve Selection'!AF133&amp;" kPa")</f>
        <v>#N/A</v>
      </c>
      <c r="J133" s="41" t="e">
        <f>IF(A133="","",'Frese Valve Selection'!B133)</f>
        <v>#N/A</v>
      </c>
      <c r="K133" s="42" t="e">
        <f>IF(A133="","",'Frese Valve Selection'!E133)</f>
        <v>#N/A</v>
      </c>
    </row>
    <row r="134" spans="1:11">
      <c r="A134" s="40" t="e">
        <f>IF('Frese Valve Selection'!Q134=1,IF(ISBLANK('Frese Valve Selection'!T134),"",'Frese Valve Selection'!T134),"")</f>
        <v>#N/A</v>
      </c>
      <c r="B134" s="41" t="e">
        <f>IF(A134="","",'Frese Valve Selection'!C134)</f>
        <v>#N/A</v>
      </c>
      <c r="C134" s="41" t="e">
        <f>IF(A134="","",'Frese Valve Selection'!AE134)</f>
        <v>#N/A</v>
      </c>
      <c r="D134" s="41"/>
      <c r="E134" s="41"/>
      <c r="F134" s="41" t="e">
        <f>IF(A134="","",'Frese Valve Selection'!D134)</f>
        <v>#N/A</v>
      </c>
      <c r="G134" s="41">
        <v>1</v>
      </c>
      <c r="H134" s="41" t="s">
        <v>78</v>
      </c>
      <c r="I134" s="41" t="e">
        <f>IF(A134="","",'Frese Valve Selection'!AF134&amp;" kPa")</f>
        <v>#N/A</v>
      </c>
      <c r="J134" s="41" t="e">
        <f>IF(A134="","",'Frese Valve Selection'!B134)</f>
        <v>#N/A</v>
      </c>
      <c r="K134" s="42" t="e">
        <f>IF(A134="","",'Frese Valve Selection'!E134)</f>
        <v>#N/A</v>
      </c>
    </row>
    <row r="135" spans="1:11">
      <c r="A135" s="40" t="e">
        <f>IF('Frese Valve Selection'!Q135=1,IF(ISBLANK('Frese Valve Selection'!T135),"",'Frese Valve Selection'!T135),"")</f>
        <v>#N/A</v>
      </c>
      <c r="B135" s="41" t="e">
        <f>IF(A135="","",'Frese Valve Selection'!C135)</f>
        <v>#N/A</v>
      </c>
      <c r="C135" s="41" t="e">
        <f>IF(A135="","",'Frese Valve Selection'!AE135)</f>
        <v>#N/A</v>
      </c>
      <c r="D135" s="41"/>
      <c r="E135" s="41"/>
      <c r="F135" s="41" t="e">
        <f>IF(A135="","",'Frese Valve Selection'!D135)</f>
        <v>#N/A</v>
      </c>
      <c r="G135" s="41">
        <v>1</v>
      </c>
      <c r="H135" s="41" t="s">
        <v>78</v>
      </c>
      <c r="I135" s="41" t="e">
        <f>IF(A135="","",'Frese Valve Selection'!AF135&amp;" kPa")</f>
        <v>#N/A</v>
      </c>
      <c r="J135" s="41" t="e">
        <f>IF(A135="","",'Frese Valve Selection'!B135)</f>
        <v>#N/A</v>
      </c>
      <c r="K135" s="42" t="e">
        <f>IF(A135="","",'Frese Valve Selection'!E135)</f>
        <v>#N/A</v>
      </c>
    </row>
    <row r="136" spans="1:11">
      <c r="A136" s="40" t="e">
        <f>IF('Frese Valve Selection'!Q136=1,IF(ISBLANK('Frese Valve Selection'!T136),"",'Frese Valve Selection'!T136),"")</f>
        <v>#N/A</v>
      </c>
      <c r="B136" s="41" t="e">
        <f>IF(A136="","",'Frese Valve Selection'!C136)</f>
        <v>#N/A</v>
      </c>
      <c r="C136" s="41" t="e">
        <f>IF(A136="","",'Frese Valve Selection'!AE136)</f>
        <v>#N/A</v>
      </c>
      <c r="D136" s="41"/>
      <c r="E136" s="41"/>
      <c r="F136" s="41" t="e">
        <f>IF(A136="","",'Frese Valve Selection'!D136)</f>
        <v>#N/A</v>
      </c>
      <c r="G136" s="41">
        <v>1</v>
      </c>
      <c r="H136" s="41" t="s">
        <v>78</v>
      </c>
      <c r="I136" s="41" t="e">
        <f>IF(A136="","",'Frese Valve Selection'!AF136&amp;" kPa")</f>
        <v>#N/A</v>
      </c>
      <c r="J136" s="41" t="e">
        <f>IF(A136="","",'Frese Valve Selection'!B136)</f>
        <v>#N/A</v>
      </c>
      <c r="K136" s="42" t="e">
        <f>IF(A136="","",'Frese Valve Selection'!E136)</f>
        <v>#N/A</v>
      </c>
    </row>
    <row r="137" spans="1:11">
      <c r="A137" s="40" t="e">
        <f>IF('Frese Valve Selection'!Q137=1,IF(ISBLANK('Frese Valve Selection'!T137),"",'Frese Valve Selection'!T137),"")</f>
        <v>#N/A</v>
      </c>
      <c r="B137" s="41" t="e">
        <f>IF(A137="","",'Frese Valve Selection'!C137)</f>
        <v>#N/A</v>
      </c>
      <c r="C137" s="41" t="e">
        <f>IF(A137="","",'Frese Valve Selection'!AE137)</f>
        <v>#N/A</v>
      </c>
      <c r="D137" s="41"/>
      <c r="E137" s="41"/>
      <c r="F137" s="41" t="e">
        <f>IF(A137="","",'Frese Valve Selection'!D137)</f>
        <v>#N/A</v>
      </c>
      <c r="G137" s="41">
        <v>1</v>
      </c>
      <c r="H137" s="41" t="s">
        <v>78</v>
      </c>
      <c r="I137" s="41" t="e">
        <f>IF(A137="","",'Frese Valve Selection'!AF137&amp;" kPa")</f>
        <v>#N/A</v>
      </c>
      <c r="J137" s="41" t="e">
        <f>IF(A137="","",'Frese Valve Selection'!B137)</f>
        <v>#N/A</v>
      </c>
      <c r="K137" s="42" t="e">
        <f>IF(A137="","",'Frese Valve Selection'!E137)</f>
        <v>#N/A</v>
      </c>
    </row>
    <row r="138" spans="1:11">
      <c r="A138" s="40" t="e">
        <f>IF('Frese Valve Selection'!Q138=1,IF(ISBLANK('Frese Valve Selection'!T138),"",'Frese Valve Selection'!T138),"")</f>
        <v>#N/A</v>
      </c>
      <c r="B138" s="41" t="e">
        <f>IF(A138="","",'Frese Valve Selection'!C138)</f>
        <v>#N/A</v>
      </c>
      <c r="C138" s="41" t="e">
        <f>IF(A138="","",'Frese Valve Selection'!AE138)</f>
        <v>#N/A</v>
      </c>
      <c r="D138" s="41"/>
      <c r="E138" s="41"/>
      <c r="F138" s="41" t="e">
        <f>IF(A138="","",'Frese Valve Selection'!D138)</f>
        <v>#N/A</v>
      </c>
      <c r="G138" s="41">
        <v>1</v>
      </c>
      <c r="H138" s="41" t="s">
        <v>78</v>
      </c>
      <c r="I138" s="41" t="e">
        <f>IF(A138="","",'Frese Valve Selection'!AF138&amp;" kPa")</f>
        <v>#N/A</v>
      </c>
      <c r="J138" s="41" t="e">
        <f>IF(A138="","",'Frese Valve Selection'!B138)</f>
        <v>#N/A</v>
      </c>
      <c r="K138" s="42" t="e">
        <f>IF(A138="","",'Frese Valve Selection'!E138)</f>
        <v>#N/A</v>
      </c>
    </row>
    <row r="139" spans="1:11">
      <c r="A139" s="40" t="e">
        <f>IF('Frese Valve Selection'!Q139=1,IF(ISBLANK('Frese Valve Selection'!T139),"",'Frese Valve Selection'!T139),"")</f>
        <v>#N/A</v>
      </c>
      <c r="B139" s="41" t="e">
        <f>IF(A139="","",'Frese Valve Selection'!C139)</f>
        <v>#N/A</v>
      </c>
      <c r="C139" s="41" t="e">
        <f>IF(A139="","",'Frese Valve Selection'!AE139)</f>
        <v>#N/A</v>
      </c>
      <c r="D139" s="41"/>
      <c r="E139" s="41"/>
      <c r="F139" s="41" t="e">
        <f>IF(A139="","",'Frese Valve Selection'!D139)</f>
        <v>#N/A</v>
      </c>
      <c r="G139" s="41">
        <v>1</v>
      </c>
      <c r="H139" s="41" t="s">
        <v>78</v>
      </c>
      <c r="I139" s="41" t="e">
        <f>IF(A139="","",'Frese Valve Selection'!AF139&amp;" kPa")</f>
        <v>#N/A</v>
      </c>
      <c r="J139" s="41" t="e">
        <f>IF(A139="","",'Frese Valve Selection'!B139)</f>
        <v>#N/A</v>
      </c>
      <c r="K139" s="42" t="e">
        <f>IF(A139="","",'Frese Valve Selection'!E139)</f>
        <v>#N/A</v>
      </c>
    </row>
    <row r="140" spans="1:11">
      <c r="A140" s="40" t="e">
        <f>IF('Frese Valve Selection'!Q140=1,IF(ISBLANK('Frese Valve Selection'!T140),"",'Frese Valve Selection'!T140),"")</f>
        <v>#N/A</v>
      </c>
      <c r="B140" s="41" t="e">
        <f>IF(A140="","",'Frese Valve Selection'!C140)</f>
        <v>#N/A</v>
      </c>
      <c r="C140" s="41" t="e">
        <f>IF(A140="","",'Frese Valve Selection'!AE140)</f>
        <v>#N/A</v>
      </c>
      <c r="D140" s="41"/>
      <c r="E140" s="41"/>
      <c r="F140" s="41" t="e">
        <f>IF(A140="","",'Frese Valve Selection'!D140)</f>
        <v>#N/A</v>
      </c>
      <c r="G140" s="41">
        <v>1</v>
      </c>
      <c r="H140" s="41" t="s">
        <v>78</v>
      </c>
      <c r="I140" s="41" t="e">
        <f>IF(A140="","",'Frese Valve Selection'!AF140&amp;" kPa")</f>
        <v>#N/A</v>
      </c>
      <c r="J140" s="41" t="e">
        <f>IF(A140="","",'Frese Valve Selection'!B140)</f>
        <v>#N/A</v>
      </c>
      <c r="K140" s="42" t="e">
        <f>IF(A140="","",'Frese Valve Selection'!E140)</f>
        <v>#N/A</v>
      </c>
    </row>
    <row r="141" spans="1:11">
      <c r="A141" s="40" t="e">
        <f>IF('Frese Valve Selection'!Q141=1,IF(ISBLANK('Frese Valve Selection'!T141),"",'Frese Valve Selection'!T141),"")</f>
        <v>#N/A</v>
      </c>
      <c r="B141" s="41" t="e">
        <f>IF(A141="","",'Frese Valve Selection'!C141)</f>
        <v>#N/A</v>
      </c>
      <c r="C141" s="41" t="e">
        <f>IF(A141="","",'Frese Valve Selection'!AE141)</f>
        <v>#N/A</v>
      </c>
      <c r="D141" s="41"/>
      <c r="E141" s="41"/>
      <c r="F141" s="41" t="e">
        <f>IF(A141="","",'Frese Valve Selection'!D141)</f>
        <v>#N/A</v>
      </c>
      <c r="G141" s="41">
        <v>1</v>
      </c>
      <c r="H141" s="41" t="s">
        <v>78</v>
      </c>
      <c r="I141" s="41" t="e">
        <f>IF(A141="","",'Frese Valve Selection'!AF141&amp;" kPa")</f>
        <v>#N/A</v>
      </c>
      <c r="J141" s="41" t="e">
        <f>IF(A141="","",'Frese Valve Selection'!B141)</f>
        <v>#N/A</v>
      </c>
      <c r="K141" s="42" t="e">
        <f>IF(A141="","",'Frese Valve Selection'!E141)</f>
        <v>#N/A</v>
      </c>
    </row>
    <row r="142" spans="1:11">
      <c r="A142" s="40" t="e">
        <f>IF('Frese Valve Selection'!Q142=1,IF(ISBLANK('Frese Valve Selection'!T142),"",'Frese Valve Selection'!T142),"")</f>
        <v>#N/A</v>
      </c>
      <c r="B142" s="41" t="e">
        <f>IF(A142="","",'Frese Valve Selection'!C142)</f>
        <v>#N/A</v>
      </c>
      <c r="C142" s="41" t="e">
        <f>IF(A142="","",'Frese Valve Selection'!AE142)</f>
        <v>#N/A</v>
      </c>
      <c r="D142" s="41"/>
      <c r="E142" s="41"/>
      <c r="F142" s="41" t="e">
        <f>IF(A142="","",'Frese Valve Selection'!D142)</f>
        <v>#N/A</v>
      </c>
      <c r="G142" s="41">
        <v>1</v>
      </c>
      <c r="H142" s="41" t="s">
        <v>78</v>
      </c>
      <c r="I142" s="41" t="e">
        <f>IF(A142="","",'Frese Valve Selection'!AF142&amp;" kPa")</f>
        <v>#N/A</v>
      </c>
      <c r="J142" s="41" t="e">
        <f>IF(A142="","",'Frese Valve Selection'!B142)</f>
        <v>#N/A</v>
      </c>
      <c r="K142" s="42" t="e">
        <f>IF(A142="","",'Frese Valve Selection'!E142)</f>
        <v>#N/A</v>
      </c>
    </row>
    <row r="143" spans="1:11">
      <c r="A143" s="40" t="e">
        <f>IF('Frese Valve Selection'!Q143=1,IF(ISBLANK('Frese Valve Selection'!T143),"",'Frese Valve Selection'!T143),"")</f>
        <v>#N/A</v>
      </c>
      <c r="B143" s="41" t="e">
        <f>IF(A143="","",'Frese Valve Selection'!C143)</f>
        <v>#N/A</v>
      </c>
      <c r="C143" s="41" t="e">
        <f>IF(A143="","",'Frese Valve Selection'!AE143)</f>
        <v>#N/A</v>
      </c>
      <c r="D143" s="41"/>
      <c r="E143" s="41"/>
      <c r="F143" s="41" t="e">
        <f>IF(A143="","",'Frese Valve Selection'!D143)</f>
        <v>#N/A</v>
      </c>
      <c r="G143" s="41">
        <v>1</v>
      </c>
      <c r="H143" s="41" t="s">
        <v>78</v>
      </c>
      <c r="I143" s="41" t="e">
        <f>IF(A143="","",'Frese Valve Selection'!AF143&amp;" kPa")</f>
        <v>#N/A</v>
      </c>
      <c r="J143" s="41" t="e">
        <f>IF(A143="","",'Frese Valve Selection'!B143)</f>
        <v>#N/A</v>
      </c>
      <c r="K143" s="42" t="e">
        <f>IF(A143="","",'Frese Valve Selection'!E143)</f>
        <v>#N/A</v>
      </c>
    </row>
    <row r="144" spans="1:11">
      <c r="A144" s="40" t="e">
        <f>IF('Frese Valve Selection'!Q144=1,IF(ISBLANK('Frese Valve Selection'!T144),"",'Frese Valve Selection'!T144),"")</f>
        <v>#N/A</v>
      </c>
      <c r="B144" s="41" t="e">
        <f>IF(A144="","",'Frese Valve Selection'!C144)</f>
        <v>#N/A</v>
      </c>
      <c r="C144" s="41" t="e">
        <f>IF(A144="","",'Frese Valve Selection'!AE144)</f>
        <v>#N/A</v>
      </c>
      <c r="D144" s="41"/>
      <c r="E144" s="41"/>
      <c r="F144" s="41" t="e">
        <f>IF(A144="","",'Frese Valve Selection'!D144)</f>
        <v>#N/A</v>
      </c>
      <c r="G144" s="41">
        <v>1</v>
      </c>
      <c r="H144" s="41" t="s">
        <v>78</v>
      </c>
      <c r="I144" s="41" t="e">
        <f>IF(A144="","",'Frese Valve Selection'!AF144&amp;" kPa")</f>
        <v>#N/A</v>
      </c>
      <c r="J144" s="41" t="e">
        <f>IF(A144="","",'Frese Valve Selection'!B144)</f>
        <v>#N/A</v>
      </c>
      <c r="K144" s="42" t="e">
        <f>IF(A144="","",'Frese Valve Selection'!E144)</f>
        <v>#N/A</v>
      </c>
    </row>
    <row r="145" spans="1:11">
      <c r="A145" s="40" t="e">
        <f>IF('Frese Valve Selection'!Q145=1,IF(ISBLANK('Frese Valve Selection'!T145),"",'Frese Valve Selection'!T145),"")</f>
        <v>#N/A</v>
      </c>
      <c r="B145" s="41" t="e">
        <f>IF(A145="","",'Frese Valve Selection'!C145)</f>
        <v>#N/A</v>
      </c>
      <c r="C145" s="41" t="e">
        <f>IF(A145="","",'Frese Valve Selection'!AE145)</f>
        <v>#N/A</v>
      </c>
      <c r="D145" s="41"/>
      <c r="E145" s="41"/>
      <c r="F145" s="41" t="e">
        <f>IF(A145="","",'Frese Valve Selection'!D145)</f>
        <v>#N/A</v>
      </c>
      <c r="G145" s="41">
        <v>1</v>
      </c>
      <c r="H145" s="41" t="s">
        <v>78</v>
      </c>
      <c r="I145" s="41" t="e">
        <f>IF(A145="","",'Frese Valve Selection'!AF145&amp;" kPa")</f>
        <v>#N/A</v>
      </c>
      <c r="J145" s="41" t="e">
        <f>IF(A145="","",'Frese Valve Selection'!B145)</f>
        <v>#N/A</v>
      </c>
      <c r="K145" s="42" t="e">
        <f>IF(A145="","",'Frese Valve Selection'!E145)</f>
        <v>#N/A</v>
      </c>
    </row>
    <row r="146" spans="1:11">
      <c r="A146" s="40" t="e">
        <f>IF('Frese Valve Selection'!Q146=1,IF(ISBLANK('Frese Valve Selection'!T146),"",'Frese Valve Selection'!T146),"")</f>
        <v>#N/A</v>
      </c>
      <c r="B146" s="41" t="e">
        <f>IF(A146="","",'Frese Valve Selection'!C146)</f>
        <v>#N/A</v>
      </c>
      <c r="C146" s="41" t="e">
        <f>IF(A146="","",'Frese Valve Selection'!AE146)</f>
        <v>#N/A</v>
      </c>
      <c r="D146" s="41"/>
      <c r="E146" s="41"/>
      <c r="F146" s="41" t="e">
        <f>IF(A146="","",'Frese Valve Selection'!D146)</f>
        <v>#N/A</v>
      </c>
      <c r="G146" s="41">
        <v>1</v>
      </c>
      <c r="H146" s="41" t="s">
        <v>78</v>
      </c>
      <c r="I146" s="41" t="e">
        <f>IF(A146="","",'Frese Valve Selection'!AF146&amp;" kPa")</f>
        <v>#N/A</v>
      </c>
      <c r="J146" s="41" t="e">
        <f>IF(A146="","",'Frese Valve Selection'!B146)</f>
        <v>#N/A</v>
      </c>
      <c r="K146" s="42" t="e">
        <f>IF(A146="","",'Frese Valve Selection'!E146)</f>
        <v>#N/A</v>
      </c>
    </row>
    <row r="147" spans="1:11">
      <c r="A147" s="40" t="e">
        <f>IF('Frese Valve Selection'!Q147=1,IF(ISBLANK('Frese Valve Selection'!T147),"",'Frese Valve Selection'!T147),"")</f>
        <v>#N/A</v>
      </c>
      <c r="B147" s="41" t="e">
        <f>IF(A147="","",'Frese Valve Selection'!C147)</f>
        <v>#N/A</v>
      </c>
      <c r="C147" s="41" t="e">
        <f>IF(A147="","",'Frese Valve Selection'!AE147)</f>
        <v>#N/A</v>
      </c>
      <c r="D147" s="41"/>
      <c r="E147" s="41"/>
      <c r="F147" s="41" t="e">
        <f>IF(A147="","",'Frese Valve Selection'!D147)</f>
        <v>#N/A</v>
      </c>
      <c r="G147" s="41">
        <v>1</v>
      </c>
      <c r="H147" s="41" t="s">
        <v>78</v>
      </c>
      <c r="I147" s="41" t="e">
        <f>IF(A147="","",'Frese Valve Selection'!AF147&amp;" kPa")</f>
        <v>#N/A</v>
      </c>
      <c r="J147" s="41" t="e">
        <f>IF(A147="","",'Frese Valve Selection'!B147)</f>
        <v>#N/A</v>
      </c>
      <c r="K147" s="42" t="e">
        <f>IF(A147="","",'Frese Valve Selection'!E147)</f>
        <v>#N/A</v>
      </c>
    </row>
    <row r="148" spans="1:11">
      <c r="A148" s="40" t="e">
        <f>IF('Frese Valve Selection'!Q148=1,IF(ISBLANK('Frese Valve Selection'!T148),"",'Frese Valve Selection'!T148),"")</f>
        <v>#N/A</v>
      </c>
      <c r="B148" s="41" t="e">
        <f>IF(A148="","",'Frese Valve Selection'!C148)</f>
        <v>#N/A</v>
      </c>
      <c r="C148" s="41" t="e">
        <f>IF(A148="","",'Frese Valve Selection'!AE148)</f>
        <v>#N/A</v>
      </c>
      <c r="D148" s="41"/>
      <c r="E148" s="41"/>
      <c r="F148" s="41" t="e">
        <f>IF(A148="","",'Frese Valve Selection'!D148)</f>
        <v>#N/A</v>
      </c>
      <c r="G148" s="41">
        <v>1</v>
      </c>
      <c r="H148" s="41" t="s">
        <v>78</v>
      </c>
      <c r="I148" s="41" t="e">
        <f>IF(A148="","",'Frese Valve Selection'!AF148&amp;" kPa")</f>
        <v>#N/A</v>
      </c>
      <c r="J148" s="41" t="e">
        <f>IF(A148="","",'Frese Valve Selection'!B148)</f>
        <v>#N/A</v>
      </c>
      <c r="K148" s="42" t="e">
        <f>IF(A148="","",'Frese Valve Selection'!E148)</f>
        <v>#N/A</v>
      </c>
    </row>
    <row r="149" spans="1:11">
      <c r="A149" s="40" t="e">
        <f>IF('Frese Valve Selection'!Q149=1,IF(ISBLANK('Frese Valve Selection'!T149),"",'Frese Valve Selection'!T149),"")</f>
        <v>#N/A</v>
      </c>
      <c r="B149" s="41" t="e">
        <f>IF(A149="","",'Frese Valve Selection'!C149)</f>
        <v>#N/A</v>
      </c>
      <c r="C149" s="41" t="e">
        <f>IF(A149="","",'Frese Valve Selection'!AE149)</f>
        <v>#N/A</v>
      </c>
      <c r="D149" s="41"/>
      <c r="E149" s="41"/>
      <c r="F149" s="41" t="e">
        <f>IF(A149="","",'Frese Valve Selection'!D149)</f>
        <v>#N/A</v>
      </c>
      <c r="G149" s="41">
        <v>1</v>
      </c>
      <c r="H149" s="41" t="s">
        <v>78</v>
      </c>
      <c r="I149" s="41" t="e">
        <f>IF(A149="","",'Frese Valve Selection'!AF149&amp;" kPa")</f>
        <v>#N/A</v>
      </c>
      <c r="J149" s="41" t="e">
        <f>IF(A149="","",'Frese Valve Selection'!B149)</f>
        <v>#N/A</v>
      </c>
      <c r="K149" s="42" t="e">
        <f>IF(A149="","",'Frese Valve Selection'!E149)</f>
        <v>#N/A</v>
      </c>
    </row>
    <row r="150" spans="1:11">
      <c r="A150" s="40" t="e">
        <f>IF('Frese Valve Selection'!Q150=1,IF(ISBLANK('Frese Valve Selection'!T150),"",'Frese Valve Selection'!T150),"")</f>
        <v>#N/A</v>
      </c>
      <c r="B150" s="41" t="e">
        <f>IF(A150="","",'Frese Valve Selection'!C150)</f>
        <v>#N/A</v>
      </c>
      <c r="C150" s="41" t="e">
        <f>IF(A150="","",'Frese Valve Selection'!AE150)</f>
        <v>#N/A</v>
      </c>
      <c r="D150" s="41"/>
      <c r="E150" s="41"/>
      <c r="F150" s="41" t="e">
        <f>IF(A150="","",'Frese Valve Selection'!D150)</f>
        <v>#N/A</v>
      </c>
      <c r="G150" s="41">
        <v>1</v>
      </c>
      <c r="H150" s="41" t="s">
        <v>78</v>
      </c>
      <c r="I150" s="41" t="e">
        <f>IF(A150="","",'Frese Valve Selection'!AF150&amp;" kPa")</f>
        <v>#N/A</v>
      </c>
      <c r="J150" s="41" t="e">
        <f>IF(A150="","",'Frese Valve Selection'!B150)</f>
        <v>#N/A</v>
      </c>
      <c r="K150" s="42" t="e">
        <f>IF(A150="","",'Frese Valve Selection'!E150)</f>
        <v>#N/A</v>
      </c>
    </row>
    <row r="151" spans="1:11">
      <c r="A151" s="40" t="e">
        <f>IF('Frese Valve Selection'!Q151=1,IF(ISBLANK('Frese Valve Selection'!T151),"",'Frese Valve Selection'!T151),"")</f>
        <v>#N/A</v>
      </c>
      <c r="B151" s="41" t="e">
        <f>IF(A151="","",'Frese Valve Selection'!C151)</f>
        <v>#N/A</v>
      </c>
      <c r="C151" s="41" t="e">
        <f>IF(A151="","",'Frese Valve Selection'!AE151)</f>
        <v>#N/A</v>
      </c>
      <c r="D151" s="41"/>
      <c r="E151" s="41"/>
      <c r="F151" s="41" t="e">
        <f>IF(A151="","",'Frese Valve Selection'!D151)</f>
        <v>#N/A</v>
      </c>
      <c r="G151" s="41">
        <v>1</v>
      </c>
      <c r="H151" s="41" t="s">
        <v>78</v>
      </c>
      <c r="I151" s="41" t="e">
        <f>IF(A151="","",'Frese Valve Selection'!AF151&amp;" kPa")</f>
        <v>#N/A</v>
      </c>
      <c r="J151" s="41" t="e">
        <f>IF(A151="","",'Frese Valve Selection'!B151)</f>
        <v>#N/A</v>
      </c>
      <c r="K151" s="42" t="e">
        <f>IF(A151="","",'Frese Valve Selection'!E151)</f>
        <v>#N/A</v>
      </c>
    </row>
    <row r="152" spans="1:11">
      <c r="A152" s="40" t="e">
        <f>IF('Frese Valve Selection'!Q152=1,IF(ISBLANK('Frese Valve Selection'!T152),"",'Frese Valve Selection'!T152),"")</f>
        <v>#N/A</v>
      </c>
      <c r="B152" s="41" t="e">
        <f>IF(A152="","",'Frese Valve Selection'!C152)</f>
        <v>#N/A</v>
      </c>
      <c r="C152" s="41" t="e">
        <f>IF(A152="","",'Frese Valve Selection'!AE152)</f>
        <v>#N/A</v>
      </c>
      <c r="D152" s="41"/>
      <c r="E152" s="41"/>
      <c r="F152" s="41" t="e">
        <f>IF(A152="","",'Frese Valve Selection'!D152)</f>
        <v>#N/A</v>
      </c>
      <c r="G152" s="41">
        <v>1</v>
      </c>
      <c r="H152" s="41" t="s">
        <v>78</v>
      </c>
      <c r="I152" s="41" t="e">
        <f>IF(A152="","",'Frese Valve Selection'!AF152&amp;" kPa")</f>
        <v>#N/A</v>
      </c>
      <c r="J152" s="41" t="e">
        <f>IF(A152="","",'Frese Valve Selection'!B152)</f>
        <v>#N/A</v>
      </c>
      <c r="K152" s="42" t="e">
        <f>IF(A152="","",'Frese Valve Selection'!E152)</f>
        <v>#N/A</v>
      </c>
    </row>
    <row r="153" spans="1:11">
      <c r="A153" s="40" t="e">
        <f>IF('Frese Valve Selection'!Q153=1,IF(ISBLANK('Frese Valve Selection'!T153),"",'Frese Valve Selection'!T153),"")</f>
        <v>#N/A</v>
      </c>
      <c r="B153" s="41" t="e">
        <f>IF(A153="","",'Frese Valve Selection'!C153)</f>
        <v>#N/A</v>
      </c>
      <c r="C153" s="41" t="e">
        <f>IF(A153="","",'Frese Valve Selection'!AE153)</f>
        <v>#N/A</v>
      </c>
      <c r="D153" s="41"/>
      <c r="E153" s="41"/>
      <c r="F153" s="41" t="e">
        <f>IF(A153="","",'Frese Valve Selection'!D153)</f>
        <v>#N/A</v>
      </c>
      <c r="G153" s="41">
        <v>1</v>
      </c>
      <c r="H153" s="41" t="s">
        <v>78</v>
      </c>
      <c r="I153" s="41" t="e">
        <f>IF(A153="","",'Frese Valve Selection'!AF153&amp;" kPa")</f>
        <v>#N/A</v>
      </c>
      <c r="J153" s="41" t="e">
        <f>IF(A153="","",'Frese Valve Selection'!B153)</f>
        <v>#N/A</v>
      </c>
      <c r="K153" s="42" t="e">
        <f>IF(A153="","",'Frese Valve Selection'!E153)</f>
        <v>#N/A</v>
      </c>
    </row>
    <row r="154" spans="1:11">
      <c r="A154" s="40" t="e">
        <f>IF('Frese Valve Selection'!Q154=1,IF(ISBLANK('Frese Valve Selection'!T154),"",'Frese Valve Selection'!T154),"")</f>
        <v>#N/A</v>
      </c>
      <c r="B154" s="41" t="e">
        <f>IF(A154="","",'Frese Valve Selection'!C154)</f>
        <v>#N/A</v>
      </c>
      <c r="C154" s="41" t="e">
        <f>IF(A154="","",'Frese Valve Selection'!AE154)</f>
        <v>#N/A</v>
      </c>
      <c r="D154" s="41"/>
      <c r="E154" s="41"/>
      <c r="F154" s="41" t="e">
        <f>IF(A154="","",'Frese Valve Selection'!D154)</f>
        <v>#N/A</v>
      </c>
      <c r="G154" s="41">
        <v>1</v>
      </c>
      <c r="H154" s="41" t="s">
        <v>78</v>
      </c>
      <c r="I154" s="41" t="e">
        <f>IF(A154="","",'Frese Valve Selection'!AF154&amp;" kPa")</f>
        <v>#N/A</v>
      </c>
      <c r="J154" s="41" t="e">
        <f>IF(A154="","",'Frese Valve Selection'!B154)</f>
        <v>#N/A</v>
      </c>
      <c r="K154" s="42" t="e">
        <f>IF(A154="","",'Frese Valve Selection'!E154)</f>
        <v>#N/A</v>
      </c>
    </row>
    <row r="155" spans="1:11">
      <c r="A155" s="40" t="e">
        <f>IF('Frese Valve Selection'!Q155=1,IF(ISBLANK('Frese Valve Selection'!T155),"",'Frese Valve Selection'!T155),"")</f>
        <v>#N/A</v>
      </c>
      <c r="B155" s="41" t="e">
        <f>IF(A155="","",'Frese Valve Selection'!C155)</f>
        <v>#N/A</v>
      </c>
      <c r="C155" s="41" t="e">
        <f>IF(A155="","",'Frese Valve Selection'!AE155)</f>
        <v>#N/A</v>
      </c>
      <c r="D155" s="41"/>
      <c r="E155" s="41"/>
      <c r="F155" s="41" t="e">
        <f>IF(A155="","",'Frese Valve Selection'!D155)</f>
        <v>#N/A</v>
      </c>
      <c r="G155" s="41">
        <v>1</v>
      </c>
      <c r="H155" s="41" t="s">
        <v>78</v>
      </c>
      <c r="I155" s="41" t="e">
        <f>IF(A155="","",'Frese Valve Selection'!AF155&amp;" kPa")</f>
        <v>#N/A</v>
      </c>
      <c r="J155" s="41" t="e">
        <f>IF(A155="","",'Frese Valve Selection'!B155)</f>
        <v>#N/A</v>
      </c>
      <c r="K155" s="42" t="e">
        <f>IF(A155="","",'Frese Valve Selection'!E155)</f>
        <v>#N/A</v>
      </c>
    </row>
    <row r="156" spans="1:11">
      <c r="A156" s="40" t="e">
        <f>IF('Frese Valve Selection'!Q156=1,IF(ISBLANK('Frese Valve Selection'!T156),"",'Frese Valve Selection'!T156),"")</f>
        <v>#N/A</v>
      </c>
      <c r="B156" s="41" t="e">
        <f>IF(A156="","",'Frese Valve Selection'!C156)</f>
        <v>#N/A</v>
      </c>
      <c r="C156" s="41" t="e">
        <f>IF(A156="","",'Frese Valve Selection'!AE156)</f>
        <v>#N/A</v>
      </c>
      <c r="D156" s="41"/>
      <c r="E156" s="41"/>
      <c r="F156" s="41" t="e">
        <f>IF(A156="","",'Frese Valve Selection'!D156)</f>
        <v>#N/A</v>
      </c>
      <c r="G156" s="41">
        <v>1</v>
      </c>
      <c r="H156" s="41" t="s">
        <v>78</v>
      </c>
      <c r="I156" s="41" t="e">
        <f>IF(A156="","",'Frese Valve Selection'!AF156&amp;" kPa")</f>
        <v>#N/A</v>
      </c>
      <c r="J156" s="41" t="e">
        <f>IF(A156="","",'Frese Valve Selection'!B156)</f>
        <v>#N/A</v>
      </c>
      <c r="K156" s="42" t="e">
        <f>IF(A156="","",'Frese Valve Selection'!E156)</f>
        <v>#N/A</v>
      </c>
    </row>
    <row r="157" spans="1:11">
      <c r="A157" s="40" t="e">
        <f>IF('Frese Valve Selection'!Q157=1,IF(ISBLANK('Frese Valve Selection'!T157),"",'Frese Valve Selection'!T157),"")</f>
        <v>#N/A</v>
      </c>
      <c r="B157" s="41" t="e">
        <f>IF(A157="","",'Frese Valve Selection'!C157)</f>
        <v>#N/A</v>
      </c>
      <c r="C157" s="41" t="e">
        <f>IF(A157="","",'Frese Valve Selection'!AE157)</f>
        <v>#N/A</v>
      </c>
      <c r="D157" s="41"/>
      <c r="E157" s="41"/>
      <c r="F157" s="41" t="e">
        <f>IF(A157="","",'Frese Valve Selection'!D157)</f>
        <v>#N/A</v>
      </c>
      <c r="G157" s="41">
        <v>1</v>
      </c>
      <c r="H157" s="41" t="s">
        <v>78</v>
      </c>
      <c r="I157" s="41" t="e">
        <f>IF(A157="","",'Frese Valve Selection'!AF157&amp;" kPa")</f>
        <v>#N/A</v>
      </c>
      <c r="J157" s="41" t="e">
        <f>IF(A157="","",'Frese Valve Selection'!B157)</f>
        <v>#N/A</v>
      </c>
      <c r="K157" s="42" t="e">
        <f>IF(A157="","",'Frese Valve Selection'!E157)</f>
        <v>#N/A</v>
      </c>
    </row>
    <row r="158" spans="1:11">
      <c r="A158" s="40" t="e">
        <f>IF('Frese Valve Selection'!Q158=1,IF(ISBLANK('Frese Valve Selection'!T158),"",'Frese Valve Selection'!T158),"")</f>
        <v>#N/A</v>
      </c>
      <c r="B158" s="41" t="e">
        <f>IF(A158="","",'Frese Valve Selection'!C158)</f>
        <v>#N/A</v>
      </c>
      <c r="C158" s="41" t="e">
        <f>IF(A158="","",'Frese Valve Selection'!AE158)</f>
        <v>#N/A</v>
      </c>
      <c r="D158" s="41"/>
      <c r="E158" s="41"/>
      <c r="F158" s="41" t="e">
        <f>IF(A158="","",'Frese Valve Selection'!D158)</f>
        <v>#N/A</v>
      </c>
      <c r="G158" s="41">
        <v>1</v>
      </c>
      <c r="H158" s="41" t="s">
        <v>78</v>
      </c>
      <c r="I158" s="41" t="e">
        <f>IF(A158="","",'Frese Valve Selection'!AF158&amp;" kPa")</f>
        <v>#N/A</v>
      </c>
      <c r="J158" s="41" t="e">
        <f>IF(A158="","",'Frese Valve Selection'!B158)</f>
        <v>#N/A</v>
      </c>
      <c r="K158" s="42" t="e">
        <f>IF(A158="","",'Frese Valve Selection'!E158)</f>
        <v>#N/A</v>
      </c>
    </row>
    <row r="159" spans="1:11">
      <c r="A159" s="40" t="e">
        <f>IF('Frese Valve Selection'!Q159=1,IF(ISBLANK('Frese Valve Selection'!T159),"",'Frese Valve Selection'!T159),"")</f>
        <v>#N/A</v>
      </c>
      <c r="B159" s="41" t="e">
        <f>IF(A159="","",'Frese Valve Selection'!C159)</f>
        <v>#N/A</v>
      </c>
      <c r="C159" s="41" t="e">
        <f>IF(A159="","",'Frese Valve Selection'!AE159)</f>
        <v>#N/A</v>
      </c>
      <c r="D159" s="41"/>
      <c r="E159" s="41"/>
      <c r="F159" s="41" t="e">
        <f>IF(A159="","",'Frese Valve Selection'!D159)</f>
        <v>#N/A</v>
      </c>
      <c r="G159" s="41">
        <v>1</v>
      </c>
      <c r="H159" s="41" t="s">
        <v>78</v>
      </c>
      <c r="I159" s="41" t="e">
        <f>IF(A159="","",'Frese Valve Selection'!AF159&amp;" kPa")</f>
        <v>#N/A</v>
      </c>
      <c r="J159" s="41" t="e">
        <f>IF(A159="","",'Frese Valve Selection'!B159)</f>
        <v>#N/A</v>
      </c>
      <c r="K159" s="42" t="e">
        <f>IF(A159="","",'Frese Valve Selection'!E159)</f>
        <v>#N/A</v>
      </c>
    </row>
    <row r="160" spans="1:11">
      <c r="A160" s="40" t="e">
        <f>IF('Frese Valve Selection'!Q160=1,IF(ISBLANK('Frese Valve Selection'!T160),"",'Frese Valve Selection'!T160),"")</f>
        <v>#N/A</v>
      </c>
      <c r="B160" s="41" t="e">
        <f>IF(A160="","",'Frese Valve Selection'!C160)</f>
        <v>#N/A</v>
      </c>
      <c r="C160" s="41" t="e">
        <f>IF(A160="","",'Frese Valve Selection'!AE160)</f>
        <v>#N/A</v>
      </c>
      <c r="D160" s="41"/>
      <c r="E160" s="41"/>
      <c r="F160" s="41" t="e">
        <f>IF(A160="","",'Frese Valve Selection'!D160)</f>
        <v>#N/A</v>
      </c>
      <c r="G160" s="41">
        <v>1</v>
      </c>
      <c r="H160" s="41" t="s">
        <v>78</v>
      </c>
      <c r="I160" s="41" t="e">
        <f>IF(A160="","",'Frese Valve Selection'!AF160&amp;" kPa")</f>
        <v>#N/A</v>
      </c>
      <c r="J160" s="41" t="e">
        <f>IF(A160="","",'Frese Valve Selection'!B160)</f>
        <v>#N/A</v>
      </c>
      <c r="K160" s="42" t="e">
        <f>IF(A160="","",'Frese Valve Selection'!E160)</f>
        <v>#N/A</v>
      </c>
    </row>
    <row r="161" spans="1:11">
      <c r="A161" s="40" t="e">
        <f>IF('Frese Valve Selection'!Q161=1,IF(ISBLANK('Frese Valve Selection'!T161),"",'Frese Valve Selection'!T161),"")</f>
        <v>#N/A</v>
      </c>
      <c r="B161" s="41" t="e">
        <f>IF(A161="","",'Frese Valve Selection'!C161)</f>
        <v>#N/A</v>
      </c>
      <c r="C161" s="41" t="e">
        <f>IF(A161="","",'Frese Valve Selection'!AE161)</f>
        <v>#N/A</v>
      </c>
      <c r="D161" s="41"/>
      <c r="E161" s="41"/>
      <c r="F161" s="41" t="e">
        <f>IF(A161="","",'Frese Valve Selection'!D161)</f>
        <v>#N/A</v>
      </c>
      <c r="G161" s="41">
        <v>1</v>
      </c>
      <c r="H161" s="41" t="s">
        <v>78</v>
      </c>
      <c r="I161" s="41" t="e">
        <f>IF(A161="","",'Frese Valve Selection'!AF161&amp;" kPa")</f>
        <v>#N/A</v>
      </c>
      <c r="J161" s="41" t="e">
        <f>IF(A161="","",'Frese Valve Selection'!B161)</f>
        <v>#N/A</v>
      </c>
      <c r="K161" s="42" t="e">
        <f>IF(A161="","",'Frese Valve Selection'!E161)</f>
        <v>#N/A</v>
      </c>
    </row>
    <row r="162" spans="1:11">
      <c r="A162" s="40" t="e">
        <f>IF('Frese Valve Selection'!Q162=1,IF(ISBLANK('Frese Valve Selection'!T162),"",'Frese Valve Selection'!T162),"")</f>
        <v>#N/A</v>
      </c>
      <c r="B162" s="41" t="e">
        <f>IF(A162="","",'Frese Valve Selection'!C162)</f>
        <v>#N/A</v>
      </c>
      <c r="C162" s="41" t="e">
        <f>IF(A162="","",'Frese Valve Selection'!AE162)</f>
        <v>#N/A</v>
      </c>
      <c r="D162" s="41"/>
      <c r="E162" s="41"/>
      <c r="F162" s="41" t="e">
        <f>IF(A162="","",'Frese Valve Selection'!D162)</f>
        <v>#N/A</v>
      </c>
      <c r="G162" s="41">
        <v>1</v>
      </c>
      <c r="H162" s="41" t="s">
        <v>78</v>
      </c>
      <c r="I162" s="41" t="e">
        <f>IF(A162="","",'Frese Valve Selection'!AF162&amp;" kPa")</f>
        <v>#N/A</v>
      </c>
      <c r="J162" s="41" t="e">
        <f>IF(A162="","",'Frese Valve Selection'!B162)</f>
        <v>#N/A</v>
      </c>
      <c r="K162" s="42" t="e">
        <f>IF(A162="","",'Frese Valve Selection'!E162)</f>
        <v>#N/A</v>
      </c>
    </row>
    <row r="163" spans="1:11">
      <c r="A163" s="40" t="e">
        <f>IF('Frese Valve Selection'!Q163=1,IF(ISBLANK('Frese Valve Selection'!T163),"",'Frese Valve Selection'!T163),"")</f>
        <v>#N/A</v>
      </c>
      <c r="B163" s="41" t="e">
        <f>IF(A163="","",'Frese Valve Selection'!C163)</f>
        <v>#N/A</v>
      </c>
      <c r="C163" s="41" t="e">
        <f>IF(A163="","",'Frese Valve Selection'!AE163)</f>
        <v>#N/A</v>
      </c>
      <c r="D163" s="41"/>
      <c r="E163" s="41"/>
      <c r="F163" s="41" t="e">
        <f>IF(A163="","",'Frese Valve Selection'!D163)</f>
        <v>#N/A</v>
      </c>
      <c r="G163" s="41">
        <v>1</v>
      </c>
      <c r="H163" s="41" t="s">
        <v>78</v>
      </c>
      <c r="I163" s="41" t="e">
        <f>IF(A163="","",'Frese Valve Selection'!AF163&amp;" kPa")</f>
        <v>#N/A</v>
      </c>
      <c r="J163" s="41" t="e">
        <f>IF(A163="","",'Frese Valve Selection'!B163)</f>
        <v>#N/A</v>
      </c>
      <c r="K163" s="42" t="e">
        <f>IF(A163="","",'Frese Valve Selection'!E163)</f>
        <v>#N/A</v>
      </c>
    </row>
    <row r="164" spans="1:11">
      <c r="A164" s="40" t="e">
        <f>IF('Frese Valve Selection'!Q164=1,IF(ISBLANK('Frese Valve Selection'!T164),"",'Frese Valve Selection'!T164),"")</f>
        <v>#N/A</v>
      </c>
      <c r="B164" s="41" t="e">
        <f>IF(A164="","",'Frese Valve Selection'!C164)</f>
        <v>#N/A</v>
      </c>
      <c r="C164" s="41" t="e">
        <f>IF(A164="","",'Frese Valve Selection'!AE164)</f>
        <v>#N/A</v>
      </c>
      <c r="D164" s="41"/>
      <c r="E164" s="41"/>
      <c r="F164" s="41" t="e">
        <f>IF(A164="","",'Frese Valve Selection'!D164)</f>
        <v>#N/A</v>
      </c>
      <c r="G164" s="41">
        <v>1</v>
      </c>
      <c r="H164" s="41" t="s">
        <v>78</v>
      </c>
      <c r="I164" s="41" t="e">
        <f>IF(A164="","",'Frese Valve Selection'!AF164&amp;" kPa")</f>
        <v>#N/A</v>
      </c>
      <c r="J164" s="41" t="e">
        <f>IF(A164="","",'Frese Valve Selection'!B164)</f>
        <v>#N/A</v>
      </c>
      <c r="K164" s="42" t="e">
        <f>IF(A164="","",'Frese Valve Selection'!E164)</f>
        <v>#N/A</v>
      </c>
    </row>
    <row r="165" spans="1:11">
      <c r="A165" s="40" t="e">
        <f>IF('Frese Valve Selection'!Q165=1,IF(ISBLANK('Frese Valve Selection'!T165),"",'Frese Valve Selection'!T165),"")</f>
        <v>#N/A</v>
      </c>
      <c r="B165" s="41" t="e">
        <f>IF(A165="","",'Frese Valve Selection'!C165)</f>
        <v>#N/A</v>
      </c>
      <c r="C165" s="41" t="e">
        <f>IF(A165="","",'Frese Valve Selection'!AE165)</f>
        <v>#N/A</v>
      </c>
      <c r="D165" s="41"/>
      <c r="E165" s="41"/>
      <c r="F165" s="41" t="e">
        <f>IF(A165="","",'Frese Valve Selection'!D165)</f>
        <v>#N/A</v>
      </c>
      <c r="G165" s="41">
        <v>1</v>
      </c>
      <c r="H165" s="41" t="s">
        <v>78</v>
      </c>
      <c r="I165" s="41" t="e">
        <f>IF(A165="","",'Frese Valve Selection'!AF165&amp;" kPa")</f>
        <v>#N/A</v>
      </c>
      <c r="J165" s="41" t="e">
        <f>IF(A165="","",'Frese Valve Selection'!B165)</f>
        <v>#N/A</v>
      </c>
      <c r="K165" s="42" t="e">
        <f>IF(A165="","",'Frese Valve Selection'!E165)</f>
        <v>#N/A</v>
      </c>
    </row>
    <row r="166" spans="1:11">
      <c r="A166" s="40" t="e">
        <f>IF('Frese Valve Selection'!Q166=1,IF(ISBLANK('Frese Valve Selection'!T166),"",'Frese Valve Selection'!T166),"")</f>
        <v>#N/A</v>
      </c>
      <c r="B166" s="41" t="e">
        <f>IF(A166="","",'Frese Valve Selection'!C166)</f>
        <v>#N/A</v>
      </c>
      <c r="C166" s="41" t="e">
        <f>IF(A166="","",'Frese Valve Selection'!AE166)</f>
        <v>#N/A</v>
      </c>
      <c r="D166" s="41"/>
      <c r="E166" s="41"/>
      <c r="F166" s="41" t="e">
        <f>IF(A166="","",'Frese Valve Selection'!D166)</f>
        <v>#N/A</v>
      </c>
      <c r="G166" s="41">
        <v>1</v>
      </c>
      <c r="H166" s="41" t="s">
        <v>78</v>
      </c>
      <c r="I166" s="41" t="e">
        <f>IF(A166="","",'Frese Valve Selection'!AF166&amp;" kPa")</f>
        <v>#N/A</v>
      </c>
      <c r="J166" s="41" t="e">
        <f>IF(A166="","",'Frese Valve Selection'!B166)</f>
        <v>#N/A</v>
      </c>
      <c r="K166" s="42" t="e">
        <f>IF(A166="","",'Frese Valve Selection'!E166)</f>
        <v>#N/A</v>
      </c>
    </row>
    <row r="167" spans="1:11">
      <c r="A167" s="40" t="e">
        <f>IF('Frese Valve Selection'!Q167=1,IF(ISBLANK('Frese Valve Selection'!T167),"",'Frese Valve Selection'!T167),"")</f>
        <v>#N/A</v>
      </c>
      <c r="B167" s="41" t="e">
        <f>IF(A167="","",'Frese Valve Selection'!C167)</f>
        <v>#N/A</v>
      </c>
      <c r="C167" s="41" t="e">
        <f>IF(A167="","",'Frese Valve Selection'!AE167)</f>
        <v>#N/A</v>
      </c>
      <c r="D167" s="41"/>
      <c r="E167" s="41"/>
      <c r="F167" s="41" t="e">
        <f>IF(A167="","",'Frese Valve Selection'!D167)</f>
        <v>#N/A</v>
      </c>
      <c r="G167" s="41">
        <v>1</v>
      </c>
      <c r="H167" s="41" t="s">
        <v>78</v>
      </c>
      <c r="I167" s="41" t="e">
        <f>IF(A167="","",'Frese Valve Selection'!AF167&amp;" kPa")</f>
        <v>#N/A</v>
      </c>
      <c r="J167" s="41" t="e">
        <f>IF(A167="","",'Frese Valve Selection'!B167)</f>
        <v>#N/A</v>
      </c>
      <c r="K167" s="42" t="e">
        <f>IF(A167="","",'Frese Valve Selection'!E167)</f>
        <v>#N/A</v>
      </c>
    </row>
    <row r="168" spans="1:11">
      <c r="A168" s="40" t="e">
        <f>IF('Frese Valve Selection'!Q168=1,IF(ISBLANK('Frese Valve Selection'!T168),"",'Frese Valve Selection'!T168),"")</f>
        <v>#N/A</v>
      </c>
      <c r="B168" s="41" t="e">
        <f>IF(A168="","",'Frese Valve Selection'!C168)</f>
        <v>#N/A</v>
      </c>
      <c r="C168" s="41" t="e">
        <f>IF(A168="","",'Frese Valve Selection'!AE168)</f>
        <v>#N/A</v>
      </c>
      <c r="D168" s="41"/>
      <c r="E168" s="41"/>
      <c r="F168" s="41" t="e">
        <f>IF(A168="","",'Frese Valve Selection'!D168)</f>
        <v>#N/A</v>
      </c>
      <c r="G168" s="41">
        <v>1</v>
      </c>
      <c r="H168" s="41" t="s">
        <v>78</v>
      </c>
      <c r="I168" s="41" t="e">
        <f>IF(A168="","",'Frese Valve Selection'!AF168&amp;" kPa")</f>
        <v>#N/A</v>
      </c>
      <c r="J168" s="41" t="e">
        <f>IF(A168="","",'Frese Valve Selection'!B168)</f>
        <v>#N/A</v>
      </c>
      <c r="K168" s="42" t="e">
        <f>IF(A168="","",'Frese Valve Selection'!E168)</f>
        <v>#N/A</v>
      </c>
    </row>
    <row r="169" spans="1:11">
      <c r="A169" s="40" t="e">
        <f>IF('Frese Valve Selection'!Q169=1,IF(ISBLANK('Frese Valve Selection'!T169),"",'Frese Valve Selection'!T169),"")</f>
        <v>#N/A</v>
      </c>
      <c r="B169" s="41" t="e">
        <f>IF(A169="","",'Frese Valve Selection'!C169)</f>
        <v>#N/A</v>
      </c>
      <c r="C169" s="41" t="e">
        <f>IF(A169="","",'Frese Valve Selection'!AE169)</f>
        <v>#N/A</v>
      </c>
      <c r="D169" s="41"/>
      <c r="E169" s="41"/>
      <c r="F169" s="41" t="e">
        <f>IF(A169="","",'Frese Valve Selection'!D169)</f>
        <v>#N/A</v>
      </c>
      <c r="G169" s="41">
        <v>1</v>
      </c>
      <c r="H169" s="41" t="s">
        <v>78</v>
      </c>
      <c r="I169" s="41" t="e">
        <f>IF(A169="","",'Frese Valve Selection'!AF169&amp;" kPa")</f>
        <v>#N/A</v>
      </c>
      <c r="J169" s="41" t="e">
        <f>IF(A169="","",'Frese Valve Selection'!B169)</f>
        <v>#N/A</v>
      </c>
      <c r="K169" s="42" t="e">
        <f>IF(A169="","",'Frese Valve Selection'!E169)</f>
        <v>#N/A</v>
      </c>
    </row>
    <row r="170" spans="1:11">
      <c r="A170" s="40" t="e">
        <f>IF('Frese Valve Selection'!Q170=1,IF(ISBLANK('Frese Valve Selection'!T170),"",'Frese Valve Selection'!T170),"")</f>
        <v>#N/A</v>
      </c>
      <c r="B170" s="41" t="e">
        <f>IF(A170="","",'Frese Valve Selection'!C170)</f>
        <v>#N/A</v>
      </c>
      <c r="C170" s="41" t="e">
        <f>IF(A170="","",'Frese Valve Selection'!AE170)</f>
        <v>#N/A</v>
      </c>
      <c r="D170" s="41"/>
      <c r="E170" s="41"/>
      <c r="F170" s="41" t="e">
        <f>IF(A170="","",'Frese Valve Selection'!D170)</f>
        <v>#N/A</v>
      </c>
      <c r="G170" s="41">
        <v>1</v>
      </c>
      <c r="H170" s="41" t="s">
        <v>78</v>
      </c>
      <c r="I170" s="41" t="e">
        <f>IF(A170="","",'Frese Valve Selection'!AF170&amp;" kPa")</f>
        <v>#N/A</v>
      </c>
      <c r="J170" s="41" t="e">
        <f>IF(A170="","",'Frese Valve Selection'!B170)</f>
        <v>#N/A</v>
      </c>
      <c r="K170" s="42" t="e">
        <f>IF(A170="","",'Frese Valve Selection'!E170)</f>
        <v>#N/A</v>
      </c>
    </row>
    <row r="171" spans="1:11">
      <c r="A171" s="40" t="e">
        <f>IF('Frese Valve Selection'!Q171=1,IF(ISBLANK('Frese Valve Selection'!T171),"",'Frese Valve Selection'!T171),"")</f>
        <v>#N/A</v>
      </c>
      <c r="B171" s="41" t="e">
        <f>IF(A171="","",'Frese Valve Selection'!C171)</f>
        <v>#N/A</v>
      </c>
      <c r="C171" s="41" t="e">
        <f>IF(A171="","",'Frese Valve Selection'!AE171)</f>
        <v>#N/A</v>
      </c>
      <c r="D171" s="41"/>
      <c r="E171" s="41"/>
      <c r="F171" s="41" t="e">
        <f>IF(A171="","",'Frese Valve Selection'!D171)</f>
        <v>#N/A</v>
      </c>
      <c r="G171" s="41">
        <v>1</v>
      </c>
      <c r="H171" s="41" t="s">
        <v>78</v>
      </c>
      <c r="I171" s="41" t="e">
        <f>IF(A171="","",'Frese Valve Selection'!AF171&amp;" kPa")</f>
        <v>#N/A</v>
      </c>
      <c r="J171" s="41" t="e">
        <f>IF(A171="","",'Frese Valve Selection'!B171)</f>
        <v>#N/A</v>
      </c>
      <c r="K171" s="42" t="e">
        <f>IF(A171="","",'Frese Valve Selection'!E171)</f>
        <v>#N/A</v>
      </c>
    </row>
    <row r="172" spans="1:11">
      <c r="A172" s="40" t="e">
        <f>IF('Frese Valve Selection'!Q172=1,IF(ISBLANK('Frese Valve Selection'!T172),"",'Frese Valve Selection'!T172),"")</f>
        <v>#N/A</v>
      </c>
      <c r="B172" s="41" t="e">
        <f>IF(A172="","",'Frese Valve Selection'!C172)</f>
        <v>#N/A</v>
      </c>
      <c r="C172" s="41" t="e">
        <f>IF(A172="","",'Frese Valve Selection'!AE172)</f>
        <v>#N/A</v>
      </c>
      <c r="D172" s="41"/>
      <c r="E172" s="41"/>
      <c r="F172" s="41" t="e">
        <f>IF(A172="","",'Frese Valve Selection'!D172)</f>
        <v>#N/A</v>
      </c>
      <c r="G172" s="41">
        <v>1</v>
      </c>
      <c r="H172" s="41" t="s">
        <v>78</v>
      </c>
      <c r="I172" s="41" t="e">
        <f>IF(A172="","",'Frese Valve Selection'!AF172&amp;" kPa")</f>
        <v>#N/A</v>
      </c>
      <c r="J172" s="41" t="e">
        <f>IF(A172="","",'Frese Valve Selection'!B172)</f>
        <v>#N/A</v>
      </c>
      <c r="K172" s="42" t="e">
        <f>IF(A172="","",'Frese Valve Selection'!E172)</f>
        <v>#N/A</v>
      </c>
    </row>
    <row r="173" spans="1:11">
      <c r="A173" s="40" t="e">
        <f>IF('Frese Valve Selection'!Q173=1,IF(ISBLANK('Frese Valve Selection'!T173),"",'Frese Valve Selection'!T173),"")</f>
        <v>#N/A</v>
      </c>
      <c r="B173" s="41" t="e">
        <f>IF(A173="","",'Frese Valve Selection'!C173)</f>
        <v>#N/A</v>
      </c>
      <c r="C173" s="41" t="e">
        <f>IF(A173="","",'Frese Valve Selection'!AE173)</f>
        <v>#N/A</v>
      </c>
      <c r="D173" s="41"/>
      <c r="E173" s="41"/>
      <c r="F173" s="41" t="e">
        <f>IF(A173="","",'Frese Valve Selection'!D173)</f>
        <v>#N/A</v>
      </c>
      <c r="G173" s="41">
        <v>1</v>
      </c>
      <c r="H173" s="41" t="s">
        <v>78</v>
      </c>
      <c r="I173" s="41" t="e">
        <f>IF(A173="","",'Frese Valve Selection'!AF173&amp;" kPa")</f>
        <v>#N/A</v>
      </c>
      <c r="J173" s="41" t="e">
        <f>IF(A173="","",'Frese Valve Selection'!B173)</f>
        <v>#N/A</v>
      </c>
      <c r="K173" s="42" t="e">
        <f>IF(A173="","",'Frese Valve Selection'!E173)</f>
        <v>#N/A</v>
      </c>
    </row>
    <row r="174" spans="1:11">
      <c r="A174" s="40" t="e">
        <f>IF('Frese Valve Selection'!Q174=1,IF(ISBLANK('Frese Valve Selection'!T174),"",'Frese Valve Selection'!T174),"")</f>
        <v>#N/A</v>
      </c>
      <c r="B174" s="41" t="e">
        <f>IF(A174="","",'Frese Valve Selection'!C174)</f>
        <v>#N/A</v>
      </c>
      <c r="C174" s="41" t="e">
        <f>IF(A174="","",'Frese Valve Selection'!AE174)</f>
        <v>#N/A</v>
      </c>
      <c r="D174" s="41"/>
      <c r="E174" s="41"/>
      <c r="F174" s="41" t="e">
        <f>IF(A174="","",'Frese Valve Selection'!D174)</f>
        <v>#N/A</v>
      </c>
      <c r="G174" s="41">
        <v>1</v>
      </c>
      <c r="H174" s="41" t="s">
        <v>78</v>
      </c>
      <c r="I174" s="41" t="e">
        <f>IF(A174="","",'Frese Valve Selection'!AF174&amp;" kPa")</f>
        <v>#N/A</v>
      </c>
      <c r="J174" s="41" t="e">
        <f>IF(A174="","",'Frese Valve Selection'!B174)</f>
        <v>#N/A</v>
      </c>
      <c r="K174" s="42" t="e">
        <f>IF(A174="","",'Frese Valve Selection'!E174)</f>
        <v>#N/A</v>
      </c>
    </row>
    <row r="175" spans="1:11">
      <c r="A175" s="40" t="e">
        <f>IF('Frese Valve Selection'!Q175=1,IF(ISBLANK('Frese Valve Selection'!T175),"",'Frese Valve Selection'!T175),"")</f>
        <v>#N/A</v>
      </c>
      <c r="B175" s="41" t="e">
        <f>IF(A175="","",'Frese Valve Selection'!C175)</f>
        <v>#N/A</v>
      </c>
      <c r="C175" s="41" t="e">
        <f>IF(A175="","",'Frese Valve Selection'!AE175)</f>
        <v>#N/A</v>
      </c>
      <c r="D175" s="41"/>
      <c r="E175" s="41"/>
      <c r="F175" s="41" t="e">
        <f>IF(A175="","",'Frese Valve Selection'!D175)</f>
        <v>#N/A</v>
      </c>
      <c r="G175" s="41">
        <v>1</v>
      </c>
      <c r="H175" s="41" t="s">
        <v>78</v>
      </c>
      <c r="I175" s="41" t="e">
        <f>IF(A175="","",'Frese Valve Selection'!AF175&amp;" kPa")</f>
        <v>#N/A</v>
      </c>
      <c r="J175" s="41" t="e">
        <f>IF(A175="","",'Frese Valve Selection'!B175)</f>
        <v>#N/A</v>
      </c>
      <c r="K175" s="42" t="e">
        <f>IF(A175="","",'Frese Valve Selection'!E175)</f>
        <v>#N/A</v>
      </c>
    </row>
    <row r="176" spans="1:11">
      <c r="A176" s="40" t="e">
        <f>IF('Frese Valve Selection'!Q176=1,IF(ISBLANK('Frese Valve Selection'!T176),"",'Frese Valve Selection'!T176),"")</f>
        <v>#N/A</v>
      </c>
      <c r="B176" s="41" t="e">
        <f>IF(A176="","",'Frese Valve Selection'!C176)</f>
        <v>#N/A</v>
      </c>
      <c r="C176" s="41" t="e">
        <f>IF(A176="","",'Frese Valve Selection'!AE176)</f>
        <v>#N/A</v>
      </c>
      <c r="D176" s="41"/>
      <c r="E176" s="41"/>
      <c r="F176" s="41" t="e">
        <f>IF(A176="","",'Frese Valve Selection'!D176)</f>
        <v>#N/A</v>
      </c>
      <c r="G176" s="41">
        <v>1</v>
      </c>
      <c r="H176" s="41" t="s">
        <v>78</v>
      </c>
      <c r="I176" s="41" t="e">
        <f>IF(A176="","",'Frese Valve Selection'!AF176&amp;" kPa")</f>
        <v>#N/A</v>
      </c>
      <c r="J176" s="41" t="e">
        <f>IF(A176="","",'Frese Valve Selection'!B176)</f>
        <v>#N/A</v>
      </c>
      <c r="K176" s="42" t="e">
        <f>IF(A176="","",'Frese Valve Selection'!E176)</f>
        <v>#N/A</v>
      </c>
    </row>
    <row r="177" spans="1:11">
      <c r="A177" s="40" t="e">
        <f>IF('Frese Valve Selection'!Q177=1,IF(ISBLANK('Frese Valve Selection'!T177),"",'Frese Valve Selection'!T177),"")</f>
        <v>#N/A</v>
      </c>
      <c r="B177" s="41" t="e">
        <f>IF(A177="","",'Frese Valve Selection'!C177)</f>
        <v>#N/A</v>
      </c>
      <c r="C177" s="41" t="e">
        <f>IF(A177="","",'Frese Valve Selection'!AE177)</f>
        <v>#N/A</v>
      </c>
      <c r="D177" s="41"/>
      <c r="E177" s="41"/>
      <c r="F177" s="41" t="e">
        <f>IF(A177="","",'Frese Valve Selection'!D177)</f>
        <v>#N/A</v>
      </c>
      <c r="G177" s="41">
        <v>1</v>
      </c>
      <c r="H177" s="41" t="s">
        <v>78</v>
      </c>
      <c r="I177" s="41" t="e">
        <f>IF(A177="","",'Frese Valve Selection'!AF177&amp;" kPa")</f>
        <v>#N/A</v>
      </c>
      <c r="J177" s="41" t="e">
        <f>IF(A177="","",'Frese Valve Selection'!B177)</f>
        <v>#N/A</v>
      </c>
      <c r="K177" s="42" t="e">
        <f>IF(A177="","",'Frese Valve Selection'!E177)</f>
        <v>#N/A</v>
      </c>
    </row>
    <row r="178" spans="1:11">
      <c r="A178" s="40" t="e">
        <f>IF('Frese Valve Selection'!Q178=1,IF(ISBLANK('Frese Valve Selection'!T178),"",'Frese Valve Selection'!T178),"")</f>
        <v>#N/A</v>
      </c>
      <c r="B178" s="41" t="e">
        <f>IF(A178="","",'Frese Valve Selection'!C178)</f>
        <v>#N/A</v>
      </c>
      <c r="C178" s="41" t="e">
        <f>IF(A178="","",'Frese Valve Selection'!AE178)</f>
        <v>#N/A</v>
      </c>
      <c r="D178" s="41"/>
      <c r="E178" s="41"/>
      <c r="F178" s="41" t="e">
        <f>IF(A178="","",'Frese Valve Selection'!D178)</f>
        <v>#N/A</v>
      </c>
      <c r="G178" s="41">
        <v>1</v>
      </c>
      <c r="H178" s="41" t="s">
        <v>78</v>
      </c>
      <c r="I178" s="41" t="e">
        <f>IF(A178="","",'Frese Valve Selection'!AF178&amp;" kPa")</f>
        <v>#N/A</v>
      </c>
      <c r="J178" s="41" t="e">
        <f>IF(A178="","",'Frese Valve Selection'!B178)</f>
        <v>#N/A</v>
      </c>
      <c r="K178" s="42" t="e">
        <f>IF(A178="","",'Frese Valve Selection'!E178)</f>
        <v>#N/A</v>
      </c>
    </row>
    <row r="179" spans="1:11">
      <c r="A179" s="40" t="e">
        <f>IF('Frese Valve Selection'!Q179=1,IF(ISBLANK('Frese Valve Selection'!T179),"",'Frese Valve Selection'!T179),"")</f>
        <v>#N/A</v>
      </c>
      <c r="B179" s="41" t="e">
        <f>IF(A179="","",'Frese Valve Selection'!C179)</f>
        <v>#N/A</v>
      </c>
      <c r="C179" s="41" t="e">
        <f>IF(A179="","",'Frese Valve Selection'!AE179)</f>
        <v>#N/A</v>
      </c>
      <c r="D179" s="41"/>
      <c r="E179" s="41"/>
      <c r="F179" s="41" t="e">
        <f>IF(A179="","",'Frese Valve Selection'!D179)</f>
        <v>#N/A</v>
      </c>
      <c r="G179" s="41">
        <v>1</v>
      </c>
      <c r="H179" s="41" t="s">
        <v>78</v>
      </c>
      <c r="I179" s="41" t="e">
        <f>IF(A179="","",'Frese Valve Selection'!AF179&amp;" kPa")</f>
        <v>#N/A</v>
      </c>
      <c r="J179" s="41" t="e">
        <f>IF(A179="","",'Frese Valve Selection'!B179)</f>
        <v>#N/A</v>
      </c>
      <c r="K179" s="42" t="e">
        <f>IF(A179="","",'Frese Valve Selection'!E179)</f>
        <v>#N/A</v>
      </c>
    </row>
    <row r="180" spans="1:11">
      <c r="A180" s="40" t="e">
        <f>IF('Frese Valve Selection'!Q180=1,IF(ISBLANK('Frese Valve Selection'!T180),"",'Frese Valve Selection'!T180),"")</f>
        <v>#N/A</v>
      </c>
      <c r="B180" s="41" t="e">
        <f>IF(A180="","",'Frese Valve Selection'!C180)</f>
        <v>#N/A</v>
      </c>
      <c r="C180" s="41" t="e">
        <f>IF(A180="","",'Frese Valve Selection'!AE180)</f>
        <v>#N/A</v>
      </c>
      <c r="D180" s="41"/>
      <c r="E180" s="41"/>
      <c r="F180" s="41" t="e">
        <f>IF(A180="","",'Frese Valve Selection'!D180)</f>
        <v>#N/A</v>
      </c>
      <c r="G180" s="41">
        <v>1</v>
      </c>
      <c r="H180" s="41" t="s">
        <v>78</v>
      </c>
      <c r="I180" s="41" t="e">
        <f>IF(A180="","",'Frese Valve Selection'!AF180&amp;" kPa")</f>
        <v>#N/A</v>
      </c>
      <c r="J180" s="41" t="e">
        <f>IF(A180="","",'Frese Valve Selection'!B180)</f>
        <v>#N/A</v>
      </c>
      <c r="K180" s="42" t="e">
        <f>IF(A180="","",'Frese Valve Selection'!E180)</f>
        <v>#N/A</v>
      </c>
    </row>
    <row r="181" spans="1:11">
      <c r="A181" s="40" t="e">
        <f>IF('Frese Valve Selection'!Q181=1,IF(ISBLANK('Frese Valve Selection'!T181),"",'Frese Valve Selection'!T181),"")</f>
        <v>#N/A</v>
      </c>
      <c r="B181" s="41" t="e">
        <f>IF(A181="","",'Frese Valve Selection'!C181)</f>
        <v>#N/A</v>
      </c>
      <c r="C181" s="41" t="e">
        <f>IF(A181="","",'Frese Valve Selection'!AE181)</f>
        <v>#N/A</v>
      </c>
      <c r="D181" s="41"/>
      <c r="E181" s="41"/>
      <c r="F181" s="41" t="e">
        <f>IF(A181="","",'Frese Valve Selection'!D181)</f>
        <v>#N/A</v>
      </c>
      <c r="G181" s="41">
        <v>1</v>
      </c>
      <c r="H181" s="41" t="s">
        <v>78</v>
      </c>
      <c r="I181" s="41" t="e">
        <f>IF(A181="","",'Frese Valve Selection'!AF181&amp;" kPa")</f>
        <v>#N/A</v>
      </c>
      <c r="J181" s="41" t="e">
        <f>IF(A181="","",'Frese Valve Selection'!B181)</f>
        <v>#N/A</v>
      </c>
      <c r="K181" s="42" t="e">
        <f>IF(A181="","",'Frese Valve Selection'!E181)</f>
        <v>#N/A</v>
      </c>
    </row>
    <row r="182" spans="1:11">
      <c r="A182" s="40" t="e">
        <f>IF('Frese Valve Selection'!Q182=1,IF(ISBLANK('Frese Valve Selection'!T182),"",'Frese Valve Selection'!T182),"")</f>
        <v>#N/A</v>
      </c>
      <c r="B182" s="41" t="e">
        <f>IF(A182="","",'Frese Valve Selection'!C182)</f>
        <v>#N/A</v>
      </c>
      <c r="C182" s="41" t="e">
        <f>IF(A182="","",'Frese Valve Selection'!AE182)</f>
        <v>#N/A</v>
      </c>
      <c r="D182" s="41"/>
      <c r="E182" s="41"/>
      <c r="F182" s="41" t="e">
        <f>IF(A182="","",'Frese Valve Selection'!D182)</f>
        <v>#N/A</v>
      </c>
      <c r="G182" s="41">
        <v>1</v>
      </c>
      <c r="H182" s="41" t="s">
        <v>78</v>
      </c>
      <c r="I182" s="41" t="e">
        <f>IF(A182="","",'Frese Valve Selection'!AF182&amp;" kPa")</f>
        <v>#N/A</v>
      </c>
      <c r="J182" s="41" t="e">
        <f>IF(A182="","",'Frese Valve Selection'!B182)</f>
        <v>#N/A</v>
      </c>
      <c r="K182" s="42" t="e">
        <f>IF(A182="","",'Frese Valve Selection'!E182)</f>
        <v>#N/A</v>
      </c>
    </row>
    <row r="183" spans="1:11">
      <c r="A183" s="40" t="e">
        <f>IF('Frese Valve Selection'!Q183=1,IF(ISBLANK('Frese Valve Selection'!T183),"",'Frese Valve Selection'!T183),"")</f>
        <v>#N/A</v>
      </c>
      <c r="B183" s="41" t="e">
        <f>IF(A183="","",'Frese Valve Selection'!C183)</f>
        <v>#N/A</v>
      </c>
      <c r="C183" s="41" t="e">
        <f>IF(A183="","",'Frese Valve Selection'!AE183)</f>
        <v>#N/A</v>
      </c>
      <c r="D183" s="41"/>
      <c r="E183" s="41"/>
      <c r="F183" s="41" t="e">
        <f>IF(A183="","",'Frese Valve Selection'!D183)</f>
        <v>#N/A</v>
      </c>
      <c r="G183" s="41">
        <v>1</v>
      </c>
      <c r="H183" s="41" t="s">
        <v>78</v>
      </c>
      <c r="I183" s="41" t="e">
        <f>IF(A183="","",'Frese Valve Selection'!AF183&amp;" kPa")</f>
        <v>#N/A</v>
      </c>
      <c r="J183" s="41" t="e">
        <f>IF(A183="","",'Frese Valve Selection'!B183)</f>
        <v>#N/A</v>
      </c>
      <c r="K183" s="42" t="e">
        <f>IF(A183="","",'Frese Valve Selection'!E183)</f>
        <v>#N/A</v>
      </c>
    </row>
    <row r="184" spans="1:11">
      <c r="A184" s="40" t="e">
        <f>IF('Frese Valve Selection'!Q184=1,IF(ISBLANK('Frese Valve Selection'!T184),"",'Frese Valve Selection'!T184),"")</f>
        <v>#N/A</v>
      </c>
      <c r="B184" s="41" t="e">
        <f>IF(A184="","",'Frese Valve Selection'!C184)</f>
        <v>#N/A</v>
      </c>
      <c r="C184" s="41" t="e">
        <f>IF(A184="","",'Frese Valve Selection'!AE184)</f>
        <v>#N/A</v>
      </c>
      <c r="D184" s="41"/>
      <c r="E184" s="41"/>
      <c r="F184" s="41" t="e">
        <f>IF(A184="","",'Frese Valve Selection'!D184)</f>
        <v>#N/A</v>
      </c>
      <c r="G184" s="41">
        <v>1</v>
      </c>
      <c r="H184" s="41" t="s">
        <v>78</v>
      </c>
      <c r="I184" s="41" t="e">
        <f>IF(A184="","",'Frese Valve Selection'!AF184&amp;" kPa")</f>
        <v>#N/A</v>
      </c>
      <c r="J184" s="41" t="e">
        <f>IF(A184="","",'Frese Valve Selection'!B184)</f>
        <v>#N/A</v>
      </c>
      <c r="K184" s="42" t="e">
        <f>IF(A184="","",'Frese Valve Selection'!E184)</f>
        <v>#N/A</v>
      </c>
    </row>
    <row r="185" spans="1:11">
      <c r="A185" s="40" t="e">
        <f>IF('Frese Valve Selection'!Q185=1,IF(ISBLANK('Frese Valve Selection'!T185),"",'Frese Valve Selection'!T185),"")</f>
        <v>#N/A</v>
      </c>
      <c r="B185" s="41" t="e">
        <f>IF(A185="","",'Frese Valve Selection'!C185)</f>
        <v>#N/A</v>
      </c>
      <c r="C185" s="41" t="e">
        <f>IF(A185="","",'Frese Valve Selection'!AE185)</f>
        <v>#N/A</v>
      </c>
      <c r="D185" s="41"/>
      <c r="E185" s="41"/>
      <c r="F185" s="41" t="e">
        <f>IF(A185="","",'Frese Valve Selection'!D185)</f>
        <v>#N/A</v>
      </c>
      <c r="G185" s="41">
        <v>1</v>
      </c>
      <c r="H185" s="41" t="s">
        <v>78</v>
      </c>
      <c r="I185" s="41" t="e">
        <f>IF(A185="","",'Frese Valve Selection'!AF185&amp;" kPa")</f>
        <v>#N/A</v>
      </c>
      <c r="J185" s="41" t="e">
        <f>IF(A185="","",'Frese Valve Selection'!B185)</f>
        <v>#N/A</v>
      </c>
      <c r="K185" s="42" t="e">
        <f>IF(A185="","",'Frese Valve Selection'!E185)</f>
        <v>#N/A</v>
      </c>
    </row>
    <row r="186" spans="1:11">
      <c r="A186" s="40" t="e">
        <f>IF('Frese Valve Selection'!Q186=1,IF(ISBLANK('Frese Valve Selection'!T186),"",'Frese Valve Selection'!T186),"")</f>
        <v>#N/A</v>
      </c>
      <c r="B186" s="41" t="e">
        <f>IF(A186="","",'Frese Valve Selection'!C186)</f>
        <v>#N/A</v>
      </c>
      <c r="C186" s="41" t="e">
        <f>IF(A186="","",'Frese Valve Selection'!AE186)</f>
        <v>#N/A</v>
      </c>
      <c r="D186" s="41"/>
      <c r="E186" s="41"/>
      <c r="F186" s="41" t="e">
        <f>IF(A186="","",'Frese Valve Selection'!D186)</f>
        <v>#N/A</v>
      </c>
      <c r="G186" s="41">
        <v>1</v>
      </c>
      <c r="H186" s="41" t="s">
        <v>78</v>
      </c>
      <c r="I186" s="41" t="e">
        <f>IF(A186="","",'Frese Valve Selection'!AF186&amp;" kPa")</f>
        <v>#N/A</v>
      </c>
      <c r="J186" s="41" t="e">
        <f>IF(A186="","",'Frese Valve Selection'!B186)</f>
        <v>#N/A</v>
      </c>
      <c r="K186" s="42" t="e">
        <f>IF(A186="","",'Frese Valve Selection'!E186)</f>
        <v>#N/A</v>
      </c>
    </row>
    <row r="187" spans="1:11">
      <c r="A187" s="40" t="e">
        <f>IF('Frese Valve Selection'!Q187=1,IF(ISBLANK('Frese Valve Selection'!T187),"",'Frese Valve Selection'!T187),"")</f>
        <v>#N/A</v>
      </c>
      <c r="B187" s="41" t="e">
        <f>IF(A187="","",'Frese Valve Selection'!C187)</f>
        <v>#N/A</v>
      </c>
      <c r="C187" s="41" t="e">
        <f>IF(A187="","",'Frese Valve Selection'!AE187)</f>
        <v>#N/A</v>
      </c>
      <c r="D187" s="41"/>
      <c r="E187" s="41"/>
      <c r="F187" s="41" t="e">
        <f>IF(A187="","",'Frese Valve Selection'!D187)</f>
        <v>#N/A</v>
      </c>
      <c r="G187" s="41">
        <v>1</v>
      </c>
      <c r="H187" s="41" t="s">
        <v>78</v>
      </c>
      <c r="I187" s="41" t="e">
        <f>IF(A187="","",'Frese Valve Selection'!AF187&amp;" kPa")</f>
        <v>#N/A</v>
      </c>
      <c r="J187" s="41" t="e">
        <f>IF(A187="","",'Frese Valve Selection'!B187)</f>
        <v>#N/A</v>
      </c>
      <c r="K187" s="42" t="e">
        <f>IF(A187="","",'Frese Valve Selection'!E187)</f>
        <v>#N/A</v>
      </c>
    </row>
    <row r="188" spans="1:11">
      <c r="A188" s="40" t="e">
        <f>IF('Frese Valve Selection'!Q188=1,IF(ISBLANK('Frese Valve Selection'!T188),"",'Frese Valve Selection'!T188),"")</f>
        <v>#N/A</v>
      </c>
      <c r="B188" s="41" t="e">
        <f>IF(A188="","",'Frese Valve Selection'!C188)</f>
        <v>#N/A</v>
      </c>
      <c r="C188" s="41" t="e">
        <f>IF(A188="","",'Frese Valve Selection'!AE188)</f>
        <v>#N/A</v>
      </c>
      <c r="D188" s="41"/>
      <c r="E188" s="41"/>
      <c r="F188" s="41" t="e">
        <f>IF(A188="","",'Frese Valve Selection'!D188)</f>
        <v>#N/A</v>
      </c>
      <c r="G188" s="41">
        <v>1</v>
      </c>
      <c r="H188" s="41" t="s">
        <v>78</v>
      </c>
      <c r="I188" s="41" t="e">
        <f>IF(A188="","",'Frese Valve Selection'!AF188&amp;" kPa")</f>
        <v>#N/A</v>
      </c>
      <c r="J188" s="41" t="e">
        <f>IF(A188="","",'Frese Valve Selection'!B188)</f>
        <v>#N/A</v>
      </c>
      <c r="K188" s="42" t="e">
        <f>IF(A188="","",'Frese Valve Selection'!E188)</f>
        <v>#N/A</v>
      </c>
    </row>
    <row r="189" spans="1:11">
      <c r="A189" s="40" t="e">
        <f>IF('Frese Valve Selection'!Q189=1,IF(ISBLANK('Frese Valve Selection'!T189),"",'Frese Valve Selection'!T189),"")</f>
        <v>#N/A</v>
      </c>
      <c r="B189" s="41" t="e">
        <f>IF(A189="","",'Frese Valve Selection'!C189)</f>
        <v>#N/A</v>
      </c>
      <c r="C189" s="41" t="e">
        <f>IF(A189="","",'Frese Valve Selection'!AE189)</f>
        <v>#N/A</v>
      </c>
      <c r="D189" s="41"/>
      <c r="E189" s="41"/>
      <c r="F189" s="41" t="e">
        <f>IF(A189="","",'Frese Valve Selection'!D189)</f>
        <v>#N/A</v>
      </c>
      <c r="G189" s="41">
        <v>1</v>
      </c>
      <c r="H189" s="41" t="s">
        <v>78</v>
      </c>
      <c r="I189" s="41" t="e">
        <f>IF(A189="","",'Frese Valve Selection'!AF189&amp;" kPa")</f>
        <v>#N/A</v>
      </c>
      <c r="J189" s="41" t="e">
        <f>IF(A189="","",'Frese Valve Selection'!B189)</f>
        <v>#N/A</v>
      </c>
      <c r="K189" s="42" t="e">
        <f>IF(A189="","",'Frese Valve Selection'!E189)</f>
        <v>#N/A</v>
      </c>
    </row>
    <row r="190" spans="1:11">
      <c r="A190" s="40" t="e">
        <f>IF('Frese Valve Selection'!Q190=1,IF(ISBLANK('Frese Valve Selection'!T190),"",'Frese Valve Selection'!T190),"")</f>
        <v>#N/A</v>
      </c>
      <c r="B190" s="41" t="e">
        <f>IF(A190="","",'Frese Valve Selection'!C190)</f>
        <v>#N/A</v>
      </c>
      <c r="C190" s="41" t="e">
        <f>IF(A190="","",'Frese Valve Selection'!AE190)</f>
        <v>#N/A</v>
      </c>
      <c r="D190" s="41"/>
      <c r="E190" s="41"/>
      <c r="F190" s="41" t="e">
        <f>IF(A190="","",'Frese Valve Selection'!D190)</f>
        <v>#N/A</v>
      </c>
      <c r="G190" s="41">
        <v>1</v>
      </c>
      <c r="H190" s="41" t="s">
        <v>78</v>
      </c>
      <c r="I190" s="41" t="e">
        <f>IF(A190="","",'Frese Valve Selection'!AF190&amp;" kPa")</f>
        <v>#N/A</v>
      </c>
      <c r="J190" s="41" t="e">
        <f>IF(A190="","",'Frese Valve Selection'!B190)</f>
        <v>#N/A</v>
      </c>
      <c r="K190" s="42" t="e">
        <f>IF(A190="","",'Frese Valve Selection'!E190)</f>
        <v>#N/A</v>
      </c>
    </row>
    <row r="191" spans="1:11">
      <c r="A191" s="40" t="e">
        <f>IF('Frese Valve Selection'!Q191=1,IF(ISBLANK('Frese Valve Selection'!T191),"",'Frese Valve Selection'!T191),"")</f>
        <v>#N/A</v>
      </c>
      <c r="B191" s="41" t="e">
        <f>IF(A191="","",'Frese Valve Selection'!C191)</f>
        <v>#N/A</v>
      </c>
      <c r="C191" s="41" t="e">
        <f>IF(A191="","",'Frese Valve Selection'!AE191)</f>
        <v>#N/A</v>
      </c>
      <c r="D191" s="41"/>
      <c r="E191" s="41"/>
      <c r="F191" s="41" t="e">
        <f>IF(A191="","",'Frese Valve Selection'!D191)</f>
        <v>#N/A</v>
      </c>
      <c r="G191" s="41">
        <v>1</v>
      </c>
      <c r="H191" s="41" t="s">
        <v>78</v>
      </c>
      <c r="I191" s="41" t="e">
        <f>IF(A191="","",'Frese Valve Selection'!AF191&amp;" kPa")</f>
        <v>#N/A</v>
      </c>
      <c r="J191" s="41" t="e">
        <f>IF(A191="","",'Frese Valve Selection'!B191)</f>
        <v>#N/A</v>
      </c>
      <c r="K191" s="42" t="e">
        <f>IF(A191="","",'Frese Valve Selection'!E191)</f>
        <v>#N/A</v>
      </c>
    </row>
    <row r="192" spans="1:11">
      <c r="A192" s="40" t="e">
        <f>IF('Frese Valve Selection'!Q192=1,IF(ISBLANK('Frese Valve Selection'!T192),"",'Frese Valve Selection'!T192),"")</f>
        <v>#N/A</v>
      </c>
      <c r="B192" s="41" t="e">
        <f>IF(A192="","",'Frese Valve Selection'!C192)</f>
        <v>#N/A</v>
      </c>
      <c r="C192" s="41" t="e">
        <f>IF(A192="","",'Frese Valve Selection'!AE192)</f>
        <v>#N/A</v>
      </c>
      <c r="D192" s="41"/>
      <c r="E192" s="41"/>
      <c r="F192" s="41" t="e">
        <f>IF(A192="","",'Frese Valve Selection'!D192)</f>
        <v>#N/A</v>
      </c>
      <c r="G192" s="41">
        <v>1</v>
      </c>
      <c r="H192" s="41" t="s">
        <v>78</v>
      </c>
      <c r="I192" s="41" t="e">
        <f>IF(A192="","",'Frese Valve Selection'!AF192&amp;" kPa")</f>
        <v>#N/A</v>
      </c>
      <c r="J192" s="41" t="e">
        <f>IF(A192="","",'Frese Valve Selection'!B192)</f>
        <v>#N/A</v>
      </c>
      <c r="K192" s="42" t="e">
        <f>IF(A192="","",'Frese Valve Selection'!E192)</f>
        <v>#N/A</v>
      </c>
    </row>
    <row r="193" spans="1:11">
      <c r="A193" s="40" t="e">
        <f>IF('Frese Valve Selection'!Q193=1,IF(ISBLANK('Frese Valve Selection'!T193),"",'Frese Valve Selection'!T193),"")</f>
        <v>#N/A</v>
      </c>
      <c r="B193" s="41" t="e">
        <f>IF(A193="","",'Frese Valve Selection'!C193)</f>
        <v>#N/A</v>
      </c>
      <c r="C193" s="41" t="e">
        <f>IF(A193="","",'Frese Valve Selection'!AE193)</f>
        <v>#N/A</v>
      </c>
      <c r="D193" s="41"/>
      <c r="E193" s="41"/>
      <c r="F193" s="41" t="e">
        <f>IF(A193="","",'Frese Valve Selection'!D193)</f>
        <v>#N/A</v>
      </c>
      <c r="G193" s="41">
        <v>1</v>
      </c>
      <c r="H193" s="41" t="s">
        <v>78</v>
      </c>
      <c r="I193" s="41" t="e">
        <f>IF(A193="","",'Frese Valve Selection'!AF193&amp;" kPa")</f>
        <v>#N/A</v>
      </c>
      <c r="J193" s="41" t="e">
        <f>IF(A193="","",'Frese Valve Selection'!B193)</f>
        <v>#N/A</v>
      </c>
      <c r="K193" s="42" t="e">
        <f>IF(A193="","",'Frese Valve Selection'!E193)</f>
        <v>#N/A</v>
      </c>
    </row>
    <row r="194" spans="1:11">
      <c r="A194" s="40" t="e">
        <f>IF('Frese Valve Selection'!Q194=1,IF(ISBLANK('Frese Valve Selection'!T194),"",'Frese Valve Selection'!T194),"")</f>
        <v>#N/A</v>
      </c>
      <c r="B194" s="41" t="e">
        <f>IF(A194="","",'Frese Valve Selection'!C194)</f>
        <v>#N/A</v>
      </c>
      <c r="C194" s="41" t="e">
        <f>IF(A194="","",'Frese Valve Selection'!AE194)</f>
        <v>#N/A</v>
      </c>
      <c r="D194" s="41"/>
      <c r="E194" s="41"/>
      <c r="F194" s="41" t="e">
        <f>IF(A194="","",'Frese Valve Selection'!D194)</f>
        <v>#N/A</v>
      </c>
      <c r="G194" s="41">
        <v>1</v>
      </c>
      <c r="H194" s="41" t="s">
        <v>78</v>
      </c>
      <c r="I194" s="41" t="e">
        <f>IF(A194="","",'Frese Valve Selection'!AF194&amp;" kPa")</f>
        <v>#N/A</v>
      </c>
      <c r="J194" s="41" t="e">
        <f>IF(A194="","",'Frese Valve Selection'!B194)</f>
        <v>#N/A</v>
      </c>
      <c r="K194" s="42" t="e">
        <f>IF(A194="","",'Frese Valve Selection'!E194)</f>
        <v>#N/A</v>
      </c>
    </row>
    <row r="195" spans="1:11">
      <c r="A195" s="40" t="e">
        <f>IF('Frese Valve Selection'!Q195=1,IF(ISBLANK('Frese Valve Selection'!T195),"",'Frese Valve Selection'!T195),"")</f>
        <v>#N/A</v>
      </c>
      <c r="B195" s="41" t="e">
        <f>IF(A195="","",'Frese Valve Selection'!C195)</f>
        <v>#N/A</v>
      </c>
      <c r="C195" s="41" t="e">
        <f>IF(A195="","",'Frese Valve Selection'!AE195)</f>
        <v>#N/A</v>
      </c>
      <c r="D195" s="41"/>
      <c r="E195" s="41"/>
      <c r="F195" s="41" t="e">
        <f>IF(A195="","",'Frese Valve Selection'!D195)</f>
        <v>#N/A</v>
      </c>
      <c r="G195" s="41">
        <v>1</v>
      </c>
      <c r="H195" s="41" t="s">
        <v>78</v>
      </c>
      <c r="I195" s="41" t="e">
        <f>IF(A195="","",'Frese Valve Selection'!AF195&amp;" kPa")</f>
        <v>#N/A</v>
      </c>
      <c r="J195" s="41" t="e">
        <f>IF(A195="","",'Frese Valve Selection'!B195)</f>
        <v>#N/A</v>
      </c>
      <c r="K195" s="42" t="e">
        <f>IF(A195="","",'Frese Valve Selection'!E195)</f>
        <v>#N/A</v>
      </c>
    </row>
    <row r="196" spans="1:11">
      <c r="A196" s="40" t="e">
        <f>IF('Frese Valve Selection'!Q196=1,IF(ISBLANK('Frese Valve Selection'!T196),"",'Frese Valve Selection'!T196),"")</f>
        <v>#N/A</v>
      </c>
      <c r="B196" s="41" t="e">
        <f>IF(A196="","",'Frese Valve Selection'!C196)</f>
        <v>#N/A</v>
      </c>
      <c r="C196" s="41" t="e">
        <f>IF(A196="","",'Frese Valve Selection'!AE196)</f>
        <v>#N/A</v>
      </c>
      <c r="D196" s="41"/>
      <c r="E196" s="41"/>
      <c r="F196" s="41" t="e">
        <f>IF(A196="","",'Frese Valve Selection'!D196)</f>
        <v>#N/A</v>
      </c>
      <c r="G196" s="41">
        <v>1</v>
      </c>
      <c r="H196" s="41" t="s">
        <v>78</v>
      </c>
      <c r="I196" s="41" t="e">
        <f>IF(A196="","",'Frese Valve Selection'!AF196&amp;" kPa")</f>
        <v>#N/A</v>
      </c>
      <c r="J196" s="41" t="e">
        <f>IF(A196="","",'Frese Valve Selection'!B196)</f>
        <v>#N/A</v>
      </c>
      <c r="K196" s="42" t="e">
        <f>IF(A196="","",'Frese Valve Selection'!E196)</f>
        <v>#N/A</v>
      </c>
    </row>
    <row r="197" spans="1:11">
      <c r="A197" s="40" t="e">
        <f>IF('Frese Valve Selection'!Q197=1,IF(ISBLANK('Frese Valve Selection'!T197),"",'Frese Valve Selection'!T197),"")</f>
        <v>#N/A</v>
      </c>
      <c r="B197" s="41" t="e">
        <f>IF(A197="","",'Frese Valve Selection'!C197)</f>
        <v>#N/A</v>
      </c>
      <c r="C197" s="41" t="e">
        <f>IF(A197="","",'Frese Valve Selection'!AE197)</f>
        <v>#N/A</v>
      </c>
      <c r="D197" s="41"/>
      <c r="E197" s="41"/>
      <c r="F197" s="41" t="e">
        <f>IF(A197="","",'Frese Valve Selection'!D197)</f>
        <v>#N/A</v>
      </c>
      <c r="G197" s="41">
        <v>1</v>
      </c>
      <c r="H197" s="41" t="s">
        <v>78</v>
      </c>
      <c r="I197" s="41" t="e">
        <f>IF(A197="","",'Frese Valve Selection'!AF197&amp;" kPa")</f>
        <v>#N/A</v>
      </c>
      <c r="J197" s="41" t="e">
        <f>IF(A197="","",'Frese Valve Selection'!B197)</f>
        <v>#N/A</v>
      </c>
      <c r="K197" s="42" t="e">
        <f>IF(A197="","",'Frese Valve Selection'!E197)</f>
        <v>#N/A</v>
      </c>
    </row>
    <row r="198" spans="1:11">
      <c r="A198" s="40" t="e">
        <f>IF('Frese Valve Selection'!Q198=1,IF(ISBLANK('Frese Valve Selection'!T198),"",'Frese Valve Selection'!T198),"")</f>
        <v>#N/A</v>
      </c>
      <c r="B198" s="41" t="e">
        <f>IF(A198="","",'Frese Valve Selection'!C198)</f>
        <v>#N/A</v>
      </c>
      <c r="C198" s="41" t="e">
        <f>IF(A198="","",'Frese Valve Selection'!AE198)</f>
        <v>#N/A</v>
      </c>
      <c r="D198" s="41"/>
      <c r="E198" s="41"/>
      <c r="F198" s="41" t="e">
        <f>IF(A198="","",'Frese Valve Selection'!D198)</f>
        <v>#N/A</v>
      </c>
      <c r="G198" s="41">
        <v>1</v>
      </c>
      <c r="H198" s="41" t="s">
        <v>78</v>
      </c>
      <c r="I198" s="41" t="e">
        <f>IF(A198="","",'Frese Valve Selection'!AF198&amp;" kPa")</f>
        <v>#N/A</v>
      </c>
      <c r="J198" s="41" t="e">
        <f>IF(A198="","",'Frese Valve Selection'!B198)</f>
        <v>#N/A</v>
      </c>
      <c r="K198" s="42" t="e">
        <f>IF(A198="","",'Frese Valve Selection'!E198)</f>
        <v>#N/A</v>
      </c>
    </row>
    <row r="199" spans="1:11">
      <c r="A199" s="40" t="e">
        <f>IF('Frese Valve Selection'!Q199=1,IF(ISBLANK('Frese Valve Selection'!T199),"",'Frese Valve Selection'!T199),"")</f>
        <v>#N/A</v>
      </c>
      <c r="B199" s="41" t="e">
        <f>IF(A199="","",'Frese Valve Selection'!C199)</f>
        <v>#N/A</v>
      </c>
      <c r="C199" s="41" t="e">
        <f>IF(A199="","",'Frese Valve Selection'!AE199)</f>
        <v>#N/A</v>
      </c>
      <c r="D199" s="41"/>
      <c r="E199" s="41"/>
      <c r="F199" s="41" t="e">
        <f>IF(A199="","",'Frese Valve Selection'!D199)</f>
        <v>#N/A</v>
      </c>
      <c r="G199" s="41">
        <v>1</v>
      </c>
      <c r="H199" s="41" t="s">
        <v>78</v>
      </c>
      <c r="I199" s="41" t="e">
        <f>IF(A199="","",'Frese Valve Selection'!AF199&amp;" kPa")</f>
        <v>#N/A</v>
      </c>
      <c r="J199" s="41" t="e">
        <f>IF(A199="","",'Frese Valve Selection'!B199)</f>
        <v>#N/A</v>
      </c>
      <c r="K199" s="42" t="e">
        <f>IF(A199="","",'Frese Valve Selection'!E199)</f>
        <v>#N/A</v>
      </c>
    </row>
    <row r="200" spans="1:11">
      <c r="A200" s="40" t="e">
        <f>IF('Frese Valve Selection'!Q200=1,IF(ISBLANK('Frese Valve Selection'!T200),"",'Frese Valve Selection'!T200),"")</f>
        <v>#N/A</v>
      </c>
      <c r="B200" s="41" t="e">
        <f>IF(A200="","",'Frese Valve Selection'!C200)</f>
        <v>#N/A</v>
      </c>
      <c r="C200" s="41" t="e">
        <f>IF(A200="","",'Frese Valve Selection'!AE200)</f>
        <v>#N/A</v>
      </c>
      <c r="D200" s="41"/>
      <c r="E200" s="41"/>
      <c r="F200" s="41" t="e">
        <f>IF(A200="","",'Frese Valve Selection'!D200)</f>
        <v>#N/A</v>
      </c>
      <c r="G200" s="41">
        <v>1</v>
      </c>
      <c r="H200" s="41" t="s">
        <v>78</v>
      </c>
      <c r="I200" s="41" t="e">
        <f>IF(A200="","",'Frese Valve Selection'!AF200&amp;" kPa")</f>
        <v>#N/A</v>
      </c>
      <c r="J200" s="41" t="e">
        <f>IF(A200="","",'Frese Valve Selection'!B200)</f>
        <v>#N/A</v>
      </c>
      <c r="K200" s="42" t="e">
        <f>IF(A200="","",'Frese Valve Selection'!E200)</f>
        <v>#N/A</v>
      </c>
    </row>
    <row r="201" spans="1:11">
      <c r="A201" s="40" t="e">
        <f>IF('Frese Valve Selection'!Q201=1,IF(ISBLANK('Frese Valve Selection'!T201),"",'Frese Valve Selection'!T201),"")</f>
        <v>#N/A</v>
      </c>
      <c r="B201" s="41" t="e">
        <f>IF(A201="","",'Frese Valve Selection'!C201)</f>
        <v>#N/A</v>
      </c>
      <c r="C201" s="41" t="e">
        <f>IF(A201="","",'Frese Valve Selection'!AE201)</f>
        <v>#N/A</v>
      </c>
      <c r="D201" s="41"/>
      <c r="E201" s="41"/>
      <c r="F201" s="41" t="e">
        <f>IF(A201="","",'Frese Valve Selection'!D201)</f>
        <v>#N/A</v>
      </c>
      <c r="G201" s="41">
        <v>1</v>
      </c>
      <c r="H201" s="41" t="s">
        <v>78</v>
      </c>
      <c r="I201" s="41" t="e">
        <f>IF(A201="","",'Frese Valve Selection'!AF201&amp;" kPa")</f>
        <v>#N/A</v>
      </c>
      <c r="J201" s="41" t="e">
        <f>IF(A201="","",'Frese Valve Selection'!B201)</f>
        <v>#N/A</v>
      </c>
      <c r="K201" s="42" t="e">
        <f>IF(A201="","",'Frese Valve Selection'!E201)</f>
        <v>#N/A</v>
      </c>
    </row>
    <row r="202" spans="1:11">
      <c r="A202" s="40" t="e">
        <f>IF('Frese Valve Selection'!Q202=1,IF(ISBLANK('Frese Valve Selection'!T202),"",'Frese Valve Selection'!T202),"")</f>
        <v>#N/A</v>
      </c>
      <c r="B202" s="41" t="e">
        <f>IF(A202="","",'Frese Valve Selection'!C202)</f>
        <v>#N/A</v>
      </c>
      <c r="C202" s="41" t="e">
        <f>IF(A202="","",'Frese Valve Selection'!AE202)</f>
        <v>#N/A</v>
      </c>
      <c r="D202" s="41"/>
      <c r="E202" s="41"/>
      <c r="F202" s="41" t="e">
        <f>IF(A202="","",'Frese Valve Selection'!D202)</f>
        <v>#N/A</v>
      </c>
      <c r="G202" s="41">
        <v>1</v>
      </c>
      <c r="H202" s="41" t="s">
        <v>78</v>
      </c>
      <c r="I202" s="41" t="e">
        <f>IF(A202="","",'Frese Valve Selection'!AF202&amp;" kPa")</f>
        <v>#N/A</v>
      </c>
      <c r="J202" s="41" t="e">
        <f>IF(A202="","",'Frese Valve Selection'!B202)</f>
        <v>#N/A</v>
      </c>
      <c r="K202" s="42" t="e">
        <f>IF(A202="","",'Frese Valve Selection'!E202)</f>
        <v>#N/A</v>
      </c>
    </row>
    <row r="203" spans="1:11">
      <c r="A203" s="40" t="e">
        <f>IF('Frese Valve Selection'!Q203=1,IF(ISBLANK('Frese Valve Selection'!T203),"",'Frese Valve Selection'!T203),"")</f>
        <v>#N/A</v>
      </c>
      <c r="B203" s="41" t="e">
        <f>IF(A203="","",'Frese Valve Selection'!C203)</f>
        <v>#N/A</v>
      </c>
      <c r="C203" s="41" t="e">
        <f>IF(A203="","",'Frese Valve Selection'!AE203)</f>
        <v>#N/A</v>
      </c>
      <c r="D203" s="41"/>
      <c r="E203" s="41"/>
      <c r="F203" s="41" t="e">
        <f>IF(A203="","",'Frese Valve Selection'!D203)</f>
        <v>#N/A</v>
      </c>
      <c r="G203" s="41">
        <v>1</v>
      </c>
      <c r="H203" s="41" t="s">
        <v>78</v>
      </c>
      <c r="I203" s="41" t="e">
        <f>IF(A203="","",'Frese Valve Selection'!AF203&amp;" kPa")</f>
        <v>#N/A</v>
      </c>
      <c r="J203" s="41" t="e">
        <f>IF(A203="","",'Frese Valve Selection'!B203)</f>
        <v>#N/A</v>
      </c>
      <c r="K203" s="42" t="e">
        <f>IF(A203="","",'Frese Valve Selection'!E203)</f>
        <v>#N/A</v>
      </c>
    </row>
    <row r="204" spans="1:11">
      <c r="A204" s="40" t="e">
        <f>IF('Frese Valve Selection'!Q204=1,IF(ISBLANK('Frese Valve Selection'!T204),"",'Frese Valve Selection'!T204),"")</f>
        <v>#N/A</v>
      </c>
      <c r="B204" s="41" t="e">
        <f>IF(A204="","",'Frese Valve Selection'!C204)</f>
        <v>#N/A</v>
      </c>
      <c r="C204" s="41" t="e">
        <f>IF(A204="","",'Frese Valve Selection'!AE204)</f>
        <v>#N/A</v>
      </c>
      <c r="D204" s="41"/>
      <c r="E204" s="41"/>
      <c r="F204" s="41" t="e">
        <f>IF(A204="","",'Frese Valve Selection'!D204)</f>
        <v>#N/A</v>
      </c>
      <c r="G204" s="41">
        <v>1</v>
      </c>
      <c r="H204" s="41" t="s">
        <v>78</v>
      </c>
      <c r="I204" s="41" t="e">
        <f>IF(A204="","",'Frese Valve Selection'!AF204&amp;" kPa")</f>
        <v>#N/A</v>
      </c>
      <c r="J204" s="41" t="e">
        <f>IF(A204="","",'Frese Valve Selection'!B204)</f>
        <v>#N/A</v>
      </c>
      <c r="K204" s="42" t="e">
        <f>IF(A204="","",'Frese Valve Selection'!E204)</f>
        <v>#N/A</v>
      </c>
    </row>
    <row r="205" spans="1:11">
      <c r="A205" s="40" t="e">
        <f>IF('Frese Valve Selection'!Q205=1,IF(ISBLANK('Frese Valve Selection'!T205),"",'Frese Valve Selection'!T205),"")</f>
        <v>#N/A</v>
      </c>
      <c r="B205" s="41" t="e">
        <f>IF(A205="","",'Frese Valve Selection'!C205)</f>
        <v>#N/A</v>
      </c>
      <c r="C205" s="41" t="e">
        <f>IF(A205="","",'Frese Valve Selection'!AE205)</f>
        <v>#N/A</v>
      </c>
      <c r="D205" s="41"/>
      <c r="E205" s="41"/>
      <c r="F205" s="41" t="e">
        <f>IF(A205="","",'Frese Valve Selection'!D205)</f>
        <v>#N/A</v>
      </c>
      <c r="G205" s="41">
        <v>1</v>
      </c>
      <c r="H205" s="41" t="s">
        <v>78</v>
      </c>
      <c r="I205" s="41" t="e">
        <f>IF(A205="","",'Frese Valve Selection'!AF205&amp;" kPa")</f>
        <v>#N/A</v>
      </c>
      <c r="J205" s="41" t="e">
        <f>IF(A205="","",'Frese Valve Selection'!B205)</f>
        <v>#N/A</v>
      </c>
      <c r="K205" s="42" t="e">
        <f>IF(A205="","",'Frese Valve Selection'!E205)</f>
        <v>#N/A</v>
      </c>
    </row>
    <row r="206" spans="1:11">
      <c r="A206" s="40" t="e">
        <f>IF('Frese Valve Selection'!Q206=1,IF(ISBLANK('Frese Valve Selection'!T206),"",'Frese Valve Selection'!T206),"")</f>
        <v>#N/A</v>
      </c>
      <c r="B206" s="41" t="e">
        <f>IF(A206="","",'Frese Valve Selection'!C206)</f>
        <v>#N/A</v>
      </c>
      <c r="C206" s="41" t="e">
        <f>IF(A206="","",'Frese Valve Selection'!AE206)</f>
        <v>#N/A</v>
      </c>
      <c r="D206" s="41"/>
      <c r="E206" s="41"/>
      <c r="F206" s="41" t="e">
        <f>IF(A206="","",'Frese Valve Selection'!D206)</f>
        <v>#N/A</v>
      </c>
      <c r="G206" s="41">
        <v>1</v>
      </c>
      <c r="H206" s="41" t="s">
        <v>78</v>
      </c>
      <c r="I206" s="41" t="e">
        <f>IF(A206="","",'Frese Valve Selection'!AF206&amp;" kPa")</f>
        <v>#N/A</v>
      </c>
      <c r="J206" s="41" t="e">
        <f>IF(A206="","",'Frese Valve Selection'!B206)</f>
        <v>#N/A</v>
      </c>
      <c r="K206" s="42" t="e">
        <f>IF(A206="","",'Frese Valve Selection'!E206)</f>
        <v>#N/A</v>
      </c>
    </row>
    <row r="207" spans="1:11">
      <c r="A207" s="40" t="e">
        <f>IF('Frese Valve Selection'!Q207=1,IF(ISBLANK('Frese Valve Selection'!T207),"",'Frese Valve Selection'!T207),"")</f>
        <v>#N/A</v>
      </c>
      <c r="B207" s="41" t="e">
        <f>IF(A207="","",'Frese Valve Selection'!C207)</f>
        <v>#N/A</v>
      </c>
      <c r="C207" s="41" t="e">
        <f>IF(A207="","",'Frese Valve Selection'!AE207)</f>
        <v>#N/A</v>
      </c>
      <c r="D207" s="41"/>
      <c r="E207" s="41"/>
      <c r="F207" s="41" t="e">
        <f>IF(A207="","",'Frese Valve Selection'!D207)</f>
        <v>#N/A</v>
      </c>
      <c r="G207" s="41">
        <v>1</v>
      </c>
      <c r="H207" s="41" t="s">
        <v>78</v>
      </c>
      <c r="I207" s="41" t="e">
        <f>IF(A207="","",'Frese Valve Selection'!AF207&amp;" kPa")</f>
        <v>#N/A</v>
      </c>
      <c r="J207" s="41" t="e">
        <f>IF(A207="","",'Frese Valve Selection'!B207)</f>
        <v>#N/A</v>
      </c>
      <c r="K207" s="42" t="e">
        <f>IF(A207="","",'Frese Valve Selection'!E207)</f>
        <v>#N/A</v>
      </c>
    </row>
    <row r="208" spans="1:11">
      <c r="A208" s="40" t="e">
        <f>IF('Frese Valve Selection'!Q208=1,IF(ISBLANK('Frese Valve Selection'!T208),"",'Frese Valve Selection'!T208),"")</f>
        <v>#N/A</v>
      </c>
      <c r="B208" s="41" t="e">
        <f>IF(A208="","",'Frese Valve Selection'!C208)</f>
        <v>#N/A</v>
      </c>
      <c r="C208" s="41" t="e">
        <f>IF(A208="","",'Frese Valve Selection'!AE208)</f>
        <v>#N/A</v>
      </c>
      <c r="D208" s="41"/>
      <c r="E208" s="41"/>
      <c r="F208" s="41" t="e">
        <f>IF(A208="","",'Frese Valve Selection'!D208)</f>
        <v>#N/A</v>
      </c>
      <c r="G208" s="41">
        <v>1</v>
      </c>
      <c r="H208" s="41" t="s">
        <v>78</v>
      </c>
      <c r="I208" s="41" t="e">
        <f>IF(A208="","",'Frese Valve Selection'!AF208&amp;" kPa")</f>
        <v>#N/A</v>
      </c>
      <c r="J208" s="41" t="e">
        <f>IF(A208="","",'Frese Valve Selection'!B208)</f>
        <v>#N/A</v>
      </c>
      <c r="K208" s="42" t="e">
        <f>IF(A208="","",'Frese Valve Selection'!E208)</f>
        <v>#N/A</v>
      </c>
    </row>
    <row r="209" spans="1:11">
      <c r="A209" s="40" t="e">
        <f>IF('Frese Valve Selection'!Q209=1,IF(ISBLANK('Frese Valve Selection'!T209),"",'Frese Valve Selection'!T209),"")</f>
        <v>#N/A</v>
      </c>
      <c r="B209" s="41" t="e">
        <f>IF(A209="","",'Frese Valve Selection'!C209)</f>
        <v>#N/A</v>
      </c>
      <c r="C209" s="41" t="e">
        <f>IF(A209="","",'Frese Valve Selection'!AE209)</f>
        <v>#N/A</v>
      </c>
      <c r="D209" s="41"/>
      <c r="E209" s="41"/>
      <c r="F209" s="41" t="e">
        <f>IF(A209="","",'Frese Valve Selection'!D209)</f>
        <v>#N/A</v>
      </c>
      <c r="G209" s="41">
        <v>1</v>
      </c>
      <c r="H209" s="41" t="s">
        <v>78</v>
      </c>
      <c r="I209" s="41" t="e">
        <f>IF(A209="","",'Frese Valve Selection'!AF209&amp;" kPa")</f>
        <v>#N/A</v>
      </c>
      <c r="J209" s="41" t="e">
        <f>IF(A209="","",'Frese Valve Selection'!B209)</f>
        <v>#N/A</v>
      </c>
      <c r="K209" s="42" t="e">
        <f>IF(A209="","",'Frese Valve Selection'!E209)</f>
        <v>#N/A</v>
      </c>
    </row>
    <row r="210" spans="1:11">
      <c r="A210" s="40" t="e">
        <f>IF('Frese Valve Selection'!Q210=1,IF(ISBLANK('Frese Valve Selection'!T210),"",'Frese Valve Selection'!T210),"")</f>
        <v>#N/A</v>
      </c>
      <c r="B210" s="41" t="e">
        <f>IF(A210="","",'Frese Valve Selection'!C210)</f>
        <v>#N/A</v>
      </c>
      <c r="C210" s="41" t="e">
        <f>IF(A210="","",'Frese Valve Selection'!AE210)</f>
        <v>#N/A</v>
      </c>
      <c r="D210" s="41"/>
      <c r="E210" s="41"/>
      <c r="F210" s="41" t="e">
        <f>IF(A210="","",'Frese Valve Selection'!D210)</f>
        <v>#N/A</v>
      </c>
      <c r="G210" s="41">
        <v>1</v>
      </c>
      <c r="H210" s="41" t="s">
        <v>78</v>
      </c>
      <c r="I210" s="41" t="e">
        <f>IF(A210="","",'Frese Valve Selection'!AF210&amp;" kPa")</f>
        <v>#N/A</v>
      </c>
      <c r="J210" s="41" t="e">
        <f>IF(A210="","",'Frese Valve Selection'!B210)</f>
        <v>#N/A</v>
      </c>
      <c r="K210" s="42" t="e">
        <f>IF(A210="","",'Frese Valve Selection'!E210)</f>
        <v>#N/A</v>
      </c>
    </row>
    <row r="211" spans="1:11">
      <c r="A211" s="40" t="e">
        <f>IF('Frese Valve Selection'!Q211=1,IF(ISBLANK('Frese Valve Selection'!T211),"",'Frese Valve Selection'!T211),"")</f>
        <v>#N/A</v>
      </c>
      <c r="B211" s="41" t="e">
        <f>IF(A211="","",'Frese Valve Selection'!C211)</f>
        <v>#N/A</v>
      </c>
      <c r="C211" s="41" t="e">
        <f>IF(A211="","",'Frese Valve Selection'!AE211)</f>
        <v>#N/A</v>
      </c>
      <c r="D211" s="41"/>
      <c r="E211" s="41"/>
      <c r="F211" s="41" t="e">
        <f>IF(A211="","",'Frese Valve Selection'!D211)</f>
        <v>#N/A</v>
      </c>
      <c r="G211" s="41">
        <v>1</v>
      </c>
      <c r="H211" s="41" t="s">
        <v>78</v>
      </c>
      <c r="I211" s="41" t="e">
        <f>IF(A211="","",'Frese Valve Selection'!AF211&amp;" kPa")</f>
        <v>#N/A</v>
      </c>
      <c r="J211" s="41" t="e">
        <f>IF(A211="","",'Frese Valve Selection'!B211)</f>
        <v>#N/A</v>
      </c>
      <c r="K211" s="42" t="e">
        <f>IF(A211="","",'Frese Valve Selection'!E211)</f>
        <v>#N/A</v>
      </c>
    </row>
    <row r="212" spans="1:11">
      <c r="A212" s="40" t="e">
        <f>IF('Frese Valve Selection'!Q212=1,IF(ISBLANK('Frese Valve Selection'!T212),"",'Frese Valve Selection'!T212),"")</f>
        <v>#N/A</v>
      </c>
      <c r="B212" s="41" t="e">
        <f>IF(A212="","",'Frese Valve Selection'!C212)</f>
        <v>#N/A</v>
      </c>
      <c r="C212" s="41" t="e">
        <f>IF(A212="","",'Frese Valve Selection'!AE212)</f>
        <v>#N/A</v>
      </c>
      <c r="D212" s="41"/>
      <c r="E212" s="41"/>
      <c r="F212" s="41" t="e">
        <f>IF(A212="","",'Frese Valve Selection'!D212)</f>
        <v>#N/A</v>
      </c>
      <c r="G212" s="41">
        <v>1</v>
      </c>
      <c r="H212" s="41" t="s">
        <v>78</v>
      </c>
      <c r="I212" s="41" t="e">
        <f>IF(A212="","",'Frese Valve Selection'!AF212&amp;" kPa")</f>
        <v>#N/A</v>
      </c>
      <c r="J212" s="41" t="e">
        <f>IF(A212="","",'Frese Valve Selection'!B212)</f>
        <v>#N/A</v>
      </c>
      <c r="K212" s="42" t="e">
        <f>IF(A212="","",'Frese Valve Selection'!E212)</f>
        <v>#N/A</v>
      </c>
    </row>
    <row r="213" spans="1:11">
      <c r="A213" s="40" t="e">
        <f>IF('Frese Valve Selection'!Q213=1,IF(ISBLANK('Frese Valve Selection'!T213),"",'Frese Valve Selection'!T213),"")</f>
        <v>#N/A</v>
      </c>
      <c r="B213" s="41" t="e">
        <f>IF(A213="","",'Frese Valve Selection'!C213)</f>
        <v>#N/A</v>
      </c>
      <c r="C213" s="41" t="e">
        <f>IF(A213="","",'Frese Valve Selection'!AE213)</f>
        <v>#N/A</v>
      </c>
      <c r="D213" s="41"/>
      <c r="E213" s="41"/>
      <c r="F213" s="41" t="e">
        <f>IF(A213="","",'Frese Valve Selection'!D213)</f>
        <v>#N/A</v>
      </c>
      <c r="G213" s="41">
        <v>1</v>
      </c>
      <c r="H213" s="41" t="s">
        <v>78</v>
      </c>
      <c r="I213" s="41" t="e">
        <f>IF(A213="","",'Frese Valve Selection'!AF213&amp;" kPa")</f>
        <v>#N/A</v>
      </c>
      <c r="J213" s="41" t="e">
        <f>IF(A213="","",'Frese Valve Selection'!B213)</f>
        <v>#N/A</v>
      </c>
      <c r="K213" s="42" t="e">
        <f>IF(A213="","",'Frese Valve Selection'!E213)</f>
        <v>#N/A</v>
      </c>
    </row>
    <row r="214" spans="1:11">
      <c r="A214" s="40" t="e">
        <f>IF('Frese Valve Selection'!Q214=1,IF(ISBLANK('Frese Valve Selection'!T214),"",'Frese Valve Selection'!T214),"")</f>
        <v>#N/A</v>
      </c>
      <c r="B214" s="41" t="e">
        <f>IF(A214="","",'Frese Valve Selection'!C214)</f>
        <v>#N/A</v>
      </c>
      <c r="C214" s="41" t="e">
        <f>IF(A214="","",'Frese Valve Selection'!AE214)</f>
        <v>#N/A</v>
      </c>
      <c r="D214" s="41"/>
      <c r="E214" s="41"/>
      <c r="F214" s="41" t="e">
        <f>IF(A214="","",'Frese Valve Selection'!D214)</f>
        <v>#N/A</v>
      </c>
      <c r="G214" s="41">
        <v>1</v>
      </c>
      <c r="H214" s="41" t="s">
        <v>78</v>
      </c>
      <c r="I214" s="41" t="e">
        <f>IF(A214="","",'Frese Valve Selection'!AF214&amp;" kPa")</f>
        <v>#N/A</v>
      </c>
      <c r="J214" s="41" t="e">
        <f>IF(A214="","",'Frese Valve Selection'!B214)</f>
        <v>#N/A</v>
      </c>
      <c r="K214" s="42" t="e">
        <f>IF(A214="","",'Frese Valve Selection'!E214)</f>
        <v>#N/A</v>
      </c>
    </row>
    <row r="215" spans="1:11">
      <c r="A215" s="40" t="e">
        <f>IF('Frese Valve Selection'!Q215=1,IF(ISBLANK('Frese Valve Selection'!T215),"",'Frese Valve Selection'!T215),"")</f>
        <v>#N/A</v>
      </c>
      <c r="B215" s="41" t="e">
        <f>IF(A215="","",'Frese Valve Selection'!C215)</f>
        <v>#N/A</v>
      </c>
      <c r="C215" s="41" t="e">
        <f>IF(A215="","",'Frese Valve Selection'!AE215)</f>
        <v>#N/A</v>
      </c>
      <c r="D215" s="41"/>
      <c r="E215" s="41"/>
      <c r="F215" s="41" t="e">
        <f>IF(A215="","",'Frese Valve Selection'!D215)</f>
        <v>#N/A</v>
      </c>
      <c r="G215" s="41">
        <v>1</v>
      </c>
      <c r="H215" s="41" t="s">
        <v>78</v>
      </c>
      <c r="I215" s="41" t="e">
        <f>IF(A215="","",'Frese Valve Selection'!AF215&amp;" kPa")</f>
        <v>#N/A</v>
      </c>
      <c r="J215" s="41" t="e">
        <f>IF(A215="","",'Frese Valve Selection'!B215)</f>
        <v>#N/A</v>
      </c>
      <c r="K215" s="42" t="e">
        <f>IF(A215="","",'Frese Valve Selection'!E215)</f>
        <v>#N/A</v>
      </c>
    </row>
    <row r="216" spans="1:11">
      <c r="A216" s="40" t="e">
        <f>IF('Frese Valve Selection'!Q216=1,IF(ISBLANK('Frese Valve Selection'!T216),"",'Frese Valve Selection'!T216),"")</f>
        <v>#N/A</v>
      </c>
      <c r="B216" s="41" t="e">
        <f>IF(A216="","",'Frese Valve Selection'!C216)</f>
        <v>#N/A</v>
      </c>
      <c r="C216" s="41" t="e">
        <f>IF(A216="","",'Frese Valve Selection'!AE216)</f>
        <v>#N/A</v>
      </c>
      <c r="D216" s="41"/>
      <c r="E216" s="41"/>
      <c r="F216" s="41" t="e">
        <f>IF(A216="","",'Frese Valve Selection'!D216)</f>
        <v>#N/A</v>
      </c>
      <c r="G216" s="41">
        <v>1</v>
      </c>
      <c r="H216" s="41" t="s">
        <v>78</v>
      </c>
      <c r="I216" s="41" t="e">
        <f>IF(A216="","",'Frese Valve Selection'!AF216&amp;" kPa")</f>
        <v>#N/A</v>
      </c>
      <c r="J216" s="41" t="e">
        <f>IF(A216="","",'Frese Valve Selection'!B216)</f>
        <v>#N/A</v>
      </c>
      <c r="K216" s="42" t="e">
        <f>IF(A216="","",'Frese Valve Selection'!E216)</f>
        <v>#N/A</v>
      </c>
    </row>
    <row r="217" spans="1:11">
      <c r="A217" s="40" t="e">
        <f>IF('Frese Valve Selection'!Q217=1,IF(ISBLANK('Frese Valve Selection'!T217),"",'Frese Valve Selection'!T217),"")</f>
        <v>#N/A</v>
      </c>
      <c r="B217" s="41" t="e">
        <f>IF(A217="","",'Frese Valve Selection'!C217)</f>
        <v>#N/A</v>
      </c>
      <c r="C217" s="41" t="e">
        <f>IF(A217="","",'Frese Valve Selection'!AE217)</f>
        <v>#N/A</v>
      </c>
      <c r="D217" s="41"/>
      <c r="E217" s="41"/>
      <c r="F217" s="41" t="e">
        <f>IF(A217="","",'Frese Valve Selection'!D217)</f>
        <v>#N/A</v>
      </c>
      <c r="G217" s="41">
        <v>1</v>
      </c>
      <c r="H217" s="41" t="s">
        <v>78</v>
      </c>
      <c r="I217" s="41" t="e">
        <f>IF(A217="","",'Frese Valve Selection'!AF217&amp;" kPa")</f>
        <v>#N/A</v>
      </c>
      <c r="J217" s="41" t="e">
        <f>IF(A217="","",'Frese Valve Selection'!B217)</f>
        <v>#N/A</v>
      </c>
      <c r="K217" s="42" t="e">
        <f>IF(A217="","",'Frese Valve Selection'!E217)</f>
        <v>#N/A</v>
      </c>
    </row>
    <row r="218" spans="1:11">
      <c r="A218" s="40" t="e">
        <f>IF('Frese Valve Selection'!Q218=1,IF(ISBLANK('Frese Valve Selection'!T218),"",'Frese Valve Selection'!T218),"")</f>
        <v>#N/A</v>
      </c>
      <c r="B218" s="41" t="e">
        <f>IF(A218="","",'Frese Valve Selection'!C218)</f>
        <v>#N/A</v>
      </c>
      <c r="C218" s="41" t="e">
        <f>IF(A218="","",'Frese Valve Selection'!AE218)</f>
        <v>#N/A</v>
      </c>
      <c r="D218" s="41"/>
      <c r="E218" s="41"/>
      <c r="F218" s="41" t="e">
        <f>IF(A218="","",'Frese Valve Selection'!D218)</f>
        <v>#N/A</v>
      </c>
      <c r="G218" s="41">
        <v>1</v>
      </c>
      <c r="H218" s="41" t="s">
        <v>78</v>
      </c>
      <c r="I218" s="41" t="e">
        <f>IF(A218="","",'Frese Valve Selection'!AF218&amp;" kPa")</f>
        <v>#N/A</v>
      </c>
      <c r="J218" s="41" t="e">
        <f>IF(A218="","",'Frese Valve Selection'!B218)</f>
        <v>#N/A</v>
      </c>
      <c r="K218" s="42" t="e">
        <f>IF(A218="","",'Frese Valve Selection'!E218)</f>
        <v>#N/A</v>
      </c>
    </row>
    <row r="219" spans="1:11">
      <c r="A219" s="40" t="e">
        <f>IF('Frese Valve Selection'!Q219=1,IF(ISBLANK('Frese Valve Selection'!T219),"",'Frese Valve Selection'!T219),"")</f>
        <v>#N/A</v>
      </c>
      <c r="B219" s="41" t="e">
        <f>IF(A219="","",'Frese Valve Selection'!C219)</f>
        <v>#N/A</v>
      </c>
      <c r="C219" s="41" t="e">
        <f>IF(A219="","",'Frese Valve Selection'!AE219)</f>
        <v>#N/A</v>
      </c>
      <c r="D219" s="41"/>
      <c r="E219" s="41"/>
      <c r="F219" s="41" t="e">
        <f>IF(A219="","",'Frese Valve Selection'!D219)</f>
        <v>#N/A</v>
      </c>
      <c r="G219" s="41">
        <v>1</v>
      </c>
      <c r="H219" s="41" t="s">
        <v>78</v>
      </c>
      <c r="I219" s="41" t="e">
        <f>IF(A219="","",'Frese Valve Selection'!AF219&amp;" kPa")</f>
        <v>#N/A</v>
      </c>
      <c r="J219" s="41" t="e">
        <f>IF(A219="","",'Frese Valve Selection'!B219)</f>
        <v>#N/A</v>
      </c>
      <c r="K219" s="42" t="e">
        <f>IF(A219="","",'Frese Valve Selection'!E219)</f>
        <v>#N/A</v>
      </c>
    </row>
    <row r="220" spans="1:11">
      <c r="A220" s="40" t="e">
        <f>IF('Frese Valve Selection'!Q220=1,IF(ISBLANK('Frese Valve Selection'!T220),"",'Frese Valve Selection'!T220),"")</f>
        <v>#N/A</v>
      </c>
      <c r="B220" s="41" t="e">
        <f>IF(A220="","",'Frese Valve Selection'!C220)</f>
        <v>#N/A</v>
      </c>
      <c r="C220" s="41" t="e">
        <f>IF(A220="","",'Frese Valve Selection'!AE220)</f>
        <v>#N/A</v>
      </c>
      <c r="D220" s="41"/>
      <c r="E220" s="41"/>
      <c r="F220" s="41" t="e">
        <f>IF(A220="","",'Frese Valve Selection'!D220)</f>
        <v>#N/A</v>
      </c>
      <c r="G220" s="41">
        <v>1</v>
      </c>
      <c r="H220" s="41" t="s">
        <v>78</v>
      </c>
      <c r="I220" s="41" t="e">
        <f>IF(A220="","",'Frese Valve Selection'!AF220&amp;" kPa")</f>
        <v>#N/A</v>
      </c>
      <c r="J220" s="41" t="e">
        <f>IF(A220="","",'Frese Valve Selection'!B220)</f>
        <v>#N/A</v>
      </c>
      <c r="K220" s="42" t="e">
        <f>IF(A220="","",'Frese Valve Selection'!E220)</f>
        <v>#N/A</v>
      </c>
    </row>
    <row r="221" spans="1:11">
      <c r="A221" s="40" t="e">
        <f>IF('Frese Valve Selection'!Q221=1,IF(ISBLANK('Frese Valve Selection'!T221),"",'Frese Valve Selection'!T221),"")</f>
        <v>#N/A</v>
      </c>
      <c r="B221" s="41" t="e">
        <f>IF(A221="","",'Frese Valve Selection'!C221)</f>
        <v>#N/A</v>
      </c>
      <c r="C221" s="41" t="e">
        <f>IF(A221="","",'Frese Valve Selection'!AE221)</f>
        <v>#N/A</v>
      </c>
      <c r="D221" s="41"/>
      <c r="E221" s="41"/>
      <c r="F221" s="41" t="e">
        <f>IF(A221="","",'Frese Valve Selection'!D221)</f>
        <v>#N/A</v>
      </c>
      <c r="G221" s="41">
        <v>1</v>
      </c>
      <c r="H221" s="41" t="s">
        <v>78</v>
      </c>
      <c r="I221" s="41" t="e">
        <f>IF(A221="","",'Frese Valve Selection'!AF221&amp;" kPa")</f>
        <v>#N/A</v>
      </c>
      <c r="J221" s="41" t="e">
        <f>IF(A221="","",'Frese Valve Selection'!B221)</f>
        <v>#N/A</v>
      </c>
      <c r="K221" s="42" t="e">
        <f>IF(A221="","",'Frese Valve Selection'!E221)</f>
        <v>#N/A</v>
      </c>
    </row>
    <row r="222" spans="1:11">
      <c r="A222" s="40" t="e">
        <f>IF('Frese Valve Selection'!Q222=1,IF(ISBLANK('Frese Valve Selection'!T222),"",'Frese Valve Selection'!T222),"")</f>
        <v>#N/A</v>
      </c>
      <c r="B222" s="41" t="e">
        <f>IF(A222="","",'Frese Valve Selection'!C222)</f>
        <v>#N/A</v>
      </c>
      <c r="C222" s="41" t="e">
        <f>IF(A222="","",'Frese Valve Selection'!AE222)</f>
        <v>#N/A</v>
      </c>
      <c r="D222" s="41"/>
      <c r="E222" s="41"/>
      <c r="F222" s="41" t="e">
        <f>IF(A222="","",'Frese Valve Selection'!D222)</f>
        <v>#N/A</v>
      </c>
      <c r="G222" s="41">
        <v>1</v>
      </c>
      <c r="H222" s="41" t="s">
        <v>78</v>
      </c>
      <c r="I222" s="41" t="e">
        <f>IF(A222="","",'Frese Valve Selection'!AF222&amp;" kPa")</f>
        <v>#N/A</v>
      </c>
      <c r="J222" s="41" t="e">
        <f>IF(A222="","",'Frese Valve Selection'!B222)</f>
        <v>#N/A</v>
      </c>
      <c r="K222" s="42" t="e">
        <f>IF(A222="","",'Frese Valve Selection'!E222)</f>
        <v>#N/A</v>
      </c>
    </row>
    <row r="223" spans="1:11">
      <c r="A223" s="40" t="e">
        <f>IF('Frese Valve Selection'!Q223=1,IF(ISBLANK('Frese Valve Selection'!T223),"",'Frese Valve Selection'!T223),"")</f>
        <v>#N/A</v>
      </c>
      <c r="B223" s="41" t="e">
        <f>IF(A223="","",'Frese Valve Selection'!C223)</f>
        <v>#N/A</v>
      </c>
      <c r="C223" s="41" t="e">
        <f>IF(A223="","",'Frese Valve Selection'!AE223)</f>
        <v>#N/A</v>
      </c>
      <c r="D223" s="41"/>
      <c r="E223" s="41"/>
      <c r="F223" s="41" t="e">
        <f>IF(A223="","",'Frese Valve Selection'!D223)</f>
        <v>#N/A</v>
      </c>
      <c r="G223" s="41">
        <v>1</v>
      </c>
      <c r="H223" s="41" t="s">
        <v>78</v>
      </c>
      <c r="I223" s="41" t="e">
        <f>IF(A223="","",'Frese Valve Selection'!AF223&amp;" kPa")</f>
        <v>#N/A</v>
      </c>
      <c r="J223" s="41" t="e">
        <f>IF(A223="","",'Frese Valve Selection'!B223)</f>
        <v>#N/A</v>
      </c>
      <c r="K223" s="42" t="e">
        <f>IF(A223="","",'Frese Valve Selection'!E223)</f>
        <v>#N/A</v>
      </c>
    </row>
    <row r="224" spans="1:11">
      <c r="A224" s="40" t="e">
        <f>IF('Frese Valve Selection'!Q224=1,IF(ISBLANK('Frese Valve Selection'!T224),"",'Frese Valve Selection'!T224),"")</f>
        <v>#N/A</v>
      </c>
      <c r="B224" s="41" t="e">
        <f>IF(A224="","",'Frese Valve Selection'!C224)</f>
        <v>#N/A</v>
      </c>
      <c r="C224" s="41" t="e">
        <f>IF(A224="","",'Frese Valve Selection'!AE224)</f>
        <v>#N/A</v>
      </c>
      <c r="D224" s="41"/>
      <c r="E224" s="41"/>
      <c r="F224" s="41" t="e">
        <f>IF(A224="","",'Frese Valve Selection'!D224)</f>
        <v>#N/A</v>
      </c>
      <c r="G224" s="41">
        <v>1</v>
      </c>
      <c r="H224" s="41" t="s">
        <v>78</v>
      </c>
      <c r="I224" s="41" t="e">
        <f>IF(A224="","",'Frese Valve Selection'!AF224&amp;" kPa")</f>
        <v>#N/A</v>
      </c>
      <c r="J224" s="41" t="e">
        <f>IF(A224="","",'Frese Valve Selection'!B224)</f>
        <v>#N/A</v>
      </c>
      <c r="K224" s="42" t="e">
        <f>IF(A224="","",'Frese Valve Selection'!E224)</f>
        <v>#N/A</v>
      </c>
    </row>
    <row r="225" spans="1:11">
      <c r="A225" s="40" t="e">
        <f>IF('Frese Valve Selection'!Q225=1,IF(ISBLANK('Frese Valve Selection'!T225),"",'Frese Valve Selection'!T225),"")</f>
        <v>#N/A</v>
      </c>
      <c r="B225" s="41" t="e">
        <f>IF(A225="","",'Frese Valve Selection'!C225)</f>
        <v>#N/A</v>
      </c>
      <c r="C225" s="41" t="e">
        <f>IF(A225="","",'Frese Valve Selection'!AE225)</f>
        <v>#N/A</v>
      </c>
      <c r="D225" s="41"/>
      <c r="E225" s="41"/>
      <c r="F225" s="41" t="e">
        <f>IF(A225="","",'Frese Valve Selection'!D225)</f>
        <v>#N/A</v>
      </c>
      <c r="G225" s="41">
        <v>1</v>
      </c>
      <c r="H225" s="41" t="s">
        <v>78</v>
      </c>
      <c r="I225" s="41" t="e">
        <f>IF(A225="","",'Frese Valve Selection'!AF225&amp;" kPa")</f>
        <v>#N/A</v>
      </c>
      <c r="J225" s="41" t="e">
        <f>IF(A225="","",'Frese Valve Selection'!B225)</f>
        <v>#N/A</v>
      </c>
      <c r="K225" s="42" t="e">
        <f>IF(A225="","",'Frese Valve Selection'!E225)</f>
        <v>#N/A</v>
      </c>
    </row>
    <row r="226" spans="1:11">
      <c r="A226" s="40" t="e">
        <f>IF('Frese Valve Selection'!Q226=1,IF(ISBLANK('Frese Valve Selection'!T226),"",'Frese Valve Selection'!T226),"")</f>
        <v>#N/A</v>
      </c>
      <c r="B226" s="41" t="e">
        <f>IF(A226="","",'Frese Valve Selection'!C226)</f>
        <v>#N/A</v>
      </c>
      <c r="C226" s="41" t="e">
        <f>IF(A226="","",'Frese Valve Selection'!AE226)</f>
        <v>#N/A</v>
      </c>
      <c r="D226" s="41"/>
      <c r="E226" s="41"/>
      <c r="F226" s="41" t="e">
        <f>IF(A226="","",'Frese Valve Selection'!D226)</f>
        <v>#N/A</v>
      </c>
      <c r="G226" s="41">
        <v>1</v>
      </c>
      <c r="H226" s="41" t="s">
        <v>78</v>
      </c>
      <c r="I226" s="41" t="e">
        <f>IF(A226="","",'Frese Valve Selection'!AF226&amp;" kPa")</f>
        <v>#N/A</v>
      </c>
      <c r="J226" s="41" t="e">
        <f>IF(A226="","",'Frese Valve Selection'!B226)</f>
        <v>#N/A</v>
      </c>
      <c r="K226" s="42" t="e">
        <f>IF(A226="","",'Frese Valve Selection'!E226)</f>
        <v>#N/A</v>
      </c>
    </row>
    <row r="227" spans="1:11">
      <c r="A227" s="40" t="e">
        <f>IF('Frese Valve Selection'!Q227=1,IF(ISBLANK('Frese Valve Selection'!T227),"",'Frese Valve Selection'!T227),"")</f>
        <v>#N/A</v>
      </c>
      <c r="B227" s="41" t="e">
        <f>IF(A227="","",'Frese Valve Selection'!C227)</f>
        <v>#N/A</v>
      </c>
      <c r="C227" s="41" t="e">
        <f>IF(A227="","",'Frese Valve Selection'!AE227)</f>
        <v>#N/A</v>
      </c>
      <c r="D227" s="41"/>
      <c r="E227" s="41"/>
      <c r="F227" s="41" t="e">
        <f>IF(A227="","",'Frese Valve Selection'!D227)</f>
        <v>#N/A</v>
      </c>
      <c r="G227" s="41">
        <v>1</v>
      </c>
      <c r="H227" s="41" t="s">
        <v>78</v>
      </c>
      <c r="I227" s="41" t="e">
        <f>IF(A227="","",'Frese Valve Selection'!AF227&amp;" kPa")</f>
        <v>#N/A</v>
      </c>
      <c r="J227" s="41" t="e">
        <f>IF(A227="","",'Frese Valve Selection'!B227)</f>
        <v>#N/A</v>
      </c>
      <c r="K227" s="42" t="e">
        <f>IF(A227="","",'Frese Valve Selection'!E227)</f>
        <v>#N/A</v>
      </c>
    </row>
    <row r="228" spans="1:11">
      <c r="A228" s="40" t="e">
        <f>IF('Frese Valve Selection'!Q228=1,IF(ISBLANK('Frese Valve Selection'!T228),"",'Frese Valve Selection'!T228),"")</f>
        <v>#N/A</v>
      </c>
      <c r="B228" s="41" t="e">
        <f>IF(A228="","",'Frese Valve Selection'!C228)</f>
        <v>#N/A</v>
      </c>
      <c r="C228" s="41" t="e">
        <f>IF(A228="","",'Frese Valve Selection'!AE228)</f>
        <v>#N/A</v>
      </c>
      <c r="D228" s="41"/>
      <c r="E228" s="41"/>
      <c r="F228" s="41" t="e">
        <f>IF(A228="","",'Frese Valve Selection'!D228)</f>
        <v>#N/A</v>
      </c>
      <c r="G228" s="41">
        <v>1</v>
      </c>
      <c r="H228" s="41" t="s">
        <v>78</v>
      </c>
      <c r="I228" s="41" t="e">
        <f>IF(A228="","",'Frese Valve Selection'!AF228&amp;" kPa")</f>
        <v>#N/A</v>
      </c>
      <c r="J228" s="41" t="e">
        <f>IF(A228="","",'Frese Valve Selection'!B228)</f>
        <v>#N/A</v>
      </c>
      <c r="K228" s="42" t="e">
        <f>IF(A228="","",'Frese Valve Selection'!E228)</f>
        <v>#N/A</v>
      </c>
    </row>
    <row r="229" spans="1:11">
      <c r="A229" s="40" t="e">
        <f>IF('Frese Valve Selection'!Q229=1,IF(ISBLANK('Frese Valve Selection'!T229),"",'Frese Valve Selection'!T229),"")</f>
        <v>#N/A</v>
      </c>
      <c r="B229" s="41" t="e">
        <f>IF(A229="","",'Frese Valve Selection'!C229)</f>
        <v>#N/A</v>
      </c>
      <c r="C229" s="41" t="e">
        <f>IF(A229="","",'Frese Valve Selection'!AE229)</f>
        <v>#N/A</v>
      </c>
      <c r="D229" s="41"/>
      <c r="E229" s="41"/>
      <c r="F229" s="41" t="e">
        <f>IF(A229="","",'Frese Valve Selection'!D229)</f>
        <v>#N/A</v>
      </c>
      <c r="G229" s="41">
        <v>1</v>
      </c>
      <c r="H229" s="41" t="s">
        <v>78</v>
      </c>
      <c r="I229" s="41" t="e">
        <f>IF(A229="","",'Frese Valve Selection'!AF229&amp;" kPa")</f>
        <v>#N/A</v>
      </c>
      <c r="J229" s="41" t="e">
        <f>IF(A229="","",'Frese Valve Selection'!B229)</f>
        <v>#N/A</v>
      </c>
      <c r="K229" s="42" t="e">
        <f>IF(A229="","",'Frese Valve Selection'!E229)</f>
        <v>#N/A</v>
      </c>
    </row>
    <row r="230" spans="1:11">
      <c r="A230" s="40" t="e">
        <f>IF('Frese Valve Selection'!Q230=1,IF(ISBLANK('Frese Valve Selection'!T230),"",'Frese Valve Selection'!T230),"")</f>
        <v>#N/A</v>
      </c>
      <c r="B230" s="41" t="e">
        <f>IF(A230="","",'Frese Valve Selection'!C230)</f>
        <v>#N/A</v>
      </c>
      <c r="C230" s="41" t="e">
        <f>IF(A230="","",'Frese Valve Selection'!AE230)</f>
        <v>#N/A</v>
      </c>
      <c r="D230" s="41"/>
      <c r="E230" s="41"/>
      <c r="F230" s="41" t="e">
        <f>IF(A230="","",'Frese Valve Selection'!D230)</f>
        <v>#N/A</v>
      </c>
      <c r="G230" s="41">
        <v>1</v>
      </c>
      <c r="H230" s="41" t="s">
        <v>78</v>
      </c>
      <c r="I230" s="41" t="e">
        <f>IF(A230="","",'Frese Valve Selection'!AF230&amp;" kPa")</f>
        <v>#N/A</v>
      </c>
      <c r="J230" s="41" t="e">
        <f>IF(A230="","",'Frese Valve Selection'!B230)</f>
        <v>#N/A</v>
      </c>
      <c r="K230" s="42" t="e">
        <f>IF(A230="","",'Frese Valve Selection'!E230)</f>
        <v>#N/A</v>
      </c>
    </row>
    <row r="231" spans="1:11">
      <c r="A231" s="40" t="e">
        <f>IF('Frese Valve Selection'!Q231=1,IF(ISBLANK('Frese Valve Selection'!T231),"",'Frese Valve Selection'!T231),"")</f>
        <v>#N/A</v>
      </c>
      <c r="B231" s="41" t="e">
        <f>IF(A231="","",'Frese Valve Selection'!C231)</f>
        <v>#N/A</v>
      </c>
      <c r="C231" s="41" t="e">
        <f>IF(A231="","",'Frese Valve Selection'!AE231)</f>
        <v>#N/A</v>
      </c>
      <c r="D231" s="41"/>
      <c r="E231" s="41"/>
      <c r="F231" s="41" t="e">
        <f>IF(A231="","",'Frese Valve Selection'!D231)</f>
        <v>#N/A</v>
      </c>
      <c r="G231" s="41">
        <v>1</v>
      </c>
      <c r="H231" s="41" t="s">
        <v>78</v>
      </c>
      <c r="I231" s="41" t="e">
        <f>IF(A231="","",'Frese Valve Selection'!AF231&amp;" kPa")</f>
        <v>#N/A</v>
      </c>
      <c r="J231" s="41" t="e">
        <f>IF(A231="","",'Frese Valve Selection'!B231)</f>
        <v>#N/A</v>
      </c>
      <c r="K231" s="42" t="e">
        <f>IF(A231="","",'Frese Valve Selection'!E231)</f>
        <v>#N/A</v>
      </c>
    </row>
    <row r="232" spans="1:11">
      <c r="A232" s="40" t="e">
        <f>IF('Frese Valve Selection'!Q232=1,IF(ISBLANK('Frese Valve Selection'!T232),"",'Frese Valve Selection'!T232),"")</f>
        <v>#N/A</v>
      </c>
      <c r="B232" s="41" t="e">
        <f>IF(A232="","",'Frese Valve Selection'!C232)</f>
        <v>#N/A</v>
      </c>
      <c r="C232" s="41" t="e">
        <f>IF(A232="","",'Frese Valve Selection'!AE232)</f>
        <v>#N/A</v>
      </c>
      <c r="D232" s="41"/>
      <c r="E232" s="41"/>
      <c r="F232" s="41" t="e">
        <f>IF(A232="","",'Frese Valve Selection'!D232)</f>
        <v>#N/A</v>
      </c>
      <c r="G232" s="41">
        <v>1</v>
      </c>
      <c r="H232" s="41" t="s">
        <v>78</v>
      </c>
      <c r="I232" s="41" t="e">
        <f>IF(A232="","",'Frese Valve Selection'!AF232&amp;" kPa")</f>
        <v>#N/A</v>
      </c>
      <c r="J232" s="41" t="e">
        <f>IF(A232="","",'Frese Valve Selection'!B232)</f>
        <v>#N/A</v>
      </c>
      <c r="K232" s="42" t="e">
        <f>IF(A232="","",'Frese Valve Selection'!E232)</f>
        <v>#N/A</v>
      </c>
    </row>
    <row r="233" spans="1:11">
      <c r="A233" s="40" t="e">
        <f>IF('Frese Valve Selection'!Q233=1,IF(ISBLANK('Frese Valve Selection'!T233),"",'Frese Valve Selection'!T233),"")</f>
        <v>#N/A</v>
      </c>
      <c r="B233" s="41" t="e">
        <f>IF(A233="","",'Frese Valve Selection'!C233)</f>
        <v>#N/A</v>
      </c>
      <c r="C233" s="41" t="e">
        <f>IF(A233="","",'Frese Valve Selection'!AE233)</f>
        <v>#N/A</v>
      </c>
      <c r="D233" s="41"/>
      <c r="E233" s="41"/>
      <c r="F233" s="41" t="e">
        <f>IF(A233="","",'Frese Valve Selection'!D233)</f>
        <v>#N/A</v>
      </c>
      <c r="G233" s="41">
        <v>1</v>
      </c>
      <c r="H233" s="41" t="s">
        <v>78</v>
      </c>
      <c r="I233" s="41" t="e">
        <f>IF(A233="","",'Frese Valve Selection'!AF233&amp;" kPa")</f>
        <v>#N/A</v>
      </c>
      <c r="J233" s="41" t="e">
        <f>IF(A233="","",'Frese Valve Selection'!B233)</f>
        <v>#N/A</v>
      </c>
      <c r="K233" s="42" t="e">
        <f>IF(A233="","",'Frese Valve Selection'!E233)</f>
        <v>#N/A</v>
      </c>
    </row>
    <row r="234" spans="1:11">
      <c r="A234" s="40" t="e">
        <f>IF('Frese Valve Selection'!Q234=1,IF(ISBLANK('Frese Valve Selection'!T234),"",'Frese Valve Selection'!T234),"")</f>
        <v>#N/A</v>
      </c>
      <c r="B234" s="41" t="e">
        <f>IF(A234="","",'Frese Valve Selection'!C234)</f>
        <v>#N/A</v>
      </c>
      <c r="C234" s="41" t="e">
        <f>IF(A234="","",'Frese Valve Selection'!AE234)</f>
        <v>#N/A</v>
      </c>
      <c r="D234" s="41"/>
      <c r="E234" s="41"/>
      <c r="F234" s="41" t="e">
        <f>IF(A234="","",'Frese Valve Selection'!D234)</f>
        <v>#N/A</v>
      </c>
      <c r="G234" s="41">
        <v>1</v>
      </c>
      <c r="H234" s="41" t="s">
        <v>78</v>
      </c>
      <c r="I234" s="41" t="e">
        <f>IF(A234="","",'Frese Valve Selection'!AF234&amp;" kPa")</f>
        <v>#N/A</v>
      </c>
      <c r="J234" s="41" t="e">
        <f>IF(A234="","",'Frese Valve Selection'!B234)</f>
        <v>#N/A</v>
      </c>
      <c r="K234" s="42" t="e">
        <f>IF(A234="","",'Frese Valve Selection'!E234)</f>
        <v>#N/A</v>
      </c>
    </row>
    <row r="235" spans="1:11">
      <c r="A235" s="40" t="e">
        <f>IF('Frese Valve Selection'!Q235=1,IF(ISBLANK('Frese Valve Selection'!T235),"",'Frese Valve Selection'!T235),"")</f>
        <v>#N/A</v>
      </c>
      <c r="B235" s="41" t="e">
        <f>IF(A235="","",'Frese Valve Selection'!C235)</f>
        <v>#N/A</v>
      </c>
      <c r="C235" s="41" t="e">
        <f>IF(A235="","",'Frese Valve Selection'!AE235)</f>
        <v>#N/A</v>
      </c>
      <c r="D235" s="41"/>
      <c r="E235" s="41"/>
      <c r="F235" s="41" t="e">
        <f>IF(A235="","",'Frese Valve Selection'!D235)</f>
        <v>#N/A</v>
      </c>
      <c r="G235" s="41">
        <v>1</v>
      </c>
      <c r="H235" s="41" t="s">
        <v>78</v>
      </c>
      <c r="I235" s="41" t="e">
        <f>IF(A235="","",'Frese Valve Selection'!AF235&amp;" kPa")</f>
        <v>#N/A</v>
      </c>
      <c r="J235" s="41" t="e">
        <f>IF(A235="","",'Frese Valve Selection'!B235)</f>
        <v>#N/A</v>
      </c>
      <c r="K235" s="42" t="e">
        <f>IF(A235="","",'Frese Valve Selection'!E235)</f>
        <v>#N/A</v>
      </c>
    </row>
    <row r="236" spans="1:11">
      <c r="A236" s="40" t="e">
        <f>IF('Frese Valve Selection'!Q236=1,IF(ISBLANK('Frese Valve Selection'!T236),"",'Frese Valve Selection'!T236),"")</f>
        <v>#N/A</v>
      </c>
      <c r="B236" s="41" t="e">
        <f>IF(A236="","",'Frese Valve Selection'!C236)</f>
        <v>#N/A</v>
      </c>
      <c r="C236" s="41" t="e">
        <f>IF(A236="","",'Frese Valve Selection'!AE236)</f>
        <v>#N/A</v>
      </c>
      <c r="D236" s="41"/>
      <c r="E236" s="41"/>
      <c r="F236" s="41" t="e">
        <f>IF(A236="","",'Frese Valve Selection'!D236)</f>
        <v>#N/A</v>
      </c>
      <c r="G236" s="41">
        <v>1</v>
      </c>
      <c r="H236" s="41" t="s">
        <v>78</v>
      </c>
      <c r="I236" s="41" t="e">
        <f>IF(A236="","",'Frese Valve Selection'!AF236&amp;" kPa")</f>
        <v>#N/A</v>
      </c>
      <c r="J236" s="41" t="e">
        <f>IF(A236="","",'Frese Valve Selection'!B236)</f>
        <v>#N/A</v>
      </c>
      <c r="K236" s="42" t="e">
        <f>IF(A236="","",'Frese Valve Selection'!E236)</f>
        <v>#N/A</v>
      </c>
    </row>
    <row r="237" spans="1:11">
      <c r="A237" s="40" t="e">
        <f>IF('Frese Valve Selection'!Q237=1,IF(ISBLANK('Frese Valve Selection'!T237),"",'Frese Valve Selection'!T237),"")</f>
        <v>#N/A</v>
      </c>
      <c r="B237" s="41" t="e">
        <f>IF(A237="","",'Frese Valve Selection'!C237)</f>
        <v>#N/A</v>
      </c>
      <c r="C237" s="41" t="e">
        <f>IF(A237="","",'Frese Valve Selection'!AE237)</f>
        <v>#N/A</v>
      </c>
      <c r="D237" s="41"/>
      <c r="E237" s="41"/>
      <c r="F237" s="41" t="e">
        <f>IF(A237="","",'Frese Valve Selection'!D237)</f>
        <v>#N/A</v>
      </c>
      <c r="G237" s="41">
        <v>1</v>
      </c>
      <c r="H237" s="41" t="s">
        <v>78</v>
      </c>
      <c r="I237" s="41" t="e">
        <f>IF(A237="","",'Frese Valve Selection'!AF237&amp;" kPa")</f>
        <v>#N/A</v>
      </c>
      <c r="J237" s="41" t="e">
        <f>IF(A237="","",'Frese Valve Selection'!B237)</f>
        <v>#N/A</v>
      </c>
      <c r="K237" s="42" t="e">
        <f>IF(A237="","",'Frese Valve Selection'!E237)</f>
        <v>#N/A</v>
      </c>
    </row>
    <row r="238" spans="1:11">
      <c r="A238" s="40" t="e">
        <f>IF('Frese Valve Selection'!Q238=1,IF(ISBLANK('Frese Valve Selection'!T238),"",'Frese Valve Selection'!T238),"")</f>
        <v>#N/A</v>
      </c>
      <c r="B238" s="41" t="e">
        <f>IF(A238="","",'Frese Valve Selection'!C238)</f>
        <v>#N/A</v>
      </c>
      <c r="C238" s="41" t="e">
        <f>IF(A238="","",'Frese Valve Selection'!AE238)</f>
        <v>#N/A</v>
      </c>
      <c r="D238" s="41"/>
      <c r="E238" s="41"/>
      <c r="F238" s="41" t="e">
        <f>IF(A238="","",'Frese Valve Selection'!D238)</f>
        <v>#N/A</v>
      </c>
      <c r="G238" s="41">
        <v>1</v>
      </c>
      <c r="H238" s="41" t="s">
        <v>78</v>
      </c>
      <c r="I238" s="41" t="e">
        <f>IF(A238="","",'Frese Valve Selection'!AF238&amp;" kPa")</f>
        <v>#N/A</v>
      </c>
      <c r="J238" s="41" t="e">
        <f>IF(A238="","",'Frese Valve Selection'!B238)</f>
        <v>#N/A</v>
      </c>
      <c r="K238" s="42" t="e">
        <f>IF(A238="","",'Frese Valve Selection'!E238)</f>
        <v>#N/A</v>
      </c>
    </row>
    <row r="239" spans="1:11">
      <c r="A239" s="40" t="e">
        <f>IF('Frese Valve Selection'!Q239=1,IF(ISBLANK('Frese Valve Selection'!T239),"",'Frese Valve Selection'!T239),"")</f>
        <v>#N/A</v>
      </c>
      <c r="B239" s="41" t="e">
        <f>IF(A239="","",'Frese Valve Selection'!C239)</f>
        <v>#N/A</v>
      </c>
      <c r="C239" s="41" t="e">
        <f>IF(A239="","",'Frese Valve Selection'!AE239)</f>
        <v>#N/A</v>
      </c>
      <c r="D239" s="41"/>
      <c r="E239" s="41"/>
      <c r="F239" s="41" t="e">
        <f>IF(A239="","",'Frese Valve Selection'!D239)</f>
        <v>#N/A</v>
      </c>
      <c r="G239" s="41">
        <v>1</v>
      </c>
      <c r="H239" s="41" t="s">
        <v>78</v>
      </c>
      <c r="I239" s="41" t="e">
        <f>IF(A239="","",'Frese Valve Selection'!AF239&amp;" kPa")</f>
        <v>#N/A</v>
      </c>
      <c r="J239" s="41" t="e">
        <f>IF(A239="","",'Frese Valve Selection'!B239)</f>
        <v>#N/A</v>
      </c>
      <c r="K239" s="42" t="e">
        <f>IF(A239="","",'Frese Valve Selection'!E239)</f>
        <v>#N/A</v>
      </c>
    </row>
    <row r="240" spans="1:11">
      <c r="A240" s="40" t="e">
        <f>IF('Frese Valve Selection'!Q240=1,IF(ISBLANK('Frese Valve Selection'!T240),"",'Frese Valve Selection'!T240),"")</f>
        <v>#N/A</v>
      </c>
      <c r="B240" s="41" t="e">
        <f>IF(A240="","",'Frese Valve Selection'!C240)</f>
        <v>#N/A</v>
      </c>
      <c r="C240" s="41" t="e">
        <f>IF(A240="","",'Frese Valve Selection'!AE240)</f>
        <v>#N/A</v>
      </c>
      <c r="D240" s="41"/>
      <c r="E240" s="41"/>
      <c r="F240" s="41" t="e">
        <f>IF(A240="","",'Frese Valve Selection'!D240)</f>
        <v>#N/A</v>
      </c>
      <c r="G240" s="41">
        <v>1</v>
      </c>
      <c r="H240" s="41" t="s">
        <v>78</v>
      </c>
      <c r="I240" s="41" t="e">
        <f>IF(A240="","",'Frese Valve Selection'!AF240&amp;" kPa")</f>
        <v>#N/A</v>
      </c>
      <c r="J240" s="41" t="e">
        <f>IF(A240="","",'Frese Valve Selection'!B240)</f>
        <v>#N/A</v>
      </c>
      <c r="K240" s="42" t="e">
        <f>IF(A240="","",'Frese Valve Selection'!E240)</f>
        <v>#N/A</v>
      </c>
    </row>
    <row r="241" spans="1:11">
      <c r="A241" s="40" t="e">
        <f>IF('Frese Valve Selection'!Q241=1,IF(ISBLANK('Frese Valve Selection'!T241),"",'Frese Valve Selection'!T241),"")</f>
        <v>#N/A</v>
      </c>
      <c r="B241" s="41" t="e">
        <f>IF(A241="","",'Frese Valve Selection'!C241)</f>
        <v>#N/A</v>
      </c>
      <c r="C241" s="41" t="e">
        <f>IF(A241="","",'Frese Valve Selection'!AE241)</f>
        <v>#N/A</v>
      </c>
      <c r="D241" s="41"/>
      <c r="E241" s="41"/>
      <c r="F241" s="41" t="e">
        <f>IF(A241="","",'Frese Valve Selection'!D241)</f>
        <v>#N/A</v>
      </c>
      <c r="G241" s="41">
        <v>1</v>
      </c>
      <c r="H241" s="41" t="s">
        <v>78</v>
      </c>
      <c r="I241" s="41" t="e">
        <f>IF(A241="","",'Frese Valve Selection'!AF241&amp;" kPa")</f>
        <v>#N/A</v>
      </c>
      <c r="J241" s="41" t="e">
        <f>IF(A241="","",'Frese Valve Selection'!B241)</f>
        <v>#N/A</v>
      </c>
      <c r="K241" s="42" t="e">
        <f>IF(A241="","",'Frese Valve Selection'!E241)</f>
        <v>#N/A</v>
      </c>
    </row>
    <row r="242" spans="1:11">
      <c r="A242" s="40" t="e">
        <f>IF('Frese Valve Selection'!Q242=1,IF(ISBLANK('Frese Valve Selection'!T242),"",'Frese Valve Selection'!T242),"")</f>
        <v>#N/A</v>
      </c>
      <c r="B242" s="41" t="e">
        <f>IF(A242="","",'Frese Valve Selection'!C242)</f>
        <v>#N/A</v>
      </c>
      <c r="C242" s="41" t="e">
        <f>IF(A242="","",'Frese Valve Selection'!AE242)</f>
        <v>#N/A</v>
      </c>
      <c r="D242" s="41"/>
      <c r="E242" s="41"/>
      <c r="F242" s="41" t="e">
        <f>IF(A242="","",'Frese Valve Selection'!D242)</f>
        <v>#N/A</v>
      </c>
      <c r="G242" s="41">
        <v>1</v>
      </c>
      <c r="H242" s="41" t="s">
        <v>78</v>
      </c>
      <c r="I242" s="41" t="e">
        <f>IF(A242="","",'Frese Valve Selection'!AF242&amp;" kPa")</f>
        <v>#N/A</v>
      </c>
      <c r="J242" s="41" t="e">
        <f>IF(A242="","",'Frese Valve Selection'!B242)</f>
        <v>#N/A</v>
      </c>
      <c r="K242" s="42" t="e">
        <f>IF(A242="","",'Frese Valve Selection'!E242)</f>
        <v>#N/A</v>
      </c>
    </row>
    <row r="243" spans="1:11">
      <c r="A243" s="40" t="e">
        <f>IF('Frese Valve Selection'!Q243=1,IF(ISBLANK('Frese Valve Selection'!T243),"",'Frese Valve Selection'!T243),"")</f>
        <v>#N/A</v>
      </c>
      <c r="B243" s="41" t="e">
        <f>IF(A243="","",'Frese Valve Selection'!C243)</f>
        <v>#N/A</v>
      </c>
      <c r="C243" s="41" t="e">
        <f>IF(A243="","",'Frese Valve Selection'!AE243)</f>
        <v>#N/A</v>
      </c>
      <c r="D243" s="41"/>
      <c r="E243" s="41"/>
      <c r="F243" s="41" t="e">
        <f>IF(A243="","",'Frese Valve Selection'!D243)</f>
        <v>#N/A</v>
      </c>
      <c r="G243" s="41">
        <v>1</v>
      </c>
      <c r="H243" s="41" t="s">
        <v>78</v>
      </c>
      <c r="I243" s="41" t="e">
        <f>IF(A243="","",'Frese Valve Selection'!AF243&amp;" kPa")</f>
        <v>#N/A</v>
      </c>
      <c r="J243" s="41" t="e">
        <f>IF(A243="","",'Frese Valve Selection'!B243)</f>
        <v>#N/A</v>
      </c>
      <c r="K243" s="42" t="e">
        <f>IF(A243="","",'Frese Valve Selection'!E243)</f>
        <v>#N/A</v>
      </c>
    </row>
    <row r="244" spans="1:11">
      <c r="A244" s="40" t="e">
        <f>IF('Frese Valve Selection'!Q244=1,IF(ISBLANK('Frese Valve Selection'!T244),"",'Frese Valve Selection'!T244),"")</f>
        <v>#N/A</v>
      </c>
      <c r="B244" s="41" t="e">
        <f>IF(A244="","",'Frese Valve Selection'!C244)</f>
        <v>#N/A</v>
      </c>
      <c r="C244" s="41" t="e">
        <f>IF(A244="","",'Frese Valve Selection'!AE244)</f>
        <v>#N/A</v>
      </c>
      <c r="D244" s="41"/>
      <c r="E244" s="41"/>
      <c r="F244" s="41" t="e">
        <f>IF(A244="","",'Frese Valve Selection'!D244)</f>
        <v>#N/A</v>
      </c>
      <c r="G244" s="41">
        <v>1</v>
      </c>
      <c r="H244" s="41" t="s">
        <v>78</v>
      </c>
      <c r="I244" s="41" t="e">
        <f>IF(A244="","",'Frese Valve Selection'!AF244&amp;" kPa")</f>
        <v>#N/A</v>
      </c>
      <c r="J244" s="41" t="e">
        <f>IF(A244="","",'Frese Valve Selection'!B244)</f>
        <v>#N/A</v>
      </c>
      <c r="K244" s="42" t="e">
        <f>IF(A244="","",'Frese Valve Selection'!E244)</f>
        <v>#N/A</v>
      </c>
    </row>
    <row r="245" spans="1:11">
      <c r="A245" s="40" t="e">
        <f>IF('Frese Valve Selection'!Q245=1,IF(ISBLANK('Frese Valve Selection'!T245),"",'Frese Valve Selection'!T245),"")</f>
        <v>#N/A</v>
      </c>
      <c r="B245" s="41" t="e">
        <f>IF(A245="","",'Frese Valve Selection'!C245)</f>
        <v>#N/A</v>
      </c>
      <c r="C245" s="41" t="e">
        <f>IF(A245="","",'Frese Valve Selection'!AE245)</f>
        <v>#N/A</v>
      </c>
      <c r="D245" s="41"/>
      <c r="E245" s="41"/>
      <c r="F245" s="41" t="e">
        <f>IF(A245="","",'Frese Valve Selection'!D245)</f>
        <v>#N/A</v>
      </c>
      <c r="G245" s="41">
        <v>1</v>
      </c>
      <c r="H245" s="41" t="s">
        <v>78</v>
      </c>
      <c r="I245" s="41" t="e">
        <f>IF(A245="","",'Frese Valve Selection'!AF245&amp;" kPa")</f>
        <v>#N/A</v>
      </c>
      <c r="J245" s="41" t="e">
        <f>IF(A245="","",'Frese Valve Selection'!B245)</f>
        <v>#N/A</v>
      </c>
      <c r="K245" s="42" t="e">
        <f>IF(A245="","",'Frese Valve Selection'!E245)</f>
        <v>#N/A</v>
      </c>
    </row>
    <row r="246" spans="1:11">
      <c r="A246" s="40" t="e">
        <f>IF('Frese Valve Selection'!Q246=1,IF(ISBLANK('Frese Valve Selection'!T246),"",'Frese Valve Selection'!T246),"")</f>
        <v>#N/A</v>
      </c>
      <c r="B246" s="41" t="e">
        <f>IF(A246="","",'Frese Valve Selection'!C246)</f>
        <v>#N/A</v>
      </c>
      <c r="C246" s="41" t="e">
        <f>IF(A246="","",'Frese Valve Selection'!AE246)</f>
        <v>#N/A</v>
      </c>
      <c r="D246" s="41"/>
      <c r="E246" s="41"/>
      <c r="F246" s="41" t="e">
        <f>IF(A246="","",'Frese Valve Selection'!D246)</f>
        <v>#N/A</v>
      </c>
      <c r="G246" s="41">
        <v>1</v>
      </c>
      <c r="H246" s="41" t="s">
        <v>78</v>
      </c>
      <c r="I246" s="41" t="e">
        <f>IF(A246="","",'Frese Valve Selection'!AF246&amp;" kPa")</f>
        <v>#N/A</v>
      </c>
      <c r="J246" s="41" t="e">
        <f>IF(A246="","",'Frese Valve Selection'!B246)</f>
        <v>#N/A</v>
      </c>
      <c r="K246" s="42" t="e">
        <f>IF(A246="","",'Frese Valve Selection'!E246)</f>
        <v>#N/A</v>
      </c>
    </row>
    <row r="247" spans="1:11">
      <c r="A247" s="40" t="e">
        <f>IF('Frese Valve Selection'!Q247=1,IF(ISBLANK('Frese Valve Selection'!T247),"",'Frese Valve Selection'!T247),"")</f>
        <v>#N/A</v>
      </c>
      <c r="B247" s="41" t="e">
        <f>IF(A247="","",'Frese Valve Selection'!C247)</f>
        <v>#N/A</v>
      </c>
      <c r="C247" s="41" t="e">
        <f>IF(A247="","",'Frese Valve Selection'!AE247)</f>
        <v>#N/A</v>
      </c>
      <c r="D247" s="41"/>
      <c r="E247" s="41"/>
      <c r="F247" s="41" t="e">
        <f>IF(A247="","",'Frese Valve Selection'!D247)</f>
        <v>#N/A</v>
      </c>
      <c r="G247" s="41">
        <v>1</v>
      </c>
      <c r="H247" s="41" t="s">
        <v>78</v>
      </c>
      <c r="I247" s="41" t="e">
        <f>IF(A247="","",'Frese Valve Selection'!AF247&amp;" kPa")</f>
        <v>#N/A</v>
      </c>
      <c r="J247" s="41" t="e">
        <f>IF(A247="","",'Frese Valve Selection'!B247)</f>
        <v>#N/A</v>
      </c>
      <c r="K247" s="42" t="e">
        <f>IF(A247="","",'Frese Valve Selection'!E247)</f>
        <v>#N/A</v>
      </c>
    </row>
    <row r="248" spans="1:11">
      <c r="A248" s="40" t="e">
        <f>IF('Frese Valve Selection'!Q248=1,IF(ISBLANK('Frese Valve Selection'!T248),"",'Frese Valve Selection'!T248),"")</f>
        <v>#N/A</v>
      </c>
      <c r="B248" s="41" t="e">
        <f>IF(A248="","",'Frese Valve Selection'!C248)</f>
        <v>#N/A</v>
      </c>
      <c r="C248" s="41" t="e">
        <f>IF(A248="","",'Frese Valve Selection'!AE248)</f>
        <v>#N/A</v>
      </c>
      <c r="D248" s="41"/>
      <c r="E248" s="41"/>
      <c r="F248" s="41" t="e">
        <f>IF(A248="","",'Frese Valve Selection'!D248)</f>
        <v>#N/A</v>
      </c>
      <c r="G248" s="41">
        <v>1</v>
      </c>
      <c r="H248" s="41" t="s">
        <v>78</v>
      </c>
      <c r="I248" s="41" t="e">
        <f>IF(A248="","",'Frese Valve Selection'!AF248&amp;" kPa")</f>
        <v>#N/A</v>
      </c>
      <c r="J248" s="41" t="e">
        <f>IF(A248="","",'Frese Valve Selection'!B248)</f>
        <v>#N/A</v>
      </c>
      <c r="K248" s="42" t="e">
        <f>IF(A248="","",'Frese Valve Selection'!E248)</f>
        <v>#N/A</v>
      </c>
    </row>
    <row r="249" spans="1:11">
      <c r="A249" s="40" t="e">
        <f>IF('Frese Valve Selection'!Q249=1,IF(ISBLANK('Frese Valve Selection'!T249),"",'Frese Valve Selection'!T249),"")</f>
        <v>#N/A</v>
      </c>
      <c r="B249" s="41" t="e">
        <f>IF(A249="","",'Frese Valve Selection'!C249)</f>
        <v>#N/A</v>
      </c>
      <c r="C249" s="41" t="e">
        <f>IF(A249="","",'Frese Valve Selection'!AE249)</f>
        <v>#N/A</v>
      </c>
      <c r="D249" s="41"/>
      <c r="E249" s="41"/>
      <c r="F249" s="41" t="e">
        <f>IF(A249="","",'Frese Valve Selection'!D249)</f>
        <v>#N/A</v>
      </c>
      <c r="G249" s="41">
        <v>1</v>
      </c>
      <c r="H249" s="41" t="s">
        <v>78</v>
      </c>
      <c r="I249" s="41" t="e">
        <f>IF(A249="","",'Frese Valve Selection'!AF249&amp;" kPa")</f>
        <v>#N/A</v>
      </c>
      <c r="J249" s="41" t="e">
        <f>IF(A249="","",'Frese Valve Selection'!B249)</f>
        <v>#N/A</v>
      </c>
      <c r="K249" s="42" t="e">
        <f>IF(A249="","",'Frese Valve Selection'!E249)</f>
        <v>#N/A</v>
      </c>
    </row>
    <row r="250" spans="1:11">
      <c r="A250" s="40" t="e">
        <f>IF('Frese Valve Selection'!Q250=1,IF(ISBLANK('Frese Valve Selection'!T250),"",'Frese Valve Selection'!T250),"")</f>
        <v>#N/A</v>
      </c>
      <c r="B250" s="41" t="e">
        <f>IF(A250="","",'Frese Valve Selection'!C250)</f>
        <v>#N/A</v>
      </c>
      <c r="C250" s="41" t="e">
        <f>IF(A250="","",'Frese Valve Selection'!AE250)</f>
        <v>#N/A</v>
      </c>
      <c r="D250" s="41"/>
      <c r="E250" s="41"/>
      <c r="F250" s="41" t="e">
        <f>IF(A250="","",'Frese Valve Selection'!D250)</f>
        <v>#N/A</v>
      </c>
      <c r="G250" s="41">
        <v>1</v>
      </c>
      <c r="H250" s="41" t="s">
        <v>78</v>
      </c>
      <c r="I250" s="41" t="e">
        <f>IF(A250="","",'Frese Valve Selection'!AF250&amp;" kPa")</f>
        <v>#N/A</v>
      </c>
      <c r="J250" s="41" t="e">
        <f>IF(A250="","",'Frese Valve Selection'!B250)</f>
        <v>#N/A</v>
      </c>
      <c r="K250" s="42" t="e">
        <f>IF(A250="","",'Frese Valve Selection'!E250)</f>
        <v>#N/A</v>
      </c>
    </row>
    <row r="251" spans="1:11">
      <c r="A251" s="40" t="e">
        <f>IF('Frese Valve Selection'!Q251=1,IF(ISBLANK('Frese Valve Selection'!T251),"",'Frese Valve Selection'!T251),"")</f>
        <v>#N/A</v>
      </c>
      <c r="B251" s="41" t="e">
        <f>IF(A251="","",'Frese Valve Selection'!C251)</f>
        <v>#N/A</v>
      </c>
      <c r="C251" s="41" t="e">
        <f>IF(A251="","",'Frese Valve Selection'!AE251)</f>
        <v>#N/A</v>
      </c>
      <c r="D251" s="41"/>
      <c r="E251" s="41"/>
      <c r="F251" s="41" t="e">
        <f>IF(A251="","",'Frese Valve Selection'!D251)</f>
        <v>#N/A</v>
      </c>
      <c r="G251" s="41">
        <v>1</v>
      </c>
      <c r="H251" s="41" t="s">
        <v>78</v>
      </c>
      <c r="I251" s="41" t="e">
        <f>IF(A251="","",'Frese Valve Selection'!AF251&amp;" kPa")</f>
        <v>#N/A</v>
      </c>
      <c r="J251" s="41" t="e">
        <f>IF(A251="","",'Frese Valve Selection'!B251)</f>
        <v>#N/A</v>
      </c>
      <c r="K251" s="42" t="e">
        <f>IF(A251="","",'Frese Valve Selection'!E251)</f>
        <v>#N/A</v>
      </c>
    </row>
    <row r="252" spans="1:11">
      <c r="A252" s="40" t="e">
        <f>IF('Frese Valve Selection'!Q252=1,IF(ISBLANK('Frese Valve Selection'!T252),"",'Frese Valve Selection'!T252),"")</f>
        <v>#N/A</v>
      </c>
      <c r="B252" s="41" t="e">
        <f>IF(A252="","",'Frese Valve Selection'!C252)</f>
        <v>#N/A</v>
      </c>
      <c r="C252" s="41" t="e">
        <f>IF(A252="","",'Frese Valve Selection'!AE252)</f>
        <v>#N/A</v>
      </c>
      <c r="D252" s="41"/>
      <c r="E252" s="41"/>
      <c r="F252" s="41" t="e">
        <f>IF(A252="","",'Frese Valve Selection'!D252)</f>
        <v>#N/A</v>
      </c>
      <c r="G252" s="41">
        <v>1</v>
      </c>
      <c r="H252" s="41" t="s">
        <v>78</v>
      </c>
      <c r="I252" s="41" t="e">
        <f>IF(A252="","",'Frese Valve Selection'!AF252&amp;" kPa")</f>
        <v>#N/A</v>
      </c>
      <c r="J252" s="41" t="e">
        <f>IF(A252="","",'Frese Valve Selection'!B252)</f>
        <v>#N/A</v>
      </c>
      <c r="K252" s="42" t="e">
        <f>IF(A252="","",'Frese Valve Selection'!E252)</f>
        <v>#N/A</v>
      </c>
    </row>
    <row r="253" spans="1:11">
      <c r="A253" s="40" t="e">
        <f>IF('Frese Valve Selection'!Q253=1,IF(ISBLANK('Frese Valve Selection'!T253),"",'Frese Valve Selection'!T253),"")</f>
        <v>#N/A</v>
      </c>
      <c r="B253" s="41" t="e">
        <f>IF(A253="","",'Frese Valve Selection'!C253)</f>
        <v>#N/A</v>
      </c>
      <c r="C253" s="41" t="e">
        <f>IF(A253="","",'Frese Valve Selection'!AE253)</f>
        <v>#N/A</v>
      </c>
      <c r="D253" s="41"/>
      <c r="E253" s="41"/>
      <c r="F253" s="41" t="e">
        <f>IF(A253="","",'Frese Valve Selection'!D253)</f>
        <v>#N/A</v>
      </c>
      <c r="G253" s="41">
        <v>1</v>
      </c>
      <c r="H253" s="41" t="s">
        <v>78</v>
      </c>
      <c r="I253" s="41" t="e">
        <f>IF(A253="","",'Frese Valve Selection'!AF253&amp;" kPa")</f>
        <v>#N/A</v>
      </c>
      <c r="J253" s="41" t="e">
        <f>IF(A253="","",'Frese Valve Selection'!B253)</f>
        <v>#N/A</v>
      </c>
      <c r="K253" s="42" t="e">
        <f>IF(A253="","",'Frese Valve Selection'!E253)</f>
        <v>#N/A</v>
      </c>
    </row>
    <row r="254" spans="1:11">
      <c r="A254" s="40" t="e">
        <f>IF('Frese Valve Selection'!Q254=1,IF(ISBLANK('Frese Valve Selection'!T254),"",'Frese Valve Selection'!T254),"")</f>
        <v>#N/A</v>
      </c>
      <c r="B254" s="41" t="e">
        <f>IF(A254="","",'Frese Valve Selection'!C254)</f>
        <v>#N/A</v>
      </c>
      <c r="C254" s="41" t="e">
        <f>IF(A254="","",'Frese Valve Selection'!AE254)</f>
        <v>#N/A</v>
      </c>
      <c r="D254" s="41"/>
      <c r="E254" s="41"/>
      <c r="F254" s="41" t="e">
        <f>IF(A254="","",'Frese Valve Selection'!D254)</f>
        <v>#N/A</v>
      </c>
      <c r="G254" s="41">
        <v>1</v>
      </c>
      <c r="H254" s="41" t="s">
        <v>78</v>
      </c>
      <c r="I254" s="41" t="e">
        <f>IF(A254="","",'Frese Valve Selection'!AF254&amp;" kPa")</f>
        <v>#N/A</v>
      </c>
      <c r="J254" s="41" t="e">
        <f>IF(A254="","",'Frese Valve Selection'!B254)</f>
        <v>#N/A</v>
      </c>
      <c r="K254" s="42" t="e">
        <f>IF(A254="","",'Frese Valve Selection'!E254)</f>
        <v>#N/A</v>
      </c>
    </row>
    <row r="255" spans="1:11">
      <c r="A255" s="40" t="e">
        <f>IF('Frese Valve Selection'!Q255=1,IF(ISBLANK('Frese Valve Selection'!T255),"",'Frese Valve Selection'!T255),"")</f>
        <v>#N/A</v>
      </c>
      <c r="B255" s="41" t="e">
        <f>IF(A255="","",'Frese Valve Selection'!C255)</f>
        <v>#N/A</v>
      </c>
      <c r="C255" s="41" t="e">
        <f>IF(A255="","",'Frese Valve Selection'!AE255)</f>
        <v>#N/A</v>
      </c>
      <c r="D255" s="41"/>
      <c r="E255" s="41"/>
      <c r="F255" s="41" t="e">
        <f>IF(A255="","",'Frese Valve Selection'!D255)</f>
        <v>#N/A</v>
      </c>
      <c r="G255" s="41">
        <v>1</v>
      </c>
      <c r="H255" s="41" t="s">
        <v>78</v>
      </c>
      <c r="I255" s="41" t="e">
        <f>IF(A255="","",'Frese Valve Selection'!AF255&amp;" kPa")</f>
        <v>#N/A</v>
      </c>
      <c r="J255" s="41" t="e">
        <f>IF(A255="","",'Frese Valve Selection'!B255)</f>
        <v>#N/A</v>
      </c>
      <c r="K255" s="42" t="e">
        <f>IF(A255="","",'Frese Valve Selection'!E255)</f>
        <v>#N/A</v>
      </c>
    </row>
    <row r="256" spans="1:11">
      <c r="A256" s="40" t="e">
        <f>IF('Frese Valve Selection'!Q256=1,IF(ISBLANK('Frese Valve Selection'!T256),"",'Frese Valve Selection'!T256),"")</f>
        <v>#N/A</v>
      </c>
      <c r="B256" s="41" t="e">
        <f>IF(A256="","",'Frese Valve Selection'!C256)</f>
        <v>#N/A</v>
      </c>
      <c r="C256" s="41" t="e">
        <f>IF(A256="","",'Frese Valve Selection'!AE256)</f>
        <v>#N/A</v>
      </c>
      <c r="D256" s="41"/>
      <c r="E256" s="41"/>
      <c r="F256" s="41" t="e">
        <f>IF(A256="","",'Frese Valve Selection'!D256)</f>
        <v>#N/A</v>
      </c>
      <c r="G256" s="41">
        <v>1</v>
      </c>
      <c r="H256" s="41" t="s">
        <v>78</v>
      </c>
      <c r="I256" s="41" t="e">
        <f>IF(A256="","",'Frese Valve Selection'!AF256&amp;" kPa")</f>
        <v>#N/A</v>
      </c>
      <c r="J256" s="41" t="e">
        <f>IF(A256="","",'Frese Valve Selection'!B256)</f>
        <v>#N/A</v>
      </c>
      <c r="K256" s="42" t="e">
        <f>IF(A256="","",'Frese Valve Selection'!E256)</f>
        <v>#N/A</v>
      </c>
    </row>
    <row r="257" spans="1:11">
      <c r="A257" s="40" t="e">
        <f>IF('Frese Valve Selection'!Q257=1,IF(ISBLANK('Frese Valve Selection'!T257),"",'Frese Valve Selection'!T257),"")</f>
        <v>#N/A</v>
      </c>
      <c r="B257" s="41" t="e">
        <f>IF(A257="","",'Frese Valve Selection'!C257)</f>
        <v>#N/A</v>
      </c>
      <c r="C257" s="41" t="e">
        <f>IF(A257="","",'Frese Valve Selection'!AE257)</f>
        <v>#N/A</v>
      </c>
      <c r="D257" s="41"/>
      <c r="E257" s="41"/>
      <c r="F257" s="41" t="e">
        <f>IF(A257="","",'Frese Valve Selection'!D257)</f>
        <v>#N/A</v>
      </c>
      <c r="G257" s="41">
        <v>1</v>
      </c>
      <c r="H257" s="41" t="s">
        <v>78</v>
      </c>
      <c r="I257" s="41" t="e">
        <f>IF(A257="","",'Frese Valve Selection'!AF257&amp;" kPa")</f>
        <v>#N/A</v>
      </c>
      <c r="J257" s="41" t="e">
        <f>IF(A257="","",'Frese Valve Selection'!B257)</f>
        <v>#N/A</v>
      </c>
      <c r="K257" s="42" t="e">
        <f>IF(A257="","",'Frese Valve Selection'!E257)</f>
        <v>#N/A</v>
      </c>
    </row>
    <row r="258" spans="1:11">
      <c r="A258" s="40" t="e">
        <f>IF('Frese Valve Selection'!Q258=1,IF(ISBLANK('Frese Valve Selection'!T258),"",'Frese Valve Selection'!T258),"")</f>
        <v>#N/A</v>
      </c>
      <c r="B258" s="41" t="e">
        <f>IF(A258="","",'Frese Valve Selection'!C258)</f>
        <v>#N/A</v>
      </c>
      <c r="C258" s="41" t="e">
        <f>IF(A258="","",'Frese Valve Selection'!AE258)</f>
        <v>#N/A</v>
      </c>
      <c r="D258" s="41"/>
      <c r="E258" s="41"/>
      <c r="F258" s="41" t="e">
        <f>IF(A258="","",'Frese Valve Selection'!D258)</f>
        <v>#N/A</v>
      </c>
      <c r="G258" s="41">
        <v>1</v>
      </c>
      <c r="H258" s="41" t="s">
        <v>78</v>
      </c>
      <c r="I258" s="41" t="e">
        <f>IF(A258="","",'Frese Valve Selection'!AF258&amp;" kPa")</f>
        <v>#N/A</v>
      </c>
      <c r="J258" s="41" t="e">
        <f>IF(A258="","",'Frese Valve Selection'!B258)</f>
        <v>#N/A</v>
      </c>
      <c r="K258" s="42" t="e">
        <f>IF(A258="","",'Frese Valve Selection'!E258)</f>
        <v>#N/A</v>
      </c>
    </row>
    <row r="259" spans="1:11">
      <c r="A259" s="40" t="e">
        <f>IF('Frese Valve Selection'!Q259=1,IF(ISBLANK('Frese Valve Selection'!T259),"",'Frese Valve Selection'!T259),"")</f>
        <v>#N/A</v>
      </c>
      <c r="B259" s="41" t="e">
        <f>IF(A259="","",'Frese Valve Selection'!C259)</f>
        <v>#N/A</v>
      </c>
      <c r="C259" s="41" t="e">
        <f>IF(A259="","",'Frese Valve Selection'!AE259)</f>
        <v>#N/A</v>
      </c>
      <c r="D259" s="41"/>
      <c r="E259" s="41"/>
      <c r="F259" s="41" t="e">
        <f>IF(A259="","",'Frese Valve Selection'!D259)</f>
        <v>#N/A</v>
      </c>
      <c r="G259" s="41">
        <v>1</v>
      </c>
      <c r="H259" s="41" t="s">
        <v>78</v>
      </c>
      <c r="I259" s="41" t="e">
        <f>IF(A259="","",'Frese Valve Selection'!AF259&amp;" kPa")</f>
        <v>#N/A</v>
      </c>
      <c r="J259" s="41" t="e">
        <f>IF(A259="","",'Frese Valve Selection'!B259)</f>
        <v>#N/A</v>
      </c>
      <c r="K259" s="42" t="e">
        <f>IF(A259="","",'Frese Valve Selection'!E259)</f>
        <v>#N/A</v>
      </c>
    </row>
    <row r="260" spans="1:11">
      <c r="A260" s="40" t="e">
        <f>IF('Frese Valve Selection'!Q260=1,IF(ISBLANK('Frese Valve Selection'!T260),"",'Frese Valve Selection'!T260),"")</f>
        <v>#N/A</v>
      </c>
      <c r="B260" s="41" t="e">
        <f>IF(A260="","",'Frese Valve Selection'!C260)</f>
        <v>#N/A</v>
      </c>
      <c r="C260" s="41" t="e">
        <f>IF(A260="","",'Frese Valve Selection'!AE260)</f>
        <v>#N/A</v>
      </c>
      <c r="D260" s="41"/>
      <c r="E260" s="41"/>
      <c r="F260" s="41" t="e">
        <f>IF(A260="","",'Frese Valve Selection'!D260)</f>
        <v>#N/A</v>
      </c>
      <c r="G260" s="41">
        <v>1</v>
      </c>
      <c r="H260" s="41" t="s">
        <v>78</v>
      </c>
      <c r="I260" s="41" t="e">
        <f>IF(A260="","",'Frese Valve Selection'!AF260&amp;" kPa")</f>
        <v>#N/A</v>
      </c>
      <c r="J260" s="41" t="e">
        <f>IF(A260="","",'Frese Valve Selection'!B260)</f>
        <v>#N/A</v>
      </c>
      <c r="K260" s="42" t="e">
        <f>IF(A260="","",'Frese Valve Selection'!E260)</f>
        <v>#N/A</v>
      </c>
    </row>
    <row r="261" spans="1:11">
      <c r="A261" s="40" t="e">
        <f>IF('Frese Valve Selection'!Q261=1,IF(ISBLANK('Frese Valve Selection'!T261),"",'Frese Valve Selection'!T261),"")</f>
        <v>#N/A</v>
      </c>
      <c r="B261" s="41" t="e">
        <f>IF(A261="","",'Frese Valve Selection'!C261)</f>
        <v>#N/A</v>
      </c>
      <c r="C261" s="41" t="e">
        <f>IF(A261="","",'Frese Valve Selection'!AE261)</f>
        <v>#N/A</v>
      </c>
      <c r="D261" s="41"/>
      <c r="E261" s="41"/>
      <c r="F261" s="41" t="e">
        <f>IF(A261="","",'Frese Valve Selection'!D261)</f>
        <v>#N/A</v>
      </c>
      <c r="G261" s="41">
        <v>1</v>
      </c>
      <c r="H261" s="41" t="s">
        <v>78</v>
      </c>
      <c r="I261" s="41" t="e">
        <f>IF(A261="","",'Frese Valve Selection'!AF261&amp;" kPa")</f>
        <v>#N/A</v>
      </c>
      <c r="J261" s="41" t="e">
        <f>IF(A261="","",'Frese Valve Selection'!B261)</f>
        <v>#N/A</v>
      </c>
      <c r="K261" s="42" t="e">
        <f>IF(A261="","",'Frese Valve Selection'!E261)</f>
        <v>#N/A</v>
      </c>
    </row>
    <row r="262" spans="1:11">
      <c r="A262" s="40" t="e">
        <f>IF('Frese Valve Selection'!Q262=1,IF(ISBLANK('Frese Valve Selection'!T262),"",'Frese Valve Selection'!T262),"")</f>
        <v>#N/A</v>
      </c>
      <c r="B262" s="41" t="e">
        <f>IF(A262="","",'Frese Valve Selection'!C262)</f>
        <v>#N/A</v>
      </c>
      <c r="C262" s="41" t="e">
        <f>IF(A262="","",'Frese Valve Selection'!AE262)</f>
        <v>#N/A</v>
      </c>
      <c r="D262" s="41"/>
      <c r="E262" s="41"/>
      <c r="F262" s="41" t="e">
        <f>IF(A262="","",'Frese Valve Selection'!D262)</f>
        <v>#N/A</v>
      </c>
      <c r="G262" s="41">
        <v>1</v>
      </c>
      <c r="H262" s="41" t="s">
        <v>78</v>
      </c>
      <c r="I262" s="41" t="e">
        <f>IF(A262="","",'Frese Valve Selection'!AF262&amp;" kPa")</f>
        <v>#N/A</v>
      </c>
      <c r="J262" s="41" t="e">
        <f>IF(A262="","",'Frese Valve Selection'!B262)</f>
        <v>#N/A</v>
      </c>
      <c r="K262" s="42" t="e">
        <f>IF(A262="","",'Frese Valve Selection'!E262)</f>
        <v>#N/A</v>
      </c>
    </row>
    <row r="263" spans="1:11">
      <c r="A263" s="40" t="e">
        <f>IF('Frese Valve Selection'!Q263=1,IF(ISBLANK('Frese Valve Selection'!T263),"",'Frese Valve Selection'!T263),"")</f>
        <v>#N/A</v>
      </c>
      <c r="B263" s="41" t="e">
        <f>IF(A263="","",'Frese Valve Selection'!C263)</f>
        <v>#N/A</v>
      </c>
      <c r="C263" s="41" t="e">
        <f>IF(A263="","",'Frese Valve Selection'!AE263)</f>
        <v>#N/A</v>
      </c>
      <c r="D263" s="41"/>
      <c r="E263" s="41"/>
      <c r="F263" s="41" t="e">
        <f>IF(A263="","",'Frese Valve Selection'!D263)</f>
        <v>#N/A</v>
      </c>
      <c r="G263" s="41">
        <v>1</v>
      </c>
      <c r="H263" s="41" t="s">
        <v>78</v>
      </c>
      <c r="I263" s="41" t="e">
        <f>IF(A263="","",'Frese Valve Selection'!AF263&amp;" kPa")</f>
        <v>#N/A</v>
      </c>
      <c r="J263" s="41" t="e">
        <f>IF(A263="","",'Frese Valve Selection'!B263)</f>
        <v>#N/A</v>
      </c>
      <c r="K263" s="42" t="e">
        <f>IF(A263="","",'Frese Valve Selection'!E263)</f>
        <v>#N/A</v>
      </c>
    </row>
    <row r="264" spans="1:11">
      <c r="A264" s="40" t="e">
        <f>IF('Frese Valve Selection'!Q264=1,IF(ISBLANK('Frese Valve Selection'!T264),"",'Frese Valve Selection'!T264),"")</f>
        <v>#N/A</v>
      </c>
      <c r="B264" s="41" t="e">
        <f>IF(A264="","",'Frese Valve Selection'!C264)</f>
        <v>#N/A</v>
      </c>
      <c r="C264" s="41" t="e">
        <f>IF(A264="","",'Frese Valve Selection'!AE264)</f>
        <v>#N/A</v>
      </c>
      <c r="D264" s="41"/>
      <c r="E264" s="41"/>
      <c r="F264" s="41" t="e">
        <f>IF(A264="","",'Frese Valve Selection'!D264)</f>
        <v>#N/A</v>
      </c>
      <c r="G264" s="41">
        <v>1</v>
      </c>
      <c r="H264" s="41" t="s">
        <v>78</v>
      </c>
      <c r="I264" s="41" t="e">
        <f>IF(A264="","",'Frese Valve Selection'!AF264&amp;" kPa")</f>
        <v>#N/A</v>
      </c>
      <c r="J264" s="41" t="e">
        <f>IF(A264="","",'Frese Valve Selection'!B264)</f>
        <v>#N/A</v>
      </c>
      <c r="K264" s="42" t="e">
        <f>IF(A264="","",'Frese Valve Selection'!E264)</f>
        <v>#N/A</v>
      </c>
    </row>
    <row r="265" spans="1:11">
      <c r="A265" s="40" t="e">
        <f>IF('Frese Valve Selection'!Q265=1,IF(ISBLANK('Frese Valve Selection'!T265),"",'Frese Valve Selection'!T265),"")</f>
        <v>#N/A</v>
      </c>
      <c r="B265" s="41" t="e">
        <f>IF(A265="","",'Frese Valve Selection'!C265)</f>
        <v>#N/A</v>
      </c>
      <c r="C265" s="41" t="e">
        <f>IF(A265="","",'Frese Valve Selection'!AE265)</f>
        <v>#N/A</v>
      </c>
      <c r="D265" s="41"/>
      <c r="E265" s="41"/>
      <c r="F265" s="41" t="e">
        <f>IF(A265="","",'Frese Valve Selection'!D265)</f>
        <v>#N/A</v>
      </c>
      <c r="G265" s="41">
        <v>1</v>
      </c>
      <c r="H265" s="41" t="s">
        <v>78</v>
      </c>
      <c r="I265" s="41" t="e">
        <f>IF(A265="","",'Frese Valve Selection'!AF265&amp;" kPa")</f>
        <v>#N/A</v>
      </c>
      <c r="J265" s="41" t="e">
        <f>IF(A265="","",'Frese Valve Selection'!B265)</f>
        <v>#N/A</v>
      </c>
      <c r="K265" s="42" t="e">
        <f>IF(A265="","",'Frese Valve Selection'!E265)</f>
        <v>#N/A</v>
      </c>
    </row>
    <row r="266" spans="1:11">
      <c r="A266" s="40" t="e">
        <f>IF('Frese Valve Selection'!Q266=1,IF(ISBLANK('Frese Valve Selection'!T266),"",'Frese Valve Selection'!T266),"")</f>
        <v>#N/A</v>
      </c>
      <c r="B266" s="41" t="e">
        <f>IF(A266="","",'Frese Valve Selection'!C266)</f>
        <v>#N/A</v>
      </c>
      <c r="C266" s="41" t="e">
        <f>IF(A266="","",'Frese Valve Selection'!AE266)</f>
        <v>#N/A</v>
      </c>
      <c r="D266" s="41"/>
      <c r="E266" s="41"/>
      <c r="F266" s="41" t="e">
        <f>IF(A266="","",'Frese Valve Selection'!D266)</f>
        <v>#N/A</v>
      </c>
      <c r="G266" s="41">
        <v>1</v>
      </c>
      <c r="H266" s="41" t="s">
        <v>78</v>
      </c>
      <c r="I266" s="41" t="e">
        <f>IF(A266="","",'Frese Valve Selection'!AF266&amp;" kPa")</f>
        <v>#N/A</v>
      </c>
      <c r="J266" s="41" t="e">
        <f>IF(A266="","",'Frese Valve Selection'!B266)</f>
        <v>#N/A</v>
      </c>
      <c r="K266" s="42" t="e">
        <f>IF(A266="","",'Frese Valve Selection'!E266)</f>
        <v>#N/A</v>
      </c>
    </row>
    <row r="267" spans="1:11">
      <c r="A267" s="40" t="e">
        <f>IF('Frese Valve Selection'!Q267=1,IF(ISBLANK('Frese Valve Selection'!T267),"",'Frese Valve Selection'!T267),"")</f>
        <v>#N/A</v>
      </c>
      <c r="B267" s="41" t="e">
        <f>IF(A267="","",'Frese Valve Selection'!C267)</f>
        <v>#N/A</v>
      </c>
      <c r="C267" s="41" t="e">
        <f>IF(A267="","",'Frese Valve Selection'!AE267)</f>
        <v>#N/A</v>
      </c>
      <c r="D267" s="41"/>
      <c r="E267" s="41"/>
      <c r="F267" s="41" t="e">
        <f>IF(A267="","",'Frese Valve Selection'!D267)</f>
        <v>#N/A</v>
      </c>
      <c r="G267" s="41">
        <v>1</v>
      </c>
      <c r="H267" s="41" t="s">
        <v>78</v>
      </c>
      <c r="I267" s="41" t="e">
        <f>IF(A267="","",'Frese Valve Selection'!AF267&amp;" kPa")</f>
        <v>#N/A</v>
      </c>
      <c r="J267" s="41" t="e">
        <f>IF(A267="","",'Frese Valve Selection'!B267)</f>
        <v>#N/A</v>
      </c>
      <c r="K267" s="42" t="e">
        <f>IF(A267="","",'Frese Valve Selection'!E267)</f>
        <v>#N/A</v>
      </c>
    </row>
    <row r="268" spans="1:11">
      <c r="A268" s="40" t="e">
        <f>IF('Frese Valve Selection'!Q268=1,IF(ISBLANK('Frese Valve Selection'!T268),"",'Frese Valve Selection'!T268),"")</f>
        <v>#N/A</v>
      </c>
      <c r="B268" s="41" t="e">
        <f>IF(A268="","",'Frese Valve Selection'!C268)</f>
        <v>#N/A</v>
      </c>
      <c r="C268" s="41" t="e">
        <f>IF(A268="","",'Frese Valve Selection'!AE268)</f>
        <v>#N/A</v>
      </c>
      <c r="D268" s="41"/>
      <c r="E268" s="41"/>
      <c r="F268" s="41" t="e">
        <f>IF(A268="","",'Frese Valve Selection'!D268)</f>
        <v>#N/A</v>
      </c>
      <c r="G268" s="41">
        <v>1</v>
      </c>
      <c r="H268" s="41" t="s">
        <v>78</v>
      </c>
      <c r="I268" s="41" t="e">
        <f>IF(A268="","",'Frese Valve Selection'!AF268&amp;" kPa")</f>
        <v>#N/A</v>
      </c>
      <c r="J268" s="41" t="e">
        <f>IF(A268="","",'Frese Valve Selection'!B268)</f>
        <v>#N/A</v>
      </c>
      <c r="K268" s="42" t="e">
        <f>IF(A268="","",'Frese Valve Selection'!E268)</f>
        <v>#N/A</v>
      </c>
    </row>
    <row r="269" spans="1:11">
      <c r="A269" s="40" t="e">
        <f>IF('Frese Valve Selection'!Q269=1,IF(ISBLANK('Frese Valve Selection'!T269),"",'Frese Valve Selection'!T269),"")</f>
        <v>#N/A</v>
      </c>
      <c r="B269" s="41" t="e">
        <f>IF(A269="","",'Frese Valve Selection'!C269)</f>
        <v>#N/A</v>
      </c>
      <c r="C269" s="41" t="e">
        <f>IF(A269="","",'Frese Valve Selection'!AE269)</f>
        <v>#N/A</v>
      </c>
      <c r="D269" s="41"/>
      <c r="E269" s="41"/>
      <c r="F269" s="41" t="e">
        <f>IF(A269="","",'Frese Valve Selection'!D269)</f>
        <v>#N/A</v>
      </c>
      <c r="G269" s="41">
        <v>1</v>
      </c>
      <c r="H269" s="41" t="s">
        <v>78</v>
      </c>
      <c r="I269" s="41" t="e">
        <f>IF(A269="","",'Frese Valve Selection'!AF269&amp;" kPa")</f>
        <v>#N/A</v>
      </c>
      <c r="J269" s="41" t="e">
        <f>IF(A269="","",'Frese Valve Selection'!B269)</f>
        <v>#N/A</v>
      </c>
      <c r="K269" s="42" t="e">
        <f>IF(A269="","",'Frese Valve Selection'!E269)</f>
        <v>#N/A</v>
      </c>
    </row>
    <row r="270" spans="1:11">
      <c r="A270" s="40" t="e">
        <f>IF('Frese Valve Selection'!Q270=1,IF(ISBLANK('Frese Valve Selection'!T270),"",'Frese Valve Selection'!T270),"")</f>
        <v>#N/A</v>
      </c>
      <c r="B270" s="41" t="e">
        <f>IF(A270="","",'Frese Valve Selection'!C270)</f>
        <v>#N/A</v>
      </c>
      <c r="C270" s="41" t="e">
        <f>IF(A270="","",'Frese Valve Selection'!AE270)</f>
        <v>#N/A</v>
      </c>
      <c r="D270" s="41"/>
      <c r="E270" s="41"/>
      <c r="F270" s="41" t="e">
        <f>IF(A270="","",'Frese Valve Selection'!D270)</f>
        <v>#N/A</v>
      </c>
      <c r="G270" s="41">
        <v>1</v>
      </c>
      <c r="H270" s="41" t="s">
        <v>78</v>
      </c>
      <c r="I270" s="41" t="e">
        <f>IF(A270="","",'Frese Valve Selection'!AF270&amp;" kPa")</f>
        <v>#N/A</v>
      </c>
      <c r="J270" s="41" t="e">
        <f>IF(A270="","",'Frese Valve Selection'!B270)</f>
        <v>#N/A</v>
      </c>
      <c r="K270" s="42" t="e">
        <f>IF(A270="","",'Frese Valve Selection'!E270)</f>
        <v>#N/A</v>
      </c>
    </row>
    <row r="271" spans="1:11">
      <c r="A271" s="40" t="e">
        <f>IF('Frese Valve Selection'!Q271=1,IF(ISBLANK('Frese Valve Selection'!T271),"",'Frese Valve Selection'!T271),"")</f>
        <v>#N/A</v>
      </c>
      <c r="B271" s="41" t="e">
        <f>IF(A271="","",'Frese Valve Selection'!C271)</f>
        <v>#N/A</v>
      </c>
      <c r="C271" s="41" t="e">
        <f>IF(A271="","",'Frese Valve Selection'!AE271)</f>
        <v>#N/A</v>
      </c>
      <c r="D271" s="41"/>
      <c r="E271" s="41"/>
      <c r="F271" s="41" t="e">
        <f>IF(A271="","",'Frese Valve Selection'!D271)</f>
        <v>#N/A</v>
      </c>
      <c r="G271" s="41">
        <v>1</v>
      </c>
      <c r="H271" s="41" t="s">
        <v>78</v>
      </c>
      <c r="I271" s="41" t="e">
        <f>IF(A271="","",'Frese Valve Selection'!AF271&amp;" kPa")</f>
        <v>#N/A</v>
      </c>
      <c r="J271" s="41" t="e">
        <f>IF(A271="","",'Frese Valve Selection'!B271)</f>
        <v>#N/A</v>
      </c>
      <c r="K271" s="42" t="e">
        <f>IF(A271="","",'Frese Valve Selection'!E271)</f>
        <v>#N/A</v>
      </c>
    </row>
    <row r="272" spans="1:11">
      <c r="A272" s="40" t="e">
        <f>IF('Frese Valve Selection'!Q272=1,IF(ISBLANK('Frese Valve Selection'!T272),"",'Frese Valve Selection'!T272),"")</f>
        <v>#N/A</v>
      </c>
      <c r="B272" s="41" t="e">
        <f>IF(A272="","",'Frese Valve Selection'!C272)</f>
        <v>#N/A</v>
      </c>
      <c r="C272" s="41" t="e">
        <f>IF(A272="","",'Frese Valve Selection'!AE272)</f>
        <v>#N/A</v>
      </c>
      <c r="D272" s="41"/>
      <c r="E272" s="41"/>
      <c r="F272" s="41" t="e">
        <f>IF(A272="","",'Frese Valve Selection'!D272)</f>
        <v>#N/A</v>
      </c>
      <c r="G272" s="41">
        <v>1</v>
      </c>
      <c r="H272" s="41" t="s">
        <v>78</v>
      </c>
      <c r="I272" s="41" t="e">
        <f>IF(A272="","",'Frese Valve Selection'!AF272&amp;" kPa")</f>
        <v>#N/A</v>
      </c>
      <c r="J272" s="41" t="e">
        <f>IF(A272="","",'Frese Valve Selection'!B272)</f>
        <v>#N/A</v>
      </c>
      <c r="K272" s="42" t="e">
        <f>IF(A272="","",'Frese Valve Selection'!E272)</f>
        <v>#N/A</v>
      </c>
    </row>
    <row r="273" spans="1:11">
      <c r="A273" s="40" t="e">
        <f>IF('Frese Valve Selection'!Q273=1,IF(ISBLANK('Frese Valve Selection'!T273),"",'Frese Valve Selection'!T273),"")</f>
        <v>#N/A</v>
      </c>
      <c r="B273" s="41" t="e">
        <f>IF(A273="","",'Frese Valve Selection'!C273)</f>
        <v>#N/A</v>
      </c>
      <c r="C273" s="41" t="e">
        <f>IF(A273="","",'Frese Valve Selection'!AE273)</f>
        <v>#N/A</v>
      </c>
      <c r="D273" s="41"/>
      <c r="E273" s="41"/>
      <c r="F273" s="41" t="e">
        <f>IF(A273="","",'Frese Valve Selection'!D273)</f>
        <v>#N/A</v>
      </c>
      <c r="G273" s="41">
        <v>1</v>
      </c>
      <c r="H273" s="41" t="s">
        <v>78</v>
      </c>
      <c r="I273" s="41" t="e">
        <f>IF(A273="","",'Frese Valve Selection'!AF273&amp;" kPa")</f>
        <v>#N/A</v>
      </c>
      <c r="J273" s="41" t="e">
        <f>IF(A273="","",'Frese Valve Selection'!B273)</f>
        <v>#N/A</v>
      </c>
      <c r="K273" s="42" t="e">
        <f>IF(A273="","",'Frese Valve Selection'!E273)</f>
        <v>#N/A</v>
      </c>
    </row>
    <row r="274" spans="1:11">
      <c r="A274" s="40" t="e">
        <f>IF('Frese Valve Selection'!Q274=1,IF(ISBLANK('Frese Valve Selection'!T274),"",'Frese Valve Selection'!T274),"")</f>
        <v>#N/A</v>
      </c>
      <c r="B274" s="41" t="e">
        <f>IF(A274="","",'Frese Valve Selection'!C274)</f>
        <v>#N/A</v>
      </c>
      <c r="C274" s="41" t="e">
        <f>IF(A274="","",'Frese Valve Selection'!AE274)</f>
        <v>#N/A</v>
      </c>
      <c r="D274" s="41"/>
      <c r="E274" s="41"/>
      <c r="F274" s="41" t="e">
        <f>IF(A274="","",'Frese Valve Selection'!D274)</f>
        <v>#N/A</v>
      </c>
      <c r="G274" s="41">
        <v>1</v>
      </c>
      <c r="H274" s="41" t="s">
        <v>78</v>
      </c>
      <c r="I274" s="41" t="e">
        <f>IF(A274="","",'Frese Valve Selection'!AF274&amp;" kPa")</f>
        <v>#N/A</v>
      </c>
      <c r="J274" s="41" t="e">
        <f>IF(A274="","",'Frese Valve Selection'!B274)</f>
        <v>#N/A</v>
      </c>
      <c r="K274" s="42" t="e">
        <f>IF(A274="","",'Frese Valve Selection'!E274)</f>
        <v>#N/A</v>
      </c>
    </row>
    <row r="275" spans="1:11">
      <c r="A275" s="40" t="e">
        <f>IF('Frese Valve Selection'!Q275=1,IF(ISBLANK('Frese Valve Selection'!T275),"",'Frese Valve Selection'!T275),"")</f>
        <v>#N/A</v>
      </c>
      <c r="B275" s="41" t="e">
        <f>IF(A275="","",'Frese Valve Selection'!C275)</f>
        <v>#N/A</v>
      </c>
      <c r="C275" s="41" t="e">
        <f>IF(A275="","",'Frese Valve Selection'!AE275)</f>
        <v>#N/A</v>
      </c>
      <c r="D275" s="41"/>
      <c r="E275" s="41"/>
      <c r="F275" s="41" t="e">
        <f>IF(A275="","",'Frese Valve Selection'!D275)</f>
        <v>#N/A</v>
      </c>
      <c r="G275" s="41">
        <v>1</v>
      </c>
      <c r="H275" s="41" t="s">
        <v>78</v>
      </c>
      <c r="I275" s="41" t="e">
        <f>IF(A275="","",'Frese Valve Selection'!AF275&amp;" kPa")</f>
        <v>#N/A</v>
      </c>
      <c r="J275" s="41" t="e">
        <f>IF(A275="","",'Frese Valve Selection'!B275)</f>
        <v>#N/A</v>
      </c>
      <c r="K275" s="42" t="e">
        <f>IF(A275="","",'Frese Valve Selection'!E275)</f>
        <v>#N/A</v>
      </c>
    </row>
    <row r="276" spans="1:11">
      <c r="A276" s="40" t="e">
        <f>IF('Frese Valve Selection'!Q276=1,IF(ISBLANK('Frese Valve Selection'!T276),"",'Frese Valve Selection'!T276),"")</f>
        <v>#N/A</v>
      </c>
      <c r="B276" s="41" t="e">
        <f>IF(A276="","",'Frese Valve Selection'!C276)</f>
        <v>#N/A</v>
      </c>
      <c r="C276" s="41" t="e">
        <f>IF(A276="","",'Frese Valve Selection'!AE276)</f>
        <v>#N/A</v>
      </c>
      <c r="D276" s="41"/>
      <c r="E276" s="41"/>
      <c r="F276" s="41" t="e">
        <f>IF(A276="","",'Frese Valve Selection'!D276)</f>
        <v>#N/A</v>
      </c>
      <c r="G276" s="41">
        <v>1</v>
      </c>
      <c r="H276" s="41" t="s">
        <v>78</v>
      </c>
      <c r="I276" s="41" t="e">
        <f>IF(A276="","",'Frese Valve Selection'!AF276&amp;" kPa")</f>
        <v>#N/A</v>
      </c>
      <c r="J276" s="41" t="e">
        <f>IF(A276="","",'Frese Valve Selection'!B276)</f>
        <v>#N/A</v>
      </c>
      <c r="K276" s="42" t="e">
        <f>IF(A276="","",'Frese Valve Selection'!E276)</f>
        <v>#N/A</v>
      </c>
    </row>
    <row r="277" spans="1:11">
      <c r="A277" s="40" t="e">
        <f>IF('Frese Valve Selection'!Q277=1,IF(ISBLANK('Frese Valve Selection'!T277),"",'Frese Valve Selection'!T277),"")</f>
        <v>#N/A</v>
      </c>
      <c r="B277" s="41" t="e">
        <f>IF(A277="","",'Frese Valve Selection'!C277)</f>
        <v>#N/A</v>
      </c>
      <c r="C277" s="41" t="e">
        <f>IF(A277="","",'Frese Valve Selection'!AE277)</f>
        <v>#N/A</v>
      </c>
      <c r="D277" s="41"/>
      <c r="E277" s="41"/>
      <c r="F277" s="41" t="e">
        <f>IF(A277="","",'Frese Valve Selection'!D277)</f>
        <v>#N/A</v>
      </c>
      <c r="G277" s="41">
        <v>1</v>
      </c>
      <c r="H277" s="41" t="s">
        <v>78</v>
      </c>
      <c r="I277" s="41" t="e">
        <f>IF(A277="","",'Frese Valve Selection'!AF277&amp;" kPa")</f>
        <v>#N/A</v>
      </c>
      <c r="J277" s="41" t="e">
        <f>IF(A277="","",'Frese Valve Selection'!B277)</f>
        <v>#N/A</v>
      </c>
      <c r="K277" s="42" t="e">
        <f>IF(A277="","",'Frese Valve Selection'!E277)</f>
        <v>#N/A</v>
      </c>
    </row>
    <row r="278" spans="1:11">
      <c r="A278" s="40" t="e">
        <f>IF('Frese Valve Selection'!Q278=1,IF(ISBLANK('Frese Valve Selection'!T278),"",'Frese Valve Selection'!T278),"")</f>
        <v>#N/A</v>
      </c>
      <c r="B278" s="41" t="e">
        <f>IF(A278="","",'Frese Valve Selection'!C278)</f>
        <v>#N/A</v>
      </c>
      <c r="C278" s="41" t="e">
        <f>IF(A278="","",'Frese Valve Selection'!AE278)</f>
        <v>#N/A</v>
      </c>
      <c r="D278" s="41"/>
      <c r="E278" s="41"/>
      <c r="F278" s="41" t="e">
        <f>IF(A278="","",'Frese Valve Selection'!D278)</f>
        <v>#N/A</v>
      </c>
      <c r="G278" s="41">
        <v>1</v>
      </c>
      <c r="H278" s="41" t="s">
        <v>78</v>
      </c>
      <c r="I278" s="41" t="e">
        <f>IF(A278="","",'Frese Valve Selection'!AF278&amp;" kPa")</f>
        <v>#N/A</v>
      </c>
      <c r="J278" s="41" t="e">
        <f>IF(A278="","",'Frese Valve Selection'!B278)</f>
        <v>#N/A</v>
      </c>
      <c r="K278" s="42" t="e">
        <f>IF(A278="","",'Frese Valve Selection'!E278)</f>
        <v>#N/A</v>
      </c>
    </row>
    <row r="279" spans="1:11">
      <c r="A279" s="40" t="e">
        <f>IF('Frese Valve Selection'!Q279=1,IF(ISBLANK('Frese Valve Selection'!T279),"",'Frese Valve Selection'!T279),"")</f>
        <v>#N/A</v>
      </c>
      <c r="B279" s="41" t="e">
        <f>IF(A279="","",'Frese Valve Selection'!C279)</f>
        <v>#N/A</v>
      </c>
      <c r="C279" s="41" t="e">
        <f>IF(A279="","",'Frese Valve Selection'!AE279)</f>
        <v>#N/A</v>
      </c>
      <c r="D279" s="41"/>
      <c r="E279" s="41"/>
      <c r="F279" s="41" t="e">
        <f>IF(A279="","",'Frese Valve Selection'!D279)</f>
        <v>#N/A</v>
      </c>
      <c r="G279" s="41">
        <v>1</v>
      </c>
      <c r="H279" s="41" t="s">
        <v>78</v>
      </c>
      <c r="I279" s="41" t="e">
        <f>IF(A279="","",'Frese Valve Selection'!AF279&amp;" kPa")</f>
        <v>#N/A</v>
      </c>
      <c r="J279" s="41" t="e">
        <f>IF(A279="","",'Frese Valve Selection'!B279)</f>
        <v>#N/A</v>
      </c>
      <c r="K279" s="42" t="e">
        <f>IF(A279="","",'Frese Valve Selection'!E279)</f>
        <v>#N/A</v>
      </c>
    </row>
    <row r="280" spans="1:11">
      <c r="A280" s="40" t="e">
        <f>IF('Frese Valve Selection'!Q280=1,IF(ISBLANK('Frese Valve Selection'!T280),"",'Frese Valve Selection'!T280),"")</f>
        <v>#N/A</v>
      </c>
      <c r="B280" s="41" t="e">
        <f>IF(A280="","",'Frese Valve Selection'!C280)</f>
        <v>#N/A</v>
      </c>
      <c r="C280" s="41" t="e">
        <f>IF(A280="","",'Frese Valve Selection'!AE280)</f>
        <v>#N/A</v>
      </c>
      <c r="D280" s="41"/>
      <c r="E280" s="41"/>
      <c r="F280" s="41" t="e">
        <f>IF(A280="","",'Frese Valve Selection'!D280)</f>
        <v>#N/A</v>
      </c>
      <c r="G280" s="41">
        <v>1</v>
      </c>
      <c r="H280" s="41" t="s">
        <v>78</v>
      </c>
      <c r="I280" s="41" t="e">
        <f>IF(A280="","",'Frese Valve Selection'!AF280&amp;" kPa")</f>
        <v>#N/A</v>
      </c>
      <c r="J280" s="41" t="e">
        <f>IF(A280="","",'Frese Valve Selection'!B280)</f>
        <v>#N/A</v>
      </c>
      <c r="K280" s="42" t="e">
        <f>IF(A280="","",'Frese Valve Selection'!E280)</f>
        <v>#N/A</v>
      </c>
    </row>
    <row r="281" spans="1:11">
      <c r="A281" s="40" t="e">
        <f>IF('Frese Valve Selection'!Q281=1,IF(ISBLANK('Frese Valve Selection'!T281),"",'Frese Valve Selection'!T281),"")</f>
        <v>#N/A</v>
      </c>
      <c r="B281" s="41" t="e">
        <f>IF(A281="","",'Frese Valve Selection'!C281)</f>
        <v>#N/A</v>
      </c>
      <c r="C281" s="41" t="e">
        <f>IF(A281="","",'Frese Valve Selection'!AE281)</f>
        <v>#N/A</v>
      </c>
      <c r="D281" s="41"/>
      <c r="E281" s="41"/>
      <c r="F281" s="41" t="e">
        <f>IF(A281="","",'Frese Valve Selection'!D281)</f>
        <v>#N/A</v>
      </c>
      <c r="G281" s="41">
        <v>1</v>
      </c>
      <c r="H281" s="41" t="s">
        <v>78</v>
      </c>
      <c r="I281" s="41" t="e">
        <f>IF(A281="","",'Frese Valve Selection'!AF281&amp;" kPa")</f>
        <v>#N/A</v>
      </c>
      <c r="J281" s="41" t="e">
        <f>IF(A281="","",'Frese Valve Selection'!B281)</f>
        <v>#N/A</v>
      </c>
      <c r="K281" s="42" t="e">
        <f>IF(A281="","",'Frese Valve Selection'!E281)</f>
        <v>#N/A</v>
      </c>
    </row>
    <row r="282" spans="1:11">
      <c r="A282" s="40" t="e">
        <f>IF('Frese Valve Selection'!Q282=1,IF(ISBLANK('Frese Valve Selection'!T282),"",'Frese Valve Selection'!T282),"")</f>
        <v>#N/A</v>
      </c>
      <c r="B282" s="41" t="e">
        <f>IF(A282="","",'Frese Valve Selection'!C282)</f>
        <v>#N/A</v>
      </c>
      <c r="C282" s="41" t="e">
        <f>IF(A282="","",'Frese Valve Selection'!AE282)</f>
        <v>#N/A</v>
      </c>
      <c r="D282" s="41"/>
      <c r="E282" s="41"/>
      <c r="F282" s="41" t="e">
        <f>IF(A282="","",'Frese Valve Selection'!D282)</f>
        <v>#N/A</v>
      </c>
      <c r="G282" s="41">
        <v>1</v>
      </c>
      <c r="H282" s="41" t="s">
        <v>78</v>
      </c>
      <c r="I282" s="41" t="e">
        <f>IF(A282="","",'Frese Valve Selection'!AF282&amp;" kPa")</f>
        <v>#N/A</v>
      </c>
      <c r="J282" s="41" t="e">
        <f>IF(A282="","",'Frese Valve Selection'!B282)</f>
        <v>#N/A</v>
      </c>
      <c r="K282" s="42" t="e">
        <f>IF(A282="","",'Frese Valve Selection'!E282)</f>
        <v>#N/A</v>
      </c>
    </row>
    <row r="283" spans="1:11">
      <c r="A283" s="40" t="e">
        <f>IF('Frese Valve Selection'!Q283=1,IF(ISBLANK('Frese Valve Selection'!T283),"",'Frese Valve Selection'!T283),"")</f>
        <v>#N/A</v>
      </c>
      <c r="B283" s="41" t="e">
        <f>IF(A283="","",'Frese Valve Selection'!C283)</f>
        <v>#N/A</v>
      </c>
      <c r="C283" s="41" t="e">
        <f>IF(A283="","",'Frese Valve Selection'!AE283)</f>
        <v>#N/A</v>
      </c>
      <c r="D283" s="41"/>
      <c r="E283" s="41"/>
      <c r="F283" s="41" t="e">
        <f>IF(A283="","",'Frese Valve Selection'!D283)</f>
        <v>#N/A</v>
      </c>
      <c r="G283" s="41">
        <v>1</v>
      </c>
      <c r="H283" s="41" t="s">
        <v>78</v>
      </c>
      <c r="I283" s="41" t="e">
        <f>IF(A283="","",'Frese Valve Selection'!AF283&amp;" kPa")</f>
        <v>#N/A</v>
      </c>
      <c r="J283" s="41" t="e">
        <f>IF(A283="","",'Frese Valve Selection'!B283)</f>
        <v>#N/A</v>
      </c>
      <c r="K283" s="42" t="e">
        <f>IF(A283="","",'Frese Valve Selection'!E283)</f>
        <v>#N/A</v>
      </c>
    </row>
    <row r="284" spans="1:11">
      <c r="A284" s="40" t="e">
        <f>IF('Frese Valve Selection'!Q284=1,IF(ISBLANK('Frese Valve Selection'!T284),"",'Frese Valve Selection'!T284),"")</f>
        <v>#N/A</v>
      </c>
      <c r="B284" s="41" t="e">
        <f>IF(A284="","",'Frese Valve Selection'!C284)</f>
        <v>#N/A</v>
      </c>
      <c r="C284" s="41" t="e">
        <f>IF(A284="","",'Frese Valve Selection'!AE284)</f>
        <v>#N/A</v>
      </c>
      <c r="D284" s="41"/>
      <c r="E284" s="41"/>
      <c r="F284" s="41" t="e">
        <f>IF(A284="","",'Frese Valve Selection'!D284)</f>
        <v>#N/A</v>
      </c>
      <c r="G284" s="41">
        <v>1</v>
      </c>
      <c r="H284" s="41" t="s">
        <v>78</v>
      </c>
      <c r="I284" s="41" t="e">
        <f>IF(A284="","",'Frese Valve Selection'!AF284&amp;" kPa")</f>
        <v>#N/A</v>
      </c>
      <c r="J284" s="41" t="e">
        <f>IF(A284="","",'Frese Valve Selection'!B284)</f>
        <v>#N/A</v>
      </c>
      <c r="K284" s="42" t="e">
        <f>IF(A284="","",'Frese Valve Selection'!E284)</f>
        <v>#N/A</v>
      </c>
    </row>
    <row r="285" spans="1:11">
      <c r="A285" s="40" t="e">
        <f>IF('Frese Valve Selection'!Q285=1,IF(ISBLANK('Frese Valve Selection'!T285),"",'Frese Valve Selection'!T285),"")</f>
        <v>#N/A</v>
      </c>
      <c r="B285" s="41" t="e">
        <f>IF(A285="","",'Frese Valve Selection'!C285)</f>
        <v>#N/A</v>
      </c>
      <c r="C285" s="41" t="e">
        <f>IF(A285="","",'Frese Valve Selection'!AE285)</f>
        <v>#N/A</v>
      </c>
      <c r="D285" s="41"/>
      <c r="E285" s="41"/>
      <c r="F285" s="41" t="e">
        <f>IF(A285="","",'Frese Valve Selection'!D285)</f>
        <v>#N/A</v>
      </c>
      <c r="G285" s="41">
        <v>1</v>
      </c>
      <c r="H285" s="41" t="s">
        <v>78</v>
      </c>
      <c r="I285" s="41" t="e">
        <f>IF(A285="","",'Frese Valve Selection'!AF285&amp;" kPa")</f>
        <v>#N/A</v>
      </c>
      <c r="J285" s="41" t="e">
        <f>IF(A285="","",'Frese Valve Selection'!B285)</f>
        <v>#N/A</v>
      </c>
      <c r="K285" s="42" t="e">
        <f>IF(A285="","",'Frese Valve Selection'!E285)</f>
        <v>#N/A</v>
      </c>
    </row>
    <row r="286" spans="1:11">
      <c r="A286" s="40" t="e">
        <f>IF('Frese Valve Selection'!Q286=1,IF(ISBLANK('Frese Valve Selection'!T286),"",'Frese Valve Selection'!T286),"")</f>
        <v>#N/A</v>
      </c>
      <c r="B286" s="41" t="e">
        <f>IF(A286="","",'Frese Valve Selection'!C286)</f>
        <v>#N/A</v>
      </c>
      <c r="C286" s="41" t="e">
        <f>IF(A286="","",'Frese Valve Selection'!AE286)</f>
        <v>#N/A</v>
      </c>
      <c r="D286" s="41"/>
      <c r="E286" s="41"/>
      <c r="F286" s="41" t="e">
        <f>IF(A286="","",'Frese Valve Selection'!D286)</f>
        <v>#N/A</v>
      </c>
      <c r="G286" s="41">
        <v>1</v>
      </c>
      <c r="H286" s="41" t="s">
        <v>78</v>
      </c>
      <c r="I286" s="41" t="e">
        <f>IF(A286="","",'Frese Valve Selection'!AF286&amp;" kPa")</f>
        <v>#N/A</v>
      </c>
      <c r="J286" s="41" t="e">
        <f>IF(A286="","",'Frese Valve Selection'!B286)</f>
        <v>#N/A</v>
      </c>
      <c r="K286" s="42" t="e">
        <f>IF(A286="","",'Frese Valve Selection'!E286)</f>
        <v>#N/A</v>
      </c>
    </row>
    <row r="287" spans="1:11">
      <c r="A287" s="40" t="e">
        <f>IF('Frese Valve Selection'!Q287=1,IF(ISBLANK('Frese Valve Selection'!T287),"",'Frese Valve Selection'!T287),"")</f>
        <v>#N/A</v>
      </c>
      <c r="B287" s="41" t="e">
        <f>IF(A287="","",'Frese Valve Selection'!C287)</f>
        <v>#N/A</v>
      </c>
      <c r="C287" s="41" t="e">
        <f>IF(A287="","",'Frese Valve Selection'!AE287)</f>
        <v>#N/A</v>
      </c>
      <c r="D287" s="41"/>
      <c r="E287" s="41"/>
      <c r="F287" s="41" t="e">
        <f>IF(A287="","",'Frese Valve Selection'!D287)</f>
        <v>#N/A</v>
      </c>
      <c r="G287" s="41">
        <v>1</v>
      </c>
      <c r="H287" s="41" t="s">
        <v>78</v>
      </c>
      <c r="I287" s="41" t="e">
        <f>IF(A287="","",'Frese Valve Selection'!AF287&amp;" kPa")</f>
        <v>#N/A</v>
      </c>
      <c r="J287" s="41" t="e">
        <f>IF(A287="","",'Frese Valve Selection'!B287)</f>
        <v>#N/A</v>
      </c>
      <c r="K287" s="42" t="e">
        <f>IF(A287="","",'Frese Valve Selection'!E287)</f>
        <v>#N/A</v>
      </c>
    </row>
    <row r="288" spans="1:11">
      <c r="A288" s="40" t="e">
        <f>IF('Frese Valve Selection'!Q288=1,IF(ISBLANK('Frese Valve Selection'!T288),"",'Frese Valve Selection'!T288),"")</f>
        <v>#N/A</v>
      </c>
      <c r="B288" s="41" t="e">
        <f>IF(A288="","",'Frese Valve Selection'!C288)</f>
        <v>#N/A</v>
      </c>
      <c r="C288" s="41" t="e">
        <f>IF(A288="","",'Frese Valve Selection'!AE288)</f>
        <v>#N/A</v>
      </c>
      <c r="D288" s="41"/>
      <c r="E288" s="41"/>
      <c r="F288" s="41" t="e">
        <f>IF(A288="","",'Frese Valve Selection'!D288)</f>
        <v>#N/A</v>
      </c>
      <c r="G288" s="41">
        <v>1</v>
      </c>
      <c r="H288" s="41" t="s">
        <v>78</v>
      </c>
      <c r="I288" s="41" t="e">
        <f>IF(A288="","",'Frese Valve Selection'!AF288&amp;" kPa")</f>
        <v>#N/A</v>
      </c>
      <c r="J288" s="41" t="e">
        <f>IF(A288="","",'Frese Valve Selection'!B288)</f>
        <v>#N/A</v>
      </c>
      <c r="K288" s="42" t="e">
        <f>IF(A288="","",'Frese Valve Selection'!E288)</f>
        <v>#N/A</v>
      </c>
    </row>
    <row r="289" spans="1:11">
      <c r="A289" s="40" t="e">
        <f>IF('Frese Valve Selection'!Q289=1,IF(ISBLANK('Frese Valve Selection'!T289),"",'Frese Valve Selection'!T289),"")</f>
        <v>#N/A</v>
      </c>
      <c r="B289" s="41" t="e">
        <f>IF(A289="","",'Frese Valve Selection'!C289)</f>
        <v>#N/A</v>
      </c>
      <c r="C289" s="41" t="e">
        <f>IF(A289="","",'Frese Valve Selection'!AE289)</f>
        <v>#N/A</v>
      </c>
      <c r="D289" s="41"/>
      <c r="E289" s="41"/>
      <c r="F289" s="41" t="e">
        <f>IF(A289="","",'Frese Valve Selection'!D289)</f>
        <v>#N/A</v>
      </c>
      <c r="G289" s="41">
        <v>1</v>
      </c>
      <c r="H289" s="41" t="s">
        <v>78</v>
      </c>
      <c r="I289" s="41" t="e">
        <f>IF(A289="","",'Frese Valve Selection'!AF289&amp;" kPa")</f>
        <v>#N/A</v>
      </c>
      <c r="J289" s="41" t="e">
        <f>IF(A289="","",'Frese Valve Selection'!B289)</f>
        <v>#N/A</v>
      </c>
      <c r="K289" s="42" t="e">
        <f>IF(A289="","",'Frese Valve Selection'!E289)</f>
        <v>#N/A</v>
      </c>
    </row>
    <row r="290" spans="1:11">
      <c r="A290" s="40" t="e">
        <f>IF('Frese Valve Selection'!Q290=1,IF(ISBLANK('Frese Valve Selection'!T290),"",'Frese Valve Selection'!T290),"")</f>
        <v>#N/A</v>
      </c>
      <c r="B290" s="41" t="e">
        <f>IF(A290="","",'Frese Valve Selection'!C290)</f>
        <v>#N/A</v>
      </c>
      <c r="C290" s="41" t="e">
        <f>IF(A290="","",'Frese Valve Selection'!AE290)</f>
        <v>#N/A</v>
      </c>
      <c r="D290" s="41"/>
      <c r="E290" s="41"/>
      <c r="F290" s="41" t="e">
        <f>IF(A290="","",'Frese Valve Selection'!D290)</f>
        <v>#N/A</v>
      </c>
      <c r="G290" s="41">
        <v>1</v>
      </c>
      <c r="H290" s="41" t="s">
        <v>78</v>
      </c>
      <c r="I290" s="41" t="e">
        <f>IF(A290="","",'Frese Valve Selection'!AF290&amp;" kPa")</f>
        <v>#N/A</v>
      </c>
      <c r="J290" s="41" t="e">
        <f>IF(A290="","",'Frese Valve Selection'!B290)</f>
        <v>#N/A</v>
      </c>
      <c r="K290" s="42" t="e">
        <f>IF(A290="","",'Frese Valve Selection'!E290)</f>
        <v>#N/A</v>
      </c>
    </row>
    <row r="291" spans="1:11">
      <c r="A291" s="40" t="e">
        <f>IF('Frese Valve Selection'!Q291=1,IF(ISBLANK('Frese Valve Selection'!T291),"",'Frese Valve Selection'!T291),"")</f>
        <v>#N/A</v>
      </c>
      <c r="B291" s="41" t="e">
        <f>IF(A291="","",'Frese Valve Selection'!C291)</f>
        <v>#N/A</v>
      </c>
      <c r="C291" s="41" t="e">
        <f>IF(A291="","",'Frese Valve Selection'!AE291)</f>
        <v>#N/A</v>
      </c>
      <c r="D291" s="41"/>
      <c r="E291" s="41"/>
      <c r="F291" s="41" t="e">
        <f>IF(A291="","",'Frese Valve Selection'!D291)</f>
        <v>#N/A</v>
      </c>
      <c r="G291" s="41">
        <v>1</v>
      </c>
      <c r="H291" s="41" t="s">
        <v>78</v>
      </c>
      <c r="I291" s="41" t="e">
        <f>IF(A291="","",'Frese Valve Selection'!AF291&amp;" kPa")</f>
        <v>#N/A</v>
      </c>
      <c r="J291" s="41" t="e">
        <f>IF(A291="","",'Frese Valve Selection'!B291)</f>
        <v>#N/A</v>
      </c>
      <c r="K291" s="42" t="e">
        <f>IF(A291="","",'Frese Valve Selection'!E291)</f>
        <v>#N/A</v>
      </c>
    </row>
    <row r="292" spans="1:11">
      <c r="A292" s="40" t="e">
        <f>IF('Frese Valve Selection'!Q292=1,IF(ISBLANK('Frese Valve Selection'!T292),"",'Frese Valve Selection'!T292),"")</f>
        <v>#N/A</v>
      </c>
      <c r="B292" s="41" t="e">
        <f>IF(A292="","",'Frese Valve Selection'!C292)</f>
        <v>#N/A</v>
      </c>
      <c r="C292" s="41" t="e">
        <f>IF(A292="","",'Frese Valve Selection'!AE292)</f>
        <v>#N/A</v>
      </c>
      <c r="D292" s="41"/>
      <c r="E292" s="41"/>
      <c r="F292" s="41" t="e">
        <f>IF(A292="","",'Frese Valve Selection'!D292)</f>
        <v>#N/A</v>
      </c>
      <c r="G292" s="41">
        <v>1</v>
      </c>
      <c r="H292" s="41" t="s">
        <v>78</v>
      </c>
      <c r="I292" s="41" t="e">
        <f>IF(A292="","",'Frese Valve Selection'!AF292&amp;" kPa")</f>
        <v>#N/A</v>
      </c>
      <c r="J292" s="41" t="e">
        <f>IF(A292="","",'Frese Valve Selection'!B292)</f>
        <v>#N/A</v>
      </c>
      <c r="K292" s="42" t="e">
        <f>IF(A292="","",'Frese Valve Selection'!E292)</f>
        <v>#N/A</v>
      </c>
    </row>
    <row r="293" spans="1:11">
      <c r="A293" s="40" t="e">
        <f>IF('Frese Valve Selection'!Q293=1,IF(ISBLANK('Frese Valve Selection'!T293),"",'Frese Valve Selection'!T293),"")</f>
        <v>#N/A</v>
      </c>
      <c r="B293" s="41" t="e">
        <f>IF(A293="","",'Frese Valve Selection'!C293)</f>
        <v>#N/A</v>
      </c>
      <c r="C293" s="41" t="e">
        <f>IF(A293="","",'Frese Valve Selection'!AE293)</f>
        <v>#N/A</v>
      </c>
      <c r="D293" s="41"/>
      <c r="E293" s="41"/>
      <c r="F293" s="41" t="e">
        <f>IF(A293="","",'Frese Valve Selection'!D293)</f>
        <v>#N/A</v>
      </c>
      <c r="G293" s="41">
        <v>1</v>
      </c>
      <c r="H293" s="41" t="s">
        <v>78</v>
      </c>
      <c r="I293" s="41" t="e">
        <f>IF(A293="","",'Frese Valve Selection'!AF293&amp;" kPa")</f>
        <v>#N/A</v>
      </c>
      <c r="J293" s="41" t="e">
        <f>IF(A293="","",'Frese Valve Selection'!B293)</f>
        <v>#N/A</v>
      </c>
      <c r="K293" s="42" t="e">
        <f>IF(A293="","",'Frese Valve Selection'!E293)</f>
        <v>#N/A</v>
      </c>
    </row>
    <row r="294" spans="1:11">
      <c r="A294" s="40" t="e">
        <f>IF('Frese Valve Selection'!Q294=1,IF(ISBLANK('Frese Valve Selection'!T294),"",'Frese Valve Selection'!T294),"")</f>
        <v>#N/A</v>
      </c>
      <c r="B294" s="41" t="e">
        <f>IF(A294="","",'Frese Valve Selection'!C294)</f>
        <v>#N/A</v>
      </c>
      <c r="C294" s="41" t="e">
        <f>IF(A294="","",'Frese Valve Selection'!AE294)</f>
        <v>#N/A</v>
      </c>
      <c r="D294" s="41"/>
      <c r="E294" s="41"/>
      <c r="F294" s="41" t="e">
        <f>IF(A294="","",'Frese Valve Selection'!D294)</f>
        <v>#N/A</v>
      </c>
      <c r="G294" s="41">
        <v>1</v>
      </c>
      <c r="H294" s="41" t="s">
        <v>78</v>
      </c>
      <c r="I294" s="41" t="e">
        <f>IF(A294="","",'Frese Valve Selection'!AF294&amp;" kPa")</f>
        <v>#N/A</v>
      </c>
      <c r="J294" s="41" t="e">
        <f>IF(A294="","",'Frese Valve Selection'!B294)</f>
        <v>#N/A</v>
      </c>
      <c r="K294" s="42" t="e">
        <f>IF(A294="","",'Frese Valve Selection'!E294)</f>
        <v>#N/A</v>
      </c>
    </row>
    <row r="295" spans="1:11">
      <c r="A295" s="40" t="e">
        <f>IF('Frese Valve Selection'!Q295=1,IF(ISBLANK('Frese Valve Selection'!T295),"",'Frese Valve Selection'!T295),"")</f>
        <v>#N/A</v>
      </c>
      <c r="B295" s="41" t="e">
        <f>IF(A295="","",'Frese Valve Selection'!C295)</f>
        <v>#N/A</v>
      </c>
      <c r="C295" s="41" t="e">
        <f>IF(A295="","",'Frese Valve Selection'!AE295)</f>
        <v>#N/A</v>
      </c>
      <c r="D295" s="41"/>
      <c r="E295" s="41"/>
      <c r="F295" s="41" t="e">
        <f>IF(A295="","",'Frese Valve Selection'!D295)</f>
        <v>#N/A</v>
      </c>
      <c r="G295" s="41">
        <v>1</v>
      </c>
      <c r="H295" s="41" t="s">
        <v>78</v>
      </c>
      <c r="I295" s="41" t="e">
        <f>IF(A295="","",'Frese Valve Selection'!AF295&amp;" kPa")</f>
        <v>#N/A</v>
      </c>
      <c r="J295" s="41" t="e">
        <f>IF(A295="","",'Frese Valve Selection'!B295)</f>
        <v>#N/A</v>
      </c>
      <c r="K295" s="42" t="e">
        <f>IF(A295="","",'Frese Valve Selection'!E295)</f>
        <v>#N/A</v>
      </c>
    </row>
    <row r="296" spans="1:11">
      <c r="A296" s="40" t="e">
        <f>IF('Frese Valve Selection'!Q296=1,IF(ISBLANK('Frese Valve Selection'!T296),"",'Frese Valve Selection'!T296),"")</f>
        <v>#N/A</v>
      </c>
      <c r="B296" s="41" t="e">
        <f>IF(A296="","",'Frese Valve Selection'!C296)</f>
        <v>#N/A</v>
      </c>
      <c r="C296" s="41" t="e">
        <f>IF(A296="","",'Frese Valve Selection'!AE296)</f>
        <v>#N/A</v>
      </c>
      <c r="D296" s="41"/>
      <c r="E296" s="41"/>
      <c r="F296" s="41" t="e">
        <f>IF(A296="","",'Frese Valve Selection'!D296)</f>
        <v>#N/A</v>
      </c>
      <c r="G296" s="41">
        <v>1</v>
      </c>
      <c r="H296" s="41" t="s">
        <v>78</v>
      </c>
      <c r="I296" s="41" t="e">
        <f>IF(A296="","",'Frese Valve Selection'!AF296&amp;" kPa")</f>
        <v>#N/A</v>
      </c>
      <c r="J296" s="41" t="e">
        <f>IF(A296="","",'Frese Valve Selection'!B296)</f>
        <v>#N/A</v>
      </c>
      <c r="K296" s="42" t="e">
        <f>IF(A296="","",'Frese Valve Selection'!E296)</f>
        <v>#N/A</v>
      </c>
    </row>
    <row r="297" spans="1:11">
      <c r="A297" s="40" t="e">
        <f>IF('Frese Valve Selection'!Q297=1,IF(ISBLANK('Frese Valve Selection'!T297),"",'Frese Valve Selection'!T297),"")</f>
        <v>#N/A</v>
      </c>
      <c r="B297" s="41" t="e">
        <f>IF(A297="","",'Frese Valve Selection'!C297)</f>
        <v>#N/A</v>
      </c>
      <c r="C297" s="41" t="e">
        <f>IF(A297="","",'Frese Valve Selection'!AE297)</f>
        <v>#N/A</v>
      </c>
      <c r="D297" s="41"/>
      <c r="E297" s="41"/>
      <c r="F297" s="41" t="e">
        <f>IF(A297="","",'Frese Valve Selection'!D297)</f>
        <v>#N/A</v>
      </c>
      <c r="G297" s="41">
        <v>1</v>
      </c>
      <c r="H297" s="41" t="s">
        <v>78</v>
      </c>
      <c r="I297" s="41" t="e">
        <f>IF(A297="","",'Frese Valve Selection'!AF297&amp;" kPa")</f>
        <v>#N/A</v>
      </c>
      <c r="J297" s="41" t="e">
        <f>IF(A297="","",'Frese Valve Selection'!B297)</f>
        <v>#N/A</v>
      </c>
      <c r="K297" s="42" t="e">
        <f>IF(A297="","",'Frese Valve Selection'!E297)</f>
        <v>#N/A</v>
      </c>
    </row>
    <row r="298" spans="1:11">
      <c r="A298" s="40" t="e">
        <f>IF('Frese Valve Selection'!Q298=1,IF(ISBLANK('Frese Valve Selection'!T298),"",'Frese Valve Selection'!T298),"")</f>
        <v>#N/A</v>
      </c>
      <c r="B298" s="41" t="e">
        <f>IF(A298="","",'Frese Valve Selection'!C298)</f>
        <v>#N/A</v>
      </c>
      <c r="C298" s="41" t="e">
        <f>IF(A298="","",'Frese Valve Selection'!AE298)</f>
        <v>#N/A</v>
      </c>
      <c r="D298" s="41"/>
      <c r="E298" s="41"/>
      <c r="F298" s="41" t="e">
        <f>IF(A298="","",'Frese Valve Selection'!D298)</f>
        <v>#N/A</v>
      </c>
      <c r="G298" s="41">
        <v>1</v>
      </c>
      <c r="H298" s="41" t="s">
        <v>78</v>
      </c>
      <c r="I298" s="41" t="e">
        <f>IF(A298="","",'Frese Valve Selection'!AF298&amp;" kPa")</f>
        <v>#N/A</v>
      </c>
      <c r="J298" s="41" t="e">
        <f>IF(A298="","",'Frese Valve Selection'!B298)</f>
        <v>#N/A</v>
      </c>
      <c r="K298" s="42" t="e">
        <f>IF(A298="","",'Frese Valve Selection'!E298)</f>
        <v>#N/A</v>
      </c>
    </row>
    <row r="299" spans="1:11">
      <c r="A299" s="40" t="e">
        <f>IF('Frese Valve Selection'!Q299=1,IF(ISBLANK('Frese Valve Selection'!T299),"",'Frese Valve Selection'!T299),"")</f>
        <v>#N/A</v>
      </c>
      <c r="B299" s="41" t="e">
        <f>IF(A299="","",'Frese Valve Selection'!C299)</f>
        <v>#N/A</v>
      </c>
      <c r="C299" s="41" t="e">
        <f>IF(A299="","",'Frese Valve Selection'!AE299)</f>
        <v>#N/A</v>
      </c>
      <c r="D299" s="41"/>
      <c r="E299" s="41"/>
      <c r="F299" s="41" t="e">
        <f>IF(A299="","",'Frese Valve Selection'!D299)</f>
        <v>#N/A</v>
      </c>
      <c r="G299" s="41">
        <v>1</v>
      </c>
      <c r="H299" s="41" t="s">
        <v>78</v>
      </c>
      <c r="I299" s="41" t="e">
        <f>IF(A299="","",'Frese Valve Selection'!AF299&amp;" kPa")</f>
        <v>#N/A</v>
      </c>
      <c r="J299" s="41" t="e">
        <f>IF(A299="","",'Frese Valve Selection'!B299)</f>
        <v>#N/A</v>
      </c>
      <c r="K299" s="42" t="e">
        <f>IF(A299="","",'Frese Valve Selection'!E299)</f>
        <v>#N/A</v>
      </c>
    </row>
    <row r="300" spans="1:11">
      <c r="A300" s="40" t="e">
        <f>IF('Frese Valve Selection'!Q300=1,IF(ISBLANK('Frese Valve Selection'!T300),"",'Frese Valve Selection'!T300),"")</f>
        <v>#N/A</v>
      </c>
      <c r="B300" s="41" t="e">
        <f>IF(A300="","",'Frese Valve Selection'!C300)</f>
        <v>#N/A</v>
      </c>
      <c r="C300" s="41" t="e">
        <f>IF(A300="","",'Frese Valve Selection'!AE300)</f>
        <v>#N/A</v>
      </c>
      <c r="D300" s="41"/>
      <c r="E300" s="41"/>
      <c r="F300" s="41" t="e">
        <f>IF(A300="","",'Frese Valve Selection'!D300)</f>
        <v>#N/A</v>
      </c>
      <c r="G300" s="41">
        <v>1</v>
      </c>
      <c r="H300" s="41" t="s">
        <v>78</v>
      </c>
      <c r="I300" s="41" t="e">
        <f>IF(A300="","",'Frese Valve Selection'!AF300&amp;" kPa")</f>
        <v>#N/A</v>
      </c>
      <c r="J300" s="41" t="e">
        <f>IF(A300="","",'Frese Valve Selection'!B300)</f>
        <v>#N/A</v>
      </c>
      <c r="K300" s="42" t="e">
        <f>IF(A300="","",'Frese Valve Selection'!E300)</f>
        <v>#N/A</v>
      </c>
    </row>
    <row r="301" spans="1:11">
      <c r="A301" s="40" t="e">
        <f>IF('Frese Valve Selection'!Q301=1,IF(ISBLANK('Frese Valve Selection'!T301),"",'Frese Valve Selection'!T301),"")</f>
        <v>#N/A</v>
      </c>
      <c r="B301" s="41" t="e">
        <f>IF(A301="","",'Frese Valve Selection'!C301)</f>
        <v>#N/A</v>
      </c>
      <c r="C301" s="41" t="e">
        <f>IF(A301="","",'Frese Valve Selection'!AE301)</f>
        <v>#N/A</v>
      </c>
      <c r="D301" s="41"/>
      <c r="E301" s="41"/>
      <c r="F301" s="41" t="e">
        <f>IF(A301="","",'Frese Valve Selection'!D301)</f>
        <v>#N/A</v>
      </c>
      <c r="G301" s="41">
        <v>1</v>
      </c>
      <c r="H301" s="41" t="s">
        <v>78</v>
      </c>
      <c r="I301" s="41" t="e">
        <f>IF(A301="","",'Frese Valve Selection'!AF301&amp;" kPa")</f>
        <v>#N/A</v>
      </c>
      <c r="J301" s="41" t="e">
        <f>IF(A301="","",'Frese Valve Selection'!B301)</f>
        <v>#N/A</v>
      </c>
      <c r="K301" s="42" t="e">
        <f>IF(A301="","",'Frese Valve Selection'!E301)</f>
        <v>#N/A</v>
      </c>
    </row>
    <row r="302" spans="1:11">
      <c r="A302" s="40" t="e">
        <f>IF('Frese Valve Selection'!Q302=1,IF(ISBLANK('Frese Valve Selection'!T302),"",'Frese Valve Selection'!T302),"")</f>
        <v>#N/A</v>
      </c>
      <c r="B302" s="41" t="e">
        <f>IF(A302="","",'Frese Valve Selection'!C302)</f>
        <v>#N/A</v>
      </c>
      <c r="C302" s="41" t="e">
        <f>IF(A302="","",'Frese Valve Selection'!AE302)</f>
        <v>#N/A</v>
      </c>
      <c r="D302" s="41"/>
      <c r="E302" s="41"/>
      <c r="F302" s="41" t="e">
        <f>IF(A302="","",'Frese Valve Selection'!D302)</f>
        <v>#N/A</v>
      </c>
      <c r="G302" s="41">
        <v>1</v>
      </c>
      <c r="H302" s="41" t="s">
        <v>78</v>
      </c>
      <c r="I302" s="41" t="e">
        <f>IF(A302="","",'Frese Valve Selection'!AF302&amp;" kPa")</f>
        <v>#N/A</v>
      </c>
      <c r="J302" s="41" t="e">
        <f>IF(A302="","",'Frese Valve Selection'!B302)</f>
        <v>#N/A</v>
      </c>
      <c r="K302" s="42" t="e">
        <f>IF(A302="","",'Frese Valve Selection'!E302)</f>
        <v>#N/A</v>
      </c>
    </row>
    <row r="303" spans="1:11">
      <c r="A303" s="40" t="e">
        <f>IF('Frese Valve Selection'!Q303=1,IF(ISBLANK('Frese Valve Selection'!T303),"",'Frese Valve Selection'!T303),"")</f>
        <v>#N/A</v>
      </c>
      <c r="B303" s="41" t="e">
        <f>IF(A303="","",'Frese Valve Selection'!C303)</f>
        <v>#N/A</v>
      </c>
      <c r="C303" s="41" t="e">
        <f>IF(A303="","",'Frese Valve Selection'!AE303)</f>
        <v>#N/A</v>
      </c>
      <c r="D303" s="41"/>
      <c r="E303" s="41"/>
      <c r="F303" s="41" t="e">
        <f>IF(A303="","",'Frese Valve Selection'!D303)</f>
        <v>#N/A</v>
      </c>
      <c r="G303" s="41">
        <v>1</v>
      </c>
      <c r="H303" s="41" t="s">
        <v>78</v>
      </c>
      <c r="I303" s="41" t="e">
        <f>IF(A303="","",'Frese Valve Selection'!AF303&amp;" kPa")</f>
        <v>#N/A</v>
      </c>
      <c r="J303" s="41" t="e">
        <f>IF(A303="","",'Frese Valve Selection'!B303)</f>
        <v>#N/A</v>
      </c>
      <c r="K303" s="42" t="e">
        <f>IF(A303="","",'Frese Valve Selection'!E303)</f>
        <v>#N/A</v>
      </c>
    </row>
    <row r="304" spans="1:11">
      <c r="A304" s="40" t="e">
        <f>IF('Frese Valve Selection'!Q304=1,IF(ISBLANK('Frese Valve Selection'!T304),"",'Frese Valve Selection'!T304),"")</f>
        <v>#N/A</v>
      </c>
      <c r="B304" s="41" t="e">
        <f>IF(A304="","",'Frese Valve Selection'!C304)</f>
        <v>#N/A</v>
      </c>
      <c r="C304" s="41" t="e">
        <f>IF(A304="","",'Frese Valve Selection'!AE304)</f>
        <v>#N/A</v>
      </c>
      <c r="D304" s="41"/>
      <c r="E304" s="41"/>
      <c r="F304" s="41" t="e">
        <f>IF(A304="","",'Frese Valve Selection'!D304)</f>
        <v>#N/A</v>
      </c>
      <c r="G304" s="41">
        <v>1</v>
      </c>
      <c r="H304" s="41" t="s">
        <v>78</v>
      </c>
      <c r="I304" s="41" t="e">
        <f>IF(A304="","",'Frese Valve Selection'!AF304&amp;" kPa")</f>
        <v>#N/A</v>
      </c>
      <c r="J304" s="41" t="e">
        <f>IF(A304="","",'Frese Valve Selection'!B304)</f>
        <v>#N/A</v>
      </c>
      <c r="K304" s="42" t="e">
        <f>IF(A304="","",'Frese Valve Selection'!E304)</f>
        <v>#N/A</v>
      </c>
    </row>
    <row r="305" spans="1:11">
      <c r="A305" s="40" t="e">
        <f>IF('Frese Valve Selection'!Q305=1,IF(ISBLANK('Frese Valve Selection'!T305),"",'Frese Valve Selection'!T305),"")</f>
        <v>#N/A</v>
      </c>
      <c r="B305" s="41" t="e">
        <f>IF(A305="","",'Frese Valve Selection'!C305)</f>
        <v>#N/A</v>
      </c>
      <c r="C305" s="41" t="e">
        <f>IF(A305="","",'Frese Valve Selection'!AE305)</f>
        <v>#N/A</v>
      </c>
      <c r="D305" s="41"/>
      <c r="E305" s="41"/>
      <c r="F305" s="41" t="e">
        <f>IF(A305="","",'Frese Valve Selection'!D305)</f>
        <v>#N/A</v>
      </c>
      <c r="G305" s="41">
        <v>1</v>
      </c>
      <c r="H305" s="41" t="s">
        <v>78</v>
      </c>
      <c r="I305" s="41" t="e">
        <f>IF(A305="","",'Frese Valve Selection'!AF305&amp;" kPa")</f>
        <v>#N/A</v>
      </c>
      <c r="J305" s="41" t="e">
        <f>IF(A305="","",'Frese Valve Selection'!B305)</f>
        <v>#N/A</v>
      </c>
      <c r="K305" s="42" t="e">
        <f>IF(A305="","",'Frese Valve Selection'!E305)</f>
        <v>#N/A</v>
      </c>
    </row>
    <row r="306" spans="1:11">
      <c r="A306" s="40" t="e">
        <f>IF('Frese Valve Selection'!Q306=1,IF(ISBLANK('Frese Valve Selection'!T306),"",'Frese Valve Selection'!T306),"")</f>
        <v>#N/A</v>
      </c>
      <c r="B306" s="41" t="e">
        <f>IF(A306="","",'Frese Valve Selection'!C306)</f>
        <v>#N/A</v>
      </c>
      <c r="C306" s="41" t="e">
        <f>IF(A306="","",'Frese Valve Selection'!AE306)</f>
        <v>#N/A</v>
      </c>
      <c r="D306" s="41"/>
      <c r="E306" s="41"/>
      <c r="F306" s="41" t="e">
        <f>IF(A306="","",'Frese Valve Selection'!D306)</f>
        <v>#N/A</v>
      </c>
      <c r="G306" s="41">
        <v>1</v>
      </c>
      <c r="H306" s="41" t="s">
        <v>78</v>
      </c>
      <c r="I306" s="41" t="e">
        <f>IF(A306="","",'Frese Valve Selection'!AF306&amp;" kPa")</f>
        <v>#N/A</v>
      </c>
      <c r="J306" s="41" t="e">
        <f>IF(A306="","",'Frese Valve Selection'!B306)</f>
        <v>#N/A</v>
      </c>
      <c r="K306" s="42" t="e">
        <f>IF(A306="","",'Frese Valve Selection'!E306)</f>
        <v>#N/A</v>
      </c>
    </row>
    <row r="307" spans="1:11">
      <c r="A307" s="40" t="e">
        <f>IF('Frese Valve Selection'!Q307=1,IF(ISBLANK('Frese Valve Selection'!T307),"",'Frese Valve Selection'!T307),"")</f>
        <v>#N/A</v>
      </c>
      <c r="B307" s="41" t="e">
        <f>IF(A307="","",'Frese Valve Selection'!C307)</f>
        <v>#N/A</v>
      </c>
      <c r="C307" s="41" t="e">
        <f>IF(A307="","",'Frese Valve Selection'!AE307)</f>
        <v>#N/A</v>
      </c>
      <c r="D307" s="41"/>
      <c r="E307" s="41"/>
      <c r="F307" s="41" t="e">
        <f>IF(A307="","",'Frese Valve Selection'!D307)</f>
        <v>#N/A</v>
      </c>
      <c r="G307" s="41">
        <v>1</v>
      </c>
      <c r="H307" s="41" t="s">
        <v>78</v>
      </c>
      <c r="I307" s="41" t="e">
        <f>IF(A307="","",'Frese Valve Selection'!AF307&amp;" kPa")</f>
        <v>#N/A</v>
      </c>
      <c r="J307" s="41" t="e">
        <f>IF(A307="","",'Frese Valve Selection'!B307)</f>
        <v>#N/A</v>
      </c>
      <c r="K307" s="42" t="e">
        <f>IF(A307="","",'Frese Valve Selection'!E307)</f>
        <v>#N/A</v>
      </c>
    </row>
    <row r="308" spans="1:11">
      <c r="A308" s="40" t="e">
        <f>IF('Frese Valve Selection'!Q308=1,IF(ISBLANK('Frese Valve Selection'!T308),"",'Frese Valve Selection'!T308),"")</f>
        <v>#N/A</v>
      </c>
      <c r="B308" s="41" t="e">
        <f>IF(A308="","",'Frese Valve Selection'!C308)</f>
        <v>#N/A</v>
      </c>
      <c r="C308" s="41" t="e">
        <f>IF(A308="","",'Frese Valve Selection'!AE308)</f>
        <v>#N/A</v>
      </c>
      <c r="D308" s="41"/>
      <c r="E308" s="41"/>
      <c r="F308" s="41" t="e">
        <f>IF(A308="","",'Frese Valve Selection'!D308)</f>
        <v>#N/A</v>
      </c>
      <c r="G308" s="41">
        <v>1</v>
      </c>
      <c r="H308" s="41" t="s">
        <v>78</v>
      </c>
      <c r="I308" s="41" t="e">
        <f>IF(A308="","",'Frese Valve Selection'!AF308&amp;" kPa")</f>
        <v>#N/A</v>
      </c>
      <c r="J308" s="41" t="e">
        <f>IF(A308="","",'Frese Valve Selection'!B308)</f>
        <v>#N/A</v>
      </c>
      <c r="K308" s="42" t="e">
        <f>IF(A308="","",'Frese Valve Selection'!E308)</f>
        <v>#N/A</v>
      </c>
    </row>
    <row r="309" spans="1:11">
      <c r="A309" s="40" t="e">
        <f>IF('Frese Valve Selection'!Q309=1,IF(ISBLANK('Frese Valve Selection'!T309),"",'Frese Valve Selection'!T309),"")</f>
        <v>#N/A</v>
      </c>
      <c r="B309" s="41" t="e">
        <f>IF(A309="","",'Frese Valve Selection'!C309)</f>
        <v>#N/A</v>
      </c>
      <c r="C309" s="41" t="e">
        <f>IF(A309="","",'Frese Valve Selection'!AE309)</f>
        <v>#N/A</v>
      </c>
      <c r="D309" s="41"/>
      <c r="E309" s="41"/>
      <c r="F309" s="41" t="e">
        <f>IF(A309="","",'Frese Valve Selection'!D309)</f>
        <v>#N/A</v>
      </c>
      <c r="G309" s="41">
        <v>1</v>
      </c>
      <c r="H309" s="41" t="s">
        <v>78</v>
      </c>
      <c r="I309" s="41" t="e">
        <f>IF(A309="","",'Frese Valve Selection'!AF309&amp;" kPa")</f>
        <v>#N/A</v>
      </c>
      <c r="J309" s="41" t="e">
        <f>IF(A309="","",'Frese Valve Selection'!B309)</f>
        <v>#N/A</v>
      </c>
      <c r="K309" s="42" t="e">
        <f>IF(A309="","",'Frese Valve Selection'!E309)</f>
        <v>#N/A</v>
      </c>
    </row>
    <row r="310" spans="1:11">
      <c r="A310" s="40" t="e">
        <f>IF('Frese Valve Selection'!Q310=1,IF(ISBLANK('Frese Valve Selection'!T310),"",'Frese Valve Selection'!T310),"")</f>
        <v>#N/A</v>
      </c>
      <c r="B310" s="41" t="e">
        <f>IF(A310="","",'Frese Valve Selection'!C310)</f>
        <v>#N/A</v>
      </c>
      <c r="C310" s="41" t="e">
        <f>IF(A310="","",'Frese Valve Selection'!AE310)</f>
        <v>#N/A</v>
      </c>
      <c r="D310" s="41"/>
      <c r="E310" s="41"/>
      <c r="F310" s="41" t="e">
        <f>IF(A310="","",'Frese Valve Selection'!D310)</f>
        <v>#N/A</v>
      </c>
      <c r="G310" s="41">
        <v>1</v>
      </c>
      <c r="H310" s="41" t="s">
        <v>78</v>
      </c>
      <c r="I310" s="41" t="e">
        <f>IF(A310="","",'Frese Valve Selection'!AF310&amp;" kPa")</f>
        <v>#N/A</v>
      </c>
      <c r="J310" s="41" t="e">
        <f>IF(A310="","",'Frese Valve Selection'!B310)</f>
        <v>#N/A</v>
      </c>
      <c r="K310" s="42" t="e">
        <f>IF(A310="","",'Frese Valve Selection'!E310)</f>
        <v>#N/A</v>
      </c>
    </row>
    <row r="311" spans="1:11">
      <c r="A311" s="40" t="e">
        <f>IF('Frese Valve Selection'!Q311=1,IF(ISBLANK('Frese Valve Selection'!T311),"",'Frese Valve Selection'!T311),"")</f>
        <v>#N/A</v>
      </c>
      <c r="B311" s="41" t="e">
        <f>IF(A311="","",'Frese Valve Selection'!C311)</f>
        <v>#N/A</v>
      </c>
      <c r="C311" s="41" t="e">
        <f>IF(A311="","",'Frese Valve Selection'!AE311)</f>
        <v>#N/A</v>
      </c>
      <c r="D311" s="41"/>
      <c r="E311" s="41"/>
      <c r="F311" s="41" t="e">
        <f>IF(A311="","",'Frese Valve Selection'!D311)</f>
        <v>#N/A</v>
      </c>
      <c r="G311" s="41">
        <v>1</v>
      </c>
      <c r="H311" s="41" t="s">
        <v>78</v>
      </c>
      <c r="I311" s="41" t="e">
        <f>IF(A311="","",'Frese Valve Selection'!AF311&amp;" kPa")</f>
        <v>#N/A</v>
      </c>
      <c r="J311" s="41" t="e">
        <f>IF(A311="","",'Frese Valve Selection'!B311)</f>
        <v>#N/A</v>
      </c>
      <c r="K311" s="42" t="e">
        <f>IF(A311="","",'Frese Valve Selection'!E311)</f>
        <v>#N/A</v>
      </c>
    </row>
    <row r="312" spans="1:11">
      <c r="A312" s="40" t="e">
        <f>IF('Frese Valve Selection'!Q312=1,IF(ISBLANK('Frese Valve Selection'!T312),"",'Frese Valve Selection'!T312),"")</f>
        <v>#N/A</v>
      </c>
      <c r="B312" s="41" t="e">
        <f>IF(A312="","",'Frese Valve Selection'!C312)</f>
        <v>#N/A</v>
      </c>
      <c r="C312" s="41" t="e">
        <f>IF(A312="","",'Frese Valve Selection'!AE312)</f>
        <v>#N/A</v>
      </c>
      <c r="D312" s="41"/>
      <c r="E312" s="41"/>
      <c r="F312" s="41" t="e">
        <f>IF(A312="","",'Frese Valve Selection'!D312)</f>
        <v>#N/A</v>
      </c>
      <c r="G312" s="41">
        <v>1</v>
      </c>
      <c r="H312" s="41" t="s">
        <v>78</v>
      </c>
      <c r="I312" s="41" t="e">
        <f>IF(A312="","",'Frese Valve Selection'!AF312&amp;" kPa")</f>
        <v>#N/A</v>
      </c>
      <c r="J312" s="41" t="e">
        <f>IF(A312="","",'Frese Valve Selection'!B312)</f>
        <v>#N/A</v>
      </c>
      <c r="K312" s="42" t="e">
        <f>IF(A312="","",'Frese Valve Selection'!E312)</f>
        <v>#N/A</v>
      </c>
    </row>
    <row r="313" spans="1:11">
      <c r="A313" s="40" t="e">
        <f>IF('Frese Valve Selection'!Q313=1,IF(ISBLANK('Frese Valve Selection'!T313),"",'Frese Valve Selection'!T313),"")</f>
        <v>#N/A</v>
      </c>
      <c r="B313" s="41" t="e">
        <f>IF(A313="","",'Frese Valve Selection'!C313)</f>
        <v>#N/A</v>
      </c>
      <c r="C313" s="41" t="e">
        <f>IF(A313="","",'Frese Valve Selection'!AE313)</f>
        <v>#N/A</v>
      </c>
      <c r="D313" s="41"/>
      <c r="E313" s="41"/>
      <c r="F313" s="41" t="e">
        <f>IF(A313="","",'Frese Valve Selection'!D313)</f>
        <v>#N/A</v>
      </c>
      <c r="G313" s="41">
        <v>1</v>
      </c>
      <c r="H313" s="41" t="s">
        <v>78</v>
      </c>
      <c r="I313" s="41" t="e">
        <f>IF(A313="","",'Frese Valve Selection'!AF313&amp;" kPa")</f>
        <v>#N/A</v>
      </c>
      <c r="J313" s="41" t="e">
        <f>IF(A313="","",'Frese Valve Selection'!B313)</f>
        <v>#N/A</v>
      </c>
      <c r="K313" s="42" t="e">
        <f>IF(A313="","",'Frese Valve Selection'!E313)</f>
        <v>#N/A</v>
      </c>
    </row>
    <row r="314" spans="1:11">
      <c r="A314" s="40" t="e">
        <f>IF('Frese Valve Selection'!Q314=1,IF(ISBLANK('Frese Valve Selection'!T314),"",'Frese Valve Selection'!T314),"")</f>
        <v>#N/A</v>
      </c>
      <c r="B314" s="41" t="e">
        <f>IF(A314="","",'Frese Valve Selection'!C314)</f>
        <v>#N/A</v>
      </c>
      <c r="C314" s="41" t="e">
        <f>IF(A314="","",'Frese Valve Selection'!AE314)</f>
        <v>#N/A</v>
      </c>
      <c r="D314" s="41"/>
      <c r="E314" s="41"/>
      <c r="F314" s="41" t="e">
        <f>IF(A314="","",'Frese Valve Selection'!D314)</f>
        <v>#N/A</v>
      </c>
      <c r="G314" s="41">
        <v>1</v>
      </c>
      <c r="H314" s="41" t="s">
        <v>78</v>
      </c>
      <c r="I314" s="41" t="e">
        <f>IF(A314="","",'Frese Valve Selection'!AF314&amp;" kPa")</f>
        <v>#N/A</v>
      </c>
      <c r="J314" s="41" t="e">
        <f>IF(A314="","",'Frese Valve Selection'!B314)</f>
        <v>#N/A</v>
      </c>
      <c r="K314" s="42" t="e">
        <f>IF(A314="","",'Frese Valve Selection'!E314)</f>
        <v>#N/A</v>
      </c>
    </row>
    <row r="315" spans="1:11">
      <c r="A315" s="40" t="e">
        <f>IF('Frese Valve Selection'!Q315=1,IF(ISBLANK('Frese Valve Selection'!T315),"",'Frese Valve Selection'!T315),"")</f>
        <v>#N/A</v>
      </c>
      <c r="B315" s="41" t="e">
        <f>IF(A315="","",'Frese Valve Selection'!C315)</f>
        <v>#N/A</v>
      </c>
      <c r="C315" s="41" t="e">
        <f>IF(A315="","",'Frese Valve Selection'!AE315)</f>
        <v>#N/A</v>
      </c>
      <c r="D315" s="41"/>
      <c r="E315" s="41"/>
      <c r="F315" s="41" t="e">
        <f>IF(A315="","",'Frese Valve Selection'!D315)</f>
        <v>#N/A</v>
      </c>
      <c r="G315" s="41">
        <v>1</v>
      </c>
      <c r="H315" s="41" t="s">
        <v>78</v>
      </c>
      <c r="I315" s="41" t="e">
        <f>IF(A315="","",'Frese Valve Selection'!AF315&amp;" kPa")</f>
        <v>#N/A</v>
      </c>
      <c r="J315" s="41" t="e">
        <f>IF(A315="","",'Frese Valve Selection'!B315)</f>
        <v>#N/A</v>
      </c>
      <c r="K315" s="42" t="e">
        <f>IF(A315="","",'Frese Valve Selection'!E315)</f>
        <v>#N/A</v>
      </c>
    </row>
    <row r="316" spans="1:11">
      <c r="A316" s="40" t="e">
        <f>IF('Frese Valve Selection'!Q316=1,IF(ISBLANK('Frese Valve Selection'!T316),"",'Frese Valve Selection'!T316),"")</f>
        <v>#N/A</v>
      </c>
      <c r="B316" s="41" t="e">
        <f>IF(A316="","",'Frese Valve Selection'!C316)</f>
        <v>#N/A</v>
      </c>
      <c r="C316" s="41" t="e">
        <f>IF(A316="","",'Frese Valve Selection'!AE316)</f>
        <v>#N/A</v>
      </c>
      <c r="D316" s="41"/>
      <c r="E316" s="41"/>
      <c r="F316" s="41" t="e">
        <f>IF(A316="","",'Frese Valve Selection'!D316)</f>
        <v>#N/A</v>
      </c>
      <c r="G316" s="41">
        <v>1</v>
      </c>
      <c r="H316" s="41" t="s">
        <v>78</v>
      </c>
      <c r="I316" s="41" t="e">
        <f>IF(A316="","",'Frese Valve Selection'!AF316&amp;" kPa")</f>
        <v>#N/A</v>
      </c>
      <c r="J316" s="41" t="e">
        <f>IF(A316="","",'Frese Valve Selection'!B316)</f>
        <v>#N/A</v>
      </c>
      <c r="K316" s="42" t="e">
        <f>IF(A316="","",'Frese Valve Selection'!E316)</f>
        <v>#N/A</v>
      </c>
    </row>
    <row r="317" spans="1:11">
      <c r="A317" s="40" t="e">
        <f>IF('Frese Valve Selection'!Q317=1,IF(ISBLANK('Frese Valve Selection'!T317),"",'Frese Valve Selection'!T317),"")</f>
        <v>#N/A</v>
      </c>
      <c r="B317" s="41" t="e">
        <f>IF(A317="","",'Frese Valve Selection'!C317)</f>
        <v>#N/A</v>
      </c>
      <c r="C317" s="41" t="e">
        <f>IF(A317="","",'Frese Valve Selection'!AE317)</f>
        <v>#N/A</v>
      </c>
      <c r="D317" s="41"/>
      <c r="E317" s="41"/>
      <c r="F317" s="41" t="e">
        <f>IF(A317="","",'Frese Valve Selection'!D317)</f>
        <v>#N/A</v>
      </c>
      <c r="G317" s="41">
        <v>1</v>
      </c>
      <c r="H317" s="41" t="s">
        <v>78</v>
      </c>
      <c r="I317" s="41" t="e">
        <f>IF(A317="","",'Frese Valve Selection'!AF317&amp;" kPa")</f>
        <v>#N/A</v>
      </c>
      <c r="J317" s="41" t="e">
        <f>IF(A317="","",'Frese Valve Selection'!B317)</f>
        <v>#N/A</v>
      </c>
      <c r="K317" s="42" t="e">
        <f>IF(A317="","",'Frese Valve Selection'!E317)</f>
        <v>#N/A</v>
      </c>
    </row>
    <row r="318" spans="1:11">
      <c r="A318" s="40" t="e">
        <f>IF('Frese Valve Selection'!Q318=1,IF(ISBLANK('Frese Valve Selection'!T318),"",'Frese Valve Selection'!T318),"")</f>
        <v>#N/A</v>
      </c>
      <c r="B318" s="41" t="e">
        <f>IF(A318="","",'Frese Valve Selection'!C318)</f>
        <v>#N/A</v>
      </c>
      <c r="C318" s="41" t="e">
        <f>IF(A318="","",'Frese Valve Selection'!AE318)</f>
        <v>#N/A</v>
      </c>
      <c r="D318" s="41"/>
      <c r="E318" s="41"/>
      <c r="F318" s="41" t="e">
        <f>IF(A318="","",'Frese Valve Selection'!D318)</f>
        <v>#N/A</v>
      </c>
      <c r="G318" s="41">
        <v>1</v>
      </c>
      <c r="H318" s="41" t="s">
        <v>78</v>
      </c>
      <c r="I318" s="41" t="e">
        <f>IF(A318="","",'Frese Valve Selection'!AF318&amp;" kPa")</f>
        <v>#N/A</v>
      </c>
      <c r="J318" s="41" t="e">
        <f>IF(A318="","",'Frese Valve Selection'!B318)</f>
        <v>#N/A</v>
      </c>
      <c r="K318" s="42" t="e">
        <f>IF(A318="","",'Frese Valve Selection'!E318)</f>
        <v>#N/A</v>
      </c>
    </row>
    <row r="319" spans="1:11">
      <c r="A319" s="40" t="e">
        <f>IF('Frese Valve Selection'!Q319=1,IF(ISBLANK('Frese Valve Selection'!T319),"",'Frese Valve Selection'!T319),"")</f>
        <v>#N/A</v>
      </c>
      <c r="B319" s="41" t="e">
        <f>IF(A319="","",'Frese Valve Selection'!C319)</f>
        <v>#N/A</v>
      </c>
      <c r="C319" s="41" t="e">
        <f>IF(A319="","",'Frese Valve Selection'!AE319)</f>
        <v>#N/A</v>
      </c>
      <c r="D319" s="41"/>
      <c r="E319" s="41"/>
      <c r="F319" s="41" t="e">
        <f>IF(A319="","",'Frese Valve Selection'!D319)</f>
        <v>#N/A</v>
      </c>
      <c r="G319" s="41">
        <v>1</v>
      </c>
      <c r="H319" s="41" t="s">
        <v>78</v>
      </c>
      <c r="I319" s="41" t="e">
        <f>IF(A319="","",'Frese Valve Selection'!AF319&amp;" kPa")</f>
        <v>#N/A</v>
      </c>
      <c r="J319" s="41" t="e">
        <f>IF(A319="","",'Frese Valve Selection'!B319)</f>
        <v>#N/A</v>
      </c>
      <c r="K319" s="42" t="e">
        <f>IF(A319="","",'Frese Valve Selection'!E319)</f>
        <v>#N/A</v>
      </c>
    </row>
    <row r="320" spans="1:11">
      <c r="A320" s="40" t="e">
        <f>IF('Frese Valve Selection'!Q320=1,IF(ISBLANK('Frese Valve Selection'!T320),"",'Frese Valve Selection'!T320),"")</f>
        <v>#N/A</v>
      </c>
      <c r="B320" s="41" t="e">
        <f>IF(A320="","",'Frese Valve Selection'!C320)</f>
        <v>#N/A</v>
      </c>
      <c r="C320" s="41" t="e">
        <f>IF(A320="","",'Frese Valve Selection'!AE320)</f>
        <v>#N/A</v>
      </c>
      <c r="D320" s="41"/>
      <c r="E320" s="41"/>
      <c r="F320" s="41" t="e">
        <f>IF(A320="","",'Frese Valve Selection'!D320)</f>
        <v>#N/A</v>
      </c>
      <c r="G320" s="41">
        <v>1</v>
      </c>
      <c r="H320" s="41" t="s">
        <v>78</v>
      </c>
      <c r="I320" s="41" t="e">
        <f>IF(A320="","",'Frese Valve Selection'!AF320&amp;" kPa")</f>
        <v>#N/A</v>
      </c>
      <c r="J320" s="41" t="e">
        <f>IF(A320="","",'Frese Valve Selection'!B320)</f>
        <v>#N/A</v>
      </c>
      <c r="K320" s="42" t="e">
        <f>IF(A320="","",'Frese Valve Selection'!E320)</f>
        <v>#N/A</v>
      </c>
    </row>
    <row r="321" spans="1:11">
      <c r="A321" s="40" t="e">
        <f>IF('Frese Valve Selection'!Q321=1,IF(ISBLANK('Frese Valve Selection'!T321),"",'Frese Valve Selection'!T321),"")</f>
        <v>#N/A</v>
      </c>
      <c r="B321" s="41" t="e">
        <f>IF(A321="","",'Frese Valve Selection'!C321)</f>
        <v>#N/A</v>
      </c>
      <c r="C321" s="41" t="e">
        <f>IF(A321="","",'Frese Valve Selection'!AE321)</f>
        <v>#N/A</v>
      </c>
      <c r="D321" s="41"/>
      <c r="E321" s="41"/>
      <c r="F321" s="41" t="e">
        <f>IF(A321="","",'Frese Valve Selection'!D321)</f>
        <v>#N/A</v>
      </c>
      <c r="G321" s="41">
        <v>1</v>
      </c>
      <c r="H321" s="41" t="s">
        <v>78</v>
      </c>
      <c r="I321" s="41" t="e">
        <f>IF(A321="","",'Frese Valve Selection'!AF321&amp;" kPa")</f>
        <v>#N/A</v>
      </c>
      <c r="J321" s="41" t="e">
        <f>IF(A321="","",'Frese Valve Selection'!B321)</f>
        <v>#N/A</v>
      </c>
      <c r="K321" s="42" t="e">
        <f>IF(A321="","",'Frese Valve Selection'!E321)</f>
        <v>#N/A</v>
      </c>
    </row>
    <row r="322" spans="1:11">
      <c r="A322" s="40" t="e">
        <f>IF('Frese Valve Selection'!Q322=1,IF(ISBLANK('Frese Valve Selection'!T322),"",'Frese Valve Selection'!T322),"")</f>
        <v>#N/A</v>
      </c>
      <c r="B322" s="41" t="e">
        <f>IF(A322="","",'Frese Valve Selection'!C322)</f>
        <v>#N/A</v>
      </c>
      <c r="C322" s="41" t="e">
        <f>IF(A322="","",'Frese Valve Selection'!AE322)</f>
        <v>#N/A</v>
      </c>
      <c r="D322" s="41"/>
      <c r="E322" s="41"/>
      <c r="F322" s="41" t="e">
        <f>IF(A322="","",'Frese Valve Selection'!D322)</f>
        <v>#N/A</v>
      </c>
      <c r="G322" s="41">
        <v>1</v>
      </c>
      <c r="H322" s="41" t="s">
        <v>78</v>
      </c>
      <c r="I322" s="41" t="e">
        <f>IF(A322="","",'Frese Valve Selection'!AF322&amp;" kPa")</f>
        <v>#N/A</v>
      </c>
      <c r="J322" s="41" t="e">
        <f>IF(A322="","",'Frese Valve Selection'!B322)</f>
        <v>#N/A</v>
      </c>
      <c r="K322" s="42" t="e">
        <f>IF(A322="","",'Frese Valve Selection'!E322)</f>
        <v>#N/A</v>
      </c>
    </row>
    <row r="323" spans="1:11">
      <c r="A323" s="40" t="e">
        <f>IF('Frese Valve Selection'!Q323=1,IF(ISBLANK('Frese Valve Selection'!T323),"",'Frese Valve Selection'!T323),"")</f>
        <v>#N/A</v>
      </c>
      <c r="B323" s="41" t="e">
        <f>IF(A323="","",'Frese Valve Selection'!C323)</f>
        <v>#N/A</v>
      </c>
      <c r="C323" s="41" t="e">
        <f>IF(A323="","",'Frese Valve Selection'!AE323)</f>
        <v>#N/A</v>
      </c>
      <c r="D323" s="41"/>
      <c r="E323" s="41"/>
      <c r="F323" s="41" t="e">
        <f>IF(A323="","",'Frese Valve Selection'!D323)</f>
        <v>#N/A</v>
      </c>
      <c r="G323" s="41">
        <v>1</v>
      </c>
      <c r="H323" s="41" t="s">
        <v>78</v>
      </c>
      <c r="I323" s="41" t="e">
        <f>IF(A323="","",'Frese Valve Selection'!AF323&amp;" kPa")</f>
        <v>#N/A</v>
      </c>
      <c r="J323" s="41" t="e">
        <f>IF(A323="","",'Frese Valve Selection'!B323)</f>
        <v>#N/A</v>
      </c>
      <c r="K323" s="42" t="e">
        <f>IF(A323="","",'Frese Valve Selection'!E323)</f>
        <v>#N/A</v>
      </c>
    </row>
    <row r="324" spans="1:11">
      <c r="A324" s="40" t="e">
        <f>IF('Frese Valve Selection'!Q324=1,IF(ISBLANK('Frese Valve Selection'!T324),"",'Frese Valve Selection'!T324),"")</f>
        <v>#N/A</v>
      </c>
      <c r="B324" s="41" t="e">
        <f>IF(A324="","",'Frese Valve Selection'!C324)</f>
        <v>#N/A</v>
      </c>
      <c r="C324" s="41" t="e">
        <f>IF(A324="","",'Frese Valve Selection'!AE324)</f>
        <v>#N/A</v>
      </c>
      <c r="D324" s="41"/>
      <c r="E324" s="41"/>
      <c r="F324" s="41" t="e">
        <f>IF(A324="","",'Frese Valve Selection'!D324)</f>
        <v>#N/A</v>
      </c>
      <c r="G324" s="41">
        <v>1</v>
      </c>
      <c r="H324" s="41" t="s">
        <v>78</v>
      </c>
      <c r="I324" s="41" t="e">
        <f>IF(A324="","",'Frese Valve Selection'!AF324&amp;" kPa")</f>
        <v>#N/A</v>
      </c>
      <c r="J324" s="41" t="e">
        <f>IF(A324="","",'Frese Valve Selection'!B324)</f>
        <v>#N/A</v>
      </c>
      <c r="K324" s="42" t="e">
        <f>IF(A324="","",'Frese Valve Selection'!E324)</f>
        <v>#N/A</v>
      </c>
    </row>
    <row r="325" spans="1:11">
      <c r="A325" s="40" t="e">
        <f>IF('Frese Valve Selection'!Q325=1,IF(ISBLANK('Frese Valve Selection'!T325),"",'Frese Valve Selection'!T325),"")</f>
        <v>#N/A</v>
      </c>
      <c r="B325" s="41" t="e">
        <f>IF(A325="","",'Frese Valve Selection'!C325)</f>
        <v>#N/A</v>
      </c>
      <c r="C325" s="41" t="e">
        <f>IF(A325="","",'Frese Valve Selection'!AE325)</f>
        <v>#N/A</v>
      </c>
      <c r="D325" s="41"/>
      <c r="E325" s="41"/>
      <c r="F325" s="41" t="e">
        <f>IF(A325="","",'Frese Valve Selection'!D325)</f>
        <v>#N/A</v>
      </c>
      <c r="G325" s="41">
        <v>1</v>
      </c>
      <c r="H325" s="41" t="s">
        <v>78</v>
      </c>
      <c r="I325" s="41" t="e">
        <f>IF(A325="","",'Frese Valve Selection'!AF325&amp;" kPa")</f>
        <v>#N/A</v>
      </c>
      <c r="J325" s="41" t="e">
        <f>IF(A325="","",'Frese Valve Selection'!B325)</f>
        <v>#N/A</v>
      </c>
      <c r="K325" s="42" t="e">
        <f>IF(A325="","",'Frese Valve Selection'!E325)</f>
        <v>#N/A</v>
      </c>
    </row>
    <row r="326" spans="1:11">
      <c r="A326" s="40" t="e">
        <f>IF('Frese Valve Selection'!Q326=1,IF(ISBLANK('Frese Valve Selection'!T326),"",'Frese Valve Selection'!T326),"")</f>
        <v>#N/A</v>
      </c>
      <c r="B326" s="41" t="e">
        <f>IF(A326="","",'Frese Valve Selection'!C326)</f>
        <v>#N/A</v>
      </c>
      <c r="C326" s="41" t="e">
        <f>IF(A326="","",'Frese Valve Selection'!AE326)</f>
        <v>#N/A</v>
      </c>
      <c r="D326" s="41"/>
      <c r="E326" s="41"/>
      <c r="F326" s="41" t="e">
        <f>IF(A326="","",'Frese Valve Selection'!D326)</f>
        <v>#N/A</v>
      </c>
      <c r="G326" s="41">
        <v>1</v>
      </c>
      <c r="H326" s="41" t="s">
        <v>78</v>
      </c>
      <c r="I326" s="41" t="e">
        <f>IF(A326="","",'Frese Valve Selection'!AF326&amp;" kPa")</f>
        <v>#N/A</v>
      </c>
      <c r="J326" s="41" t="e">
        <f>IF(A326="","",'Frese Valve Selection'!B326)</f>
        <v>#N/A</v>
      </c>
      <c r="K326" s="42" t="e">
        <f>IF(A326="","",'Frese Valve Selection'!E326)</f>
        <v>#N/A</v>
      </c>
    </row>
    <row r="327" spans="1:11">
      <c r="A327" s="40" t="e">
        <f>IF('Frese Valve Selection'!Q327=1,IF(ISBLANK('Frese Valve Selection'!T327),"",'Frese Valve Selection'!T327),"")</f>
        <v>#N/A</v>
      </c>
      <c r="B327" s="41" t="e">
        <f>IF(A327="","",'Frese Valve Selection'!C327)</f>
        <v>#N/A</v>
      </c>
      <c r="C327" s="41" t="e">
        <f>IF(A327="","",'Frese Valve Selection'!AE327)</f>
        <v>#N/A</v>
      </c>
      <c r="D327" s="41"/>
      <c r="E327" s="41"/>
      <c r="F327" s="41" t="e">
        <f>IF(A327="","",'Frese Valve Selection'!D327)</f>
        <v>#N/A</v>
      </c>
      <c r="G327" s="41">
        <v>1</v>
      </c>
      <c r="H327" s="41" t="s">
        <v>78</v>
      </c>
      <c r="I327" s="41" t="e">
        <f>IF(A327="","",'Frese Valve Selection'!AF327&amp;" kPa")</f>
        <v>#N/A</v>
      </c>
      <c r="J327" s="41" t="e">
        <f>IF(A327="","",'Frese Valve Selection'!B327)</f>
        <v>#N/A</v>
      </c>
      <c r="K327" s="42" t="e">
        <f>IF(A327="","",'Frese Valve Selection'!E327)</f>
        <v>#N/A</v>
      </c>
    </row>
    <row r="328" spans="1:11">
      <c r="A328" s="40" t="e">
        <f>IF('Frese Valve Selection'!Q328=1,IF(ISBLANK('Frese Valve Selection'!T328),"",'Frese Valve Selection'!T328),"")</f>
        <v>#N/A</v>
      </c>
      <c r="B328" s="41" t="e">
        <f>IF(A328="","",'Frese Valve Selection'!C328)</f>
        <v>#N/A</v>
      </c>
      <c r="C328" s="41" t="e">
        <f>IF(A328="","",'Frese Valve Selection'!AE328)</f>
        <v>#N/A</v>
      </c>
      <c r="D328" s="41"/>
      <c r="E328" s="41"/>
      <c r="F328" s="41" t="e">
        <f>IF(A328="","",'Frese Valve Selection'!D328)</f>
        <v>#N/A</v>
      </c>
      <c r="G328" s="41">
        <v>1</v>
      </c>
      <c r="H328" s="41" t="s">
        <v>78</v>
      </c>
      <c r="I328" s="41" t="e">
        <f>IF(A328="","",'Frese Valve Selection'!AF328&amp;" kPa")</f>
        <v>#N/A</v>
      </c>
      <c r="J328" s="41" t="e">
        <f>IF(A328="","",'Frese Valve Selection'!B328)</f>
        <v>#N/A</v>
      </c>
      <c r="K328" s="42" t="e">
        <f>IF(A328="","",'Frese Valve Selection'!E328)</f>
        <v>#N/A</v>
      </c>
    </row>
    <row r="329" spans="1:11">
      <c r="A329" s="40" t="e">
        <f>IF('Frese Valve Selection'!Q329=1,IF(ISBLANK('Frese Valve Selection'!T329),"",'Frese Valve Selection'!T329),"")</f>
        <v>#N/A</v>
      </c>
      <c r="B329" s="41" t="e">
        <f>IF(A329="","",'Frese Valve Selection'!C329)</f>
        <v>#N/A</v>
      </c>
      <c r="C329" s="41" t="e">
        <f>IF(A329="","",'Frese Valve Selection'!AE329)</f>
        <v>#N/A</v>
      </c>
      <c r="D329" s="41"/>
      <c r="E329" s="41"/>
      <c r="F329" s="41" t="e">
        <f>IF(A329="","",'Frese Valve Selection'!D329)</f>
        <v>#N/A</v>
      </c>
      <c r="G329" s="41">
        <v>1</v>
      </c>
      <c r="H329" s="41" t="s">
        <v>78</v>
      </c>
      <c r="I329" s="41" t="e">
        <f>IF(A329="","",'Frese Valve Selection'!AF329&amp;" kPa")</f>
        <v>#N/A</v>
      </c>
      <c r="J329" s="41" t="e">
        <f>IF(A329="","",'Frese Valve Selection'!B329)</f>
        <v>#N/A</v>
      </c>
      <c r="K329" s="42" t="e">
        <f>IF(A329="","",'Frese Valve Selection'!E329)</f>
        <v>#N/A</v>
      </c>
    </row>
    <row r="330" spans="1:11">
      <c r="A330" s="40" t="e">
        <f>IF('Frese Valve Selection'!Q330=1,IF(ISBLANK('Frese Valve Selection'!T330),"",'Frese Valve Selection'!T330),"")</f>
        <v>#N/A</v>
      </c>
      <c r="B330" s="41" t="e">
        <f>IF(A330="","",'Frese Valve Selection'!C330)</f>
        <v>#N/A</v>
      </c>
      <c r="C330" s="41" t="e">
        <f>IF(A330="","",'Frese Valve Selection'!AE330)</f>
        <v>#N/A</v>
      </c>
      <c r="D330" s="41"/>
      <c r="E330" s="41"/>
      <c r="F330" s="41" t="e">
        <f>IF(A330="","",'Frese Valve Selection'!D330)</f>
        <v>#N/A</v>
      </c>
      <c r="G330" s="41">
        <v>1</v>
      </c>
      <c r="H330" s="41" t="s">
        <v>78</v>
      </c>
      <c r="I330" s="41" t="e">
        <f>IF(A330="","",'Frese Valve Selection'!AF330&amp;" kPa")</f>
        <v>#N/A</v>
      </c>
      <c r="J330" s="41" t="e">
        <f>IF(A330="","",'Frese Valve Selection'!B330)</f>
        <v>#N/A</v>
      </c>
      <c r="K330" s="42" t="e">
        <f>IF(A330="","",'Frese Valve Selection'!E330)</f>
        <v>#N/A</v>
      </c>
    </row>
    <row r="331" spans="1:11">
      <c r="A331" s="40" t="e">
        <f>IF('Frese Valve Selection'!Q331=1,IF(ISBLANK('Frese Valve Selection'!T331),"",'Frese Valve Selection'!T331),"")</f>
        <v>#N/A</v>
      </c>
      <c r="B331" s="41" t="e">
        <f>IF(A331="","",'Frese Valve Selection'!C331)</f>
        <v>#N/A</v>
      </c>
      <c r="C331" s="41" t="e">
        <f>IF(A331="","",'Frese Valve Selection'!AE331)</f>
        <v>#N/A</v>
      </c>
      <c r="D331" s="41"/>
      <c r="E331" s="41"/>
      <c r="F331" s="41" t="e">
        <f>IF(A331="","",'Frese Valve Selection'!D331)</f>
        <v>#N/A</v>
      </c>
      <c r="G331" s="41">
        <v>1</v>
      </c>
      <c r="H331" s="41" t="s">
        <v>78</v>
      </c>
      <c r="I331" s="41" t="e">
        <f>IF(A331="","",'Frese Valve Selection'!AF331&amp;" kPa")</f>
        <v>#N/A</v>
      </c>
      <c r="J331" s="41" t="e">
        <f>IF(A331="","",'Frese Valve Selection'!B331)</f>
        <v>#N/A</v>
      </c>
      <c r="K331" s="42" t="e">
        <f>IF(A331="","",'Frese Valve Selection'!E331)</f>
        <v>#N/A</v>
      </c>
    </row>
    <row r="332" spans="1:11">
      <c r="A332" s="40" t="e">
        <f>IF('Frese Valve Selection'!Q332=1,IF(ISBLANK('Frese Valve Selection'!T332),"",'Frese Valve Selection'!T332),"")</f>
        <v>#N/A</v>
      </c>
      <c r="B332" s="41" t="e">
        <f>IF(A332="","",'Frese Valve Selection'!C332)</f>
        <v>#N/A</v>
      </c>
      <c r="C332" s="41" t="e">
        <f>IF(A332="","",'Frese Valve Selection'!AE332)</f>
        <v>#N/A</v>
      </c>
      <c r="D332" s="41"/>
      <c r="E332" s="41"/>
      <c r="F332" s="41" t="e">
        <f>IF(A332="","",'Frese Valve Selection'!D332)</f>
        <v>#N/A</v>
      </c>
      <c r="G332" s="41">
        <v>1</v>
      </c>
      <c r="H332" s="41" t="s">
        <v>78</v>
      </c>
      <c r="I332" s="41" t="e">
        <f>IF(A332="","",'Frese Valve Selection'!AF332&amp;" kPa")</f>
        <v>#N/A</v>
      </c>
      <c r="J332" s="41" t="e">
        <f>IF(A332="","",'Frese Valve Selection'!B332)</f>
        <v>#N/A</v>
      </c>
      <c r="K332" s="42" t="e">
        <f>IF(A332="","",'Frese Valve Selection'!E332)</f>
        <v>#N/A</v>
      </c>
    </row>
    <row r="333" spans="1:11">
      <c r="A333" s="40" t="e">
        <f>IF('Frese Valve Selection'!Q333=1,IF(ISBLANK('Frese Valve Selection'!T333),"",'Frese Valve Selection'!T333),"")</f>
        <v>#N/A</v>
      </c>
      <c r="B333" s="41" t="e">
        <f>IF(A333="","",'Frese Valve Selection'!C333)</f>
        <v>#N/A</v>
      </c>
      <c r="C333" s="41" t="e">
        <f>IF(A333="","",'Frese Valve Selection'!AE333)</f>
        <v>#N/A</v>
      </c>
      <c r="D333" s="41"/>
      <c r="E333" s="41"/>
      <c r="F333" s="41" t="e">
        <f>IF(A333="","",'Frese Valve Selection'!D333)</f>
        <v>#N/A</v>
      </c>
      <c r="G333" s="41">
        <v>1</v>
      </c>
      <c r="H333" s="41" t="s">
        <v>78</v>
      </c>
      <c r="I333" s="41" t="e">
        <f>IF(A333="","",'Frese Valve Selection'!AF333&amp;" kPa")</f>
        <v>#N/A</v>
      </c>
      <c r="J333" s="41" t="e">
        <f>IF(A333="","",'Frese Valve Selection'!B333)</f>
        <v>#N/A</v>
      </c>
      <c r="K333" s="42" t="e">
        <f>IF(A333="","",'Frese Valve Selection'!E333)</f>
        <v>#N/A</v>
      </c>
    </row>
    <row r="334" spans="1:11">
      <c r="A334" s="40" t="e">
        <f>IF('Frese Valve Selection'!Q334=1,IF(ISBLANK('Frese Valve Selection'!T334),"",'Frese Valve Selection'!T334),"")</f>
        <v>#N/A</v>
      </c>
      <c r="B334" s="41" t="e">
        <f>IF(A334="","",'Frese Valve Selection'!C334)</f>
        <v>#N/A</v>
      </c>
      <c r="C334" s="41" t="e">
        <f>IF(A334="","",'Frese Valve Selection'!AE334)</f>
        <v>#N/A</v>
      </c>
      <c r="D334" s="41"/>
      <c r="E334" s="41"/>
      <c r="F334" s="41" t="e">
        <f>IF(A334="","",'Frese Valve Selection'!D334)</f>
        <v>#N/A</v>
      </c>
      <c r="G334" s="41">
        <v>1</v>
      </c>
      <c r="H334" s="41" t="s">
        <v>78</v>
      </c>
      <c r="I334" s="41" t="e">
        <f>IF(A334="","",'Frese Valve Selection'!AF334&amp;" kPa")</f>
        <v>#N/A</v>
      </c>
      <c r="J334" s="41" t="e">
        <f>IF(A334="","",'Frese Valve Selection'!B334)</f>
        <v>#N/A</v>
      </c>
      <c r="K334" s="42" t="e">
        <f>IF(A334="","",'Frese Valve Selection'!E334)</f>
        <v>#N/A</v>
      </c>
    </row>
    <row r="335" spans="1:11">
      <c r="A335" s="40" t="e">
        <f>IF('Frese Valve Selection'!Q335=1,IF(ISBLANK('Frese Valve Selection'!T335),"",'Frese Valve Selection'!T335),"")</f>
        <v>#N/A</v>
      </c>
      <c r="B335" s="41" t="e">
        <f>IF(A335="","",'Frese Valve Selection'!C335)</f>
        <v>#N/A</v>
      </c>
      <c r="C335" s="41" t="e">
        <f>IF(A335="","",'Frese Valve Selection'!AE335)</f>
        <v>#N/A</v>
      </c>
      <c r="D335" s="41"/>
      <c r="E335" s="41"/>
      <c r="F335" s="41" t="e">
        <f>IF(A335="","",'Frese Valve Selection'!D335)</f>
        <v>#N/A</v>
      </c>
      <c r="G335" s="41">
        <v>1</v>
      </c>
      <c r="H335" s="41" t="s">
        <v>78</v>
      </c>
      <c r="I335" s="41" t="e">
        <f>IF(A335="","",'Frese Valve Selection'!AF335&amp;" kPa")</f>
        <v>#N/A</v>
      </c>
      <c r="J335" s="41" t="e">
        <f>IF(A335="","",'Frese Valve Selection'!B335)</f>
        <v>#N/A</v>
      </c>
      <c r="K335" s="42" t="e">
        <f>IF(A335="","",'Frese Valve Selection'!E335)</f>
        <v>#N/A</v>
      </c>
    </row>
    <row r="336" spans="1:11">
      <c r="A336" s="40" t="e">
        <f>IF('Frese Valve Selection'!Q336=1,IF(ISBLANK('Frese Valve Selection'!T336),"",'Frese Valve Selection'!T336),"")</f>
        <v>#N/A</v>
      </c>
      <c r="B336" s="41" t="e">
        <f>IF(A336="","",'Frese Valve Selection'!C336)</f>
        <v>#N/A</v>
      </c>
      <c r="C336" s="41" t="e">
        <f>IF(A336="","",'Frese Valve Selection'!AE336)</f>
        <v>#N/A</v>
      </c>
      <c r="D336" s="41"/>
      <c r="E336" s="41"/>
      <c r="F336" s="41" t="e">
        <f>IF(A336="","",'Frese Valve Selection'!D336)</f>
        <v>#N/A</v>
      </c>
      <c r="G336" s="41">
        <v>1</v>
      </c>
      <c r="H336" s="41" t="s">
        <v>78</v>
      </c>
      <c r="I336" s="41" t="e">
        <f>IF(A336="","",'Frese Valve Selection'!AF336&amp;" kPa")</f>
        <v>#N/A</v>
      </c>
      <c r="J336" s="41" t="e">
        <f>IF(A336="","",'Frese Valve Selection'!B336)</f>
        <v>#N/A</v>
      </c>
      <c r="K336" s="42" t="e">
        <f>IF(A336="","",'Frese Valve Selection'!E336)</f>
        <v>#N/A</v>
      </c>
    </row>
    <row r="337" spans="1:11">
      <c r="A337" s="40" t="e">
        <f>IF('Frese Valve Selection'!Q337=1,IF(ISBLANK('Frese Valve Selection'!T337),"",'Frese Valve Selection'!T337),"")</f>
        <v>#N/A</v>
      </c>
      <c r="B337" s="41" t="e">
        <f>IF(A337="","",'Frese Valve Selection'!C337)</f>
        <v>#N/A</v>
      </c>
      <c r="C337" s="41" t="e">
        <f>IF(A337="","",'Frese Valve Selection'!AE337)</f>
        <v>#N/A</v>
      </c>
      <c r="D337" s="41"/>
      <c r="E337" s="41"/>
      <c r="F337" s="41" t="e">
        <f>IF(A337="","",'Frese Valve Selection'!D337)</f>
        <v>#N/A</v>
      </c>
      <c r="G337" s="41">
        <v>1</v>
      </c>
      <c r="H337" s="41" t="s">
        <v>78</v>
      </c>
      <c r="I337" s="41" t="e">
        <f>IF(A337="","",'Frese Valve Selection'!AF337&amp;" kPa")</f>
        <v>#N/A</v>
      </c>
      <c r="J337" s="41" t="e">
        <f>IF(A337="","",'Frese Valve Selection'!B337)</f>
        <v>#N/A</v>
      </c>
      <c r="K337" s="42" t="e">
        <f>IF(A337="","",'Frese Valve Selection'!E337)</f>
        <v>#N/A</v>
      </c>
    </row>
    <row r="338" spans="1:11">
      <c r="A338" s="40" t="e">
        <f>IF('Frese Valve Selection'!Q338=1,IF(ISBLANK('Frese Valve Selection'!T338),"",'Frese Valve Selection'!T338),"")</f>
        <v>#N/A</v>
      </c>
      <c r="B338" s="41" t="e">
        <f>IF(A338="","",'Frese Valve Selection'!C338)</f>
        <v>#N/A</v>
      </c>
      <c r="C338" s="41" t="e">
        <f>IF(A338="","",'Frese Valve Selection'!AE338)</f>
        <v>#N/A</v>
      </c>
      <c r="D338" s="41"/>
      <c r="E338" s="41"/>
      <c r="F338" s="41" t="e">
        <f>IF(A338="","",'Frese Valve Selection'!D338)</f>
        <v>#N/A</v>
      </c>
      <c r="G338" s="41">
        <v>1</v>
      </c>
      <c r="H338" s="41" t="s">
        <v>78</v>
      </c>
      <c r="I338" s="41" t="e">
        <f>IF(A338="","",'Frese Valve Selection'!AF338&amp;" kPa")</f>
        <v>#N/A</v>
      </c>
      <c r="J338" s="41" t="e">
        <f>IF(A338="","",'Frese Valve Selection'!B338)</f>
        <v>#N/A</v>
      </c>
      <c r="K338" s="42" t="e">
        <f>IF(A338="","",'Frese Valve Selection'!E338)</f>
        <v>#N/A</v>
      </c>
    </row>
    <row r="339" spans="1:11">
      <c r="A339" s="40" t="e">
        <f>IF('Frese Valve Selection'!Q339=1,IF(ISBLANK('Frese Valve Selection'!T339),"",'Frese Valve Selection'!T339),"")</f>
        <v>#N/A</v>
      </c>
      <c r="B339" s="41" t="e">
        <f>IF(A339="","",'Frese Valve Selection'!C339)</f>
        <v>#N/A</v>
      </c>
      <c r="C339" s="41" t="e">
        <f>IF(A339="","",'Frese Valve Selection'!AE339)</f>
        <v>#N/A</v>
      </c>
      <c r="D339" s="41"/>
      <c r="E339" s="41"/>
      <c r="F339" s="41" t="e">
        <f>IF(A339="","",'Frese Valve Selection'!D339)</f>
        <v>#N/A</v>
      </c>
      <c r="G339" s="41">
        <v>1</v>
      </c>
      <c r="H339" s="41" t="s">
        <v>78</v>
      </c>
      <c r="I339" s="41" t="e">
        <f>IF(A339="","",'Frese Valve Selection'!AF339&amp;" kPa")</f>
        <v>#N/A</v>
      </c>
      <c r="J339" s="41" t="e">
        <f>IF(A339="","",'Frese Valve Selection'!B339)</f>
        <v>#N/A</v>
      </c>
      <c r="K339" s="42" t="e">
        <f>IF(A339="","",'Frese Valve Selection'!E339)</f>
        <v>#N/A</v>
      </c>
    </row>
    <row r="340" spans="1:11">
      <c r="A340" s="40" t="e">
        <f>IF('Frese Valve Selection'!Q340=1,IF(ISBLANK('Frese Valve Selection'!T340),"",'Frese Valve Selection'!T340),"")</f>
        <v>#N/A</v>
      </c>
      <c r="B340" s="41" t="e">
        <f>IF(A340="","",'Frese Valve Selection'!C340)</f>
        <v>#N/A</v>
      </c>
      <c r="C340" s="41" t="e">
        <f>IF(A340="","",'Frese Valve Selection'!AE340)</f>
        <v>#N/A</v>
      </c>
      <c r="D340" s="41"/>
      <c r="E340" s="41"/>
      <c r="F340" s="41" t="e">
        <f>IF(A340="","",'Frese Valve Selection'!D340)</f>
        <v>#N/A</v>
      </c>
      <c r="G340" s="41">
        <v>1</v>
      </c>
      <c r="H340" s="41" t="s">
        <v>78</v>
      </c>
      <c r="I340" s="41" t="e">
        <f>IF(A340="","",'Frese Valve Selection'!AF340&amp;" kPa")</f>
        <v>#N/A</v>
      </c>
      <c r="J340" s="41" t="e">
        <f>IF(A340="","",'Frese Valve Selection'!B340)</f>
        <v>#N/A</v>
      </c>
      <c r="K340" s="42" t="e">
        <f>IF(A340="","",'Frese Valve Selection'!E340)</f>
        <v>#N/A</v>
      </c>
    </row>
    <row r="341" spans="1:11">
      <c r="A341" s="40" t="e">
        <f>IF('Frese Valve Selection'!Q341=1,IF(ISBLANK('Frese Valve Selection'!T341),"",'Frese Valve Selection'!T341),"")</f>
        <v>#N/A</v>
      </c>
      <c r="B341" s="41" t="e">
        <f>IF(A341="","",'Frese Valve Selection'!C341)</f>
        <v>#N/A</v>
      </c>
      <c r="C341" s="41" t="e">
        <f>IF(A341="","",'Frese Valve Selection'!AE341)</f>
        <v>#N/A</v>
      </c>
      <c r="D341" s="41"/>
      <c r="E341" s="41"/>
      <c r="F341" s="41" t="e">
        <f>IF(A341="","",'Frese Valve Selection'!D341)</f>
        <v>#N/A</v>
      </c>
      <c r="G341" s="41">
        <v>1</v>
      </c>
      <c r="H341" s="41" t="s">
        <v>78</v>
      </c>
      <c r="I341" s="41" t="e">
        <f>IF(A341="","",'Frese Valve Selection'!AF341&amp;" kPa")</f>
        <v>#N/A</v>
      </c>
      <c r="J341" s="41" t="e">
        <f>IF(A341="","",'Frese Valve Selection'!B341)</f>
        <v>#N/A</v>
      </c>
      <c r="K341" s="42" t="e">
        <f>IF(A341="","",'Frese Valve Selection'!E341)</f>
        <v>#N/A</v>
      </c>
    </row>
    <row r="342" spans="1:11">
      <c r="A342" s="40" t="e">
        <f>IF('Frese Valve Selection'!Q342=1,IF(ISBLANK('Frese Valve Selection'!T342),"",'Frese Valve Selection'!T342),"")</f>
        <v>#N/A</v>
      </c>
      <c r="B342" s="41" t="e">
        <f>IF(A342="","",'Frese Valve Selection'!C342)</f>
        <v>#N/A</v>
      </c>
      <c r="C342" s="41" t="e">
        <f>IF(A342="","",'Frese Valve Selection'!AE342)</f>
        <v>#N/A</v>
      </c>
      <c r="D342" s="41"/>
      <c r="E342" s="41"/>
      <c r="F342" s="41" t="e">
        <f>IF(A342="","",'Frese Valve Selection'!D342)</f>
        <v>#N/A</v>
      </c>
      <c r="G342" s="41">
        <v>1</v>
      </c>
      <c r="H342" s="41" t="s">
        <v>78</v>
      </c>
      <c r="I342" s="41" t="e">
        <f>IF(A342="","",'Frese Valve Selection'!AF342&amp;" kPa")</f>
        <v>#N/A</v>
      </c>
      <c r="J342" s="41" t="e">
        <f>IF(A342="","",'Frese Valve Selection'!B342)</f>
        <v>#N/A</v>
      </c>
      <c r="K342" s="42" t="e">
        <f>IF(A342="","",'Frese Valve Selection'!E342)</f>
        <v>#N/A</v>
      </c>
    </row>
    <row r="343" spans="1:11">
      <c r="A343" s="40" t="e">
        <f>IF('Frese Valve Selection'!Q343=1,IF(ISBLANK('Frese Valve Selection'!T343),"",'Frese Valve Selection'!T343),"")</f>
        <v>#N/A</v>
      </c>
      <c r="B343" s="41" t="e">
        <f>IF(A343="","",'Frese Valve Selection'!C343)</f>
        <v>#N/A</v>
      </c>
      <c r="C343" s="41" t="e">
        <f>IF(A343="","",'Frese Valve Selection'!AE343)</f>
        <v>#N/A</v>
      </c>
      <c r="D343" s="41"/>
      <c r="E343" s="41"/>
      <c r="F343" s="41" t="e">
        <f>IF(A343="","",'Frese Valve Selection'!D343)</f>
        <v>#N/A</v>
      </c>
      <c r="G343" s="41">
        <v>1</v>
      </c>
      <c r="H343" s="41" t="s">
        <v>78</v>
      </c>
      <c r="I343" s="41" t="e">
        <f>IF(A343="","",'Frese Valve Selection'!AF343&amp;" kPa")</f>
        <v>#N/A</v>
      </c>
      <c r="J343" s="41" t="e">
        <f>IF(A343="","",'Frese Valve Selection'!B343)</f>
        <v>#N/A</v>
      </c>
      <c r="K343" s="42" t="e">
        <f>IF(A343="","",'Frese Valve Selection'!E343)</f>
        <v>#N/A</v>
      </c>
    </row>
    <row r="344" spans="1:11">
      <c r="A344" s="40" t="e">
        <f>IF('Frese Valve Selection'!Q344=1,IF(ISBLANK('Frese Valve Selection'!T344),"",'Frese Valve Selection'!T344),"")</f>
        <v>#N/A</v>
      </c>
      <c r="B344" s="41" t="e">
        <f>IF(A344="","",'Frese Valve Selection'!C344)</f>
        <v>#N/A</v>
      </c>
      <c r="C344" s="41" t="e">
        <f>IF(A344="","",'Frese Valve Selection'!AE344)</f>
        <v>#N/A</v>
      </c>
      <c r="D344" s="41"/>
      <c r="E344" s="41"/>
      <c r="F344" s="41" t="e">
        <f>IF(A344="","",'Frese Valve Selection'!D344)</f>
        <v>#N/A</v>
      </c>
      <c r="G344" s="41">
        <v>1</v>
      </c>
      <c r="H344" s="41" t="s">
        <v>78</v>
      </c>
      <c r="I344" s="41" t="e">
        <f>IF(A344="","",'Frese Valve Selection'!AF344&amp;" kPa")</f>
        <v>#N/A</v>
      </c>
      <c r="J344" s="41" t="e">
        <f>IF(A344="","",'Frese Valve Selection'!B344)</f>
        <v>#N/A</v>
      </c>
      <c r="K344" s="42" t="e">
        <f>IF(A344="","",'Frese Valve Selection'!E344)</f>
        <v>#N/A</v>
      </c>
    </row>
    <row r="345" spans="1:11">
      <c r="A345" s="40" t="e">
        <f>IF('Frese Valve Selection'!Q345=1,IF(ISBLANK('Frese Valve Selection'!T345),"",'Frese Valve Selection'!T345),"")</f>
        <v>#N/A</v>
      </c>
      <c r="B345" s="41" t="e">
        <f>IF(A345="","",'Frese Valve Selection'!C345)</f>
        <v>#N/A</v>
      </c>
      <c r="C345" s="41" t="e">
        <f>IF(A345="","",'Frese Valve Selection'!AE345)</f>
        <v>#N/A</v>
      </c>
      <c r="D345" s="41"/>
      <c r="E345" s="41"/>
      <c r="F345" s="41" t="e">
        <f>IF(A345="","",'Frese Valve Selection'!D345)</f>
        <v>#N/A</v>
      </c>
      <c r="G345" s="41">
        <v>1</v>
      </c>
      <c r="H345" s="41" t="s">
        <v>78</v>
      </c>
      <c r="I345" s="41" t="e">
        <f>IF(A345="","",'Frese Valve Selection'!AF345&amp;" kPa")</f>
        <v>#N/A</v>
      </c>
      <c r="J345" s="41" t="e">
        <f>IF(A345="","",'Frese Valve Selection'!B345)</f>
        <v>#N/A</v>
      </c>
      <c r="K345" s="42" t="e">
        <f>IF(A345="","",'Frese Valve Selection'!E345)</f>
        <v>#N/A</v>
      </c>
    </row>
    <row r="346" spans="1:11">
      <c r="A346" s="40" t="e">
        <f>IF('Frese Valve Selection'!Q346=1,IF(ISBLANK('Frese Valve Selection'!T346),"",'Frese Valve Selection'!T346),"")</f>
        <v>#N/A</v>
      </c>
      <c r="B346" s="41" t="e">
        <f>IF(A346="","",'Frese Valve Selection'!C346)</f>
        <v>#N/A</v>
      </c>
      <c r="C346" s="41" t="e">
        <f>IF(A346="","",'Frese Valve Selection'!AE346)</f>
        <v>#N/A</v>
      </c>
      <c r="D346" s="41"/>
      <c r="E346" s="41"/>
      <c r="F346" s="41" t="e">
        <f>IF(A346="","",'Frese Valve Selection'!D346)</f>
        <v>#N/A</v>
      </c>
      <c r="G346" s="41">
        <v>1</v>
      </c>
      <c r="H346" s="41" t="s">
        <v>78</v>
      </c>
      <c r="I346" s="41" t="e">
        <f>IF(A346="","",'Frese Valve Selection'!AF346&amp;" kPa")</f>
        <v>#N/A</v>
      </c>
      <c r="J346" s="41" t="e">
        <f>IF(A346="","",'Frese Valve Selection'!B346)</f>
        <v>#N/A</v>
      </c>
      <c r="K346" s="42" t="e">
        <f>IF(A346="","",'Frese Valve Selection'!E346)</f>
        <v>#N/A</v>
      </c>
    </row>
    <row r="347" spans="1:11">
      <c r="A347" s="40" t="e">
        <f>IF('Frese Valve Selection'!Q347=1,IF(ISBLANK('Frese Valve Selection'!T347),"",'Frese Valve Selection'!T347),"")</f>
        <v>#N/A</v>
      </c>
      <c r="B347" s="41" t="e">
        <f>IF(A347="","",'Frese Valve Selection'!C347)</f>
        <v>#N/A</v>
      </c>
      <c r="C347" s="41" t="e">
        <f>IF(A347="","",'Frese Valve Selection'!AE347)</f>
        <v>#N/A</v>
      </c>
      <c r="D347" s="41"/>
      <c r="E347" s="41"/>
      <c r="F347" s="41" t="e">
        <f>IF(A347="","",'Frese Valve Selection'!D347)</f>
        <v>#N/A</v>
      </c>
      <c r="G347" s="41">
        <v>1</v>
      </c>
      <c r="H347" s="41" t="s">
        <v>78</v>
      </c>
      <c r="I347" s="41" t="e">
        <f>IF(A347="","",'Frese Valve Selection'!AF347&amp;" kPa")</f>
        <v>#N/A</v>
      </c>
      <c r="J347" s="41" t="e">
        <f>IF(A347="","",'Frese Valve Selection'!B347)</f>
        <v>#N/A</v>
      </c>
      <c r="K347" s="42" t="e">
        <f>IF(A347="","",'Frese Valve Selection'!E347)</f>
        <v>#N/A</v>
      </c>
    </row>
    <row r="348" spans="1:11">
      <c r="A348" s="40" t="e">
        <f>IF('Frese Valve Selection'!Q348=1,IF(ISBLANK('Frese Valve Selection'!T348),"",'Frese Valve Selection'!T348),"")</f>
        <v>#N/A</v>
      </c>
      <c r="B348" s="41" t="e">
        <f>IF(A348="","",'Frese Valve Selection'!C348)</f>
        <v>#N/A</v>
      </c>
      <c r="C348" s="41" t="e">
        <f>IF(A348="","",'Frese Valve Selection'!AE348)</f>
        <v>#N/A</v>
      </c>
      <c r="D348" s="41"/>
      <c r="E348" s="41"/>
      <c r="F348" s="41" t="e">
        <f>IF(A348="","",'Frese Valve Selection'!D348)</f>
        <v>#N/A</v>
      </c>
      <c r="G348" s="41">
        <v>1</v>
      </c>
      <c r="H348" s="41" t="s">
        <v>78</v>
      </c>
      <c r="I348" s="41" t="e">
        <f>IF(A348="","",'Frese Valve Selection'!AF348&amp;" kPa")</f>
        <v>#N/A</v>
      </c>
      <c r="J348" s="41" t="e">
        <f>IF(A348="","",'Frese Valve Selection'!B348)</f>
        <v>#N/A</v>
      </c>
      <c r="K348" s="42" t="e">
        <f>IF(A348="","",'Frese Valve Selection'!E348)</f>
        <v>#N/A</v>
      </c>
    </row>
    <row r="349" spans="1:11">
      <c r="A349" s="40" t="e">
        <f>IF('Frese Valve Selection'!Q349=1,IF(ISBLANK('Frese Valve Selection'!T349),"",'Frese Valve Selection'!T349),"")</f>
        <v>#N/A</v>
      </c>
      <c r="B349" s="41" t="e">
        <f>IF(A349="","",'Frese Valve Selection'!C349)</f>
        <v>#N/A</v>
      </c>
      <c r="C349" s="41" t="e">
        <f>IF(A349="","",'Frese Valve Selection'!AE349)</f>
        <v>#N/A</v>
      </c>
      <c r="D349" s="41"/>
      <c r="E349" s="41"/>
      <c r="F349" s="41" t="e">
        <f>IF(A349="","",'Frese Valve Selection'!D349)</f>
        <v>#N/A</v>
      </c>
      <c r="G349" s="41">
        <v>1</v>
      </c>
      <c r="H349" s="41" t="s">
        <v>78</v>
      </c>
      <c r="I349" s="41" t="e">
        <f>IF(A349="","",'Frese Valve Selection'!AF349&amp;" kPa")</f>
        <v>#N/A</v>
      </c>
      <c r="J349" s="41" t="e">
        <f>IF(A349="","",'Frese Valve Selection'!B349)</f>
        <v>#N/A</v>
      </c>
      <c r="K349" s="42" t="e">
        <f>IF(A349="","",'Frese Valve Selection'!E349)</f>
        <v>#N/A</v>
      </c>
    </row>
    <row r="350" spans="1:11">
      <c r="A350" s="40" t="e">
        <f>IF('Frese Valve Selection'!Q350=1,IF(ISBLANK('Frese Valve Selection'!T350),"",'Frese Valve Selection'!T350),"")</f>
        <v>#N/A</v>
      </c>
      <c r="B350" s="41" t="e">
        <f>IF(A350="","",'Frese Valve Selection'!C350)</f>
        <v>#N/A</v>
      </c>
      <c r="C350" s="41" t="e">
        <f>IF(A350="","",'Frese Valve Selection'!AE350)</f>
        <v>#N/A</v>
      </c>
      <c r="D350" s="41"/>
      <c r="E350" s="41"/>
      <c r="F350" s="41" t="e">
        <f>IF(A350="","",'Frese Valve Selection'!D350)</f>
        <v>#N/A</v>
      </c>
      <c r="G350" s="41">
        <v>1</v>
      </c>
      <c r="H350" s="41" t="s">
        <v>78</v>
      </c>
      <c r="I350" s="41" t="e">
        <f>IF(A350="","",'Frese Valve Selection'!AF350&amp;" kPa")</f>
        <v>#N/A</v>
      </c>
      <c r="J350" s="41" t="e">
        <f>IF(A350="","",'Frese Valve Selection'!B350)</f>
        <v>#N/A</v>
      </c>
      <c r="K350" s="42" t="e">
        <f>IF(A350="","",'Frese Valve Selection'!E350)</f>
        <v>#N/A</v>
      </c>
    </row>
    <row r="351" spans="1:11">
      <c r="A351" s="40" t="e">
        <f>IF('Frese Valve Selection'!Q351=1,IF(ISBLANK('Frese Valve Selection'!T351),"",'Frese Valve Selection'!T351),"")</f>
        <v>#N/A</v>
      </c>
      <c r="B351" s="41" t="e">
        <f>IF(A351="","",'Frese Valve Selection'!C351)</f>
        <v>#N/A</v>
      </c>
      <c r="C351" s="41" t="e">
        <f>IF(A351="","",'Frese Valve Selection'!AE351)</f>
        <v>#N/A</v>
      </c>
      <c r="D351" s="41"/>
      <c r="E351" s="41"/>
      <c r="F351" s="41" t="e">
        <f>IF(A351="","",'Frese Valve Selection'!D351)</f>
        <v>#N/A</v>
      </c>
      <c r="G351" s="41">
        <v>1</v>
      </c>
      <c r="H351" s="41" t="s">
        <v>78</v>
      </c>
      <c r="I351" s="41" t="e">
        <f>IF(A351="","",'Frese Valve Selection'!AF351&amp;" kPa")</f>
        <v>#N/A</v>
      </c>
      <c r="J351" s="41" t="e">
        <f>IF(A351="","",'Frese Valve Selection'!B351)</f>
        <v>#N/A</v>
      </c>
      <c r="K351" s="42" t="e">
        <f>IF(A351="","",'Frese Valve Selection'!E351)</f>
        <v>#N/A</v>
      </c>
    </row>
    <row r="352" spans="1:11">
      <c r="A352" s="40" t="e">
        <f>IF('Frese Valve Selection'!Q352=1,IF(ISBLANK('Frese Valve Selection'!T352),"",'Frese Valve Selection'!T352),"")</f>
        <v>#N/A</v>
      </c>
      <c r="B352" s="41" t="e">
        <f>IF(A352="","",'Frese Valve Selection'!C352)</f>
        <v>#N/A</v>
      </c>
      <c r="C352" s="41" t="e">
        <f>IF(A352="","",'Frese Valve Selection'!AE352)</f>
        <v>#N/A</v>
      </c>
      <c r="D352" s="41"/>
      <c r="E352" s="41"/>
      <c r="F352" s="41" t="e">
        <f>IF(A352="","",'Frese Valve Selection'!D352)</f>
        <v>#N/A</v>
      </c>
      <c r="G352" s="41">
        <v>1</v>
      </c>
      <c r="H352" s="41" t="s">
        <v>78</v>
      </c>
      <c r="I352" s="41" t="e">
        <f>IF(A352="","",'Frese Valve Selection'!AF352&amp;" kPa")</f>
        <v>#N/A</v>
      </c>
      <c r="J352" s="41" t="e">
        <f>IF(A352="","",'Frese Valve Selection'!B352)</f>
        <v>#N/A</v>
      </c>
      <c r="K352" s="42" t="e">
        <f>IF(A352="","",'Frese Valve Selection'!E352)</f>
        <v>#N/A</v>
      </c>
    </row>
    <row r="353" spans="1:11">
      <c r="A353" s="40" t="e">
        <f>IF('Frese Valve Selection'!Q353=1,IF(ISBLANK('Frese Valve Selection'!T353),"",'Frese Valve Selection'!T353),"")</f>
        <v>#N/A</v>
      </c>
      <c r="B353" s="41" t="e">
        <f>IF(A353="","",'Frese Valve Selection'!C353)</f>
        <v>#N/A</v>
      </c>
      <c r="C353" s="41" t="e">
        <f>IF(A353="","",'Frese Valve Selection'!AE353)</f>
        <v>#N/A</v>
      </c>
      <c r="D353" s="41"/>
      <c r="E353" s="41"/>
      <c r="F353" s="41" t="e">
        <f>IF(A353="","",'Frese Valve Selection'!D353)</f>
        <v>#N/A</v>
      </c>
      <c r="G353" s="41">
        <v>1</v>
      </c>
      <c r="H353" s="41" t="s">
        <v>78</v>
      </c>
      <c r="I353" s="41" t="e">
        <f>IF(A353="","",'Frese Valve Selection'!AF353&amp;" kPa")</f>
        <v>#N/A</v>
      </c>
      <c r="J353" s="41" t="e">
        <f>IF(A353="","",'Frese Valve Selection'!B353)</f>
        <v>#N/A</v>
      </c>
      <c r="K353" s="42" t="e">
        <f>IF(A353="","",'Frese Valve Selection'!E353)</f>
        <v>#N/A</v>
      </c>
    </row>
    <row r="354" spans="1:11">
      <c r="A354" s="40" t="e">
        <f>IF('Frese Valve Selection'!Q354=1,IF(ISBLANK('Frese Valve Selection'!T354),"",'Frese Valve Selection'!T354),"")</f>
        <v>#N/A</v>
      </c>
      <c r="B354" s="41" t="e">
        <f>IF(A354="","",'Frese Valve Selection'!C354)</f>
        <v>#N/A</v>
      </c>
      <c r="C354" s="41" t="e">
        <f>IF(A354="","",'Frese Valve Selection'!AE354)</f>
        <v>#N/A</v>
      </c>
      <c r="D354" s="41"/>
      <c r="E354" s="41"/>
      <c r="F354" s="41" t="e">
        <f>IF(A354="","",'Frese Valve Selection'!D354)</f>
        <v>#N/A</v>
      </c>
      <c r="G354" s="41">
        <v>1</v>
      </c>
      <c r="H354" s="41" t="s">
        <v>78</v>
      </c>
      <c r="I354" s="41" t="e">
        <f>IF(A354="","",'Frese Valve Selection'!AF354&amp;" kPa")</f>
        <v>#N/A</v>
      </c>
      <c r="J354" s="41" t="e">
        <f>IF(A354="","",'Frese Valve Selection'!B354)</f>
        <v>#N/A</v>
      </c>
      <c r="K354" s="42" t="e">
        <f>IF(A354="","",'Frese Valve Selection'!E354)</f>
        <v>#N/A</v>
      </c>
    </row>
    <row r="355" spans="1:11">
      <c r="A355" s="40" t="e">
        <f>IF('Frese Valve Selection'!Q355=1,IF(ISBLANK('Frese Valve Selection'!T355),"",'Frese Valve Selection'!T355),"")</f>
        <v>#N/A</v>
      </c>
      <c r="B355" s="41" t="e">
        <f>IF(A355="","",'Frese Valve Selection'!C355)</f>
        <v>#N/A</v>
      </c>
      <c r="C355" s="41" t="e">
        <f>IF(A355="","",'Frese Valve Selection'!AE355)</f>
        <v>#N/A</v>
      </c>
      <c r="D355" s="41"/>
      <c r="E355" s="41"/>
      <c r="F355" s="41" t="e">
        <f>IF(A355="","",'Frese Valve Selection'!D355)</f>
        <v>#N/A</v>
      </c>
      <c r="G355" s="41">
        <v>1</v>
      </c>
      <c r="H355" s="41" t="s">
        <v>78</v>
      </c>
      <c r="I355" s="41" t="e">
        <f>IF(A355="","",'Frese Valve Selection'!AF355&amp;" kPa")</f>
        <v>#N/A</v>
      </c>
      <c r="J355" s="41" t="e">
        <f>IF(A355="","",'Frese Valve Selection'!B355)</f>
        <v>#N/A</v>
      </c>
      <c r="K355" s="42" t="e">
        <f>IF(A355="","",'Frese Valve Selection'!E355)</f>
        <v>#N/A</v>
      </c>
    </row>
    <row r="356" spans="1:11">
      <c r="A356" s="40" t="e">
        <f>IF('Frese Valve Selection'!Q356=1,IF(ISBLANK('Frese Valve Selection'!T356),"",'Frese Valve Selection'!T356),"")</f>
        <v>#N/A</v>
      </c>
      <c r="B356" s="41" t="e">
        <f>IF(A356="","",'Frese Valve Selection'!C356)</f>
        <v>#N/A</v>
      </c>
      <c r="C356" s="41" t="e">
        <f>IF(A356="","",'Frese Valve Selection'!AE356)</f>
        <v>#N/A</v>
      </c>
      <c r="D356" s="41"/>
      <c r="E356" s="41"/>
      <c r="F356" s="41" t="e">
        <f>IF(A356="","",'Frese Valve Selection'!D356)</f>
        <v>#N/A</v>
      </c>
      <c r="G356" s="41">
        <v>1</v>
      </c>
      <c r="H356" s="41" t="s">
        <v>78</v>
      </c>
      <c r="I356" s="41" t="e">
        <f>IF(A356="","",'Frese Valve Selection'!AF356&amp;" kPa")</f>
        <v>#N/A</v>
      </c>
      <c r="J356" s="41" t="e">
        <f>IF(A356="","",'Frese Valve Selection'!B356)</f>
        <v>#N/A</v>
      </c>
      <c r="K356" s="42" t="e">
        <f>IF(A356="","",'Frese Valve Selection'!E356)</f>
        <v>#N/A</v>
      </c>
    </row>
    <row r="357" spans="1:11">
      <c r="A357" s="40" t="e">
        <f>IF('Frese Valve Selection'!Q357=1,IF(ISBLANK('Frese Valve Selection'!T357),"",'Frese Valve Selection'!T357),"")</f>
        <v>#N/A</v>
      </c>
      <c r="B357" s="41" t="e">
        <f>IF(A357="","",'Frese Valve Selection'!C357)</f>
        <v>#N/A</v>
      </c>
      <c r="C357" s="41" t="e">
        <f>IF(A357="","",'Frese Valve Selection'!AE357)</f>
        <v>#N/A</v>
      </c>
      <c r="D357" s="41"/>
      <c r="E357" s="41"/>
      <c r="F357" s="41" t="e">
        <f>IF(A357="","",'Frese Valve Selection'!D357)</f>
        <v>#N/A</v>
      </c>
      <c r="G357" s="41">
        <v>1</v>
      </c>
      <c r="H357" s="41" t="s">
        <v>78</v>
      </c>
      <c r="I357" s="41" t="e">
        <f>IF(A357="","",'Frese Valve Selection'!AF357&amp;" kPa")</f>
        <v>#N/A</v>
      </c>
      <c r="J357" s="41" t="e">
        <f>IF(A357="","",'Frese Valve Selection'!B357)</f>
        <v>#N/A</v>
      </c>
      <c r="K357" s="42" t="e">
        <f>IF(A357="","",'Frese Valve Selection'!E357)</f>
        <v>#N/A</v>
      </c>
    </row>
    <row r="358" spans="1:11">
      <c r="A358" s="40" t="e">
        <f>IF('Frese Valve Selection'!Q358=1,IF(ISBLANK('Frese Valve Selection'!T358),"",'Frese Valve Selection'!T358),"")</f>
        <v>#N/A</v>
      </c>
      <c r="B358" s="41" t="e">
        <f>IF(A358="","",'Frese Valve Selection'!C358)</f>
        <v>#N/A</v>
      </c>
      <c r="C358" s="41" t="e">
        <f>IF(A358="","",'Frese Valve Selection'!AE358)</f>
        <v>#N/A</v>
      </c>
      <c r="D358" s="41"/>
      <c r="E358" s="41"/>
      <c r="F358" s="41" t="e">
        <f>IF(A358="","",'Frese Valve Selection'!D358)</f>
        <v>#N/A</v>
      </c>
      <c r="G358" s="41">
        <v>1</v>
      </c>
      <c r="H358" s="41" t="s">
        <v>78</v>
      </c>
      <c r="I358" s="41" t="e">
        <f>IF(A358="","",'Frese Valve Selection'!AF358&amp;" kPa")</f>
        <v>#N/A</v>
      </c>
      <c r="J358" s="41" t="e">
        <f>IF(A358="","",'Frese Valve Selection'!B358)</f>
        <v>#N/A</v>
      </c>
      <c r="K358" s="42" t="e">
        <f>IF(A358="","",'Frese Valve Selection'!E358)</f>
        <v>#N/A</v>
      </c>
    </row>
    <row r="359" spans="1:11">
      <c r="A359" s="40" t="e">
        <f>IF('Frese Valve Selection'!Q359=1,IF(ISBLANK('Frese Valve Selection'!T359),"",'Frese Valve Selection'!T359),"")</f>
        <v>#N/A</v>
      </c>
      <c r="B359" s="41" t="e">
        <f>IF(A359="","",'Frese Valve Selection'!C359)</f>
        <v>#N/A</v>
      </c>
      <c r="C359" s="41" t="e">
        <f>IF(A359="","",'Frese Valve Selection'!AE359)</f>
        <v>#N/A</v>
      </c>
      <c r="D359" s="41"/>
      <c r="E359" s="41"/>
      <c r="F359" s="41" t="e">
        <f>IF(A359="","",'Frese Valve Selection'!D359)</f>
        <v>#N/A</v>
      </c>
      <c r="G359" s="41">
        <v>1</v>
      </c>
      <c r="H359" s="41" t="s">
        <v>78</v>
      </c>
      <c r="I359" s="41" t="e">
        <f>IF(A359="","",'Frese Valve Selection'!AF359&amp;" kPa")</f>
        <v>#N/A</v>
      </c>
      <c r="J359" s="41" t="e">
        <f>IF(A359="","",'Frese Valve Selection'!B359)</f>
        <v>#N/A</v>
      </c>
      <c r="K359" s="42" t="e">
        <f>IF(A359="","",'Frese Valve Selection'!E359)</f>
        <v>#N/A</v>
      </c>
    </row>
    <row r="360" spans="1:11">
      <c r="A360" s="40" t="e">
        <f>IF('Frese Valve Selection'!Q360=1,IF(ISBLANK('Frese Valve Selection'!T360),"",'Frese Valve Selection'!T360),"")</f>
        <v>#N/A</v>
      </c>
      <c r="B360" s="41" t="e">
        <f>IF(A360="","",'Frese Valve Selection'!C360)</f>
        <v>#N/A</v>
      </c>
      <c r="C360" s="41" t="e">
        <f>IF(A360="","",'Frese Valve Selection'!AE360)</f>
        <v>#N/A</v>
      </c>
      <c r="D360" s="41"/>
      <c r="E360" s="41"/>
      <c r="F360" s="41" t="e">
        <f>IF(A360="","",'Frese Valve Selection'!D360)</f>
        <v>#N/A</v>
      </c>
      <c r="G360" s="41">
        <v>1</v>
      </c>
      <c r="H360" s="41" t="s">
        <v>78</v>
      </c>
      <c r="I360" s="41" t="e">
        <f>IF(A360="","",'Frese Valve Selection'!AF360&amp;" kPa")</f>
        <v>#N/A</v>
      </c>
      <c r="J360" s="41" t="e">
        <f>IF(A360="","",'Frese Valve Selection'!B360)</f>
        <v>#N/A</v>
      </c>
      <c r="K360" s="42" t="e">
        <f>IF(A360="","",'Frese Valve Selection'!E360)</f>
        <v>#N/A</v>
      </c>
    </row>
    <row r="361" spans="1:11">
      <c r="A361" s="40" t="e">
        <f>IF('Frese Valve Selection'!Q361=1,IF(ISBLANK('Frese Valve Selection'!T361),"",'Frese Valve Selection'!T361),"")</f>
        <v>#N/A</v>
      </c>
      <c r="B361" s="41" t="e">
        <f>IF(A361="","",'Frese Valve Selection'!C361)</f>
        <v>#N/A</v>
      </c>
      <c r="C361" s="41" t="e">
        <f>IF(A361="","",'Frese Valve Selection'!AE361)</f>
        <v>#N/A</v>
      </c>
      <c r="D361" s="41"/>
      <c r="E361" s="41"/>
      <c r="F361" s="41" t="e">
        <f>IF(A361="","",'Frese Valve Selection'!D361)</f>
        <v>#N/A</v>
      </c>
      <c r="G361" s="41">
        <v>1</v>
      </c>
      <c r="H361" s="41" t="s">
        <v>78</v>
      </c>
      <c r="I361" s="41" t="e">
        <f>IF(A361="","",'Frese Valve Selection'!AF361&amp;" kPa")</f>
        <v>#N/A</v>
      </c>
      <c r="J361" s="41" t="e">
        <f>IF(A361="","",'Frese Valve Selection'!B361)</f>
        <v>#N/A</v>
      </c>
      <c r="K361" s="42" t="e">
        <f>IF(A361="","",'Frese Valve Selection'!E361)</f>
        <v>#N/A</v>
      </c>
    </row>
    <row r="362" spans="1:11">
      <c r="A362" s="40" t="e">
        <f>IF('Frese Valve Selection'!Q362=1,IF(ISBLANK('Frese Valve Selection'!T362),"",'Frese Valve Selection'!T362),"")</f>
        <v>#N/A</v>
      </c>
      <c r="B362" s="41" t="e">
        <f>IF(A362="","",'Frese Valve Selection'!C362)</f>
        <v>#N/A</v>
      </c>
      <c r="C362" s="41" t="e">
        <f>IF(A362="","",'Frese Valve Selection'!AE362)</f>
        <v>#N/A</v>
      </c>
      <c r="D362" s="41"/>
      <c r="E362" s="41"/>
      <c r="F362" s="41" t="e">
        <f>IF(A362="","",'Frese Valve Selection'!D362)</f>
        <v>#N/A</v>
      </c>
      <c r="G362" s="41">
        <v>1</v>
      </c>
      <c r="H362" s="41" t="s">
        <v>78</v>
      </c>
      <c r="I362" s="41" t="e">
        <f>IF(A362="","",'Frese Valve Selection'!AF362&amp;" kPa")</f>
        <v>#N/A</v>
      </c>
      <c r="J362" s="41" t="e">
        <f>IF(A362="","",'Frese Valve Selection'!B362)</f>
        <v>#N/A</v>
      </c>
      <c r="K362" s="42" t="e">
        <f>IF(A362="","",'Frese Valve Selection'!E362)</f>
        <v>#N/A</v>
      </c>
    </row>
    <row r="363" spans="1:11">
      <c r="A363" s="40" t="e">
        <f>IF('Frese Valve Selection'!Q363=1,IF(ISBLANK('Frese Valve Selection'!T363),"",'Frese Valve Selection'!T363),"")</f>
        <v>#N/A</v>
      </c>
      <c r="B363" s="41" t="e">
        <f>IF(A363="","",'Frese Valve Selection'!C363)</f>
        <v>#N/A</v>
      </c>
      <c r="C363" s="41" t="e">
        <f>IF(A363="","",'Frese Valve Selection'!AE363)</f>
        <v>#N/A</v>
      </c>
      <c r="D363" s="41"/>
      <c r="E363" s="41"/>
      <c r="F363" s="41" t="e">
        <f>IF(A363="","",'Frese Valve Selection'!D363)</f>
        <v>#N/A</v>
      </c>
      <c r="G363" s="41">
        <v>1</v>
      </c>
      <c r="H363" s="41" t="s">
        <v>78</v>
      </c>
      <c r="I363" s="41" t="e">
        <f>IF(A363="","",'Frese Valve Selection'!AF363&amp;" kPa")</f>
        <v>#N/A</v>
      </c>
      <c r="J363" s="41" t="e">
        <f>IF(A363="","",'Frese Valve Selection'!B363)</f>
        <v>#N/A</v>
      </c>
      <c r="K363" s="42" t="e">
        <f>IF(A363="","",'Frese Valve Selection'!E363)</f>
        <v>#N/A</v>
      </c>
    </row>
    <row r="364" spans="1:11">
      <c r="A364" s="40" t="e">
        <f>IF('Frese Valve Selection'!Q364=1,IF(ISBLANK('Frese Valve Selection'!T364),"",'Frese Valve Selection'!T364),"")</f>
        <v>#N/A</v>
      </c>
      <c r="B364" s="41" t="e">
        <f>IF(A364="","",'Frese Valve Selection'!C364)</f>
        <v>#N/A</v>
      </c>
      <c r="C364" s="41" t="e">
        <f>IF(A364="","",'Frese Valve Selection'!AE364)</f>
        <v>#N/A</v>
      </c>
      <c r="D364" s="41"/>
      <c r="E364" s="41"/>
      <c r="F364" s="41" t="e">
        <f>IF(A364="","",'Frese Valve Selection'!D364)</f>
        <v>#N/A</v>
      </c>
      <c r="G364" s="41">
        <v>1</v>
      </c>
      <c r="H364" s="41" t="s">
        <v>78</v>
      </c>
      <c r="I364" s="41" t="e">
        <f>IF(A364="","",'Frese Valve Selection'!AF364&amp;" kPa")</f>
        <v>#N/A</v>
      </c>
      <c r="J364" s="41" t="e">
        <f>IF(A364="","",'Frese Valve Selection'!B364)</f>
        <v>#N/A</v>
      </c>
      <c r="K364" s="42" t="e">
        <f>IF(A364="","",'Frese Valve Selection'!E364)</f>
        <v>#N/A</v>
      </c>
    </row>
    <row r="365" spans="1:11">
      <c r="A365" s="40" t="e">
        <f>IF('Frese Valve Selection'!Q365=1,IF(ISBLANK('Frese Valve Selection'!T365),"",'Frese Valve Selection'!T365),"")</f>
        <v>#N/A</v>
      </c>
      <c r="B365" s="41" t="e">
        <f>IF(A365="","",'Frese Valve Selection'!C365)</f>
        <v>#N/A</v>
      </c>
      <c r="C365" s="41" t="e">
        <f>IF(A365="","",'Frese Valve Selection'!AE365)</f>
        <v>#N/A</v>
      </c>
      <c r="D365" s="41"/>
      <c r="E365" s="41"/>
      <c r="F365" s="41" t="e">
        <f>IF(A365="","",'Frese Valve Selection'!D365)</f>
        <v>#N/A</v>
      </c>
      <c r="G365" s="41">
        <v>1</v>
      </c>
      <c r="H365" s="41" t="s">
        <v>78</v>
      </c>
      <c r="I365" s="41" t="e">
        <f>IF(A365="","",'Frese Valve Selection'!AF365&amp;" kPa")</f>
        <v>#N/A</v>
      </c>
      <c r="J365" s="41" t="e">
        <f>IF(A365="","",'Frese Valve Selection'!B365)</f>
        <v>#N/A</v>
      </c>
      <c r="K365" s="42" t="e">
        <f>IF(A365="","",'Frese Valve Selection'!E365)</f>
        <v>#N/A</v>
      </c>
    </row>
    <row r="366" spans="1:11">
      <c r="A366" s="40" t="e">
        <f>IF('Frese Valve Selection'!Q366=1,IF(ISBLANK('Frese Valve Selection'!T366),"",'Frese Valve Selection'!T366),"")</f>
        <v>#N/A</v>
      </c>
      <c r="B366" s="41" t="e">
        <f>IF(A366="","",'Frese Valve Selection'!C366)</f>
        <v>#N/A</v>
      </c>
      <c r="C366" s="41" t="e">
        <f>IF(A366="","",'Frese Valve Selection'!AE366)</f>
        <v>#N/A</v>
      </c>
      <c r="D366" s="41"/>
      <c r="E366" s="41"/>
      <c r="F366" s="41" t="e">
        <f>IF(A366="","",'Frese Valve Selection'!D366)</f>
        <v>#N/A</v>
      </c>
      <c r="G366" s="41">
        <v>1</v>
      </c>
      <c r="H366" s="41" t="s">
        <v>78</v>
      </c>
      <c r="I366" s="41" t="e">
        <f>IF(A366="","",'Frese Valve Selection'!AF366&amp;" kPa")</f>
        <v>#N/A</v>
      </c>
      <c r="J366" s="41" t="e">
        <f>IF(A366="","",'Frese Valve Selection'!B366)</f>
        <v>#N/A</v>
      </c>
      <c r="K366" s="42" t="e">
        <f>IF(A366="","",'Frese Valve Selection'!E366)</f>
        <v>#N/A</v>
      </c>
    </row>
    <row r="367" spans="1:11">
      <c r="A367" s="40" t="e">
        <f>IF('Frese Valve Selection'!Q367=1,IF(ISBLANK('Frese Valve Selection'!T367),"",'Frese Valve Selection'!T367),"")</f>
        <v>#N/A</v>
      </c>
      <c r="B367" s="41" t="e">
        <f>IF(A367="","",'Frese Valve Selection'!C367)</f>
        <v>#N/A</v>
      </c>
      <c r="C367" s="41" t="e">
        <f>IF(A367="","",'Frese Valve Selection'!AE367)</f>
        <v>#N/A</v>
      </c>
      <c r="D367" s="41"/>
      <c r="E367" s="41"/>
      <c r="F367" s="41" t="e">
        <f>IF(A367="","",'Frese Valve Selection'!D367)</f>
        <v>#N/A</v>
      </c>
      <c r="G367" s="41">
        <v>1</v>
      </c>
      <c r="H367" s="41" t="s">
        <v>78</v>
      </c>
      <c r="I367" s="41" t="e">
        <f>IF(A367="","",'Frese Valve Selection'!AF367&amp;" kPa")</f>
        <v>#N/A</v>
      </c>
      <c r="J367" s="41" t="e">
        <f>IF(A367="","",'Frese Valve Selection'!B367)</f>
        <v>#N/A</v>
      </c>
      <c r="K367" s="42" t="e">
        <f>IF(A367="","",'Frese Valve Selection'!E367)</f>
        <v>#N/A</v>
      </c>
    </row>
    <row r="368" spans="1:11">
      <c r="A368" s="40" t="e">
        <f>IF('Frese Valve Selection'!Q368=1,IF(ISBLANK('Frese Valve Selection'!T368),"",'Frese Valve Selection'!T368),"")</f>
        <v>#N/A</v>
      </c>
      <c r="B368" s="41" t="e">
        <f>IF(A368="","",'Frese Valve Selection'!C368)</f>
        <v>#N/A</v>
      </c>
      <c r="C368" s="41" t="e">
        <f>IF(A368="","",'Frese Valve Selection'!AE368)</f>
        <v>#N/A</v>
      </c>
      <c r="D368" s="41"/>
      <c r="E368" s="41"/>
      <c r="F368" s="41" t="e">
        <f>IF(A368="","",'Frese Valve Selection'!D368)</f>
        <v>#N/A</v>
      </c>
      <c r="G368" s="41">
        <v>1</v>
      </c>
      <c r="H368" s="41" t="s">
        <v>78</v>
      </c>
      <c r="I368" s="41" t="e">
        <f>IF(A368="","",'Frese Valve Selection'!AF368&amp;" kPa")</f>
        <v>#N/A</v>
      </c>
      <c r="J368" s="41" t="e">
        <f>IF(A368="","",'Frese Valve Selection'!B368)</f>
        <v>#N/A</v>
      </c>
      <c r="K368" s="42" t="e">
        <f>IF(A368="","",'Frese Valve Selection'!E368)</f>
        <v>#N/A</v>
      </c>
    </row>
    <row r="369" spans="1:11">
      <c r="A369" s="40" t="e">
        <f>IF('Frese Valve Selection'!Q369=1,IF(ISBLANK('Frese Valve Selection'!T369),"",'Frese Valve Selection'!T369),"")</f>
        <v>#N/A</v>
      </c>
      <c r="B369" s="41" t="e">
        <f>IF(A369="","",'Frese Valve Selection'!C369)</f>
        <v>#N/A</v>
      </c>
      <c r="C369" s="41" t="e">
        <f>IF(A369="","",'Frese Valve Selection'!AE369)</f>
        <v>#N/A</v>
      </c>
      <c r="D369" s="41"/>
      <c r="E369" s="41"/>
      <c r="F369" s="41" t="e">
        <f>IF(A369="","",'Frese Valve Selection'!D369)</f>
        <v>#N/A</v>
      </c>
      <c r="G369" s="41">
        <v>1</v>
      </c>
      <c r="H369" s="41" t="s">
        <v>78</v>
      </c>
      <c r="I369" s="41" t="e">
        <f>IF(A369="","",'Frese Valve Selection'!AF369&amp;" kPa")</f>
        <v>#N/A</v>
      </c>
      <c r="J369" s="41" t="e">
        <f>IF(A369="","",'Frese Valve Selection'!B369)</f>
        <v>#N/A</v>
      </c>
      <c r="K369" s="42" t="e">
        <f>IF(A369="","",'Frese Valve Selection'!E369)</f>
        <v>#N/A</v>
      </c>
    </row>
    <row r="370" spans="1:11">
      <c r="A370" s="40" t="e">
        <f>IF('Frese Valve Selection'!Q370=1,IF(ISBLANK('Frese Valve Selection'!T370),"",'Frese Valve Selection'!T370),"")</f>
        <v>#N/A</v>
      </c>
      <c r="B370" s="41" t="e">
        <f>IF(A370="","",'Frese Valve Selection'!C370)</f>
        <v>#N/A</v>
      </c>
      <c r="C370" s="41" t="e">
        <f>IF(A370="","",'Frese Valve Selection'!AE370)</f>
        <v>#N/A</v>
      </c>
      <c r="D370" s="41"/>
      <c r="E370" s="41"/>
      <c r="F370" s="41" t="e">
        <f>IF(A370="","",'Frese Valve Selection'!D370)</f>
        <v>#N/A</v>
      </c>
      <c r="G370" s="41">
        <v>1</v>
      </c>
      <c r="H370" s="41" t="s">
        <v>78</v>
      </c>
      <c r="I370" s="41" t="e">
        <f>IF(A370="","",'Frese Valve Selection'!AF370&amp;" kPa")</f>
        <v>#N/A</v>
      </c>
      <c r="J370" s="41" t="e">
        <f>IF(A370="","",'Frese Valve Selection'!B370)</f>
        <v>#N/A</v>
      </c>
      <c r="K370" s="42" t="e">
        <f>IF(A370="","",'Frese Valve Selection'!E370)</f>
        <v>#N/A</v>
      </c>
    </row>
    <row r="371" spans="1:11">
      <c r="A371" s="40" t="e">
        <f>IF('Frese Valve Selection'!Q371=1,IF(ISBLANK('Frese Valve Selection'!T371),"",'Frese Valve Selection'!T371),"")</f>
        <v>#N/A</v>
      </c>
      <c r="B371" s="41" t="e">
        <f>IF(A371="","",'Frese Valve Selection'!C371)</f>
        <v>#N/A</v>
      </c>
      <c r="C371" s="41" t="e">
        <f>IF(A371="","",'Frese Valve Selection'!AE371)</f>
        <v>#N/A</v>
      </c>
      <c r="D371" s="41"/>
      <c r="E371" s="41"/>
      <c r="F371" s="41" t="e">
        <f>IF(A371="","",'Frese Valve Selection'!D371)</f>
        <v>#N/A</v>
      </c>
      <c r="G371" s="41">
        <v>1</v>
      </c>
      <c r="H371" s="41" t="s">
        <v>78</v>
      </c>
      <c r="I371" s="41" t="e">
        <f>IF(A371="","",'Frese Valve Selection'!AF371&amp;" kPa")</f>
        <v>#N/A</v>
      </c>
      <c r="J371" s="41" t="e">
        <f>IF(A371="","",'Frese Valve Selection'!B371)</f>
        <v>#N/A</v>
      </c>
      <c r="K371" s="42" t="e">
        <f>IF(A371="","",'Frese Valve Selection'!E371)</f>
        <v>#N/A</v>
      </c>
    </row>
    <row r="372" spans="1:11">
      <c r="A372" s="40" t="e">
        <f>IF('Frese Valve Selection'!Q372=1,IF(ISBLANK('Frese Valve Selection'!T372),"",'Frese Valve Selection'!T372),"")</f>
        <v>#N/A</v>
      </c>
      <c r="B372" s="41" t="e">
        <f>IF(A372="","",'Frese Valve Selection'!C372)</f>
        <v>#N/A</v>
      </c>
      <c r="C372" s="41" t="e">
        <f>IF(A372="","",'Frese Valve Selection'!AE372)</f>
        <v>#N/A</v>
      </c>
      <c r="D372" s="41"/>
      <c r="E372" s="41"/>
      <c r="F372" s="41" t="e">
        <f>IF(A372="","",'Frese Valve Selection'!D372)</f>
        <v>#N/A</v>
      </c>
      <c r="G372" s="41">
        <v>1</v>
      </c>
      <c r="H372" s="41" t="s">
        <v>78</v>
      </c>
      <c r="I372" s="41" t="e">
        <f>IF(A372="","",'Frese Valve Selection'!AF372&amp;" kPa")</f>
        <v>#N/A</v>
      </c>
      <c r="J372" s="41" t="e">
        <f>IF(A372="","",'Frese Valve Selection'!B372)</f>
        <v>#N/A</v>
      </c>
      <c r="K372" s="42" t="e">
        <f>IF(A372="","",'Frese Valve Selection'!E372)</f>
        <v>#N/A</v>
      </c>
    </row>
    <row r="373" spans="1:11">
      <c r="A373" s="40" t="e">
        <f>IF('Frese Valve Selection'!Q373=1,IF(ISBLANK('Frese Valve Selection'!T373),"",'Frese Valve Selection'!T373),"")</f>
        <v>#N/A</v>
      </c>
      <c r="B373" s="41" t="e">
        <f>IF(A373="","",'Frese Valve Selection'!C373)</f>
        <v>#N/A</v>
      </c>
      <c r="C373" s="41" t="e">
        <f>IF(A373="","",'Frese Valve Selection'!AE373)</f>
        <v>#N/A</v>
      </c>
      <c r="D373" s="41"/>
      <c r="E373" s="41"/>
      <c r="F373" s="41" t="e">
        <f>IF(A373="","",'Frese Valve Selection'!D373)</f>
        <v>#N/A</v>
      </c>
      <c r="G373" s="41">
        <v>1</v>
      </c>
      <c r="H373" s="41" t="s">
        <v>78</v>
      </c>
      <c r="I373" s="41" t="e">
        <f>IF(A373="","",'Frese Valve Selection'!AF373&amp;" kPa")</f>
        <v>#N/A</v>
      </c>
      <c r="J373" s="41" t="e">
        <f>IF(A373="","",'Frese Valve Selection'!B373)</f>
        <v>#N/A</v>
      </c>
      <c r="K373" s="42" t="e">
        <f>IF(A373="","",'Frese Valve Selection'!E373)</f>
        <v>#N/A</v>
      </c>
    </row>
    <row r="374" spans="1:11">
      <c r="A374" s="40" t="e">
        <f>IF('Frese Valve Selection'!Q374=1,IF(ISBLANK('Frese Valve Selection'!T374),"",'Frese Valve Selection'!T374),"")</f>
        <v>#N/A</v>
      </c>
      <c r="B374" s="41" t="e">
        <f>IF(A374="","",'Frese Valve Selection'!C374)</f>
        <v>#N/A</v>
      </c>
      <c r="C374" s="41" t="e">
        <f>IF(A374="","",'Frese Valve Selection'!AE374)</f>
        <v>#N/A</v>
      </c>
      <c r="D374" s="41"/>
      <c r="E374" s="41"/>
      <c r="F374" s="41" t="e">
        <f>IF(A374="","",'Frese Valve Selection'!D374)</f>
        <v>#N/A</v>
      </c>
      <c r="G374" s="41">
        <v>1</v>
      </c>
      <c r="H374" s="41" t="s">
        <v>78</v>
      </c>
      <c r="I374" s="41" t="e">
        <f>IF(A374="","",'Frese Valve Selection'!AF374&amp;" kPa")</f>
        <v>#N/A</v>
      </c>
      <c r="J374" s="41" t="e">
        <f>IF(A374="","",'Frese Valve Selection'!B374)</f>
        <v>#N/A</v>
      </c>
      <c r="K374" s="42" t="e">
        <f>IF(A374="","",'Frese Valve Selection'!E374)</f>
        <v>#N/A</v>
      </c>
    </row>
    <row r="375" spans="1:11">
      <c r="A375" s="40" t="e">
        <f>IF('Frese Valve Selection'!Q375=1,IF(ISBLANK('Frese Valve Selection'!T375),"",'Frese Valve Selection'!T375),"")</f>
        <v>#N/A</v>
      </c>
      <c r="B375" s="41" t="e">
        <f>IF(A375="","",'Frese Valve Selection'!C375)</f>
        <v>#N/A</v>
      </c>
      <c r="C375" s="41" t="e">
        <f>IF(A375="","",'Frese Valve Selection'!AE375)</f>
        <v>#N/A</v>
      </c>
      <c r="D375" s="41"/>
      <c r="E375" s="41"/>
      <c r="F375" s="41" t="e">
        <f>IF(A375="","",'Frese Valve Selection'!D375)</f>
        <v>#N/A</v>
      </c>
      <c r="G375" s="41">
        <v>1</v>
      </c>
      <c r="H375" s="41" t="s">
        <v>78</v>
      </c>
      <c r="I375" s="41" t="e">
        <f>IF(A375="","",'Frese Valve Selection'!AF375&amp;" kPa")</f>
        <v>#N/A</v>
      </c>
      <c r="J375" s="41" t="e">
        <f>IF(A375="","",'Frese Valve Selection'!B375)</f>
        <v>#N/A</v>
      </c>
      <c r="K375" s="42" t="e">
        <f>IF(A375="","",'Frese Valve Selection'!E375)</f>
        <v>#N/A</v>
      </c>
    </row>
    <row r="376" spans="1:11">
      <c r="A376" s="40" t="e">
        <f>IF('Frese Valve Selection'!Q376=1,IF(ISBLANK('Frese Valve Selection'!T376),"",'Frese Valve Selection'!T376),"")</f>
        <v>#N/A</v>
      </c>
      <c r="B376" s="41" t="e">
        <f>IF(A376="","",'Frese Valve Selection'!C376)</f>
        <v>#N/A</v>
      </c>
      <c r="C376" s="41" t="e">
        <f>IF(A376="","",'Frese Valve Selection'!AE376)</f>
        <v>#N/A</v>
      </c>
      <c r="D376" s="41"/>
      <c r="E376" s="41"/>
      <c r="F376" s="41" t="e">
        <f>IF(A376="","",'Frese Valve Selection'!D376)</f>
        <v>#N/A</v>
      </c>
      <c r="G376" s="41">
        <v>1</v>
      </c>
      <c r="H376" s="41" t="s">
        <v>78</v>
      </c>
      <c r="I376" s="41" t="e">
        <f>IF(A376="","",'Frese Valve Selection'!AF376&amp;" kPa")</f>
        <v>#N/A</v>
      </c>
      <c r="J376" s="41" t="e">
        <f>IF(A376="","",'Frese Valve Selection'!B376)</f>
        <v>#N/A</v>
      </c>
      <c r="K376" s="42" t="e">
        <f>IF(A376="","",'Frese Valve Selection'!E376)</f>
        <v>#N/A</v>
      </c>
    </row>
    <row r="377" spans="1:11">
      <c r="A377" s="40" t="e">
        <f>IF('Frese Valve Selection'!Q377=1,IF(ISBLANK('Frese Valve Selection'!T377),"",'Frese Valve Selection'!T377),"")</f>
        <v>#N/A</v>
      </c>
      <c r="B377" s="41" t="e">
        <f>IF(A377="","",'Frese Valve Selection'!C377)</f>
        <v>#N/A</v>
      </c>
      <c r="C377" s="41" t="e">
        <f>IF(A377="","",'Frese Valve Selection'!AE377)</f>
        <v>#N/A</v>
      </c>
      <c r="D377" s="41"/>
      <c r="E377" s="41"/>
      <c r="F377" s="41" t="e">
        <f>IF(A377="","",'Frese Valve Selection'!D377)</f>
        <v>#N/A</v>
      </c>
      <c r="G377" s="41">
        <v>1</v>
      </c>
      <c r="H377" s="41" t="s">
        <v>78</v>
      </c>
      <c r="I377" s="41" t="e">
        <f>IF(A377="","",'Frese Valve Selection'!AF377&amp;" kPa")</f>
        <v>#N/A</v>
      </c>
      <c r="J377" s="41" t="e">
        <f>IF(A377="","",'Frese Valve Selection'!B377)</f>
        <v>#N/A</v>
      </c>
      <c r="K377" s="42" t="e">
        <f>IF(A377="","",'Frese Valve Selection'!E377)</f>
        <v>#N/A</v>
      </c>
    </row>
    <row r="378" spans="1:11">
      <c r="A378" s="40" t="e">
        <f>IF('Frese Valve Selection'!Q378=1,IF(ISBLANK('Frese Valve Selection'!T378),"",'Frese Valve Selection'!T378),"")</f>
        <v>#N/A</v>
      </c>
      <c r="B378" s="41" t="e">
        <f>IF(A378="","",'Frese Valve Selection'!C378)</f>
        <v>#N/A</v>
      </c>
      <c r="C378" s="41" t="e">
        <f>IF(A378="","",'Frese Valve Selection'!AE378)</f>
        <v>#N/A</v>
      </c>
      <c r="D378" s="41"/>
      <c r="E378" s="41"/>
      <c r="F378" s="41" t="e">
        <f>IF(A378="","",'Frese Valve Selection'!D378)</f>
        <v>#N/A</v>
      </c>
      <c r="G378" s="41">
        <v>1</v>
      </c>
      <c r="H378" s="41" t="s">
        <v>78</v>
      </c>
      <c r="I378" s="41" t="e">
        <f>IF(A378="","",'Frese Valve Selection'!AF378&amp;" kPa")</f>
        <v>#N/A</v>
      </c>
      <c r="J378" s="41" t="e">
        <f>IF(A378="","",'Frese Valve Selection'!B378)</f>
        <v>#N/A</v>
      </c>
      <c r="K378" s="42" t="e">
        <f>IF(A378="","",'Frese Valve Selection'!E378)</f>
        <v>#N/A</v>
      </c>
    </row>
    <row r="379" spans="1:11">
      <c r="A379" s="40" t="e">
        <f>IF('Frese Valve Selection'!Q379=1,IF(ISBLANK('Frese Valve Selection'!T379),"",'Frese Valve Selection'!T379),"")</f>
        <v>#N/A</v>
      </c>
      <c r="B379" s="41" t="e">
        <f>IF(A379="","",'Frese Valve Selection'!C379)</f>
        <v>#N/A</v>
      </c>
      <c r="C379" s="41" t="e">
        <f>IF(A379="","",'Frese Valve Selection'!AE379)</f>
        <v>#N/A</v>
      </c>
      <c r="D379" s="41"/>
      <c r="E379" s="41"/>
      <c r="F379" s="41" t="e">
        <f>IF(A379="","",'Frese Valve Selection'!D379)</f>
        <v>#N/A</v>
      </c>
      <c r="G379" s="41">
        <v>1</v>
      </c>
      <c r="H379" s="41" t="s">
        <v>78</v>
      </c>
      <c r="I379" s="41" t="e">
        <f>IF(A379="","",'Frese Valve Selection'!AF379&amp;" kPa")</f>
        <v>#N/A</v>
      </c>
      <c r="J379" s="41" t="e">
        <f>IF(A379="","",'Frese Valve Selection'!B379)</f>
        <v>#N/A</v>
      </c>
      <c r="K379" s="42" t="e">
        <f>IF(A379="","",'Frese Valve Selection'!E379)</f>
        <v>#N/A</v>
      </c>
    </row>
    <row r="380" spans="1:11">
      <c r="A380" s="40" t="e">
        <f>IF('Frese Valve Selection'!Q380=1,IF(ISBLANK('Frese Valve Selection'!T380),"",'Frese Valve Selection'!T380),"")</f>
        <v>#N/A</v>
      </c>
      <c r="B380" s="41" t="e">
        <f>IF(A380="","",'Frese Valve Selection'!C380)</f>
        <v>#N/A</v>
      </c>
      <c r="C380" s="41" t="e">
        <f>IF(A380="","",'Frese Valve Selection'!AE380)</f>
        <v>#N/A</v>
      </c>
      <c r="D380" s="41"/>
      <c r="E380" s="41"/>
      <c r="F380" s="41" t="e">
        <f>IF(A380="","",'Frese Valve Selection'!D380)</f>
        <v>#N/A</v>
      </c>
      <c r="G380" s="41">
        <v>1</v>
      </c>
      <c r="H380" s="41" t="s">
        <v>78</v>
      </c>
      <c r="I380" s="41" t="e">
        <f>IF(A380="","",'Frese Valve Selection'!AF380&amp;" kPa")</f>
        <v>#N/A</v>
      </c>
      <c r="J380" s="41" t="e">
        <f>IF(A380="","",'Frese Valve Selection'!B380)</f>
        <v>#N/A</v>
      </c>
      <c r="K380" s="42" t="e">
        <f>IF(A380="","",'Frese Valve Selection'!E380)</f>
        <v>#N/A</v>
      </c>
    </row>
    <row r="381" spans="1:11">
      <c r="A381" s="40" t="e">
        <f>IF('Frese Valve Selection'!Q381=1,IF(ISBLANK('Frese Valve Selection'!T381),"",'Frese Valve Selection'!T381),"")</f>
        <v>#N/A</v>
      </c>
      <c r="B381" s="41" t="e">
        <f>IF(A381="","",'Frese Valve Selection'!C381)</f>
        <v>#N/A</v>
      </c>
      <c r="C381" s="41" t="e">
        <f>IF(A381="","",'Frese Valve Selection'!AE381)</f>
        <v>#N/A</v>
      </c>
      <c r="D381" s="41"/>
      <c r="E381" s="41"/>
      <c r="F381" s="41" t="e">
        <f>IF(A381="","",'Frese Valve Selection'!D381)</f>
        <v>#N/A</v>
      </c>
      <c r="G381" s="41">
        <v>1</v>
      </c>
      <c r="H381" s="41" t="s">
        <v>78</v>
      </c>
      <c r="I381" s="41" t="e">
        <f>IF(A381="","",'Frese Valve Selection'!AF381&amp;" kPa")</f>
        <v>#N/A</v>
      </c>
      <c r="J381" s="41" t="e">
        <f>IF(A381="","",'Frese Valve Selection'!B381)</f>
        <v>#N/A</v>
      </c>
      <c r="K381" s="42" t="e">
        <f>IF(A381="","",'Frese Valve Selection'!E381)</f>
        <v>#N/A</v>
      </c>
    </row>
    <row r="382" spans="1:11">
      <c r="A382" s="40" t="e">
        <f>IF('Frese Valve Selection'!Q382=1,IF(ISBLANK('Frese Valve Selection'!T382),"",'Frese Valve Selection'!T382),"")</f>
        <v>#N/A</v>
      </c>
      <c r="B382" s="41" t="e">
        <f>IF(A382="","",'Frese Valve Selection'!C382)</f>
        <v>#N/A</v>
      </c>
      <c r="C382" s="41" t="e">
        <f>IF(A382="","",'Frese Valve Selection'!AE382)</f>
        <v>#N/A</v>
      </c>
      <c r="D382" s="41"/>
      <c r="E382" s="41"/>
      <c r="F382" s="41" t="e">
        <f>IF(A382="","",'Frese Valve Selection'!D382)</f>
        <v>#N/A</v>
      </c>
      <c r="G382" s="41">
        <v>1</v>
      </c>
      <c r="H382" s="41" t="s">
        <v>78</v>
      </c>
      <c r="I382" s="41" t="e">
        <f>IF(A382="","",'Frese Valve Selection'!AF382&amp;" kPa")</f>
        <v>#N/A</v>
      </c>
      <c r="J382" s="41" t="e">
        <f>IF(A382="","",'Frese Valve Selection'!B382)</f>
        <v>#N/A</v>
      </c>
      <c r="K382" s="42" t="e">
        <f>IF(A382="","",'Frese Valve Selection'!E382)</f>
        <v>#N/A</v>
      </c>
    </row>
    <row r="383" spans="1:11">
      <c r="A383" s="40" t="e">
        <f>IF('Frese Valve Selection'!Q383=1,IF(ISBLANK('Frese Valve Selection'!T383),"",'Frese Valve Selection'!T383),"")</f>
        <v>#N/A</v>
      </c>
      <c r="B383" s="41" t="e">
        <f>IF(A383="","",'Frese Valve Selection'!C383)</f>
        <v>#N/A</v>
      </c>
      <c r="C383" s="41" t="e">
        <f>IF(A383="","",'Frese Valve Selection'!AE383)</f>
        <v>#N/A</v>
      </c>
      <c r="D383" s="41"/>
      <c r="E383" s="41"/>
      <c r="F383" s="41" t="e">
        <f>IF(A383="","",'Frese Valve Selection'!D383)</f>
        <v>#N/A</v>
      </c>
      <c r="G383" s="41">
        <v>1</v>
      </c>
      <c r="H383" s="41" t="s">
        <v>78</v>
      </c>
      <c r="I383" s="41" t="e">
        <f>IF(A383="","",'Frese Valve Selection'!AF383&amp;" kPa")</f>
        <v>#N/A</v>
      </c>
      <c r="J383" s="41" t="e">
        <f>IF(A383="","",'Frese Valve Selection'!B383)</f>
        <v>#N/A</v>
      </c>
      <c r="K383" s="42" t="e">
        <f>IF(A383="","",'Frese Valve Selection'!E383)</f>
        <v>#N/A</v>
      </c>
    </row>
    <row r="384" spans="1:11">
      <c r="A384" s="40" t="e">
        <f>IF('Frese Valve Selection'!Q384=1,IF(ISBLANK('Frese Valve Selection'!T384),"",'Frese Valve Selection'!T384),"")</f>
        <v>#N/A</v>
      </c>
      <c r="B384" s="41" t="e">
        <f>IF(A384="","",'Frese Valve Selection'!C384)</f>
        <v>#N/A</v>
      </c>
      <c r="C384" s="41" t="e">
        <f>IF(A384="","",'Frese Valve Selection'!AE384)</f>
        <v>#N/A</v>
      </c>
      <c r="D384" s="41"/>
      <c r="E384" s="41"/>
      <c r="F384" s="41" t="e">
        <f>IF(A384="","",'Frese Valve Selection'!D384)</f>
        <v>#N/A</v>
      </c>
      <c r="G384" s="41">
        <v>1</v>
      </c>
      <c r="H384" s="41" t="s">
        <v>78</v>
      </c>
      <c r="I384" s="41" t="e">
        <f>IF(A384="","",'Frese Valve Selection'!AF384&amp;" kPa")</f>
        <v>#N/A</v>
      </c>
      <c r="J384" s="41" t="e">
        <f>IF(A384="","",'Frese Valve Selection'!B384)</f>
        <v>#N/A</v>
      </c>
      <c r="K384" s="42" t="e">
        <f>IF(A384="","",'Frese Valve Selection'!E384)</f>
        <v>#N/A</v>
      </c>
    </row>
    <row r="385" spans="1:11">
      <c r="A385" s="40" t="e">
        <f>IF('Frese Valve Selection'!Q385=1,IF(ISBLANK('Frese Valve Selection'!T385),"",'Frese Valve Selection'!T385),"")</f>
        <v>#N/A</v>
      </c>
      <c r="B385" s="41" t="e">
        <f>IF(A385="","",'Frese Valve Selection'!C385)</f>
        <v>#N/A</v>
      </c>
      <c r="C385" s="41" t="e">
        <f>IF(A385="","",'Frese Valve Selection'!AE385)</f>
        <v>#N/A</v>
      </c>
      <c r="D385" s="41"/>
      <c r="E385" s="41"/>
      <c r="F385" s="41" t="e">
        <f>IF(A385="","",'Frese Valve Selection'!D385)</f>
        <v>#N/A</v>
      </c>
      <c r="G385" s="41">
        <v>1</v>
      </c>
      <c r="H385" s="41" t="s">
        <v>78</v>
      </c>
      <c r="I385" s="41" t="e">
        <f>IF(A385="","",'Frese Valve Selection'!AF385&amp;" kPa")</f>
        <v>#N/A</v>
      </c>
      <c r="J385" s="41" t="e">
        <f>IF(A385="","",'Frese Valve Selection'!B385)</f>
        <v>#N/A</v>
      </c>
      <c r="K385" s="42" t="e">
        <f>IF(A385="","",'Frese Valve Selection'!E385)</f>
        <v>#N/A</v>
      </c>
    </row>
    <row r="386" spans="1:11">
      <c r="A386" s="40" t="e">
        <f>IF('Frese Valve Selection'!Q386=1,IF(ISBLANK('Frese Valve Selection'!T386),"",'Frese Valve Selection'!T386),"")</f>
        <v>#N/A</v>
      </c>
      <c r="B386" s="41" t="e">
        <f>IF(A386="","",'Frese Valve Selection'!C386)</f>
        <v>#N/A</v>
      </c>
      <c r="C386" s="41" t="e">
        <f>IF(A386="","",'Frese Valve Selection'!AE386)</f>
        <v>#N/A</v>
      </c>
      <c r="D386" s="41"/>
      <c r="E386" s="41"/>
      <c r="F386" s="41" t="e">
        <f>IF(A386="","",'Frese Valve Selection'!D386)</f>
        <v>#N/A</v>
      </c>
      <c r="G386" s="41">
        <v>1</v>
      </c>
      <c r="H386" s="41" t="s">
        <v>78</v>
      </c>
      <c r="I386" s="41" t="e">
        <f>IF(A386="","",'Frese Valve Selection'!AF386&amp;" kPa")</f>
        <v>#N/A</v>
      </c>
      <c r="J386" s="41" t="e">
        <f>IF(A386="","",'Frese Valve Selection'!B386)</f>
        <v>#N/A</v>
      </c>
      <c r="K386" s="42" t="e">
        <f>IF(A386="","",'Frese Valve Selection'!E386)</f>
        <v>#N/A</v>
      </c>
    </row>
    <row r="387" spans="1:11">
      <c r="A387" s="40" t="e">
        <f>IF('Frese Valve Selection'!Q387=1,IF(ISBLANK('Frese Valve Selection'!T387),"",'Frese Valve Selection'!T387),"")</f>
        <v>#N/A</v>
      </c>
      <c r="B387" s="41" t="e">
        <f>IF(A387="","",'Frese Valve Selection'!C387)</f>
        <v>#N/A</v>
      </c>
      <c r="C387" s="41" t="e">
        <f>IF(A387="","",'Frese Valve Selection'!AE387)</f>
        <v>#N/A</v>
      </c>
      <c r="D387" s="41"/>
      <c r="E387" s="41"/>
      <c r="F387" s="41" t="e">
        <f>IF(A387="","",'Frese Valve Selection'!D387)</f>
        <v>#N/A</v>
      </c>
      <c r="G387" s="41">
        <v>1</v>
      </c>
      <c r="H387" s="41" t="s">
        <v>78</v>
      </c>
      <c r="I387" s="41" t="e">
        <f>IF(A387="","",'Frese Valve Selection'!AF387&amp;" kPa")</f>
        <v>#N/A</v>
      </c>
      <c r="J387" s="41" t="e">
        <f>IF(A387="","",'Frese Valve Selection'!B387)</f>
        <v>#N/A</v>
      </c>
      <c r="K387" s="42" t="e">
        <f>IF(A387="","",'Frese Valve Selection'!E387)</f>
        <v>#N/A</v>
      </c>
    </row>
    <row r="388" spans="1:11">
      <c r="A388" s="40" t="e">
        <f>IF('Frese Valve Selection'!Q388=1,IF(ISBLANK('Frese Valve Selection'!T388),"",'Frese Valve Selection'!T388),"")</f>
        <v>#N/A</v>
      </c>
      <c r="B388" s="41" t="e">
        <f>IF(A388="","",'Frese Valve Selection'!C388)</f>
        <v>#N/A</v>
      </c>
      <c r="C388" s="41" t="e">
        <f>IF(A388="","",'Frese Valve Selection'!AE388)</f>
        <v>#N/A</v>
      </c>
      <c r="D388" s="41"/>
      <c r="E388" s="41"/>
      <c r="F388" s="41" t="e">
        <f>IF(A388="","",'Frese Valve Selection'!D388)</f>
        <v>#N/A</v>
      </c>
      <c r="G388" s="41">
        <v>1</v>
      </c>
      <c r="H388" s="41" t="s">
        <v>78</v>
      </c>
      <c r="I388" s="41" t="e">
        <f>IF(A388="","",'Frese Valve Selection'!AF388&amp;" kPa")</f>
        <v>#N/A</v>
      </c>
      <c r="J388" s="41" t="e">
        <f>IF(A388="","",'Frese Valve Selection'!B388)</f>
        <v>#N/A</v>
      </c>
      <c r="K388" s="42" t="e">
        <f>IF(A388="","",'Frese Valve Selection'!E388)</f>
        <v>#N/A</v>
      </c>
    </row>
    <row r="389" spans="1:11">
      <c r="A389" s="40" t="e">
        <f>IF('Frese Valve Selection'!Q389=1,IF(ISBLANK('Frese Valve Selection'!T389),"",'Frese Valve Selection'!T389),"")</f>
        <v>#N/A</v>
      </c>
      <c r="B389" s="41" t="e">
        <f>IF(A389="","",'Frese Valve Selection'!C389)</f>
        <v>#N/A</v>
      </c>
      <c r="C389" s="41" t="e">
        <f>IF(A389="","",'Frese Valve Selection'!AE389)</f>
        <v>#N/A</v>
      </c>
      <c r="D389" s="41"/>
      <c r="E389" s="41"/>
      <c r="F389" s="41" t="e">
        <f>IF(A389="","",'Frese Valve Selection'!D389)</f>
        <v>#N/A</v>
      </c>
      <c r="G389" s="41">
        <v>1</v>
      </c>
      <c r="H389" s="41" t="s">
        <v>78</v>
      </c>
      <c r="I389" s="41" t="e">
        <f>IF(A389="","",'Frese Valve Selection'!AF389&amp;" kPa")</f>
        <v>#N/A</v>
      </c>
      <c r="J389" s="41" t="e">
        <f>IF(A389="","",'Frese Valve Selection'!B389)</f>
        <v>#N/A</v>
      </c>
      <c r="K389" s="42" t="e">
        <f>IF(A389="","",'Frese Valve Selection'!E389)</f>
        <v>#N/A</v>
      </c>
    </row>
    <row r="390" spans="1:11">
      <c r="A390" s="40" t="e">
        <f>IF('Frese Valve Selection'!Q390=1,IF(ISBLANK('Frese Valve Selection'!T390),"",'Frese Valve Selection'!T390),"")</f>
        <v>#N/A</v>
      </c>
      <c r="B390" s="41" t="e">
        <f>IF(A390="","",'Frese Valve Selection'!C390)</f>
        <v>#N/A</v>
      </c>
      <c r="C390" s="41" t="e">
        <f>IF(A390="","",'Frese Valve Selection'!AE390)</f>
        <v>#N/A</v>
      </c>
      <c r="D390" s="41"/>
      <c r="E390" s="41"/>
      <c r="F390" s="41" t="e">
        <f>IF(A390="","",'Frese Valve Selection'!D390)</f>
        <v>#N/A</v>
      </c>
      <c r="G390" s="41">
        <v>1</v>
      </c>
      <c r="H390" s="41" t="s">
        <v>78</v>
      </c>
      <c r="I390" s="41" t="e">
        <f>IF(A390="","",'Frese Valve Selection'!AF390&amp;" kPa")</f>
        <v>#N/A</v>
      </c>
      <c r="J390" s="41" t="e">
        <f>IF(A390="","",'Frese Valve Selection'!B390)</f>
        <v>#N/A</v>
      </c>
      <c r="K390" s="42" t="e">
        <f>IF(A390="","",'Frese Valve Selection'!E390)</f>
        <v>#N/A</v>
      </c>
    </row>
    <row r="391" spans="1:11">
      <c r="A391" s="40" t="e">
        <f>IF('Frese Valve Selection'!Q391=1,IF(ISBLANK('Frese Valve Selection'!T391),"",'Frese Valve Selection'!T391),"")</f>
        <v>#N/A</v>
      </c>
      <c r="B391" s="41" t="e">
        <f>IF(A391="","",'Frese Valve Selection'!C391)</f>
        <v>#N/A</v>
      </c>
      <c r="C391" s="41" t="e">
        <f>IF(A391="","",'Frese Valve Selection'!AE391)</f>
        <v>#N/A</v>
      </c>
      <c r="D391" s="41"/>
      <c r="E391" s="41"/>
      <c r="F391" s="41" t="e">
        <f>IF(A391="","",'Frese Valve Selection'!D391)</f>
        <v>#N/A</v>
      </c>
      <c r="G391" s="41">
        <v>1</v>
      </c>
      <c r="H391" s="41" t="s">
        <v>78</v>
      </c>
      <c r="I391" s="41" t="e">
        <f>IF(A391="","",'Frese Valve Selection'!AF391&amp;" kPa")</f>
        <v>#N/A</v>
      </c>
      <c r="J391" s="41" t="e">
        <f>IF(A391="","",'Frese Valve Selection'!B391)</f>
        <v>#N/A</v>
      </c>
      <c r="K391" s="42" t="e">
        <f>IF(A391="","",'Frese Valve Selection'!E391)</f>
        <v>#N/A</v>
      </c>
    </row>
    <row r="392" spans="1:11">
      <c r="A392" s="40" t="e">
        <f>IF('Frese Valve Selection'!Q392=1,IF(ISBLANK('Frese Valve Selection'!T392),"",'Frese Valve Selection'!T392),"")</f>
        <v>#N/A</v>
      </c>
      <c r="B392" s="41" t="e">
        <f>IF(A392="","",'Frese Valve Selection'!C392)</f>
        <v>#N/A</v>
      </c>
      <c r="C392" s="41" t="e">
        <f>IF(A392="","",'Frese Valve Selection'!AE392)</f>
        <v>#N/A</v>
      </c>
      <c r="D392" s="41"/>
      <c r="E392" s="41"/>
      <c r="F392" s="41" t="e">
        <f>IF(A392="","",'Frese Valve Selection'!D392)</f>
        <v>#N/A</v>
      </c>
      <c r="G392" s="41">
        <v>1</v>
      </c>
      <c r="H392" s="41" t="s">
        <v>78</v>
      </c>
      <c r="I392" s="41" t="e">
        <f>IF(A392="","",'Frese Valve Selection'!AF392&amp;" kPa")</f>
        <v>#N/A</v>
      </c>
      <c r="J392" s="41" t="e">
        <f>IF(A392="","",'Frese Valve Selection'!B392)</f>
        <v>#N/A</v>
      </c>
      <c r="K392" s="42" t="e">
        <f>IF(A392="","",'Frese Valve Selection'!E392)</f>
        <v>#N/A</v>
      </c>
    </row>
    <row r="393" spans="1:11">
      <c r="A393" s="40" t="e">
        <f>IF('Frese Valve Selection'!Q393=1,IF(ISBLANK('Frese Valve Selection'!T393),"",'Frese Valve Selection'!T393),"")</f>
        <v>#N/A</v>
      </c>
      <c r="B393" s="41" t="e">
        <f>IF(A393="","",'Frese Valve Selection'!C393)</f>
        <v>#N/A</v>
      </c>
      <c r="C393" s="41" t="e">
        <f>IF(A393="","",'Frese Valve Selection'!AE393)</f>
        <v>#N/A</v>
      </c>
      <c r="D393" s="41"/>
      <c r="E393" s="41"/>
      <c r="F393" s="41" t="e">
        <f>IF(A393="","",'Frese Valve Selection'!D393)</f>
        <v>#N/A</v>
      </c>
      <c r="G393" s="41">
        <v>1</v>
      </c>
      <c r="H393" s="41" t="s">
        <v>78</v>
      </c>
      <c r="I393" s="41" t="e">
        <f>IF(A393="","",'Frese Valve Selection'!AF393&amp;" kPa")</f>
        <v>#N/A</v>
      </c>
      <c r="J393" s="41" t="e">
        <f>IF(A393="","",'Frese Valve Selection'!B393)</f>
        <v>#N/A</v>
      </c>
      <c r="K393" s="42" t="e">
        <f>IF(A393="","",'Frese Valve Selection'!E393)</f>
        <v>#N/A</v>
      </c>
    </row>
    <row r="394" spans="1:11">
      <c r="A394" s="40" t="e">
        <f>IF('Frese Valve Selection'!Q394=1,IF(ISBLANK('Frese Valve Selection'!T394),"",'Frese Valve Selection'!T394),"")</f>
        <v>#N/A</v>
      </c>
      <c r="B394" s="41" t="e">
        <f>IF(A394="","",'Frese Valve Selection'!C394)</f>
        <v>#N/A</v>
      </c>
      <c r="C394" s="41" t="e">
        <f>IF(A394="","",'Frese Valve Selection'!AE394)</f>
        <v>#N/A</v>
      </c>
      <c r="D394" s="41"/>
      <c r="E394" s="41"/>
      <c r="F394" s="41" t="e">
        <f>IF(A394="","",'Frese Valve Selection'!D394)</f>
        <v>#N/A</v>
      </c>
      <c r="G394" s="41">
        <v>1</v>
      </c>
      <c r="H394" s="41" t="s">
        <v>78</v>
      </c>
      <c r="I394" s="41" t="e">
        <f>IF(A394="","",'Frese Valve Selection'!AF394&amp;" kPa")</f>
        <v>#N/A</v>
      </c>
      <c r="J394" s="41" t="e">
        <f>IF(A394="","",'Frese Valve Selection'!B394)</f>
        <v>#N/A</v>
      </c>
      <c r="K394" s="42" t="e">
        <f>IF(A394="","",'Frese Valve Selection'!E394)</f>
        <v>#N/A</v>
      </c>
    </row>
    <row r="395" spans="1:11">
      <c r="A395" s="40" t="e">
        <f>IF('Frese Valve Selection'!Q395=1,IF(ISBLANK('Frese Valve Selection'!T395),"",'Frese Valve Selection'!T395),"")</f>
        <v>#N/A</v>
      </c>
      <c r="B395" s="41" t="e">
        <f>IF(A395="","",'Frese Valve Selection'!C395)</f>
        <v>#N/A</v>
      </c>
      <c r="C395" s="41" t="e">
        <f>IF(A395="","",'Frese Valve Selection'!AE395)</f>
        <v>#N/A</v>
      </c>
      <c r="D395" s="41"/>
      <c r="E395" s="41"/>
      <c r="F395" s="41" t="e">
        <f>IF(A395="","",'Frese Valve Selection'!D395)</f>
        <v>#N/A</v>
      </c>
      <c r="G395" s="41">
        <v>1</v>
      </c>
      <c r="H395" s="41" t="s">
        <v>78</v>
      </c>
      <c r="I395" s="41" t="e">
        <f>IF(A395="","",'Frese Valve Selection'!AF395&amp;" kPa")</f>
        <v>#N/A</v>
      </c>
      <c r="J395" s="41" t="e">
        <f>IF(A395="","",'Frese Valve Selection'!B395)</f>
        <v>#N/A</v>
      </c>
      <c r="K395" s="42" t="e">
        <f>IF(A395="","",'Frese Valve Selection'!E395)</f>
        <v>#N/A</v>
      </c>
    </row>
    <row r="396" spans="1:11">
      <c r="A396" s="40" t="e">
        <f>IF('Frese Valve Selection'!Q396=1,IF(ISBLANK('Frese Valve Selection'!T396),"",'Frese Valve Selection'!T396),"")</f>
        <v>#N/A</v>
      </c>
      <c r="B396" s="41" t="e">
        <f>IF(A396="","",'Frese Valve Selection'!C396)</f>
        <v>#N/A</v>
      </c>
      <c r="C396" s="41" t="e">
        <f>IF(A396="","",'Frese Valve Selection'!AE396)</f>
        <v>#N/A</v>
      </c>
      <c r="D396" s="41"/>
      <c r="E396" s="41"/>
      <c r="F396" s="41" t="e">
        <f>IF(A396="","",'Frese Valve Selection'!D396)</f>
        <v>#N/A</v>
      </c>
      <c r="G396" s="41">
        <v>1</v>
      </c>
      <c r="H396" s="41" t="s">
        <v>78</v>
      </c>
      <c r="I396" s="41" t="e">
        <f>IF(A396="","",'Frese Valve Selection'!AF396&amp;" kPa")</f>
        <v>#N/A</v>
      </c>
      <c r="J396" s="41" t="e">
        <f>IF(A396="","",'Frese Valve Selection'!B396)</f>
        <v>#N/A</v>
      </c>
      <c r="K396" s="42" t="e">
        <f>IF(A396="","",'Frese Valve Selection'!E396)</f>
        <v>#N/A</v>
      </c>
    </row>
    <row r="397" spans="1:11">
      <c r="A397" s="40" t="e">
        <f>IF('Frese Valve Selection'!Q397=1,IF(ISBLANK('Frese Valve Selection'!T397),"",'Frese Valve Selection'!T397),"")</f>
        <v>#N/A</v>
      </c>
      <c r="B397" s="41" t="e">
        <f>IF(A397="","",'Frese Valve Selection'!C397)</f>
        <v>#N/A</v>
      </c>
      <c r="C397" s="41" t="e">
        <f>IF(A397="","",'Frese Valve Selection'!AE397)</f>
        <v>#N/A</v>
      </c>
      <c r="D397" s="41"/>
      <c r="E397" s="41"/>
      <c r="F397" s="41" t="e">
        <f>IF(A397="","",'Frese Valve Selection'!D397)</f>
        <v>#N/A</v>
      </c>
      <c r="G397" s="41">
        <v>1</v>
      </c>
      <c r="H397" s="41" t="s">
        <v>78</v>
      </c>
      <c r="I397" s="41" t="e">
        <f>IF(A397="","",'Frese Valve Selection'!AF397&amp;" kPa")</f>
        <v>#N/A</v>
      </c>
      <c r="J397" s="41" t="e">
        <f>IF(A397="","",'Frese Valve Selection'!B397)</f>
        <v>#N/A</v>
      </c>
      <c r="K397" s="42" t="e">
        <f>IF(A397="","",'Frese Valve Selection'!E397)</f>
        <v>#N/A</v>
      </c>
    </row>
    <row r="398" spans="1:11">
      <c r="A398" s="40" t="e">
        <f>IF('Frese Valve Selection'!Q398=1,IF(ISBLANK('Frese Valve Selection'!T398),"",'Frese Valve Selection'!T398),"")</f>
        <v>#N/A</v>
      </c>
      <c r="B398" s="41" t="e">
        <f>IF(A398="","",'Frese Valve Selection'!C398)</f>
        <v>#N/A</v>
      </c>
      <c r="C398" s="41" t="e">
        <f>IF(A398="","",'Frese Valve Selection'!AE398)</f>
        <v>#N/A</v>
      </c>
      <c r="D398" s="41"/>
      <c r="E398" s="41"/>
      <c r="F398" s="41" t="e">
        <f>IF(A398="","",'Frese Valve Selection'!D398)</f>
        <v>#N/A</v>
      </c>
      <c r="G398" s="41">
        <v>1</v>
      </c>
      <c r="H398" s="41" t="s">
        <v>78</v>
      </c>
      <c r="I398" s="41" t="e">
        <f>IF(A398="","",'Frese Valve Selection'!AF398&amp;" kPa")</f>
        <v>#N/A</v>
      </c>
      <c r="J398" s="41" t="e">
        <f>IF(A398="","",'Frese Valve Selection'!B398)</f>
        <v>#N/A</v>
      </c>
      <c r="K398" s="42" t="e">
        <f>IF(A398="","",'Frese Valve Selection'!E398)</f>
        <v>#N/A</v>
      </c>
    </row>
    <row r="399" spans="1:11">
      <c r="A399" s="40" t="e">
        <f>IF('Frese Valve Selection'!Q399=1,IF(ISBLANK('Frese Valve Selection'!T399),"",'Frese Valve Selection'!T399),"")</f>
        <v>#N/A</v>
      </c>
      <c r="B399" s="41" t="e">
        <f>IF(A399="","",'Frese Valve Selection'!C399)</f>
        <v>#N/A</v>
      </c>
      <c r="C399" s="41" t="e">
        <f>IF(A399="","",'Frese Valve Selection'!AE399)</f>
        <v>#N/A</v>
      </c>
      <c r="D399" s="41"/>
      <c r="E399" s="41"/>
      <c r="F399" s="41" t="e">
        <f>IF(A399="","",'Frese Valve Selection'!D399)</f>
        <v>#N/A</v>
      </c>
      <c r="G399" s="41">
        <v>1</v>
      </c>
      <c r="H399" s="41" t="s">
        <v>78</v>
      </c>
      <c r="I399" s="41" t="e">
        <f>IF(A399="","",'Frese Valve Selection'!AF399&amp;" kPa")</f>
        <v>#N/A</v>
      </c>
      <c r="J399" s="41" t="e">
        <f>IF(A399="","",'Frese Valve Selection'!B399)</f>
        <v>#N/A</v>
      </c>
      <c r="K399" s="42" t="e">
        <f>IF(A399="","",'Frese Valve Selection'!E399)</f>
        <v>#N/A</v>
      </c>
    </row>
    <row r="400" spans="1:11">
      <c r="A400" s="40" t="e">
        <f>IF('Frese Valve Selection'!Q400=1,IF(ISBLANK('Frese Valve Selection'!T400),"",'Frese Valve Selection'!T400),"")</f>
        <v>#N/A</v>
      </c>
      <c r="B400" s="41" t="e">
        <f>IF(A400="","",'Frese Valve Selection'!C400)</f>
        <v>#N/A</v>
      </c>
      <c r="C400" s="41" t="e">
        <f>IF(A400="","",'Frese Valve Selection'!AE400)</f>
        <v>#N/A</v>
      </c>
      <c r="D400" s="41"/>
      <c r="E400" s="41"/>
      <c r="F400" s="41" t="e">
        <f>IF(A400="","",'Frese Valve Selection'!D400)</f>
        <v>#N/A</v>
      </c>
      <c r="G400" s="41">
        <v>1</v>
      </c>
      <c r="H400" s="41" t="s">
        <v>78</v>
      </c>
      <c r="I400" s="41" t="e">
        <f>IF(A400="","",'Frese Valve Selection'!AF400&amp;" kPa")</f>
        <v>#N/A</v>
      </c>
      <c r="J400" s="41" t="e">
        <f>IF(A400="","",'Frese Valve Selection'!B400)</f>
        <v>#N/A</v>
      </c>
      <c r="K400" s="42" t="e">
        <f>IF(A400="","",'Frese Valve Selection'!E400)</f>
        <v>#N/A</v>
      </c>
    </row>
    <row r="401" spans="1:11">
      <c r="A401" s="40" t="e">
        <f>IF('Frese Valve Selection'!Q401=1,IF(ISBLANK('Frese Valve Selection'!T401),"",'Frese Valve Selection'!T401),"")</f>
        <v>#N/A</v>
      </c>
      <c r="B401" s="41" t="e">
        <f>IF(A401="","",'Frese Valve Selection'!C401)</f>
        <v>#N/A</v>
      </c>
      <c r="C401" s="41" t="e">
        <f>IF(A401="","",'Frese Valve Selection'!AE401)</f>
        <v>#N/A</v>
      </c>
      <c r="D401" s="41"/>
      <c r="E401" s="41"/>
      <c r="F401" s="41" t="e">
        <f>IF(A401="","",'Frese Valve Selection'!D401)</f>
        <v>#N/A</v>
      </c>
      <c r="G401" s="41">
        <v>1</v>
      </c>
      <c r="H401" s="41" t="s">
        <v>78</v>
      </c>
      <c r="I401" s="41" t="e">
        <f>IF(A401="","",'Frese Valve Selection'!AF401&amp;" kPa")</f>
        <v>#N/A</v>
      </c>
      <c r="J401" s="41" t="e">
        <f>IF(A401="","",'Frese Valve Selection'!B401)</f>
        <v>#N/A</v>
      </c>
      <c r="K401" s="42" t="e">
        <f>IF(A401="","",'Frese Valve Selection'!E401)</f>
        <v>#N/A</v>
      </c>
    </row>
    <row r="402" spans="1:11">
      <c r="A402" s="40" t="e">
        <f>IF('Frese Valve Selection'!Q402=1,IF(ISBLANK('Frese Valve Selection'!T402),"",'Frese Valve Selection'!T402),"")</f>
        <v>#N/A</v>
      </c>
      <c r="B402" s="41" t="e">
        <f>IF(A402="","",'Frese Valve Selection'!C402)</f>
        <v>#N/A</v>
      </c>
      <c r="C402" s="41" t="e">
        <f>IF(A402="","",'Frese Valve Selection'!AE402)</f>
        <v>#N/A</v>
      </c>
      <c r="D402" s="41"/>
      <c r="E402" s="41"/>
      <c r="F402" s="41" t="e">
        <f>IF(A402="","",'Frese Valve Selection'!D402)</f>
        <v>#N/A</v>
      </c>
      <c r="G402" s="41">
        <v>1</v>
      </c>
      <c r="H402" s="41" t="s">
        <v>78</v>
      </c>
      <c r="I402" s="41" t="e">
        <f>IF(A402="","",'Frese Valve Selection'!AF402&amp;" kPa")</f>
        <v>#N/A</v>
      </c>
      <c r="J402" s="41" t="e">
        <f>IF(A402="","",'Frese Valve Selection'!B402)</f>
        <v>#N/A</v>
      </c>
      <c r="K402" s="42" t="e">
        <f>IF(A402="","",'Frese Valve Selection'!E402)</f>
        <v>#N/A</v>
      </c>
    </row>
    <row r="403" spans="1:11">
      <c r="A403" s="40" t="e">
        <f>IF('Frese Valve Selection'!Q403=1,IF(ISBLANK('Frese Valve Selection'!T403),"",'Frese Valve Selection'!T403),"")</f>
        <v>#N/A</v>
      </c>
      <c r="B403" s="41" t="e">
        <f>IF(A403="","",'Frese Valve Selection'!C403)</f>
        <v>#N/A</v>
      </c>
      <c r="C403" s="41" t="e">
        <f>IF(A403="","",'Frese Valve Selection'!AE403)</f>
        <v>#N/A</v>
      </c>
      <c r="D403" s="41"/>
      <c r="E403" s="41"/>
      <c r="F403" s="41" t="e">
        <f>IF(A403="","",'Frese Valve Selection'!D403)</f>
        <v>#N/A</v>
      </c>
      <c r="G403" s="41">
        <v>1</v>
      </c>
      <c r="H403" s="41" t="s">
        <v>78</v>
      </c>
      <c r="I403" s="41" t="e">
        <f>IF(A403="","",'Frese Valve Selection'!AF403&amp;" kPa")</f>
        <v>#N/A</v>
      </c>
      <c r="J403" s="41" t="e">
        <f>IF(A403="","",'Frese Valve Selection'!B403)</f>
        <v>#N/A</v>
      </c>
      <c r="K403" s="42" t="e">
        <f>IF(A403="","",'Frese Valve Selection'!E403)</f>
        <v>#N/A</v>
      </c>
    </row>
    <row r="404" spans="1:11">
      <c r="A404" s="40" t="e">
        <f>IF('Frese Valve Selection'!Q404=1,IF(ISBLANK('Frese Valve Selection'!T404),"",'Frese Valve Selection'!T404),"")</f>
        <v>#N/A</v>
      </c>
      <c r="B404" s="41" t="e">
        <f>IF(A404="","",'Frese Valve Selection'!C404)</f>
        <v>#N/A</v>
      </c>
      <c r="C404" s="41" t="e">
        <f>IF(A404="","",'Frese Valve Selection'!AE404)</f>
        <v>#N/A</v>
      </c>
      <c r="D404" s="41"/>
      <c r="E404" s="41"/>
      <c r="F404" s="41" t="e">
        <f>IF(A404="","",'Frese Valve Selection'!D404)</f>
        <v>#N/A</v>
      </c>
      <c r="G404" s="41">
        <v>1</v>
      </c>
      <c r="H404" s="41" t="s">
        <v>78</v>
      </c>
      <c r="I404" s="41" t="e">
        <f>IF(A404="","",'Frese Valve Selection'!AF404&amp;" kPa")</f>
        <v>#N/A</v>
      </c>
      <c r="J404" s="41" t="e">
        <f>IF(A404="","",'Frese Valve Selection'!B404)</f>
        <v>#N/A</v>
      </c>
      <c r="K404" s="42" t="e">
        <f>IF(A404="","",'Frese Valve Selection'!E404)</f>
        <v>#N/A</v>
      </c>
    </row>
    <row r="405" spans="1:11">
      <c r="A405" s="40" t="e">
        <f>IF('Frese Valve Selection'!Q405=1,IF(ISBLANK('Frese Valve Selection'!T405),"",'Frese Valve Selection'!T405),"")</f>
        <v>#N/A</v>
      </c>
      <c r="B405" s="41" t="e">
        <f>IF(A405="","",'Frese Valve Selection'!C405)</f>
        <v>#N/A</v>
      </c>
      <c r="C405" s="41" t="e">
        <f>IF(A405="","",'Frese Valve Selection'!AE405)</f>
        <v>#N/A</v>
      </c>
      <c r="D405" s="41"/>
      <c r="E405" s="41"/>
      <c r="F405" s="41" t="e">
        <f>IF(A405="","",'Frese Valve Selection'!D405)</f>
        <v>#N/A</v>
      </c>
      <c r="G405" s="41">
        <v>1</v>
      </c>
      <c r="H405" s="41" t="s">
        <v>78</v>
      </c>
      <c r="I405" s="41" t="e">
        <f>IF(A405="","",'Frese Valve Selection'!AF405&amp;" kPa")</f>
        <v>#N/A</v>
      </c>
      <c r="J405" s="41" t="e">
        <f>IF(A405="","",'Frese Valve Selection'!B405)</f>
        <v>#N/A</v>
      </c>
      <c r="K405" s="42" t="e">
        <f>IF(A405="","",'Frese Valve Selection'!E405)</f>
        <v>#N/A</v>
      </c>
    </row>
    <row r="406" spans="1:11">
      <c r="A406" s="40" t="e">
        <f>IF('Frese Valve Selection'!Q406=1,IF(ISBLANK('Frese Valve Selection'!T406),"",'Frese Valve Selection'!T406),"")</f>
        <v>#N/A</v>
      </c>
      <c r="B406" s="41" t="e">
        <f>IF(A406="","",'Frese Valve Selection'!C406)</f>
        <v>#N/A</v>
      </c>
      <c r="C406" s="41" t="e">
        <f>IF(A406="","",'Frese Valve Selection'!AE406)</f>
        <v>#N/A</v>
      </c>
      <c r="D406" s="41"/>
      <c r="E406" s="41"/>
      <c r="F406" s="41" t="e">
        <f>IF(A406="","",'Frese Valve Selection'!D406)</f>
        <v>#N/A</v>
      </c>
      <c r="G406" s="41">
        <v>1</v>
      </c>
      <c r="H406" s="41" t="s">
        <v>78</v>
      </c>
      <c r="I406" s="41" t="e">
        <f>IF(A406="","",'Frese Valve Selection'!AF406&amp;" kPa")</f>
        <v>#N/A</v>
      </c>
      <c r="J406" s="41" t="e">
        <f>IF(A406="","",'Frese Valve Selection'!B406)</f>
        <v>#N/A</v>
      </c>
      <c r="K406" s="42" t="e">
        <f>IF(A406="","",'Frese Valve Selection'!E406)</f>
        <v>#N/A</v>
      </c>
    </row>
    <row r="407" spans="1:11">
      <c r="A407" s="40" t="e">
        <f>IF('Frese Valve Selection'!Q407=1,IF(ISBLANK('Frese Valve Selection'!T407),"",'Frese Valve Selection'!T407),"")</f>
        <v>#N/A</v>
      </c>
      <c r="B407" s="41" t="e">
        <f>IF(A407="","",'Frese Valve Selection'!C407)</f>
        <v>#N/A</v>
      </c>
      <c r="C407" s="41" t="e">
        <f>IF(A407="","",'Frese Valve Selection'!AE407)</f>
        <v>#N/A</v>
      </c>
      <c r="D407" s="41"/>
      <c r="E407" s="41"/>
      <c r="F407" s="41" t="e">
        <f>IF(A407="","",'Frese Valve Selection'!D407)</f>
        <v>#N/A</v>
      </c>
      <c r="G407" s="41">
        <v>1</v>
      </c>
      <c r="H407" s="41" t="s">
        <v>78</v>
      </c>
      <c r="I407" s="41" t="e">
        <f>IF(A407="","",'Frese Valve Selection'!AF407&amp;" kPa")</f>
        <v>#N/A</v>
      </c>
      <c r="J407" s="41" t="e">
        <f>IF(A407="","",'Frese Valve Selection'!B407)</f>
        <v>#N/A</v>
      </c>
      <c r="K407" s="42" t="e">
        <f>IF(A407="","",'Frese Valve Selection'!E407)</f>
        <v>#N/A</v>
      </c>
    </row>
    <row r="408" spans="1:11">
      <c r="A408" s="40" t="e">
        <f>IF('Frese Valve Selection'!Q408=1,IF(ISBLANK('Frese Valve Selection'!T408),"",'Frese Valve Selection'!T408),"")</f>
        <v>#N/A</v>
      </c>
      <c r="B408" s="41" t="e">
        <f>IF(A408="","",'Frese Valve Selection'!C408)</f>
        <v>#N/A</v>
      </c>
      <c r="C408" s="41" t="e">
        <f>IF(A408="","",'Frese Valve Selection'!AE408)</f>
        <v>#N/A</v>
      </c>
      <c r="D408" s="41"/>
      <c r="E408" s="41"/>
      <c r="F408" s="41" t="e">
        <f>IF(A408="","",'Frese Valve Selection'!D408)</f>
        <v>#N/A</v>
      </c>
      <c r="G408" s="41">
        <v>1</v>
      </c>
      <c r="H408" s="41" t="s">
        <v>78</v>
      </c>
      <c r="I408" s="41" t="e">
        <f>IF(A408="","",'Frese Valve Selection'!AF408&amp;" kPa")</f>
        <v>#N/A</v>
      </c>
      <c r="J408" s="41" t="e">
        <f>IF(A408="","",'Frese Valve Selection'!B408)</f>
        <v>#N/A</v>
      </c>
      <c r="K408" s="42" t="e">
        <f>IF(A408="","",'Frese Valve Selection'!E408)</f>
        <v>#N/A</v>
      </c>
    </row>
    <row r="409" spans="1:11">
      <c r="A409" s="40" t="e">
        <f>IF('Frese Valve Selection'!Q409=1,IF(ISBLANK('Frese Valve Selection'!T409),"",'Frese Valve Selection'!T409),"")</f>
        <v>#N/A</v>
      </c>
      <c r="B409" s="41" t="e">
        <f>IF(A409="","",'Frese Valve Selection'!C409)</f>
        <v>#N/A</v>
      </c>
      <c r="C409" s="41" t="e">
        <f>IF(A409="","",'Frese Valve Selection'!AE409)</f>
        <v>#N/A</v>
      </c>
      <c r="D409" s="41"/>
      <c r="E409" s="41"/>
      <c r="F409" s="41" t="e">
        <f>IF(A409="","",'Frese Valve Selection'!D409)</f>
        <v>#N/A</v>
      </c>
      <c r="G409" s="41">
        <v>1</v>
      </c>
      <c r="H409" s="41" t="s">
        <v>78</v>
      </c>
      <c r="I409" s="41" t="e">
        <f>IF(A409="","",'Frese Valve Selection'!AF409&amp;" kPa")</f>
        <v>#N/A</v>
      </c>
      <c r="J409" s="41" t="e">
        <f>IF(A409="","",'Frese Valve Selection'!B409)</f>
        <v>#N/A</v>
      </c>
      <c r="K409" s="42" t="e">
        <f>IF(A409="","",'Frese Valve Selection'!E409)</f>
        <v>#N/A</v>
      </c>
    </row>
    <row r="410" spans="1:11">
      <c r="A410" s="40" t="e">
        <f>IF('Frese Valve Selection'!Q410=1,IF(ISBLANK('Frese Valve Selection'!T410),"",'Frese Valve Selection'!T410),"")</f>
        <v>#N/A</v>
      </c>
      <c r="B410" s="41" t="e">
        <f>IF(A410="","",'Frese Valve Selection'!C410)</f>
        <v>#N/A</v>
      </c>
      <c r="C410" s="41" t="e">
        <f>IF(A410="","",'Frese Valve Selection'!AE410)</f>
        <v>#N/A</v>
      </c>
      <c r="D410" s="41"/>
      <c r="E410" s="41"/>
      <c r="F410" s="41" t="e">
        <f>IF(A410="","",'Frese Valve Selection'!D410)</f>
        <v>#N/A</v>
      </c>
      <c r="G410" s="41">
        <v>1</v>
      </c>
      <c r="H410" s="41" t="s">
        <v>78</v>
      </c>
      <c r="I410" s="41" t="e">
        <f>IF(A410="","",'Frese Valve Selection'!AF410&amp;" kPa")</f>
        <v>#N/A</v>
      </c>
      <c r="J410" s="41" t="e">
        <f>IF(A410="","",'Frese Valve Selection'!B410)</f>
        <v>#N/A</v>
      </c>
      <c r="K410" s="42" t="e">
        <f>IF(A410="","",'Frese Valve Selection'!E410)</f>
        <v>#N/A</v>
      </c>
    </row>
    <row r="411" spans="1:11">
      <c r="A411" s="40" t="e">
        <f>IF('Frese Valve Selection'!Q411=1,IF(ISBLANK('Frese Valve Selection'!T411),"",'Frese Valve Selection'!T411),"")</f>
        <v>#N/A</v>
      </c>
      <c r="B411" s="41" t="e">
        <f>IF(A411="","",'Frese Valve Selection'!C411)</f>
        <v>#N/A</v>
      </c>
      <c r="C411" s="41" t="e">
        <f>IF(A411="","",'Frese Valve Selection'!AE411)</f>
        <v>#N/A</v>
      </c>
      <c r="D411" s="41"/>
      <c r="E411" s="41"/>
      <c r="F411" s="41" t="e">
        <f>IF(A411="","",'Frese Valve Selection'!D411)</f>
        <v>#N/A</v>
      </c>
      <c r="G411" s="41">
        <v>1</v>
      </c>
      <c r="H411" s="41" t="s">
        <v>78</v>
      </c>
      <c r="I411" s="41" t="e">
        <f>IF(A411="","",'Frese Valve Selection'!AF411&amp;" kPa")</f>
        <v>#N/A</v>
      </c>
      <c r="J411" s="41" t="e">
        <f>IF(A411="","",'Frese Valve Selection'!B411)</f>
        <v>#N/A</v>
      </c>
      <c r="K411" s="42" t="e">
        <f>IF(A411="","",'Frese Valve Selection'!E411)</f>
        <v>#N/A</v>
      </c>
    </row>
    <row r="412" spans="1:11">
      <c r="A412" s="40" t="e">
        <f>IF('Frese Valve Selection'!Q412=1,IF(ISBLANK('Frese Valve Selection'!T412),"",'Frese Valve Selection'!T412),"")</f>
        <v>#N/A</v>
      </c>
      <c r="B412" s="41" t="e">
        <f>IF(A412="","",'Frese Valve Selection'!C412)</f>
        <v>#N/A</v>
      </c>
      <c r="C412" s="41" t="e">
        <f>IF(A412="","",'Frese Valve Selection'!AE412)</f>
        <v>#N/A</v>
      </c>
      <c r="D412" s="41"/>
      <c r="E412" s="41"/>
      <c r="F412" s="41" t="e">
        <f>IF(A412="","",'Frese Valve Selection'!D412)</f>
        <v>#N/A</v>
      </c>
      <c r="G412" s="41">
        <v>1</v>
      </c>
      <c r="H412" s="41" t="s">
        <v>78</v>
      </c>
      <c r="I412" s="41" t="e">
        <f>IF(A412="","",'Frese Valve Selection'!AF412&amp;" kPa")</f>
        <v>#N/A</v>
      </c>
      <c r="J412" s="41" t="e">
        <f>IF(A412="","",'Frese Valve Selection'!B412)</f>
        <v>#N/A</v>
      </c>
      <c r="K412" s="42" t="e">
        <f>IF(A412="","",'Frese Valve Selection'!E412)</f>
        <v>#N/A</v>
      </c>
    </row>
    <row r="413" spans="1:11">
      <c r="A413" s="40" t="e">
        <f>IF('Frese Valve Selection'!Q413=1,IF(ISBLANK('Frese Valve Selection'!T413),"",'Frese Valve Selection'!T413),"")</f>
        <v>#N/A</v>
      </c>
      <c r="B413" s="41" t="e">
        <f>IF(A413="","",'Frese Valve Selection'!C413)</f>
        <v>#N/A</v>
      </c>
      <c r="C413" s="41" t="e">
        <f>IF(A413="","",'Frese Valve Selection'!AE413)</f>
        <v>#N/A</v>
      </c>
      <c r="D413" s="41"/>
      <c r="E413" s="41"/>
      <c r="F413" s="41" t="e">
        <f>IF(A413="","",'Frese Valve Selection'!D413)</f>
        <v>#N/A</v>
      </c>
      <c r="G413" s="41">
        <v>1</v>
      </c>
      <c r="H413" s="41" t="s">
        <v>78</v>
      </c>
      <c r="I413" s="41" t="e">
        <f>IF(A413="","",'Frese Valve Selection'!AF413&amp;" kPa")</f>
        <v>#N/A</v>
      </c>
      <c r="J413" s="41" t="e">
        <f>IF(A413="","",'Frese Valve Selection'!B413)</f>
        <v>#N/A</v>
      </c>
      <c r="K413" s="42" t="e">
        <f>IF(A413="","",'Frese Valve Selection'!E413)</f>
        <v>#N/A</v>
      </c>
    </row>
    <row r="414" spans="1:11">
      <c r="A414" s="40" t="e">
        <f>IF('Frese Valve Selection'!Q414=1,IF(ISBLANK('Frese Valve Selection'!T414),"",'Frese Valve Selection'!T414),"")</f>
        <v>#N/A</v>
      </c>
      <c r="B414" s="41" t="e">
        <f>IF(A414="","",'Frese Valve Selection'!C414)</f>
        <v>#N/A</v>
      </c>
      <c r="C414" s="41" t="e">
        <f>IF(A414="","",'Frese Valve Selection'!AE414)</f>
        <v>#N/A</v>
      </c>
      <c r="D414" s="41"/>
      <c r="E414" s="41"/>
      <c r="F414" s="41" t="e">
        <f>IF(A414="","",'Frese Valve Selection'!D414)</f>
        <v>#N/A</v>
      </c>
      <c r="G414" s="41">
        <v>1</v>
      </c>
      <c r="H414" s="41" t="s">
        <v>78</v>
      </c>
      <c r="I414" s="41" t="e">
        <f>IF(A414="","",'Frese Valve Selection'!AF414&amp;" kPa")</f>
        <v>#N/A</v>
      </c>
      <c r="J414" s="41" t="e">
        <f>IF(A414="","",'Frese Valve Selection'!B414)</f>
        <v>#N/A</v>
      </c>
      <c r="K414" s="42" t="e">
        <f>IF(A414="","",'Frese Valve Selection'!E414)</f>
        <v>#N/A</v>
      </c>
    </row>
    <row r="415" spans="1:11">
      <c r="A415" s="40" t="e">
        <f>IF('Frese Valve Selection'!Q415=1,IF(ISBLANK('Frese Valve Selection'!T415),"",'Frese Valve Selection'!T415),"")</f>
        <v>#N/A</v>
      </c>
      <c r="B415" s="41" t="e">
        <f>IF(A415="","",'Frese Valve Selection'!C415)</f>
        <v>#N/A</v>
      </c>
      <c r="C415" s="41" t="e">
        <f>IF(A415="","",'Frese Valve Selection'!AE415)</f>
        <v>#N/A</v>
      </c>
      <c r="D415" s="41"/>
      <c r="E415" s="41"/>
      <c r="F415" s="41" t="e">
        <f>IF(A415="","",'Frese Valve Selection'!D415)</f>
        <v>#N/A</v>
      </c>
      <c r="G415" s="41">
        <v>1</v>
      </c>
      <c r="H415" s="41" t="s">
        <v>78</v>
      </c>
      <c r="I415" s="41" t="e">
        <f>IF(A415="","",'Frese Valve Selection'!AF415&amp;" kPa")</f>
        <v>#N/A</v>
      </c>
      <c r="J415" s="41" t="e">
        <f>IF(A415="","",'Frese Valve Selection'!B415)</f>
        <v>#N/A</v>
      </c>
      <c r="K415" s="42" t="e">
        <f>IF(A415="","",'Frese Valve Selection'!E415)</f>
        <v>#N/A</v>
      </c>
    </row>
    <row r="416" spans="1:11">
      <c r="A416" s="40" t="e">
        <f>IF('Frese Valve Selection'!Q416=1,IF(ISBLANK('Frese Valve Selection'!T416),"",'Frese Valve Selection'!T416),"")</f>
        <v>#N/A</v>
      </c>
      <c r="B416" s="41" t="e">
        <f>IF(A416="","",'Frese Valve Selection'!C416)</f>
        <v>#N/A</v>
      </c>
      <c r="C416" s="41" t="e">
        <f>IF(A416="","",'Frese Valve Selection'!AE416)</f>
        <v>#N/A</v>
      </c>
      <c r="D416" s="41"/>
      <c r="E416" s="41"/>
      <c r="F416" s="41" t="e">
        <f>IF(A416="","",'Frese Valve Selection'!D416)</f>
        <v>#N/A</v>
      </c>
      <c r="G416" s="41">
        <v>1</v>
      </c>
      <c r="H416" s="41" t="s">
        <v>78</v>
      </c>
      <c r="I416" s="41" t="e">
        <f>IF(A416="","",'Frese Valve Selection'!AF416&amp;" kPa")</f>
        <v>#N/A</v>
      </c>
      <c r="J416" s="41" t="e">
        <f>IF(A416="","",'Frese Valve Selection'!B416)</f>
        <v>#N/A</v>
      </c>
      <c r="K416" s="42" t="e">
        <f>IF(A416="","",'Frese Valve Selection'!E416)</f>
        <v>#N/A</v>
      </c>
    </row>
    <row r="417" spans="1:11">
      <c r="A417" s="40" t="e">
        <f>IF('Frese Valve Selection'!Q417=1,IF(ISBLANK('Frese Valve Selection'!T417),"",'Frese Valve Selection'!T417),"")</f>
        <v>#N/A</v>
      </c>
      <c r="B417" s="41" t="e">
        <f>IF(A417="","",'Frese Valve Selection'!C417)</f>
        <v>#N/A</v>
      </c>
      <c r="C417" s="41" t="e">
        <f>IF(A417="","",'Frese Valve Selection'!AE417)</f>
        <v>#N/A</v>
      </c>
      <c r="D417" s="41"/>
      <c r="E417" s="41"/>
      <c r="F417" s="41" t="e">
        <f>IF(A417="","",'Frese Valve Selection'!D417)</f>
        <v>#N/A</v>
      </c>
      <c r="G417" s="41">
        <v>1</v>
      </c>
      <c r="H417" s="41" t="s">
        <v>78</v>
      </c>
      <c r="I417" s="41" t="e">
        <f>IF(A417="","",'Frese Valve Selection'!AF417&amp;" kPa")</f>
        <v>#N/A</v>
      </c>
      <c r="J417" s="41" t="e">
        <f>IF(A417="","",'Frese Valve Selection'!B417)</f>
        <v>#N/A</v>
      </c>
      <c r="K417" s="42" t="e">
        <f>IF(A417="","",'Frese Valve Selection'!E417)</f>
        <v>#N/A</v>
      </c>
    </row>
    <row r="418" spans="1:11">
      <c r="A418" s="40" t="e">
        <f>IF('Frese Valve Selection'!Q418=1,IF(ISBLANK('Frese Valve Selection'!T418),"",'Frese Valve Selection'!T418),"")</f>
        <v>#N/A</v>
      </c>
      <c r="B418" s="41" t="e">
        <f>IF(A418="","",'Frese Valve Selection'!C418)</f>
        <v>#N/A</v>
      </c>
      <c r="C418" s="41" t="e">
        <f>IF(A418="","",'Frese Valve Selection'!AE418)</f>
        <v>#N/A</v>
      </c>
      <c r="D418" s="41"/>
      <c r="E418" s="41"/>
      <c r="F418" s="41" t="e">
        <f>IF(A418="","",'Frese Valve Selection'!D418)</f>
        <v>#N/A</v>
      </c>
      <c r="G418" s="41">
        <v>1</v>
      </c>
      <c r="H418" s="41" t="s">
        <v>78</v>
      </c>
      <c r="I418" s="41" t="e">
        <f>IF(A418="","",'Frese Valve Selection'!AF418&amp;" kPa")</f>
        <v>#N/A</v>
      </c>
      <c r="J418" s="41" t="e">
        <f>IF(A418="","",'Frese Valve Selection'!B418)</f>
        <v>#N/A</v>
      </c>
      <c r="K418" s="42" t="e">
        <f>IF(A418="","",'Frese Valve Selection'!E418)</f>
        <v>#N/A</v>
      </c>
    </row>
    <row r="419" spans="1:11">
      <c r="A419" s="40" t="e">
        <f>IF('Frese Valve Selection'!Q419=1,IF(ISBLANK('Frese Valve Selection'!T419),"",'Frese Valve Selection'!T419),"")</f>
        <v>#N/A</v>
      </c>
      <c r="B419" s="41" t="e">
        <f>IF(A419="","",'Frese Valve Selection'!C419)</f>
        <v>#N/A</v>
      </c>
      <c r="C419" s="41" t="e">
        <f>IF(A419="","",'Frese Valve Selection'!AE419)</f>
        <v>#N/A</v>
      </c>
      <c r="D419" s="41"/>
      <c r="E419" s="41"/>
      <c r="F419" s="41" t="e">
        <f>IF(A419="","",'Frese Valve Selection'!D419)</f>
        <v>#N/A</v>
      </c>
      <c r="G419" s="41">
        <v>1</v>
      </c>
      <c r="H419" s="41" t="s">
        <v>78</v>
      </c>
      <c r="I419" s="41" t="e">
        <f>IF(A419="","",'Frese Valve Selection'!AF419&amp;" kPa")</f>
        <v>#N/A</v>
      </c>
      <c r="J419" s="41" t="e">
        <f>IF(A419="","",'Frese Valve Selection'!B419)</f>
        <v>#N/A</v>
      </c>
      <c r="K419" s="42" t="e">
        <f>IF(A419="","",'Frese Valve Selection'!E419)</f>
        <v>#N/A</v>
      </c>
    </row>
    <row r="420" spans="1:11">
      <c r="A420" s="40" t="e">
        <f>IF('Frese Valve Selection'!Q420=1,IF(ISBLANK('Frese Valve Selection'!T420),"",'Frese Valve Selection'!T420),"")</f>
        <v>#N/A</v>
      </c>
      <c r="B420" s="41" t="e">
        <f>IF(A420="","",'Frese Valve Selection'!C420)</f>
        <v>#N/A</v>
      </c>
      <c r="C420" s="41" t="e">
        <f>IF(A420="","",'Frese Valve Selection'!AE420)</f>
        <v>#N/A</v>
      </c>
      <c r="D420" s="41"/>
      <c r="E420" s="41"/>
      <c r="F420" s="41" t="e">
        <f>IF(A420="","",'Frese Valve Selection'!D420)</f>
        <v>#N/A</v>
      </c>
      <c r="G420" s="41">
        <v>1</v>
      </c>
      <c r="H420" s="41" t="s">
        <v>78</v>
      </c>
      <c r="I420" s="41" t="e">
        <f>IF(A420="","",'Frese Valve Selection'!AF420&amp;" kPa")</f>
        <v>#N/A</v>
      </c>
      <c r="J420" s="41" t="e">
        <f>IF(A420="","",'Frese Valve Selection'!B420)</f>
        <v>#N/A</v>
      </c>
      <c r="K420" s="42" t="e">
        <f>IF(A420="","",'Frese Valve Selection'!E420)</f>
        <v>#N/A</v>
      </c>
    </row>
    <row r="421" spans="1:11">
      <c r="A421" s="40" t="e">
        <f>IF('Frese Valve Selection'!Q421=1,IF(ISBLANK('Frese Valve Selection'!T421),"",'Frese Valve Selection'!T421),"")</f>
        <v>#N/A</v>
      </c>
      <c r="B421" s="41" t="e">
        <f>IF(A421="","",'Frese Valve Selection'!C421)</f>
        <v>#N/A</v>
      </c>
      <c r="C421" s="41" t="e">
        <f>IF(A421="","",'Frese Valve Selection'!AE421)</f>
        <v>#N/A</v>
      </c>
      <c r="D421" s="41"/>
      <c r="E421" s="41"/>
      <c r="F421" s="41" t="e">
        <f>IF(A421="","",'Frese Valve Selection'!D421)</f>
        <v>#N/A</v>
      </c>
      <c r="G421" s="41">
        <v>1</v>
      </c>
      <c r="H421" s="41" t="s">
        <v>78</v>
      </c>
      <c r="I421" s="41" t="e">
        <f>IF(A421="","",'Frese Valve Selection'!AF421&amp;" kPa")</f>
        <v>#N/A</v>
      </c>
      <c r="J421" s="41" t="e">
        <f>IF(A421="","",'Frese Valve Selection'!B421)</f>
        <v>#N/A</v>
      </c>
      <c r="K421" s="42" t="e">
        <f>IF(A421="","",'Frese Valve Selection'!E421)</f>
        <v>#N/A</v>
      </c>
    </row>
    <row r="422" spans="1:11">
      <c r="A422" s="40" t="e">
        <f>IF('Frese Valve Selection'!Q422=1,IF(ISBLANK('Frese Valve Selection'!T422),"",'Frese Valve Selection'!T422),"")</f>
        <v>#N/A</v>
      </c>
      <c r="B422" s="41" t="e">
        <f>IF(A422="","",'Frese Valve Selection'!C422)</f>
        <v>#N/A</v>
      </c>
      <c r="C422" s="41" t="e">
        <f>IF(A422="","",'Frese Valve Selection'!AE422)</f>
        <v>#N/A</v>
      </c>
      <c r="D422" s="41"/>
      <c r="E422" s="41"/>
      <c r="F422" s="41" t="e">
        <f>IF(A422="","",'Frese Valve Selection'!D422)</f>
        <v>#N/A</v>
      </c>
      <c r="G422" s="41">
        <v>1</v>
      </c>
      <c r="H422" s="41" t="s">
        <v>78</v>
      </c>
      <c r="I422" s="41" t="e">
        <f>IF(A422="","",'Frese Valve Selection'!AF422&amp;" kPa")</f>
        <v>#N/A</v>
      </c>
      <c r="J422" s="41" t="e">
        <f>IF(A422="","",'Frese Valve Selection'!B422)</f>
        <v>#N/A</v>
      </c>
      <c r="K422" s="42" t="e">
        <f>IF(A422="","",'Frese Valve Selection'!E422)</f>
        <v>#N/A</v>
      </c>
    </row>
    <row r="423" spans="1:11">
      <c r="A423" s="40" t="e">
        <f>IF('Frese Valve Selection'!Q423=1,IF(ISBLANK('Frese Valve Selection'!T423),"",'Frese Valve Selection'!T423),"")</f>
        <v>#N/A</v>
      </c>
      <c r="B423" s="41" t="e">
        <f>IF(A423="","",'Frese Valve Selection'!C423)</f>
        <v>#N/A</v>
      </c>
      <c r="C423" s="41" t="e">
        <f>IF(A423="","",'Frese Valve Selection'!AE423)</f>
        <v>#N/A</v>
      </c>
      <c r="D423" s="41"/>
      <c r="E423" s="41"/>
      <c r="F423" s="41" t="e">
        <f>IF(A423="","",'Frese Valve Selection'!D423)</f>
        <v>#N/A</v>
      </c>
      <c r="G423" s="41">
        <v>1</v>
      </c>
      <c r="H423" s="41" t="s">
        <v>78</v>
      </c>
      <c r="I423" s="41" t="e">
        <f>IF(A423="","",'Frese Valve Selection'!AF423&amp;" kPa")</f>
        <v>#N/A</v>
      </c>
      <c r="J423" s="41" t="e">
        <f>IF(A423="","",'Frese Valve Selection'!B423)</f>
        <v>#N/A</v>
      </c>
      <c r="K423" s="42" t="e">
        <f>IF(A423="","",'Frese Valve Selection'!E423)</f>
        <v>#N/A</v>
      </c>
    </row>
    <row r="424" spans="1:11">
      <c r="A424" s="40" t="e">
        <f>IF('Frese Valve Selection'!Q424=1,IF(ISBLANK('Frese Valve Selection'!T424),"",'Frese Valve Selection'!T424),"")</f>
        <v>#N/A</v>
      </c>
      <c r="B424" s="41" t="e">
        <f>IF(A424="","",'Frese Valve Selection'!C424)</f>
        <v>#N/A</v>
      </c>
      <c r="C424" s="41" t="e">
        <f>IF(A424="","",'Frese Valve Selection'!AE424)</f>
        <v>#N/A</v>
      </c>
      <c r="D424" s="41"/>
      <c r="E424" s="41"/>
      <c r="F424" s="41" t="e">
        <f>IF(A424="","",'Frese Valve Selection'!D424)</f>
        <v>#N/A</v>
      </c>
      <c r="G424" s="41">
        <v>1</v>
      </c>
      <c r="H424" s="41" t="s">
        <v>78</v>
      </c>
      <c r="I424" s="41" t="e">
        <f>IF(A424="","",'Frese Valve Selection'!AF424&amp;" kPa")</f>
        <v>#N/A</v>
      </c>
      <c r="J424" s="41" t="e">
        <f>IF(A424="","",'Frese Valve Selection'!B424)</f>
        <v>#N/A</v>
      </c>
      <c r="K424" s="42" t="e">
        <f>IF(A424="","",'Frese Valve Selection'!E424)</f>
        <v>#N/A</v>
      </c>
    </row>
    <row r="425" spans="1:11">
      <c r="A425" s="40" t="e">
        <f>IF('Frese Valve Selection'!Q425=1,IF(ISBLANK('Frese Valve Selection'!T425),"",'Frese Valve Selection'!T425),"")</f>
        <v>#N/A</v>
      </c>
      <c r="B425" s="41" t="e">
        <f>IF(A425="","",'Frese Valve Selection'!C425)</f>
        <v>#N/A</v>
      </c>
      <c r="C425" s="41" t="e">
        <f>IF(A425="","",'Frese Valve Selection'!AE425)</f>
        <v>#N/A</v>
      </c>
      <c r="D425" s="41"/>
      <c r="E425" s="41"/>
      <c r="F425" s="41" t="e">
        <f>IF(A425="","",'Frese Valve Selection'!D425)</f>
        <v>#N/A</v>
      </c>
      <c r="G425" s="41">
        <v>1</v>
      </c>
      <c r="H425" s="41" t="s">
        <v>78</v>
      </c>
      <c r="I425" s="41" t="e">
        <f>IF(A425="","",'Frese Valve Selection'!AF425&amp;" kPa")</f>
        <v>#N/A</v>
      </c>
      <c r="J425" s="41" t="e">
        <f>IF(A425="","",'Frese Valve Selection'!B425)</f>
        <v>#N/A</v>
      </c>
      <c r="K425" s="42" t="e">
        <f>IF(A425="","",'Frese Valve Selection'!E425)</f>
        <v>#N/A</v>
      </c>
    </row>
    <row r="426" spans="1:11">
      <c r="A426" s="40" t="e">
        <f>IF('Frese Valve Selection'!Q426=1,IF(ISBLANK('Frese Valve Selection'!T426),"",'Frese Valve Selection'!T426),"")</f>
        <v>#N/A</v>
      </c>
      <c r="B426" s="41" t="e">
        <f>IF(A426="","",'Frese Valve Selection'!C426)</f>
        <v>#N/A</v>
      </c>
      <c r="C426" s="41" t="e">
        <f>IF(A426="","",'Frese Valve Selection'!AE426)</f>
        <v>#N/A</v>
      </c>
      <c r="D426" s="41"/>
      <c r="E426" s="41"/>
      <c r="F426" s="41" t="e">
        <f>IF(A426="","",'Frese Valve Selection'!D426)</f>
        <v>#N/A</v>
      </c>
      <c r="G426" s="41">
        <v>1</v>
      </c>
      <c r="H426" s="41" t="s">
        <v>78</v>
      </c>
      <c r="I426" s="41" t="e">
        <f>IF(A426="","",'Frese Valve Selection'!AF426&amp;" kPa")</f>
        <v>#N/A</v>
      </c>
      <c r="J426" s="41" t="e">
        <f>IF(A426="","",'Frese Valve Selection'!B426)</f>
        <v>#N/A</v>
      </c>
      <c r="K426" s="42" t="e">
        <f>IF(A426="","",'Frese Valve Selection'!E426)</f>
        <v>#N/A</v>
      </c>
    </row>
    <row r="427" spans="1:11">
      <c r="A427" s="40" t="e">
        <f>IF('Frese Valve Selection'!Q427=1,IF(ISBLANK('Frese Valve Selection'!T427),"",'Frese Valve Selection'!T427),"")</f>
        <v>#N/A</v>
      </c>
      <c r="B427" s="41" t="e">
        <f>IF(A427="","",'Frese Valve Selection'!C427)</f>
        <v>#N/A</v>
      </c>
      <c r="C427" s="41" t="e">
        <f>IF(A427="","",'Frese Valve Selection'!AE427)</f>
        <v>#N/A</v>
      </c>
      <c r="D427" s="41"/>
      <c r="E427" s="41"/>
      <c r="F427" s="41" t="e">
        <f>IF(A427="","",'Frese Valve Selection'!D427)</f>
        <v>#N/A</v>
      </c>
      <c r="G427" s="41">
        <v>1</v>
      </c>
      <c r="H427" s="41" t="s">
        <v>78</v>
      </c>
      <c r="I427" s="41" t="e">
        <f>IF(A427="","",'Frese Valve Selection'!AF427&amp;" kPa")</f>
        <v>#N/A</v>
      </c>
      <c r="J427" s="41" t="e">
        <f>IF(A427="","",'Frese Valve Selection'!B427)</f>
        <v>#N/A</v>
      </c>
      <c r="K427" s="42" t="e">
        <f>IF(A427="","",'Frese Valve Selection'!E427)</f>
        <v>#N/A</v>
      </c>
    </row>
    <row r="428" spans="1:11">
      <c r="A428" s="40" t="e">
        <f>IF('Frese Valve Selection'!Q428=1,IF(ISBLANK('Frese Valve Selection'!T428),"",'Frese Valve Selection'!T428),"")</f>
        <v>#N/A</v>
      </c>
      <c r="B428" s="41" t="e">
        <f>IF(A428="","",'Frese Valve Selection'!C428)</f>
        <v>#N/A</v>
      </c>
      <c r="C428" s="41" t="e">
        <f>IF(A428="","",'Frese Valve Selection'!AE428)</f>
        <v>#N/A</v>
      </c>
      <c r="D428" s="41"/>
      <c r="E428" s="41"/>
      <c r="F428" s="41" t="e">
        <f>IF(A428="","",'Frese Valve Selection'!D428)</f>
        <v>#N/A</v>
      </c>
      <c r="G428" s="41">
        <v>1</v>
      </c>
      <c r="H428" s="41" t="s">
        <v>78</v>
      </c>
      <c r="I428" s="41" t="e">
        <f>IF(A428="","",'Frese Valve Selection'!AF428&amp;" kPa")</f>
        <v>#N/A</v>
      </c>
      <c r="J428" s="41" t="e">
        <f>IF(A428="","",'Frese Valve Selection'!B428)</f>
        <v>#N/A</v>
      </c>
      <c r="K428" s="42" t="e">
        <f>IF(A428="","",'Frese Valve Selection'!E428)</f>
        <v>#N/A</v>
      </c>
    </row>
    <row r="429" spans="1:11">
      <c r="A429" s="40" t="e">
        <f>IF('Frese Valve Selection'!Q429=1,IF(ISBLANK('Frese Valve Selection'!T429),"",'Frese Valve Selection'!T429),"")</f>
        <v>#N/A</v>
      </c>
      <c r="B429" s="41" t="e">
        <f>IF(A429="","",'Frese Valve Selection'!C429)</f>
        <v>#N/A</v>
      </c>
      <c r="C429" s="41" t="e">
        <f>IF(A429="","",'Frese Valve Selection'!AE429)</f>
        <v>#N/A</v>
      </c>
      <c r="D429" s="41"/>
      <c r="E429" s="41"/>
      <c r="F429" s="41" t="e">
        <f>IF(A429="","",'Frese Valve Selection'!D429)</f>
        <v>#N/A</v>
      </c>
      <c r="G429" s="41">
        <v>1</v>
      </c>
      <c r="H429" s="41" t="s">
        <v>78</v>
      </c>
      <c r="I429" s="41" t="e">
        <f>IF(A429="","",'Frese Valve Selection'!AF429&amp;" kPa")</f>
        <v>#N/A</v>
      </c>
      <c r="J429" s="41" t="e">
        <f>IF(A429="","",'Frese Valve Selection'!B429)</f>
        <v>#N/A</v>
      </c>
      <c r="K429" s="42" t="e">
        <f>IF(A429="","",'Frese Valve Selection'!E429)</f>
        <v>#N/A</v>
      </c>
    </row>
    <row r="430" spans="1:11">
      <c r="A430" s="40" t="e">
        <f>IF('Frese Valve Selection'!Q430=1,IF(ISBLANK('Frese Valve Selection'!T430),"",'Frese Valve Selection'!T430),"")</f>
        <v>#N/A</v>
      </c>
      <c r="B430" s="41" t="e">
        <f>IF(A430="","",'Frese Valve Selection'!C430)</f>
        <v>#N/A</v>
      </c>
      <c r="C430" s="41" t="e">
        <f>IF(A430="","",'Frese Valve Selection'!AE430)</f>
        <v>#N/A</v>
      </c>
      <c r="D430" s="41"/>
      <c r="E430" s="41"/>
      <c r="F430" s="41" t="e">
        <f>IF(A430="","",'Frese Valve Selection'!D430)</f>
        <v>#N/A</v>
      </c>
      <c r="G430" s="41">
        <v>1</v>
      </c>
      <c r="H430" s="41" t="s">
        <v>78</v>
      </c>
      <c r="I430" s="41" t="e">
        <f>IF(A430="","",'Frese Valve Selection'!AF430&amp;" kPa")</f>
        <v>#N/A</v>
      </c>
      <c r="J430" s="41" t="e">
        <f>IF(A430="","",'Frese Valve Selection'!B430)</f>
        <v>#N/A</v>
      </c>
      <c r="K430" s="42" t="e">
        <f>IF(A430="","",'Frese Valve Selection'!E430)</f>
        <v>#N/A</v>
      </c>
    </row>
    <row r="431" spans="1:11">
      <c r="A431" s="40" t="e">
        <f>IF('Frese Valve Selection'!Q431=1,IF(ISBLANK('Frese Valve Selection'!T431),"",'Frese Valve Selection'!T431),"")</f>
        <v>#N/A</v>
      </c>
      <c r="B431" s="41" t="e">
        <f>IF(A431="","",'Frese Valve Selection'!C431)</f>
        <v>#N/A</v>
      </c>
      <c r="C431" s="41" t="e">
        <f>IF(A431="","",'Frese Valve Selection'!AE431)</f>
        <v>#N/A</v>
      </c>
      <c r="D431" s="41"/>
      <c r="E431" s="41"/>
      <c r="F431" s="41" t="e">
        <f>IF(A431="","",'Frese Valve Selection'!D431)</f>
        <v>#N/A</v>
      </c>
      <c r="G431" s="41">
        <v>1</v>
      </c>
      <c r="H431" s="41" t="s">
        <v>78</v>
      </c>
      <c r="I431" s="41" t="e">
        <f>IF(A431="","",'Frese Valve Selection'!AF431&amp;" kPa")</f>
        <v>#N/A</v>
      </c>
      <c r="J431" s="41" t="e">
        <f>IF(A431="","",'Frese Valve Selection'!B431)</f>
        <v>#N/A</v>
      </c>
      <c r="K431" s="42" t="e">
        <f>IF(A431="","",'Frese Valve Selection'!E431)</f>
        <v>#N/A</v>
      </c>
    </row>
    <row r="432" spans="1:11">
      <c r="A432" s="40" t="e">
        <f>IF('Frese Valve Selection'!Q432=1,IF(ISBLANK('Frese Valve Selection'!T432),"",'Frese Valve Selection'!T432),"")</f>
        <v>#N/A</v>
      </c>
      <c r="B432" s="41" t="e">
        <f>IF(A432="","",'Frese Valve Selection'!C432)</f>
        <v>#N/A</v>
      </c>
      <c r="C432" s="41" t="e">
        <f>IF(A432="","",'Frese Valve Selection'!AE432)</f>
        <v>#N/A</v>
      </c>
      <c r="D432" s="41"/>
      <c r="E432" s="41"/>
      <c r="F432" s="41" t="e">
        <f>IF(A432="","",'Frese Valve Selection'!D432)</f>
        <v>#N/A</v>
      </c>
      <c r="G432" s="41">
        <v>1</v>
      </c>
      <c r="H432" s="41" t="s">
        <v>78</v>
      </c>
      <c r="I432" s="41" t="e">
        <f>IF(A432="","",'Frese Valve Selection'!AF432&amp;" kPa")</f>
        <v>#N/A</v>
      </c>
      <c r="J432" s="41" t="e">
        <f>IF(A432="","",'Frese Valve Selection'!B432)</f>
        <v>#N/A</v>
      </c>
      <c r="K432" s="42" t="e">
        <f>IF(A432="","",'Frese Valve Selection'!E432)</f>
        <v>#N/A</v>
      </c>
    </row>
    <row r="433" spans="1:11">
      <c r="A433" s="40" t="e">
        <f>IF('Frese Valve Selection'!Q433=1,IF(ISBLANK('Frese Valve Selection'!T433),"",'Frese Valve Selection'!T433),"")</f>
        <v>#N/A</v>
      </c>
      <c r="B433" s="41" t="e">
        <f>IF(A433="","",'Frese Valve Selection'!C433)</f>
        <v>#N/A</v>
      </c>
      <c r="C433" s="41" t="e">
        <f>IF(A433="","",'Frese Valve Selection'!AE433)</f>
        <v>#N/A</v>
      </c>
      <c r="D433" s="41"/>
      <c r="E433" s="41"/>
      <c r="F433" s="41" t="e">
        <f>IF(A433="","",'Frese Valve Selection'!D433)</f>
        <v>#N/A</v>
      </c>
      <c r="G433" s="41">
        <v>1</v>
      </c>
      <c r="H433" s="41" t="s">
        <v>78</v>
      </c>
      <c r="I433" s="41" t="e">
        <f>IF(A433="","",'Frese Valve Selection'!AF433&amp;" kPa")</f>
        <v>#N/A</v>
      </c>
      <c r="J433" s="41" t="e">
        <f>IF(A433="","",'Frese Valve Selection'!B433)</f>
        <v>#N/A</v>
      </c>
      <c r="K433" s="42" t="e">
        <f>IF(A433="","",'Frese Valve Selection'!E433)</f>
        <v>#N/A</v>
      </c>
    </row>
    <row r="434" spans="1:11">
      <c r="A434" s="40" t="e">
        <f>IF('Frese Valve Selection'!Q434=1,IF(ISBLANK('Frese Valve Selection'!T434),"",'Frese Valve Selection'!T434),"")</f>
        <v>#N/A</v>
      </c>
      <c r="B434" s="41" t="e">
        <f>IF(A434="","",'Frese Valve Selection'!C434)</f>
        <v>#N/A</v>
      </c>
      <c r="C434" s="41" t="e">
        <f>IF(A434="","",'Frese Valve Selection'!AE434)</f>
        <v>#N/A</v>
      </c>
      <c r="D434" s="41"/>
      <c r="E434" s="41"/>
      <c r="F434" s="41" t="e">
        <f>IF(A434="","",'Frese Valve Selection'!D434)</f>
        <v>#N/A</v>
      </c>
      <c r="G434" s="41">
        <v>1</v>
      </c>
      <c r="H434" s="41" t="s">
        <v>78</v>
      </c>
      <c r="I434" s="41" t="e">
        <f>IF(A434="","",'Frese Valve Selection'!AF434&amp;" kPa")</f>
        <v>#N/A</v>
      </c>
      <c r="J434" s="41" t="e">
        <f>IF(A434="","",'Frese Valve Selection'!B434)</f>
        <v>#N/A</v>
      </c>
      <c r="K434" s="42" t="e">
        <f>IF(A434="","",'Frese Valve Selection'!E434)</f>
        <v>#N/A</v>
      </c>
    </row>
    <row r="435" spans="1:11">
      <c r="A435" s="40" t="e">
        <f>IF('Frese Valve Selection'!Q435=1,IF(ISBLANK('Frese Valve Selection'!T435),"",'Frese Valve Selection'!T435),"")</f>
        <v>#N/A</v>
      </c>
      <c r="B435" s="41" t="e">
        <f>IF(A435="","",'Frese Valve Selection'!C435)</f>
        <v>#N/A</v>
      </c>
      <c r="C435" s="41" t="e">
        <f>IF(A435="","",'Frese Valve Selection'!AE435)</f>
        <v>#N/A</v>
      </c>
      <c r="D435" s="41"/>
      <c r="E435" s="41"/>
      <c r="F435" s="41" t="e">
        <f>IF(A435="","",'Frese Valve Selection'!D435)</f>
        <v>#N/A</v>
      </c>
      <c r="G435" s="41">
        <v>1</v>
      </c>
      <c r="H435" s="41" t="s">
        <v>78</v>
      </c>
      <c r="I435" s="41" t="e">
        <f>IF(A435="","",'Frese Valve Selection'!AF435&amp;" kPa")</f>
        <v>#N/A</v>
      </c>
      <c r="J435" s="41" t="e">
        <f>IF(A435="","",'Frese Valve Selection'!B435)</f>
        <v>#N/A</v>
      </c>
      <c r="K435" s="42" t="e">
        <f>IF(A435="","",'Frese Valve Selection'!E435)</f>
        <v>#N/A</v>
      </c>
    </row>
    <row r="436" spans="1:11">
      <c r="A436" s="40" t="e">
        <f>IF('Frese Valve Selection'!Q436=1,IF(ISBLANK('Frese Valve Selection'!T436),"",'Frese Valve Selection'!T436),"")</f>
        <v>#N/A</v>
      </c>
      <c r="B436" s="41" t="e">
        <f>IF(A436="","",'Frese Valve Selection'!C436)</f>
        <v>#N/A</v>
      </c>
      <c r="C436" s="41" t="e">
        <f>IF(A436="","",'Frese Valve Selection'!AE436)</f>
        <v>#N/A</v>
      </c>
      <c r="D436" s="41"/>
      <c r="E436" s="41"/>
      <c r="F436" s="41" t="e">
        <f>IF(A436="","",'Frese Valve Selection'!D436)</f>
        <v>#N/A</v>
      </c>
      <c r="G436" s="41">
        <v>1</v>
      </c>
      <c r="H436" s="41" t="s">
        <v>78</v>
      </c>
      <c r="I436" s="41" t="e">
        <f>IF(A436="","",'Frese Valve Selection'!AF436&amp;" kPa")</f>
        <v>#N/A</v>
      </c>
      <c r="J436" s="41" t="e">
        <f>IF(A436="","",'Frese Valve Selection'!B436)</f>
        <v>#N/A</v>
      </c>
      <c r="K436" s="42" t="e">
        <f>IF(A436="","",'Frese Valve Selection'!E436)</f>
        <v>#N/A</v>
      </c>
    </row>
    <row r="437" spans="1:11">
      <c r="A437" s="40" t="e">
        <f>IF('Frese Valve Selection'!Q437=1,IF(ISBLANK('Frese Valve Selection'!T437),"",'Frese Valve Selection'!T437),"")</f>
        <v>#N/A</v>
      </c>
      <c r="B437" s="41" t="e">
        <f>IF(A437="","",'Frese Valve Selection'!C437)</f>
        <v>#N/A</v>
      </c>
      <c r="C437" s="41" t="e">
        <f>IF(A437="","",'Frese Valve Selection'!AE437)</f>
        <v>#N/A</v>
      </c>
      <c r="D437" s="41"/>
      <c r="E437" s="41"/>
      <c r="F437" s="41" t="e">
        <f>IF(A437="","",'Frese Valve Selection'!D437)</f>
        <v>#N/A</v>
      </c>
      <c r="G437" s="41">
        <v>1</v>
      </c>
      <c r="H437" s="41" t="s">
        <v>78</v>
      </c>
      <c r="I437" s="41" t="e">
        <f>IF(A437="","",'Frese Valve Selection'!AF437&amp;" kPa")</f>
        <v>#N/A</v>
      </c>
      <c r="J437" s="41" t="e">
        <f>IF(A437="","",'Frese Valve Selection'!B437)</f>
        <v>#N/A</v>
      </c>
      <c r="K437" s="42" t="e">
        <f>IF(A437="","",'Frese Valve Selection'!E437)</f>
        <v>#N/A</v>
      </c>
    </row>
    <row r="438" spans="1:11">
      <c r="A438" s="40" t="e">
        <f>IF('Frese Valve Selection'!Q438=1,IF(ISBLANK('Frese Valve Selection'!T438),"",'Frese Valve Selection'!T438),"")</f>
        <v>#N/A</v>
      </c>
      <c r="B438" s="41" t="e">
        <f>IF(A438="","",'Frese Valve Selection'!C438)</f>
        <v>#N/A</v>
      </c>
      <c r="C438" s="41" t="e">
        <f>IF(A438="","",'Frese Valve Selection'!AE438)</f>
        <v>#N/A</v>
      </c>
      <c r="D438" s="41"/>
      <c r="E438" s="41"/>
      <c r="F438" s="41" t="e">
        <f>IF(A438="","",'Frese Valve Selection'!D438)</f>
        <v>#N/A</v>
      </c>
      <c r="G438" s="41">
        <v>1</v>
      </c>
      <c r="H438" s="41" t="s">
        <v>78</v>
      </c>
      <c r="I438" s="41" t="e">
        <f>IF(A438="","",'Frese Valve Selection'!AF438&amp;" kPa")</f>
        <v>#N/A</v>
      </c>
      <c r="J438" s="41" t="e">
        <f>IF(A438="","",'Frese Valve Selection'!B438)</f>
        <v>#N/A</v>
      </c>
      <c r="K438" s="42" t="e">
        <f>IF(A438="","",'Frese Valve Selection'!E438)</f>
        <v>#N/A</v>
      </c>
    </row>
    <row r="439" spans="1:11">
      <c r="A439" s="40" t="e">
        <f>IF('Frese Valve Selection'!Q439=1,IF(ISBLANK('Frese Valve Selection'!T439),"",'Frese Valve Selection'!T439),"")</f>
        <v>#N/A</v>
      </c>
      <c r="B439" s="41" t="e">
        <f>IF(A439="","",'Frese Valve Selection'!C439)</f>
        <v>#N/A</v>
      </c>
      <c r="C439" s="41" t="e">
        <f>IF(A439="","",'Frese Valve Selection'!AE439)</f>
        <v>#N/A</v>
      </c>
      <c r="D439" s="41"/>
      <c r="E439" s="41"/>
      <c r="F439" s="41" t="e">
        <f>IF(A439="","",'Frese Valve Selection'!D439)</f>
        <v>#N/A</v>
      </c>
      <c r="G439" s="41">
        <v>1</v>
      </c>
      <c r="H439" s="41" t="s">
        <v>78</v>
      </c>
      <c r="I439" s="41" t="e">
        <f>IF(A439="","",'Frese Valve Selection'!AF439&amp;" kPa")</f>
        <v>#N/A</v>
      </c>
      <c r="J439" s="41" t="e">
        <f>IF(A439="","",'Frese Valve Selection'!B439)</f>
        <v>#N/A</v>
      </c>
      <c r="K439" s="42" t="e">
        <f>IF(A439="","",'Frese Valve Selection'!E439)</f>
        <v>#N/A</v>
      </c>
    </row>
    <row r="440" spans="1:11">
      <c r="A440" s="40" t="e">
        <f>IF('Frese Valve Selection'!Q440=1,IF(ISBLANK('Frese Valve Selection'!T440),"",'Frese Valve Selection'!T440),"")</f>
        <v>#N/A</v>
      </c>
      <c r="B440" s="41" t="e">
        <f>IF(A440="","",'Frese Valve Selection'!C440)</f>
        <v>#N/A</v>
      </c>
      <c r="C440" s="41" t="e">
        <f>IF(A440="","",'Frese Valve Selection'!AE440)</f>
        <v>#N/A</v>
      </c>
      <c r="D440" s="41"/>
      <c r="E440" s="41"/>
      <c r="F440" s="41" t="e">
        <f>IF(A440="","",'Frese Valve Selection'!D440)</f>
        <v>#N/A</v>
      </c>
      <c r="G440" s="41">
        <v>1</v>
      </c>
      <c r="H440" s="41" t="s">
        <v>78</v>
      </c>
      <c r="I440" s="41" t="e">
        <f>IF(A440="","",'Frese Valve Selection'!AF440&amp;" kPa")</f>
        <v>#N/A</v>
      </c>
      <c r="J440" s="41" t="e">
        <f>IF(A440="","",'Frese Valve Selection'!B440)</f>
        <v>#N/A</v>
      </c>
      <c r="K440" s="42" t="e">
        <f>IF(A440="","",'Frese Valve Selection'!E440)</f>
        <v>#N/A</v>
      </c>
    </row>
    <row r="441" spans="1:11">
      <c r="A441" s="40" t="e">
        <f>IF('Frese Valve Selection'!Q441=1,IF(ISBLANK('Frese Valve Selection'!T441),"",'Frese Valve Selection'!T441),"")</f>
        <v>#N/A</v>
      </c>
      <c r="B441" s="41" t="e">
        <f>IF(A441="","",'Frese Valve Selection'!C441)</f>
        <v>#N/A</v>
      </c>
      <c r="C441" s="41" t="e">
        <f>IF(A441="","",'Frese Valve Selection'!AE441)</f>
        <v>#N/A</v>
      </c>
      <c r="D441" s="41"/>
      <c r="E441" s="41"/>
      <c r="F441" s="41" t="e">
        <f>IF(A441="","",'Frese Valve Selection'!D441)</f>
        <v>#N/A</v>
      </c>
      <c r="G441" s="41">
        <v>1</v>
      </c>
      <c r="H441" s="41" t="s">
        <v>78</v>
      </c>
      <c r="I441" s="41" t="e">
        <f>IF(A441="","",'Frese Valve Selection'!AF441&amp;" kPa")</f>
        <v>#N/A</v>
      </c>
      <c r="J441" s="41" t="e">
        <f>IF(A441="","",'Frese Valve Selection'!B441)</f>
        <v>#N/A</v>
      </c>
      <c r="K441" s="42" t="e">
        <f>IF(A441="","",'Frese Valve Selection'!E441)</f>
        <v>#N/A</v>
      </c>
    </row>
    <row r="442" spans="1:11">
      <c r="A442" s="40" t="e">
        <f>IF('Frese Valve Selection'!Q442=1,IF(ISBLANK('Frese Valve Selection'!T442),"",'Frese Valve Selection'!T442),"")</f>
        <v>#N/A</v>
      </c>
      <c r="B442" s="41" t="e">
        <f>IF(A442="","",'Frese Valve Selection'!C442)</f>
        <v>#N/A</v>
      </c>
      <c r="C442" s="41" t="e">
        <f>IF(A442="","",'Frese Valve Selection'!AE442)</f>
        <v>#N/A</v>
      </c>
      <c r="D442" s="41"/>
      <c r="E442" s="41"/>
      <c r="F442" s="41" t="e">
        <f>IF(A442="","",'Frese Valve Selection'!D442)</f>
        <v>#N/A</v>
      </c>
      <c r="G442" s="41">
        <v>1</v>
      </c>
      <c r="H442" s="41" t="s">
        <v>78</v>
      </c>
      <c r="I442" s="41" t="e">
        <f>IF(A442="","",'Frese Valve Selection'!AF442&amp;" kPa")</f>
        <v>#N/A</v>
      </c>
      <c r="J442" s="41" t="e">
        <f>IF(A442="","",'Frese Valve Selection'!B442)</f>
        <v>#N/A</v>
      </c>
      <c r="K442" s="42" t="e">
        <f>IF(A442="","",'Frese Valve Selection'!E442)</f>
        <v>#N/A</v>
      </c>
    </row>
    <row r="443" spans="1:11">
      <c r="A443" s="40" t="e">
        <f>IF('Frese Valve Selection'!Q443=1,IF(ISBLANK('Frese Valve Selection'!T443),"",'Frese Valve Selection'!T443),"")</f>
        <v>#N/A</v>
      </c>
      <c r="B443" s="41" t="e">
        <f>IF(A443="","",'Frese Valve Selection'!C443)</f>
        <v>#N/A</v>
      </c>
      <c r="C443" s="41" t="e">
        <f>IF(A443="","",'Frese Valve Selection'!AE443)</f>
        <v>#N/A</v>
      </c>
      <c r="D443" s="41"/>
      <c r="E443" s="41"/>
      <c r="F443" s="41" t="e">
        <f>IF(A443="","",'Frese Valve Selection'!D443)</f>
        <v>#N/A</v>
      </c>
      <c r="G443" s="41">
        <v>1</v>
      </c>
      <c r="H443" s="41" t="s">
        <v>78</v>
      </c>
      <c r="I443" s="41" t="e">
        <f>IF(A443="","",'Frese Valve Selection'!AF443&amp;" kPa")</f>
        <v>#N/A</v>
      </c>
      <c r="J443" s="41" t="e">
        <f>IF(A443="","",'Frese Valve Selection'!B443)</f>
        <v>#N/A</v>
      </c>
      <c r="K443" s="42" t="e">
        <f>IF(A443="","",'Frese Valve Selection'!E443)</f>
        <v>#N/A</v>
      </c>
    </row>
    <row r="444" spans="1:11">
      <c r="A444" s="40" t="e">
        <f>IF('Frese Valve Selection'!Q444=1,IF(ISBLANK('Frese Valve Selection'!T444),"",'Frese Valve Selection'!T444),"")</f>
        <v>#N/A</v>
      </c>
      <c r="B444" s="41" t="e">
        <f>IF(A444="","",'Frese Valve Selection'!C444)</f>
        <v>#N/A</v>
      </c>
      <c r="C444" s="41" t="e">
        <f>IF(A444="","",'Frese Valve Selection'!AE444)</f>
        <v>#N/A</v>
      </c>
      <c r="D444" s="41"/>
      <c r="E444" s="41"/>
      <c r="F444" s="41" t="e">
        <f>IF(A444="","",'Frese Valve Selection'!D444)</f>
        <v>#N/A</v>
      </c>
      <c r="G444" s="41">
        <v>1</v>
      </c>
      <c r="H444" s="41" t="s">
        <v>78</v>
      </c>
      <c r="I444" s="41" t="e">
        <f>IF(A444="","",'Frese Valve Selection'!AF444&amp;" kPa")</f>
        <v>#N/A</v>
      </c>
      <c r="J444" s="41" t="e">
        <f>IF(A444="","",'Frese Valve Selection'!B444)</f>
        <v>#N/A</v>
      </c>
      <c r="K444" s="42" t="e">
        <f>IF(A444="","",'Frese Valve Selection'!E444)</f>
        <v>#N/A</v>
      </c>
    </row>
    <row r="445" spans="1:11">
      <c r="A445" s="40" t="e">
        <f>IF('Frese Valve Selection'!Q445=1,IF(ISBLANK('Frese Valve Selection'!T445),"",'Frese Valve Selection'!T445),"")</f>
        <v>#N/A</v>
      </c>
      <c r="B445" s="41" t="e">
        <f>IF(A445="","",'Frese Valve Selection'!C445)</f>
        <v>#N/A</v>
      </c>
      <c r="C445" s="41" t="e">
        <f>IF(A445="","",'Frese Valve Selection'!AE445)</f>
        <v>#N/A</v>
      </c>
      <c r="D445" s="41"/>
      <c r="E445" s="41"/>
      <c r="F445" s="41" t="e">
        <f>IF(A445="","",'Frese Valve Selection'!D445)</f>
        <v>#N/A</v>
      </c>
      <c r="G445" s="41">
        <v>1</v>
      </c>
      <c r="H445" s="41" t="s">
        <v>78</v>
      </c>
      <c r="I445" s="41" t="e">
        <f>IF(A445="","",'Frese Valve Selection'!AF445&amp;" kPa")</f>
        <v>#N/A</v>
      </c>
      <c r="J445" s="41" t="e">
        <f>IF(A445="","",'Frese Valve Selection'!B445)</f>
        <v>#N/A</v>
      </c>
      <c r="K445" s="42" t="e">
        <f>IF(A445="","",'Frese Valve Selection'!E445)</f>
        <v>#N/A</v>
      </c>
    </row>
    <row r="446" spans="1:11">
      <c r="A446" s="40" t="e">
        <f>IF('Frese Valve Selection'!Q446=1,IF(ISBLANK('Frese Valve Selection'!T446),"",'Frese Valve Selection'!T446),"")</f>
        <v>#N/A</v>
      </c>
      <c r="B446" s="41" t="e">
        <f>IF(A446="","",'Frese Valve Selection'!C446)</f>
        <v>#N/A</v>
      </c>
      <c r="C446" s="41" t="e">
        <f>IF(A446="","",'Frese Valve Selection'!AE446)</f>
        <v>#N/A</v>
      </c>
      <c r="D446" s="41"/>
      <c r="E446" s="41"/>
      <c r="F446" s="41" t="e">
        <f>IF(A446="","",'Frese Valve Selection'!D446)</f>
        <v>#N/A</v>
      </c>
      <c r="G446" s="41">
        <v>1</v>
      </c>
      <c r="H446" s="41" t="s">
        <v>78</v>
      </c>
      <c r="I446" s="41" t="e">
        <f>IF(A446="","",'Frese Valve Selection'!AF446&amp;" kPa")</f>
        <v>#N/A</v>
      </c>
      <c r="J446" s="41" t="e">
        <f>IF(A446="","",'Frese Valve Selection'!B446)</f>
        <v>#N/A</v>
      </c>
      <c r="K446" s="42" t="e">
        <f>IF(A446="","",'Frese Valve Selection'!E446)</f>
        <v>#N/A</v>
      </c>
    </row>
    <row r="447" spans="1:11">
      <c r="A447" s="40" t="e">
        <f>IF('Frese Valve Selection'!Q447=1,IF(ISBLANK('Frese Valve Selection'!T447),"",'Frese Valve Selection'!T447),"")</f>
        <v>#N/A</v>
      </c>
      <c r="B447" s="41" t="e">
        <f>IF(A447="","",'Frese Valve Selection'!C447)</f>
        <v>#N/A</v>
      </c>
      <c r="C447" s="41" t="e">
        <f>IF(A447="","",'Frese Valve Selection'!AE447)</f>
        <v>#N/A</v>
      </c>
      <c r="D447" s="41"/>
      <c r="E447" s="41"/>
      <c r="F447" s="41" t="e">
        <f>IF(A447="","",'Frese Valve Selection'!D447)</f>
        <v>#N/A</v>
      </c>
      <c r="G447" s="41">
        <v>1</v>
      </c>
      <c r="H447" s="41" t="s">
        <v>78</v>
      </c>
      <c r="I447" s="41" t="e">
        <f>IF(A447="","",'Frese Valve Selection'!AF447&amp;" kPa")</f>
        <v>#N/A</v>
      </c>
      <c r="J447" s="41" t="e">
        <f>IF(A447="","",'Frese Valve Selection'!B447)</f>
        <v>#N/A</v>
      </c>
      <c r="K447" s="42" t="e">
        <f>IF(A447="","",'Frese Valve Selection'!E447)</f>
        <v>#N/A</v>
      </c>
    </row>
    <row r="448" spans="1:11">
      <c r="A448" s="40" t="e">
        <f>IF('Frese Valve Selection'!Q448=1,IF(ISBLANK('Frese Valve Selection'!T448),"",'Frese Valve Selection'!T448),"")</f>
        <v>#N/A</v>
      </c>
      <c r="B448" s="41" t="e">
        <f>IF(A448="","",'Frese Valve Selection'!C448)</f>
        <v>#N/A</v>
      </c>
      <c r="C448" s="41" t="e">
        <f>IF(A448="","",'Frese Valve Selection'!AE448)</f>
        <v>#N/A</v>
      </c>
      <c r="D448" s="41"/>
      <c r="E448" s="41"/>
      <c r="F448" s="41" t="e">
        <f>IF(A448="","",'Frese Valve Selection'!D448)</f>
        <v>#N/A</v>
      </c>
      <c r="G448" s="41">
        <v>1</v>
      </c>
      <c r="H448" s="41" t="s">
        <v>78</v>
      </c>
      <c r="I448" s="41" t="e">
        <f>IF(A448="","",'Frese Valve Selection'!AF448&amp;" kPa")</f>
        <v>#N/A</v>
      </c>
      <c r="J448" s="41" t="e">
        <f>IF(A448="","",'Frese Valve Selection'!B448)</f>
        <v>#N/A</v>
      </c>
      <c r="K448" s="42" t="e">
        <f>IF(A448="","",'Frese Valve Selection'!E448)</f>
        <v>#N/A</v>
      </c>
    </row>
    <row r="449" spans="1:11">
      <c r="A449" s="40" t="e">
        <f>IF('Frese Valve Selection'!Q449=1,IF(ISBLANK('Frese Valve Selection'!T449),"",'Frese Valve Selection'!T449),"")</f>
        <v>#N/A</v>
      </c>
      <c r="B449" s="41" t="e">
        <f>IF(A449="","",'Frese Valve Selection'!C449)</f>
        <v>#N/A</v>
      </c>
      <c r="C449" s="41" t="e">
        <f>IF(A449="","",'Frese Valve Selection'!AE449)</f>
        <v>#N/A</v>
      </c>
      <c r="D449" s="41"/>
      <c r="E449" s="41"/>
      <c r="F449" s="41" t="e">
        <f>IF(A449="","",'Frese Valve Selection'!D449)</f>
        <v>#N/A</v>
      </c>
      <c r="G449" s="41">
        <v>1</v>
      </c>
      <c r="H449" s="41" t="s">
        <v>78</v>
      </c>
      <c r="I449" s="41" t="e">
        <f>IF(A449="","",'Frese Valve Selection'!AF449&amp;" kPa")</f>
        <v>#N/A</v>
      </c>
      <c r="J449" s="41" t="e">
        <f>IF(A449="","",'Frese Valve Selection'!B449)</f>
        <v>#N/A</v>
      </c>
      <c r="K449" s="42" t="e">
        <f>IF(A449="","",'Frese Valve Selection'!E449)</f>
        <v>#N/A</v>
      </c>
    </row>
    <row r="450" spans="1:11">
      <c r="A450" s="40" t="e">
        <f>IF('Frese Valve Selection'!Q450=1,IF(ISBLANK('Frese Valve Selection'!T450),"",'Frese Valve Selection'!T450),"")</f>
        <v>#N/A</v>
      </c>
      <c r="B450" s="41" t="e">
        <f>IF(A450="","",'Frese Valve Selection'!C450)</f>
        <v>#N/A</v>
      </c>
      <c r="C450" s="41" t="e">
        <f>IF(A450="","",'Frese Valve Selection'!AE450)</f>
        <v>#N/A</v>
      </c>
      <c r="D450" s="41"/>
      <c r="E450" s="41"/>
      <c r="F450" s="41" t="e">
        <f>IF(A450="","",'Frese Valve Selection'!D450)</f>
        <v>#N/A</v>
      </c>
      <c r="G450" s="41">
        <v>1</v>
      </c>
      <c r="H450" s="41" t="s">
        <v>78</v>
      </c>
      <c r="I450" s="41" t="e">
        <f>IF(A450="","",'Frese Valve Selection'!AF450&amp;" kPa")</f>
        <v>#N/A</v>
      </c>
      <c r="J450" s="41" t="e">
        <f>IF(A450="","",'Frese Valve Selection'!B450)</f>
        <v>#N/A</v>
      </c>
      <c r="K450" s="42" t="e">
        <f>IF(A450="","",'Frese Valve Selection'!E450)</f>
        <v>#N/A</v>
      </c>
    </row>
    <row r="451" spans="1:11">
      <c r="A451" s="40" t="e">
        <f>IF('Frese Valve Selection'!Q451=1,IF(ISBLANK('Frese Valve Selection'!T451),"",'Frese Valve Selection'!T451),"")</f>
        <v>#N/A</v>
      </c>
      <c r="B451" s="41" t="e">
        <f>IF(A451="","",'Frese Valve Selection'!C451)</f>
        <v>#N/A</v>
      </c>
      <c r="C451" s="41" t="e">
        <f>IF(A451="","",'Frese Valve Selection'!AE451)</f>
        <v>#N/A</v>
      </c>
      <c r="D451" s="41"/>
      <c r="E451" s="41"/>
      <c r="F451" s="41" t="e">
        <f>IF(A451="","",'Frese Valve Selection'!D451)</f>
        <v>#N/A</v>
      </c>
      <c r="G451" s="41">
        <v>1</v>
      </c>
      <c r="H451" s="41" t="s">
        <v>78</v>
      </c>
      <c r="I451" s="41" t="e">
        <f>IF(A451="","",'Frese Valve Selection'!AF451&amp;" kPa")</f>
        <v>#N/A</v>
      </c>
      <c r="J451" s="41" t="e">
        <f>IF(A451="","",'Frese Valve Selection'!B451)</f>
        <v>#N/A</v>
      </c>
      <c r="K451" s="42" t="e">
        <f>IF(A451="","",'Frese Valve Selection'!E451)</f>
        <v>#N/A</v>
      </c>
    </row>
    <row r="452" spans="1:11">
      <c r="A452" s="40" t="e">
        <f>IF('Frese Valve Selection'!Q452=1,IF(ISBLANK('Frese Valve Selection'!T452),"",'Frese Valve Selection'!T452),"")</f>
        <v>#N/A</v>
      </c>
      <c r="B452" s="41" t="e">
        <f>IF(A452="","",'Frese Valve Selection'!C452)</f>
        <v>#N/A</v>
      </c>
      <c r="C452" s="41" t="e">
        <f>IF(A452="","",'Frese Valve Selection'!AE452)</f>
        <v>#N/A</v>
      </c>
      <c r="D452" s="41"/>
      <c r="E452" s="41"/>
      <c r="F452" s="41" t="e">
        <f>IF(A452="","",'Frese Valve Selection'!D452)</f>
        <v>#N/A</v>
      </c>
      <c r="G452" s="41">
        <v>1</v>
      </c>
      <c r="H452" s="41" t="s">
        <v>78</v>
      </c>
      <c r="I452" s="41" t="e">
        <f>IF(A452="","",'Frese Valve Selection'!AF452&amp;" kPa")</f>
        <v>#N/A</v>
      </c>
      <c r="J452" s="41" t="e">
        <f>IF(A452="","",'Frese Valve Selection'!B452)</f>
        <v>#N/A</v>
      </c>
      <c r="K452" s="42" t="e">
        <f>IF(A452="","",'Frese Valve Selection'!E452)</f>
        <v>#N/A</v>
      </c>
    </row>
    <row r="453" spans="1:11">
      <c r="A453" s="40" t="e">
        <f>IF('Frese Valve Selection'!Q453=1,IF(ISBLANK('Frese Valve Selection'!T453),"",'Frese Valve Selection'!T453),"")</f>
        <v>#N/A</v>
      </c>
      <c r="B453" s="41" t="e">
        <f>IF(A453="","",'Frese Valve Selection'!C453)</f>
        <v>#N/A</v>
      </c>
      <c r="C453" s="41" t="e">
        <f>IF(A453="","",'Frese Valve Selection'!AE453)</f>
        <v>#N/A</v>
      </c>
      <c r="D453" s="41"/>
      <c r="E453" s="41"/>
      <c r="F453" s="41" t="e">
        <f>IF(A453="","",'Frese Valve Selection'!D453)</f>
        <v>#N/A</v>
      </c>
      <c r="G453" s="41">
        <v>1</v>
      </c>
      <c r="H453" s="41" t="s">
        <v>78</v>
      </c>
      <c r="I453" s="41" t="e">
        <f>IF(A453="","",'Frese Valve Selection'!AF453&amp;" kPa")</f>
        <v>#N/A</v>
      </c>
      <c r="J453" s="41" t="e">
        <f>IF(A453="","",'Frese Valve Selection'!B453)</f>
        <v>#N/A</v>
      </c>
      <c r="K453" s="42" t="e">
        <f>IF(A453="","",'Frese Valve Selection'!E453)</f>
        <v>#N/A</v>
      </c>
    </row>
    <row r="454" spans="1:11">
      <c r="A454" s="40" t="e">
        <f>IF('Frese Valve Selection'!Q454=1,IF(ISBLANK('Frese Valve Selection'!T454),"",'Frese Valve Selection'!T454),"")</f>
        <v>#N/A</v>
      </c>
      <c r="B454" s="41" t="e">
        <f>IF(A454="","",'Frese Valve Selection'!C454)</f>
        <v>#N/A</v>
      </c>
      <c r="C454" s="41" t="e">
        <f>IF(A454="","",'Frese Valve Selection'!AE454)</f>
        <v>#N/A</v>
      </c>
      <c r="D454" s="41"/>
      <c r="E454" s="41"/>
      <c r="F454" s="41" t="e">
        <f>IF(A454="","",'Frese Valve Selection'!D454)</f>
        <v>#N/A</v>
      </c>
      <c r="G454" s="41">
        <v>1</v>
      </c>
      <c r="H454" s="41" t="s">
        <v>78</v>
      </c>
      <c r="I454" s="41" t="e">
        <f>IF(A454="","",'Frese Valve Selection'!AF454&amp;" kPa")</f>
        <v>#N/A</v>
      </c>
      <c r="J454" s="41" t="e">
        <f>IF(A454="","",'Frese Valve Selection'!B454)</f>
        <v>#N/A</v>
      </c>
      <c r="K454" s="42" t="e">
        <f>IF(A454="","",'Frese Valve Selection'!E454)</f>
        <v>#N/A</v>
      </c>
    </row>
    <row r="455" spans="1:11">
      <c r="A455" s="40" t="e">
        <f>IF('Frese Valve Selection'!Q455=1,IF(ISBLANK('Frese Valve Selection'!T455),"",'Frese Valve Selection'!T455),"")</f>
        <v>#N/A</v>
      </c>
      <c r="B455" s="41" t="e">
        <f>IF(A455="","",'Frese Valve Selection'!C455)</f>
        <v>#N/A</v>
      </c>
      <c r="C455" s="41" t="e">
        <f>IF(A455="","",'Frese Valve Selection'!AE455)</f>
        <v>#N/A</v>
      </c>
      <c r="D455" s="41"/>
      <c r="E455" s="41"/>
      <c r="F455" s="41" t="e">
        <f>IF(A455="","",'Frese Valve Selection'!D455)</f>
        <v>#N/A</v>
      </c>
      <c r="G455" s="41">
        <v>1</v>
      </c>
      <c r="H455" s="41" t="s">
        <v>78</v>
      </c>
      <c r="I455" s="41" t="e">
        <f>IF(A455="","",'Frese Valve Selection'!AF455&amp;" kPa")</f>
        <v>#N/A</v>
      </c>
      <c r="J455" s="41" t="e">
        <f>IF(A455="","",'Frese Valve Selection'!B455)</f>
        <v>#N/A</v>
      </c>
      <c r="K455" s="42" t="e">
        <f>IF(A455="","",'Frese Valve Selection'!E455)</f>
        <v>#N/A</v>
      </c>
    </row>
    <row r="456" spans="1:11">
      <c r="A456" s="40" t="e">
        <f>IF('Frese Valve Selection'!Q456=1,IF(ISBLANK('Frese Valve Selection'!T456),"",'Frese Valve Selection'!T456),"")</f>
        <v>#N/A</v>
      </c>
      <c r="B456" s="41" t="e">
        <f>IF(A456="","",'Frese Valve Selection'!C456)</f>
        <v>#N/A</v>
      </c>
      <c r="C456" s="41" t="e">
        <f>IF(A456="","",'Frese Valve Selection'!AE456)</f>
        <v>#N/A</v>
      </c>
      <c r="D456" s="41"/>
      <c r="E456" s="41"/>
      <c r="F456" s="41" t="e">
        <f>IF(A456="","",'Frese Valve Selection'!D456)</f>
        <v>#N/A</v>
      </c>
      <c r="G456" s="41">
        <v>1</v>
      </c>
      <c r="H456" s="41" t="s">
        <v>78</v>
      </c>
      <c r="I456" s="41" t="e">
        <f>IF(A456="","",'Frese Valve Selection'!AF456&amp;" kPa")</f>
        <v>#N/A</v>
      </c>
      <c r="J456" s="41" t="e">
        <f>IF(A456="","",'Frese Valve Selection'!B456)</f>
        <v>#N/A</v>
      </c>
      <c r="K456" s="42" t="e">
        <f>IF(A456="","",'Frese Valve Selection'!E456)</f>
        <v>#N/A</v>
      </c>
    </row>
    <row r="457" spans="1:11">
      <c r="A457" s="40" t="e">
        <f>IF('Frese Valve Selection'!Q457=1,IF(ISBLANK('Frese Valve Selection'!T457),"",'Frese Valve Selection'!T457),"")</f>
        <v>#N/A</v>
      </c>
      <c r="B457" s="41" t="e">
        <f>IF(A457="","",'Frese Valve Selection'!C457)</f>
        <v>#N/A</v>
      </c>
      <c r="C457" s="41" t="e">
        <f>IF(A457="","",'Frese Valve Selection'!AE457)</f>
        <v>#N/A</v>
      </c>
      <c r="D457" s="41"/>
      <c r="E457" s="41"/>
      <c r="F457" s="41" t="e">
        <f>IF(A457="","",'Frese Valve Selection'!D457)</f>
        <v>#N/A</v>
      </c>
      <c r="G457" s="41">
        <v>1</v>
      </c>
      <c r="H457" s="41" t="s">
        <v>78</v>
      </c>
      <c r="I457" s="41" t="e">
        <f>IF(A457="","",'Frese Valve Selection'!AF457&amp;" kPa")</f>
        <v>#N/A</v>
      </c>
      <c r="J457" s="41" t="e">
        <f>IF(A457="","",'Frese Valve Selection'!B457)</f>
        <v>#N/A</v>
      </c>
      <c r="K457" s="42" t="e">
        <f>IF(A457="","",'Frese Valve Selection'!E457)</f>
        <v>#N/A</v>
      </c>
    </row>
    <row r="458" spans="1:11">
      <c r="A458" s="40" t="e">
        <f>IF('Frese Valve Selection'!Q458=1,IF(ISBLANK('Frese Valve Selection'!T458),"",'Frese Valve Selection'!T458),"")</f>
        <v>#N/A</v>
      </c>
      <c r="B458" s="41" t="e">
        <f>IF(A458="","",'Frese Valve Selection'!C458)</f>
        <v>#N/A</v>
      </c>
      <c r="C458" s="41" t="e">
        <f>IF(A458="","",'Frese Valve Selection'!AE458)</f>
        <v>#N/A</v>
      </c>
      <c r="D458" s="41"/>
      <c r="E458" s="41"/>
      <c r="F458" s="41" t="e">
        <f>IF(A458="","",'Frese Valve Selection'!D458)</f>
        <v>#N/A</v>
      </c>
      <c r="G458" s="41">
        <v>1</v>
      </c>
      <c r="H458" s="41" t="s">
        <v>78</v>
      </c>
      <c r="I458" s="41" t="e">
        <f>IF(A458="","",'Frese Valve Selection'!AF458&amp;" kPa")</f>
        <v>#N/A</v>
      </c>
      <c r="J458" s="41" t="e">
        <f>IF(A458="","",'Frese Valve Selection'!B458)</f>
        <v>#N/A</v>
      </c>
      <c r="K458" s="42" t="e">
        <f>IF(A458="","",'Frese Valve Selection'!E458)</f>
        <v>#N/A</v>
      </c>
    </row>
    <row r="459" spans="1:11">
      <c r="A459" s="40" t="e">
        <f>IF('Frese Valve Selection'!Q459=1,IF(ISBLANK('Frese Valve Selection'!T459),"",'Frese Valve Selection'!T459),"")</f>
        <v>#N/A</v>
      </c>
      <c r="B459" s="41" t="e">
        <f>IF(A459="","",'Frese Valve Selection'!C459)</f>
        <v>#N/A</v>
      </c>
      <c r="C459" s="41" t="e">
        <f>IF(A459="","",'Frese Valve Selection'!AE459)</f>
        <v>#N/A</v>
      </c>
      <c r="D459" s="41"/>
      <c r="E459" s="41"/>
      <c r="F459" s="41" t="e">
        <f>IF(A459="","",'Frese Valve Selection'!D459)</f>
        <v>#N/A</v>
      </c>
      <c r="G459" s="41">
        <v>1</v>
      </c>
      <c r="H459" s="41" t="s">
        <v>78</v>
      </c>
      <c r="I459" s="41" t="e">
        <f>IF(A459="","",'Frese Valve Selection'!AF459&amp;" kPa")</f>
        <v>#N/A</v>
      </c>
      <c r="J459" s="41" t="e">
        <f>IF(A459="","",'Frese Valve Selection'!B459)</f>
        <v>#N/A</v>
      </c>
      <c r="K459" s="42" t="e">
        <f>IF(A459="","",'Frese Valve Selection'!E459)</f>
        <v>#N/A</v>
      </c>
    </row>
    <row r="460" spans="1:11">
      <c r="A460" s="40" t="e">
        <f>IF('Frese Valve Selection'!Q460=1,IF(ISBLANK('Frese Valve Selection'!T460),"",'Frese Valve Selection'!T460),"")</f>
        <v>#N/A</v>
      </c>
      <c r="B460" s="41" t="e">
        <f>IF(A460="","",'Frese Valve Selection'!C460)</f>
        <v>#N/A</v>
      </c>
      <c r="C460" s="41" t="e">
        <f>IF(A460="","",'Frese Valve Selection'!AE460)</f>
        <v>#N/A</v>
      </c>
      <c r="D460" s="41"/>
      <c r="E460" s="41"/>
      <c r="F460" s="41" t="e">
        <f>IF(A460="","",'Frese Valve Selection'!D460)</f>
        <v>#N/A</v>
      </c>
      <c r="G460" s="41">
        <v>1</v>
      </c>
      <c r="H460" s="41" t="s">
        <v>78</v>
      </c>
      <c r="I460" s="41" t="e">
        <f>IF(A460="","",'Frese Valve Selection'!AF460&amp;" kPa")</f>
        <v>#N/A</v>
      </c>
      <c r="J460" s="41" t="e">
        <f>IF(A460="","",'Frese Valve Selection'!B460)</f>
        <v>#N/A</v>
      </c>
      <c r="K460" s="42" t="e">
        <f>IF(A460="","",'Frese Valve Selection'!E460)</f>
        <v>#N/A</v>
      </c>
    </row>
    <row r="461" spans="1:11">
      <c r="A461" s="40" t="e">
        <f>IF('Frese Valve Selection'!Q461=1,IF(ISBLANK('Frese Valve Selection'!T461),"",'Frese Valve Selection'!T461),"")</f>
        <v>#N/A</v>
      </c>
      <c r="B461" s="41" t="e">
        <f>IF(A461="","",'Frese Valve Selection'!C461)</f>
        <v>#N/A</v>
      </c>
      <c r="C461" s="41" t="e">
        <f>IF(A461="","",'Frese Valve Selection'!AE461)</f>
        <v>#N/A</v>
      </c>
      <c r="D461" s="41"/>
      <c r="E461" s="41"/>
      <c r="F461" s="41" t="e">
        <f>IF(A461="","",'Frese Valve Selection'!D461)</f>
        <v>#N/A</v>
      </c>
      <c r="G461" s="41">
        <v>1</v>
      </c>
      <c r="H461" s="41" t="s">
        <v>78</v>
      </c>
      <c r="I461" s="41" t="e">
        <f>IF(A461="","",'Frese Valve Selection'!AF461&amp;" kPa")</f>
        <v>#N/A</v>
      </c>
      <c r="J461" s="41" t="e">
        <f>IF(A461="","",'Frese Valve Selection'!B461)</f>
        <v>#N/A</v>
      </c>
      <c r="K461" s="42" t="e">
        <f>IF(A461="","",'Frese Valve Selection'!E461)</f>
        <v>#N/A</v>
      </c>
    </row>
    <row r="462" spans="1:11">
      <c r="A462" s="40" t="e">
        <f>IF('Frese Valve Selection'!Q462=1,IF(ISBLANK('Frese Valve Selection'!T462),"",'Frese Valve Selection'!T462),"")</f>
        <v>#N/A</v>
      </c>
      <c r="B462" s="41" t="e">
        <f>IF(A462="","",'Frese Valve Selection'!C462)</f>
        <v>#N/A</v>
      </c>
      <c r="C462" s="41" t="e">
        <f>IF(A462="","",'Frese Valve Selection'!AE462)</f>
        <v>#N/A</v>
      </c>
      <c r="D462" s="41"/>
      <c r="E462" s="41"/>
      <c r="F462" s="41" t="e">
        <f>IF(A462="","",'Frese Valve Selection'!D462)</f>
        <v>#N/A</v>
      </c>
      <c r="G462" s="41">
        <v>1</v>
      </c>
      <c r="H462" s="41" t="s">
        <v>78</v>
      </c>
      <c r="I462" s="41" t="e">
        <f>IF(A462="","",'Frese Valve Selection'!AF462&amp;" kPa")</f>
        <v>#N/A</v>
      </c>
      <c r="J462" s="41" t="e">
        <f>IF(A462="","",'Frese Valve Selection'!B462)</f>
        <v>#N/A</v>
      </c>
      <c r="K462" s="42" t="e">
        <f>IF(A462="","",'Frese Valve Selection'!E462)</f>
        <v>#N/A</v>
      </c>
    </row>
    <row r="463" spans="1:11">
      <c r="A463" s="40" t="e">
        <f>IF('Frese Valve Selection'!Q463=1,IF(ISBLANK('Frese Valve Selection'!T463),"",'Frese Valve Selection'!T463),"")</f>
        <v>#N/A</v>
      </c>
      <c r="B463" s="41" t="e">
        <f>IF(A463="","",'Frese Valve Selection'!C463)</f>
        <v>#N/A</v>
      </c>
      <c r="C463" s="41" t="e">
        <f>IF(A463="","",'Frese Valve Selection'!AE463)</f>
        <v>#N/A</v>
      </c>
      <c r="D463" s="41"/>
      <c r="E463" s="41"/>
      <c r="F463" s="41" t="e">
        <f>IF(A463="","",'Frese Valve Selection'!D463)</f>
        <v>#N/A</v>
      </c>
      <c r="G463" s="41">
        <v>1</v>
      </c>
      <c r="H463" s="41" t="s">
        <v>78</v>
      </c>
      <c r="I463" s="41" t="e">
        <f>IF(A463="","",'Frese Valve Selection'!AF463&amp;" kPa")</f>
        <v>#N/A</v>
      </c>
      <c r="J463" s="41" t="e">
        <f>IF(A463="","",'Frese Valve Selection'!B463)</f>
        <v>#N/A</v>
      </c>
      <c r="K463" s="42" t="e">
        <f>IF(A463="","",'Frese Valve Selection'!E463)</f>
        <v>#N/A</v>
      </c>
    </row>
    <row r="464" spans="1:11">
      <c r="A464" s="40" t="e">
        <f>IF('Frese Valve Selection'!Q464=1,IF(ISBLANK('Frese Valve Selection'!T464),"",'Frese Valve Selection'!T464),"")</f>
        <v>#N/A</v>
      </c>
      <c r="B464" s="41" t="e">
        <f>IF(A464="","",'Frese Valve Selection'!C464)</f>
        <v>#N/A</v>
      </c>
      <c r="C464" s="41" t="e">
        <f>IF(A464="","",'Frese Valve Selection'!AE464)</f>
        <v>#N/A</v>
      </c>
      <c r="D464" s="41"/>
      <c r="E464" s="41"/>
      <c r="F464" s="41" t="e">
        <f>IF(A464="","",'Frese Valve Selection'!D464)</f>
        <v>#N/A</v>
      </c>
      <c r="G464" s="41">
        <v>1</v>
      </c>
      <c r="H464" s="41" t="s">
        <v>78</v>
      </c>
      <c r="I464" s="41" t="e">
        <f>IF(A464="","",'Frese Valve Selection'!AF464&amp;" kPa")</f>
        <v>#N/A</v>
      </c>
      <c r="J464" s="41" t="e">
        <f>IF(A464="","",'Frese Valve Selection'!B464)</f>
        <v>#N/A</v>
      </c>
      <c r="K464" s="42" t="e">
        <f>IF(A464="","",'Frese Valve Selection'!E464)</f>
        <v>#N/A</v>
      </c>
    </row>
    <row r="465" spans="1:11">
      <c r="A465" s="40" t="e">
        <f>IF('Frese Valve Selection'!Q465=1,IF(ISBLANK('Frese Valve Selection'!T465),"",'Frese Valve Selection'!T465),"")</f>
        <v>#N/A</v>
      </c>
      <c r="B465" s="41" t="e">
        <f>IF(A465="","",'Frese Valve Selection'!C465)</f>
        <v>#N/A</v>
      </c>
      <c r="C465" s="41" t="e">
        <f>IF(A465="","",'Frese Valve Selection'!AE465)</f>
        <v>#N/A</v>
      </c>
      <c r="D465" s="41"/>
      <c r="E465" s="41"/>
      <c r="F465" s="41" t="e">
        <f>IF(A465="","",'Frese Valve Selection'!D465)</f>
        <v>#N/A</v>
      </c>
      <c r="G465" s="41">
        <v>1</v>
      </c>
      <c r="H465" s="41" t="s">
        <v>78</v>
      </c>
      <c r="I465" s="41" t="e">
        <f>IF(A465="","",'Frese Valve Selection'!AF465&amp;" kPa")</f>
        <v>#N/A</v>
      </c>
      <c r="J465" s="41" t="e">
        <f>IF(A465="","",'Frese Valve Selection'!B465)</f>
        <v>#N/A</v>
      </c>
      <c r="K465" s="42" t="e">
        <f>IF(A465="","",'Frese Valve Selection'!E465)</f>
        <v>#N/A</v>
      </c>
    </row>
    <row r="466" spans="1:11">
      <c r="A466" s="40" t="e">
        <f>IF('Frese Valve Selection'!Q466=1,IF(ISBLANK('Frese Valve Selection'!T466),"",'Frese Valve Selection'!T466),"")</f>
        <v>#N/A</v>
      </c>
      <c r="B466" s="41" t="e">
        <f>IF(A466="","",'Frese Valve Selection'!C466)</f>
        <v>#N/A</v>
      </c>
      <c r="C466" s="41" t="e">
        <f>IF(A466="","",'Frese Valve Selection'!AE466)</f>
        <v>#N/A</v>
      </c>
      <c r="D466" s="41"/>
      <c r="E466" s="41"/>
      <c r="F466" s="41" t="e">
        <f>IF(A466="","",'Frese Valve Selection'!D466)</f>
        <v>#N/A</v>
      </c>
      <c r="G466" s="41">
        <v>1</v>
      </c>
      <c r="H466" s="41" t="s">
        <v>78</v>
      </c>
      <c r="I466" s="41" t="e">
        <f>IF(A466="","",'Frese Valve Selection'!AF466&amp;" kPa")</f>
        <v>#N/A</v>
      </c>
      <c r="J466" s="41" t="e">
        <f>IF(A466="","",'Frese Valve Selection'!B466)</f>
        <v>#N/A</v>
      </c>
      <c r="K466" s="42" t="e">
        <f>IF(A466="","",'Frese Valve Selection'!E466)</f>
        <v>#N/A</v>
      </c>
    </row>
    <row r="467" spans="1:11">
      <c r="A467" s="40" t="e">
        <f>IF('Frese Valve Selection'!Q467=1,IF(ISBLANK('Frese Valve Selection'!T467),"",'Frese Valve Selection'!T467),"")</f>
        <v>#N/A</v>
      </c>
      <c r="B467" s="41" t="e">
        <f>IF(A467="","",'Frese Valve Selection'!C467)</f>
        <v>#N/A</v>
      </c>
      <c r="C467" s="41" t="e">
        <f>IF(A467="","",'Frese Valve Selection'!AE467)</f>
        <v>#N/A</v>
      </c>
      <c r="D467" s="41"/>
      <c r="E467" s="41"/>
      <c r="F467" s="41" t="e">
        <f>IF(A467="","",'Frese Valve Selection'!D467)</f>
        <v>#N/A</v>
      </c>
      <c r="G467" s="41">
        <v>1</v>
      </c>
      <c r="H467" s="41" t="s">
        <v>78</v>
      </c>
      <c r="I467" s="41" t="e">
        <f>IF(A467="","",'Frese Valve Selection'!AF467&amp;" kPa")</f>
        <v>#N/A</v>
      </c>
      <c r="J467" s="41" t="e">
        <f>IF(A467="","",'Frese Valve Selection'!B467)</f>
        <v>#N/A</v>
      </c>
      <c r="K467" s="42" t="e">
        <f>IF(A467="","",'Frese Valve Selection'!E467)</f>
        <v>#N/A</v>
      </c>
    </row>
    <row r="468" spans="1:11">
      <c r="A468" s="40" t="e">
        <f>IF('Frese Valve Selection'!Q468=1,IF(ISBLANK('Frese Valve Selection'!T468),"",'Frese Valve Selection'!T468),"")</f>
        <v>#N/A</v>
      </c>
      <c r="B468" s="41" t="e">
        <f>IF(A468="","",'Frese Valve Selection'!C468)</f>
        <v>#N/A</v>
      </c>
      <c r="C468" s="41" t="e">
        <f>IF(A468="","",'Frese Valve Selection'!AE468)</f>
        <v>#N/A</v>
      </c>
      <c r="D468" s="41"/>
      <c r="E468" s="41"/>
      <c r="F468" s="41" t="e">
        <f>IF(A468="","",'Frese Valve Selection'!D468)</f>
        <v>#N/A</v>
      </c>
      <c r="G468" s="41">
        <v>1</v>
      </c>
      <c r="H468" s="41" t="s">
        <v>78</v>
      </c>
      <c r="I468" s="41" t="e">
        <f>IF(A468="","",'Frese Valve Selection'!AF468&amp;" kPa")</f>
        <v>#N/A</v>
      </c>
      <c r="J468" s="41" t="e">
        <f>IF(A468="","",'Frese Valve Selection'!B468)</f>
        <v>#N/A</v>
      </c>
      <c r="K468" s="42" t="e">
        <f>IF(A468="","",'Frese Valve Selection'!E468)</f>
        <v>#N/A</v>
      </c>
    </row>
    <row r="469" spans="1:11">
      <c r="A469" s="40" t="e">
        <f>IF('Frese Valve Selection'!Q469=1,IF(ISBLANK('Frese Valve Selection'!T469),"",'Frese Valve Selection'!T469),"")</f>
        <v>#N/A</v>
      </c>
      <c r="B469" s="41" t="e">
        <f>IF(A469="","",'Frese Valve Selection'!C469)</f>
        <v>#N/A</v>
      </c>
      <c r="C469" s="41" t="e">
        <f>IF(A469="","",'Frese Valve Selection'!AE469)</f>
        <v>#N/A</v>
      </c>
      <c r="D469" s="41"/>
      <c r="E469" s="41"/>
      <c r="F469" s="41" t="e">
        <f>IF(A469="","",'Frese Valve Selection'!D469)</f>
        <v>#N/A</v>
      </c>
      <c r="G469" s="41">
        <v>1</v>
      </c>
      <c r="H469" s="41" t="s">
        <v>78</v>
      </c>
      <c r="I469" s="41" t="e">
        <f>IF(A469="","",'Frese Valve Selection'!AF469&amp;" kPa")</f>
        <v>#N/A</v>
      </c>
      <c r="J469" s="41" t="e">
        <f>IF(A469="","",'Frese Valve Selection'!B469)</f>
        <v>#N/A</v>
      </c>
      <c r="K469" s="42" t="e">
        <f>IF(A469="","",'Frese Valve Selection'!E469)</f>
        <v>#N/A</v>
      </c>
    </row>
    <row r="470" spans="1:11">
      <c r="A470" s="40" t="e">
        <f>IF('Frese Valve Selection'!Q470=1,IF(ISBLANK('Frese Valve Selection'!T470),"",'Frese Valve Selection'!T470),"")</f>
        <v>#N/A</v>
      </c>
      <c r="B470" s="41" t="e">
        <f>IF(A470="","",'Frese Valve Selection'!C470)</f>
        <v>#N/A</v>
      </c>
      <c r="C470" s="41" t="e">
        <f>IF(A470="","",'Frese Valve Selection'!AE470)</f>
        <v>#N/A</v>
      </c>
      <c r="D470" s="41"/>
      <c r="E470" s="41"/>
      <c r="F470" s="41" t="e">
        <f>IF(A470="","",'Frese Valve Selection'!D470)</f>
        <v>#N/A</v>
      </c>
      <c r="G470" s="41">
        <v>1</v>
      </c>
      <c r="H470" s="41" t="s">
        <v>78</v>
      </c>
      <c r="I470" s="41" t="e">
        <f>IF(A470="","",'Frese Valve Selection'!AF470&amp;" kPa")</f>
        <v>#N/A</v>
      </c>
      <c r="J470" s="41" t="e">
        <f>IF(A470="","",'Frese Valve Selection'!B470)</f>
        <v>#N/A</v>
      </c>
      <c r="K470" s="42" t="e">
        <f>IF(A470="","",'Frese Valve Selection'!E470)</f>
        <v>#N/A</v>
      </c>
    </row>
    <row r="471" spans="1:11">
      <c r="A471" s="40" t="e">
        <f>IF('Frese Valve Selection'!Q471=1,IF(ISBLANK('Frese Valve Selection'!T471),"",'Frese Valve Selection'!T471),"")</f>
        <v>#N/A</v>
      </c>
      <c r="B471" s="41" t="e">
        <f>IF(A471="","",'Frese Valve Selection'!C471)</f>
        <v>#N/A</v>
      </c>
      <c r="C471" s="41" t="e">
        <f>IF(A471="","",'Frese Valve Selection'!AE471)</f>
        <v>#N/A</v>
      </c>
      <c r="D471" s="41"/>
      <c r="E471" s="41"/>
      <c r="F471" s="41" t="e">
        <f>IF(A471="","",'Frese Valve Selection'!D471)</f>
        <v>#N/A</v>
      </c>
      <c r="G471" s="41">
        <v>1</v>
      </c>
      <c r="H471" s="41" t="s">
        <v>78</v>
      </c>
      <c r="I471" s="41" t="e">
        <f>IF(A471="","",'Frese Valve Selection'!AF471&amp;" kPa")</f>
        <v>#N/A</v>
      </c>
      <c r="J471" s="41" t="e">
        <f>IF(A471="","",'Frese Valve Selection'!B471)</f>
        <v>#N/A</v>
      </c>
      <c r="K471" s="42" t="e">
        <f>IF(A471="","",'Frese Valve Selection'!E471)</f>
        <v>#N/A</v>
      </c>
    </row>
    <row r="472" spans="1:11">
      <c r="A472" s="40" t="e">
        <f>IF('Frese Valve Selection'!Q472=1,IF(ISBLANK('Frese Valve Selection'!T472),"",'Frese Valve Selection'!T472),"")</f>
        <v>#N/A</v>
      </c>
      <c r="B472" s="41" t="e">
        <f>IF(A472="","",'Frese Valve Selection'!C472)</f>
        <v>#N/A</v>
      </c>
      <c r="C472" s="41" t="e">
        <f>IF(A472="","",'Frese Valve Selection'!AE472)</f>
        <v>#N/A</v>
      </c>
      <c r="D472" s="41"/>
      <c r="E472" s="41"/>
      <c r="F472" s="41" t="e">
        <f>IF(A472="","",'Frese Valve Selection'!D472)</f>
        <v>#N/A</v>
      </c>
      <c r="G472" s="41">
        <v>1</v>
      </c>
      <c r="H472" s="41" t="s">
        <v>78</v>
      </c>
      <c r="I472" s="41" t="e">
        <f>IF(A472="","",'Frese Valve Selection'!AF472&amp;" kPa")</f>
        <v>#N/A</v>
      </c>
      <c r="J472" s="41" t="e">
        <f>IF(A472="","",'Frese Valve Selection'!B472)</f>
        <v>#N/A</v>
      </c>
      <c r="K472" s="42" t="e">
        <f>IF(A472="","",'Frese Valve Selection'!E472)</f>
        <v>#N/A</v>
      </c>
    </row>
    <row r="473" spans="1:11">
      <c r="A473" s="40" t="e">
        <f>IF('Frese Valve Selection'!Q473=1,IF(ISBLANK('Frese Valve Selection'!T473),"",'Frese Valve Selection'!T473),"")</f>
        <v>#N/A</v>
      </c>
      <c r="B473" s="41" t="e">
        <f>IF(A473="","",'Frese Valve Selection'!C473)</f>
        <v>#N/A</v>
      </c>
      <c r="C473" s="41" t="e">
        <f>IF(A473="","",'Frese Valve Selection'!AE473)</f>
        <v>#N/A</v>
      </c>
      <c r="D473" s="41"/>
      <c r="E473" s="41"/>
      <c r="F473" s="41" t="e">
        <f>IF(A473="","",'Frese Valve Selection'!D473)</f>
        <v>#N/A</v>
      </c>
      <c r="G473" s="41">
        <v>1</v>
      </c>
      <c r="H473" s="41" t="s">
        <v>78</v>
      </c>
      <c r="I473" s="41" t="e">
        <f>IF(A473="","",'Frese Valve Selection'!AF473&amp;" kPa")</f>
        <v>#N/A</v>
      </c>
      <c r="J473" s="41" t="e">
        <f>IF(A473="","",'Frese Valve Selection'!B473)</f>
        <v>#N/A</v>
      </c>
      <c r="K473" s="42" t="e">
        <f>IF(A473="","",'Frese Valve Selection'!E473)</f>
        <v>#N/A</v>
      </c>
    </row>
    <row r="474" spans="1:11">
      <c r="A474" s="40" t="e">
        <f>IF('Frese Valve Selection'!Q474=1,IF(ISBLANK('Frese Valve Selection'!T474),"",'Frese Valve Selection'!T474),"")</f>
        <v>#N/A</v>
      </c>
      <c r="B474" s="41" t="e">
        <f>IF(A474="","",'Frese Valve Selection'!C474)</f>
        <v>#N/A</v>
      </c>
      <c r="C474" s="41" t="e">
        <f>IF(A474="","",'Frese Valve Selection'!AE474)</f>
        <v>#N/A</v>
      </c>
      <c r="D474" s="41"/>
      <c r="E474" s="41"/>
      <c r="F474" s="41" t="e">
        <f>IF(A474="","",'Frese Valve Selection'!D474)</f>
        <v>#N/A</v>
      </c>
      <c r="G474" s="41">
        <v>1</v>
      </c>
      <c r="H474" s="41" t="s">
        <v>78</v>
      </c>
      <c r="I474" s="41" t="e">
        <f>IF(A474="","",'Frese Valve Selection'!AF474&amp;" kPa")</f>
        <v>#N/A</v>
      </c>
      <c r="J474" s="41" t="e">
        <f>IF(A474="","",'Frese Valve Selection'!B474)</f>
        <v>#N/A</v>
      </c>
      <c r="K474" s="42" t="e">
        <f>IF(A474="","",'Frese Valve Selection'!E474)</f>
        <v>#N/A</v>
      </c>
    </row>
    <row r="475" spans="1:11">
      <c r="A475" s="40" t="e">
        <f>IF('Frese Valve Selection'!Q475=1,IF(ISBLANK('Frese Valve Selection'!T475),"",'Frese Valve Selection'!T475),"")</f>
        <v>#N/A</v>
      </c>
      <c r="B475" s="41" t="e">
        <f>IF(A475="","",'Frese Valve Selection'!C475)</f>
        <v>#N/A</v>
      </c>
      <c r="C475" s="41" t="e">
        <f>IF(A475="","",'Frese Valve Selection'!AE475)</f>
        <v>#N/A</v>
      </c>
      <c r="D475" s="41"/>
      <c r="E475" s="41"/>
      <c r="F475" s="41" t="e">
        <f>IF(A475="","",'Frese Valve Selection'!D475)</f>
        <v>#N/A</v>
      </c>
      <c r="G475" s="41">
        <v>1</v>
      </c>
      <c r="H475" s="41" t="s">
        <v>78</v>
      </c>
      <c r="I475" s="41" t="e">
        <f>IF(A475="","",'Frese Valve Selection'!AF475&amp;" kPa")</f>
        <v>#N/A</v>
      </c>
      <c r="J475" s="41" t="e">
        <f>IF(A475="","",'Frese Valve Selection'!B475)</f>
        <v>#N/A</v>
      </c>
      <c r="K475" s="42" t="e">
        <f>IF(A475="","",'Frese Valve Selection'!E475)</f>
        <v>#N/A</v>
      </c>
    </row>
    <row r="476" spans="1:11">
      <c r="A476" s="40" t="e">
        <f>IF('Frese Valve Selection'!Q476=1,IF(ISBLANK('Frese Valve Selection'!T476),"",'Frese Valve Selection'!T476),"")</f>
        <v>#N/A</v>
      </c>
      <c r="B476" s="41" t="e">
        <f>IF(A476="","",'Frese Valve Selection'!C476)</f>
        <v>#N/A</v>
      </c>
      <c r="C476" s="41" t="e">
        <f>IF(A476="","",'Frese Valve Selection'!AE476)</f>
        <v>#N/A</v>
      </c>
      <c r="D476" s="41"/>
      <c r="E476" s="41"/>
      <c r="F476" s="41" t="e">
        <f>IF(A476="","",'Frese Valve Selection'!D476)</f>
        <v>#N/A</v>
      </c>
      <c r="G476" s="41">
        <v>1</v>
      </c>
      <c r="H476" s="41" t="s">
        <v>78</v>
      </c>
      <c r="I476" s="41" t="e">
        <f>IF(A476="","",'Frese Valve Selection'!AF476&amp;" kPa")</f>
        <v>#N/A</v>
      </c>
      <c r="J476" s="41" t="e">
        <f>IF(A476="","",'Frese Valve Selection'!B476)</f>
        <v>#N/A</v>
      </c>
      <c r="K476" s="42" t="e">
        <f>IF(A476="","",'Frese Valve Selection'!E476)</f>
        <v>#N/A</v>
      </c>
    </row>
    <row r="477" spans="1:11">
      <c r="A477" s="40" t="e">
        <f>IF('Frese Valve Selection'!Q477=1,IF(ISBLANK('Frese Valve Selection'!T477),"",'Frese Valve Selection'!T477),"")</f>
        <v>#N/A</v>
      </c>
      <c r="B477" s="41" t="e">
        <f>IF(A477="","",'Frese Valve Selection'!C477)</f>
        <v>#N/A</v>
      </c>
      <c r="C477" s="41" t="e">
        <f>IF(A477="","",'Frese Valve Selection'!AE477)</f>
        <v>#N/A</v>
      </c>
      <c r="D477" s="41"/>
      <c r="E477" s="41"/>
      <c r="F477" s="41" t="e">
        <f>IF(A477="","",'Frese Valve Selection'!D477)</f>
        <v>#N/A</v>
      </c>
      <c r="G477" s="41">
        <v>1</v>
      </c>
      <c r="H477" s="41" t="s">
        <v>78</v>
      </c>
      <c r="I477" s="41" t="e">
        <f>IF(A477="","",'Frese Valve Selection'!AF477&amp;" kPa")</f>
        <v>#N/A</v>
      </c>
      <c r="J477" s="41" t="e">
        <f>IF(A477="","",'Frese Valve Selection'!B477)</f>
        <v>#N/A</v>
      </c>
      <c r="K477" s="42" t="e">
        <f>IF(A477="","",'Frese Valve Selection'!E477)</f>
        <v>#N/A</v>
      </c>
    </row>
    <row r="478" spans="1:11">
      <c r="A478" s="40" t="e">
        <f>IF('Frese Valve Selection'!Q478=1,IF(ISBLANK('Frese Valve Selection'!T478),"",'Frese Valve Selection'!T478),"")</f>
        <v>#N/A</v>
      </c>
      <c r="B478" s="41" t="e">
        <f>IF(A478="","",'Frese Valve Selection'!C478)</f>
        <v>#N/A</v>
      </c>
      <c r="C478" s="41" t="e">
        <f>IF(A478="","",'Frese Valve Selection'!AE478)</f>
        <v>#N/A</v>
      </c>
      <c r="D478" s="41"/>
      <c r="E478" s="41"/>
      <c r="F478" s="41" t="e">
        <f>IF(A478="","",'Frese Valve Selection'!D478)</f>
        <v>#N/A</v>
      </c>
      <c r="G478" s="41">
        <v>1</v>
      </c>
      <c r="H478" s="41" t="s">
        <v>78</v>
      </c>
      <c r="I478" s="41" t="e">
        <f>IF(A478="","",'Frese Valve Selection'!AF478&amp;" kPa")</f>
        <v>#N/A</v>
      </c>
      <c r="J478" s="41" t="e">
        <f>IF(A478="","",'Frese Valve Selection'!B478)</f>
        <v>#N/A</v>
      </c>
      <c r="K478" s="42" t="e">
        <f>IF(A478="","",'Frese Valve Selection'!E478)</f>
        <v>#N/A</v>
      </c>
    </row>
    <row r="479" spans="1:11">
      <c r="A479" s="40" t="e">
        <f>IF('Frese Valve Selection'!Q479=1,IF(ISBLANK('Frese Valve Selection'!T479),"",'Frese Valve Selection'!T479),"")</f>
        <v>#N/A</v>
      </c>
      <c r="B479" s="41" t="e">
        <f>IF(A479="","",'Frese Valve Selection'!C479)</f>
        <v>#N/A</v>
      </c>
      <c r="C479" s="41" t="e">
        <f>IF(A479="","",'Frese Valve Selection'!AE479)</f>
        <v>#N/A</v>
      </c>
      <c r="D479" s="41"/>
      <c r="E479" s="41"/>
      <c r="F479" s="41" t="e">
        <f>IF(A479="","",'Frese Valve Selection'!D479)</f>
        <v>#N/A</v>
      </c>
      <c r="G479" s="41">
        <v>1</v>
      </c>
      <c r="H479" s="41" t="s">
        <v>78</v>
      </c>
      <c r="I479" s="41" t="e">
        <f>IF(A479="","",'Frese Valve Selection'!AF479&amp;" kPa")</f>
        <v>#N/A</v>
      </c>
      <c r="J479" s="41" t="e">
        <f>IF(A479="","",'Frese Valve Selection'!B479)</f>
        <v>#N/A</v>
      </c>
      <c r="K479" s="42" t="e">
        <f>IF(A479="","",'Frese Valve Selection'!E479)</f>
        <v>#N/A</v>
      </c>
    </row>
    <row r="480" spans="1:11">
      <c r="A480" s="40" t="e">
        <f>IF('Frese Valve Selection'!Q480=1,IF(ISBLANK('Frese Valve Selection'!T480),"",'Frese Valve Selection'!T480),"")</f>
        <v>#N/A</v>
      </c>
      <c r="B480" s="41" t="e">
        <f>IF(A480="","",'Frese Valve Selection'!C480)</f>
        <v>#N/A</v>
      </c>
      <c r="C480" s="41" t="e">
        <f>IF(A480="","",'Frese Valve Selection'!AE480)</f>
        <v>#N/A</v>
      </c>
      <c r="D480" s="41"/>
      <c r="E480" s="41"/>
      <c r="F480" s="41" t="e">
        <f>IF(A480="","",'Frese Valve Selection'!D480)</f>
        <v>#N/A</v>
      </c>
      <c r="G480" s="41">
        <v>1</v>
      </c>
      <c r="H480" s="41" t="s">
        <v>78</v>
      </c>
      <c r="I480" s="41" t="e">
        <f>IF(A480="","",'Frese Valve Selection'!AF480&amp;" kPa")</f>
        <v>#N/A</v>
      </c>
      <c r="J480" s="41" t="e">
        <f>IF(A480="","",'Frese Valve Selection'!B480)</f>
        <v>#N/A</v>
      </c>
      <c r="K480" s="42" t="e">
        <f>IF(A480="","",'Frese Valve Selection'!E480)</f>
        <v>#N/A</v>
      </c>
    </row>
    <row r="481" spans="1:11">
      <c r="A481" s="40" t="e">
        <f>IF('Frese Valve Selection'!Q481=1,IF(ISBLANK('Frese Valve Selection'!T481),"",'Frese Valve Selection'!T481),"")</f>
        <v>#N/A</v>
      </c>
      <c r="B481" s="41" t="e">
        <f>IF(A481="","",'Frese Valve Selection'!C481)</f>
        <v>#N/A</v>
      </c>
      <c r="C481" s="41" t="e">
        <f>IF(A481="","",'Frese Valve Selection'!AE481)</f>
        <v>#N/A</v>
      </c>
      <c r="D481" s="41"/>
      <c r="E481" s="41"/>
      <c r="F481" s="41" t="e">
        <f>IF(A481="","",'Frese Valve Selection'!D481)</f>
        <v>#N/A</v>
      </c>
      <c r="G481" s="41">
        <v>1</v>
      </c>
      <c r="H481" s="41" t="s">
        <v>78</v>
      </c>
      <c r="I481" s="41" t="e">
        <f>IF(A481="","",'Frese Valve Selection'!AF481&amp;" kPa")</f>
        <v>#N/A</v>
      </c>
      <c r="J481" s="41" t="e">
        <f>IF(A481="","",'Frese Valve Selection'!B481)</f>
        <v>#N/A</v>
      </c>
      <c r="K481" s="42" t="e">
        <f>IF(A481="","",'Frese Valve Selection'!E481)</f>
        <v>#N/A</v>
      </c>
    </row>
    <row r="482" spans="1:11">
      <c r="A482" s="40" t="e">
        <f>IF('Frese Valve Selection'!Q482=1,IF(ISBLANK('Frese Valve Selection'!T482),"",'Frese Valve Selection'!T482),"")</f>
        <v>#N/A</v>
      </c>
      <c r="B482" s="41" t="e">
        <f>IF(A482="","",'Frese Valve Selection'!C482)</f>
        <v>#N/A</v>
      </c>
      <c r="C482" s="41" t="e">
        <f>IF(A482="","",'Frese Valve Selection'!AE482)</f>
        <v>#N/A</v>
      </c>
      <c r="D482" s="41"/>
      <c r="E482" s="41"/>
      <c r="F482" s="41" t="e">
        <f>IF(A482="","",'Frese Valve Selection'!D482)</f>
        <v>#N/A</v>
      </c>
      <c r="G482" s="41">
        <v>1</v>
      </c>
      <c r="H482" s="41" t="s">
        <v>78</v>
      </c>
      <c r="I482" s="41" t="e">
        <f>IF(A482="","",'Frese Valve Selection'!AF482&amp;" kPa")</f>
        <v>#N/A</v>
      </c>
      <c r="J482" s="41" t="e">
        <f>IF(A482="","",'Frese Valve Selection'!B482)</f>
        <v>#N/A</v>
      </c>
      <c r="K482" s="42" t="e">
        <f>IF(A482="","",'Frese Valve Selection'!E482)</f>
        <v>#N/A</v>
      </c>
    </row>
    <row r="483" spans="1:11">
      <c r="A483" s="40" t="e">
        <f>IF('Frese Valve Selection'!Q483=1,IF(ISBLANK('Frese Valve Selection'!T483),"",'Frese Valve Selection'!T483),"")</f>
        <v>#N/A</v>
      </c>
      <c r="B483" s="41" t="e">
        <f>IF(A483="","",'Frese Valve Selection'!C483)</f>
        <v>#N/A</v>
      </c>
      <c r="C483" s="41" t="e">
        <f>IF(A483="","",'Frese Valve Selection'!AE483)</f>
        <v>#N/A</v>
      </c>
      <c r="D483" s="41"/>
      <c r="E483" s="41"/>
      <c r="F483" s="41" t="e">
        <f>IF(A483="","",'Frese Valve Selection'!D483)</f>
        <v>#N/A</v>
      </c>
      <c r="G483" s="41">
        <v>1</v>
      </c>
      <c r="H483" s="41" t="s">
        <v>78</v>
      </c>
      <c r="I483" s="41" t="e">
        <f>IF(A483="","",'Frese Valve Selection'!AF483&amp;" kPa")</f>
        <v>#N/A</v>
      </c>
      <c r="J483" s="41" t="e">
        <f>IF(A483="","",'Frese Valve Selection'!B483)</f>
        <v>#N/A</v>
      </c>
      <c r="K483" s="42" t="e">
        <f>IF(A483="","",'Frese Valve Selection'!E483)</f>
        <v>#N/A</v>
      </c>
    </row>
    <row r="484" spans="1:11">
      <c r="A484" s="40" t="e">
        <f>IF('Frese Valve Selection'!Q484=1,IF(ISBLANK('Frese Valve Selection'!T484),"",'Frese Valve Selection'!T484),"")</f>
        <v>#N/A</v>
      </c>
      <c r="B484" s="41" t="e">
        <f>IF(A484="","",'Frese Valve Selection'!C484)</f>
        <v>#N/A</v>
      </c>
      <c r="C484" s="41" t="e">
        <f>IF(A484="","",'Frese Valve Selection'!AE484)</f>
        <v>#N/A</v>
      </c>
      <c r="D484" s="41"/>
      <c r="E484" s="41"/>
      <c r="F484" s="41" t="e">
        <f>IF(A484="","",'Frese Valve Selection'!D484)</f>
        <v>#N/A</v>
      </c>
      <c r="G484" s="41">
        <v>1</v>
      </c>
      <c r="H484" s="41" t="s">
        <v>78</v>
      </c>
      <c r="I484" s="41" t="e">
        <f>IF(A484="","",'Frese Valve Selection'!AF484&amp;" kPa")</f>
        <v>#N/A</v>
      </c>
      <c r="J484" s="41" t="e">
        <f>IF(A484="","",'Frese Valve Selection'!B484)</f>
        <v>#N/A</v>
      </c>
      <c r="K484" s="42" t="e">
        <f>IF(A484="","",'Frese Valve Selection'!E484)</f>
        <v>#N/A</v>
      </c>
    </row>
    <row r="485" spans="1:11">
      <c r="A485" s="40" t="e">
        <f>IF('Frese Valve Selection'!Q485=1,IF(ISBLANK('Frese Valve Selection'!T485),"",'Frese Valve Selection'!T485),"")</f>
        <v>#N/A</v>
      </c>
      <c r="B485" s="41" t="e">
        <f>IF(A485="","",'Frese Valve Selection'!C485)</f>
        <v>#N/A</v>
      </c>
      <c r="C485" s="41" t="e">
        <f>IF(A485="","",'Frese Valve Selection'!AE485)</f>
        <v>#N/A</v>
      </c>
      <c r="D485" s="41"/>
      <c r="E485" s="41"/>
      <c r="F485" s="41" t="e">
        <f>IF(A485="","",'Frese Valve Selection'!D485)</f>
        <v>#N/A</v>
      </c>
      <c r="G485" s="41">
        <v>1</v>
      </c>
      <c r="H485" s="41" t="s">
        <v>78</v>
      </c>
      <c r="I485" s="41" t="e">
        <f>IF(A485="","",'Frese Valve Selection'!AF485&amp;" kPa")</f>
        <v>#N/A</v>
      </c>
      <c r="J485" s="41" t="e">
        <f>IF(A485="","",'Frese Valve Selection'!B485)</f>
        <v>#N/A</v>
      </c>
      <c r="K485" s="42" t="e">
        <f>IF(A485="","",'Frese Valve Selection'!E485)</f>
        <v>#N/A</v>
      </c>
    </row>
    <row r="486" spans="1:11">
      <c r="A486" s="40" t="e">
        <f>IF('Frese Valve Selection'!Q486=1,IF(ISBLANK('Frese Valve Selection'!T486),"",'Frese Valve Selection'!T486),"")</f>
        <v>#N/A</v>
      </c>
      <c r="B486" s="41" t="e">
        <f>IF(A486="","",'Frese Valve Selection'!C486)</f>
        <v>#N/A</v>
      </c>
      <c r="C486" s="41" t="e">
        <f>IF(A486="","",'Frese Valve Selection'!AE486)</f>
        <v>#N/A</v>
      </c>
      <c r="D486" s="41"/>
      <c r="E486" s="41"/>
      <c r="F486" s="41" t="e">
        <f>IF(A486="","",'Frese Valve Selection'!D486)</f>
        <v>#N/A</v>
      </c>
      <c r="G486" s="41">
        <v>1</v>
      </c>
      <c r="H486" s="41" t="s">
        <v>78</v>
      </c>
      <c r="I486" s="41" t="e">
        <f>IF(A486="","",'Frese Valve Selection'!AF486&amp;" kPa")</f>
        <v>#N/A</v>
      </c>
      <c r="J486" s="41" t="e">
        <f>IF(A486="","",'Frese Valve Selection'!B486)</f>
        <v>#N/A</v>
      </c>
      <c r="K486" s="42" t="e">
        <f>IF(A486="","",'Frese Valve Selection'!E486)</f>
        <v>#N/A</v>
      </c>
    </row>
    <row r="487" spans="1:11">
      <c r="A487" s="40" t="e">
        <f>IF('Frese Valve Selection'!Q487=1,IF(ISBLANK('Frese Valve Selection'!T487),"",'Frese Valve Selection'!T487),"")</f>
        <v>#N/A</v>
      </c>
      <c r="B487" s="41" t="e">
        <f>IF(A487="","",'Frese Valve Selection'!C487)</f>
        <v>#N/A</v>
      </c>
      <c r="C487" s="41" t="e">
        <f>IF(A487="","",'Frese Valve Selection'!AE487)</f>
        <v>#N/A</v>
      </c>
      <c r="D487" s="41"/>
      <c r="E487" s="41"/>
      <c r="F487" s="41" t="e">
        <f>IF(A487="","",'Frese Valve Selection'!D487)</f>
        <v>#N/A</v>
      </c>
      <c r="G487" s="41">
        <v>1</v>
      </c>
      <c r="H487" s="41" t="s">
        <v>78</v>
      </c>
      <c r="I487" s="41" t="e">
        <f>IF(A487="","",'Frese Valve Selection'!AF487&amp;" kPa")</f>
        <v>#N/A</v>
      </c>
      <c r="J487" s="41" t="e">
        <f>IF(A487="","",'Frese Valve Selection'!B487)</f>
        <v>#N/A</v>
      </c>
      <c r="K487" s="42" t="e">
        <f>IF(A487="","",'Frese Valve Selection'!E487)</f>
        <v>#N/A</v>
      </c>
    </row>
    <row r="488" spans="1:11">
      <c r="A488" s="40" t="e">
        <f>IF('Frese Valve Selection'!Q488=1,IF(ISBLANK('Frese Valve Selection'!T488),"",'Frese Valve Selection'!T488),"")</f>
        <v>#N/A</v>
      </c>
      <c r="B488" s="41" t="e">
        <f>IF(A488="","",'Frese Valve Selection'!C488)</f>
        <v>#N/A</v>
      </c>
      <c r="C488" s="41" t="e">
        <f>IF(A488="","",'Frese Valve Selection'!AE488)</f>
        <v>#N/A</v>
      </c>
      <c r="D488" s="41"/>
      <c r="E488" s="41"/>
      <c r="F488" s="41" t="e">
        <f>IF(A488="","",'Frese Valve Selection'!D488)</f>
        <v>#N/A</v>
      </c>
      <c r="G488" s="41">
        <v>1</v>
      </c>
      <c r="H488" s="41" t="s">
        <v>78</v>
      </c>
      <c r="I488" s="41" t="e">
        <f>IF(A488="","",'Frese Valve Selection'!AF488&amp;" kPa")</f>
        <v>#N/A</v>
      </c>
      <c r="J488" s="41" t="e">
        <f>IF(A488="","",'Frese Valve Selection'!B488)</f>
        <v>#N/A</v>
      </c>
      <c r="K488" s="42" t="e">
        <f>IF(A488="","",'Frese Valve Selection'!E488)</f>
        <v>#N/A</v>
      </c>
    </row>
    <row r="489" spans="1:11">
      <c r="A489" s="40" t="e">
        <f>IF('Frese Valve Selection'!Q489=1,IF(ISBLANK('Frese Valve Selection'!T489),"",'Frese Valve Selection'!T489),"")</f>
        <v>#N/A</v>
      </c>
      <c r="B489" s="41" t="e">
        <f>IF(A489="","",'Frese Valve Selection'!C489)</f>
        <v>#N/A</v>
      </c>
      <c r="C489" s="41" t="e">
        <f>IF(A489="","",'Frese Valve Selection'!AE489)</f>
        <v>#N/A</v>
      </c>
      <c r="D489" s="41"/>
      <c r="E489" s="41"/>
      <c r="F489" s="41" t="e">
        <f>IF(A489="","",'Frese Valve Selection'!D489)</f>
        <v>#N/A</v>
      </c>
      <c r="G489" s="41">
        <v>1</v>
      </c>
      <c r="H489" s="41" t="s">
        <v>78</v>
      </c>
      <c r="I489" s="41" t="e">
        <f>IF(A489="","",'Frese Valve Selection'!AF489&amp;" kPa")</f>
        <v>#N/A</v>
      </c>
      <c r="J489" s="41" t="e">
        <f>IF(A489="","",'Frese Valve Selection'!B489)</f>
        <v>#N/A</v>
      </c>
      <c r="K489" s="42" t="e">
        <f>IF(A489="","",'Frese Valve Selection'!E489)</f>
        <v>#N/A</v>
      </c>
    </row>
    <row r="490" spans="1:11">
      <c r="A490" s="40" t="e">
        <f>IF('Frese Valve Selection'!Q490=1,IF(ISBLANK('Frese Valve Selection'!T490),"",'Frese Valve Selection'!T490),"")</f>
        <v>#N/A</v>
      </c>
      <c r="B490" s="41" t="e">
        <f>IF(A490="","",'Frese Valve Selection'!C490)</f>
        <v>#N/A</v>
      </c>
      <c r="C490" s="41" t="e">
        <f>IF(A490="","",'Frese Valve Selection'!AE490)</f>
        <v>#N/A</v>
      </c>
      <c r="D490" s="41"/>
      <c r="E490" s="41"/>
      <c r="F490" s="41" t="e">
        <f>IF(A490="","",'Frese Valve Selection'!D490)</f>
        <v>#N/A</v>
      </c>
      <c r="G490" s="41">
        <v>1</v>
      </c>
      <c r="H490" s="41" t="s">
        <v>78</v>
      </c>
      <c r="I490" s="41" t="e">
        <f>IF(A490="","",'Frese Valve Selection'!AF490&amp;" kPa")</f>
        <v>#N/A</v>
      </c>
      <c r="J490" s="41" t="e">
        <f>IF(A490="","",'Frese Valve Selection'!B490)</f>
        <v>#N/A</v>
      </c>
      <c r="K490" s="42" t="e">
        <f>IF(A490="","",'Frese Valve Selection'!E490)</f>
        <v>#N/A</v>
      </c>
    </row>
    <row r="491" spans="1:11">
      <c r="A491" s="40" t="e">
        <f>IF('Frese Valve Selection'!Q491=1,IF(ISBLANK('Frese Valve Selection'!T491),"",'Frese Valve Selection'!T491),"")</f>
        <v>#N/A</v>
      </c>
      <c r="B491" s="41" t="e">
        <f>IF(A491="","",'Frese Valve Selection'!C491)</f>
        <v>#N/A</v>
      </c>
      <c r="C491" s="41" t="e">
        <f>IF(A491="","",'Frese Valve Selection'!AE491)</f>
        <v>#N/A</v>
      </c>
      <c r="D491" s="41"/>
      <c r="E491" s="41"/>
      <c r="F491" s="41" t="e">
        <f>IF(A491="","",'Frese Valve Selection'!D491)</f>
        <v>#N/A</v>
      </c>
      <c r="G491" s="41">
        <v>1</v>
      </c>
      <c r="H491" s="41" t="s">
        <v>78</v>
      </c>
      <c r="I491" s="41" t="e">
        <f>IF(A491="","",'Frese Valve Selection'!AF491&amp;" kPa")</f>
        <v>#N/A</v>
      </c>
      <c r="J491" s="41" t="e">
        <f>IF(A491="","",'Frese Valve Selection'!B491)</f>
        <v>#N/A</v>
      </c>
      <c r="K491" s="42" t="e">
        <f>IF(A491="","",'Frese Valve Selection'!E491)</f>
        <v>#N/A</v>
      </c>
    </row>
    <row r="492" spans="1:11">
      <c r="A492" s="40" t="e">
        <f>IF('Frese Valve Selection'!Q492=1,IF(ISBLANK('Frese Valve Selection'!T492),"",'Frese Valve Selection'!T492),"")</f>
        <v>#N/A</v>
      </c>
      <c r="B492" s="41" t="e">
        <f>IF(A492="","",'Frese Valve Selection'!C492)</f>
        <v>#N/A</v>
      </c>
      <c r="C492" s="41" t="e">
        <f>IF(A492="","",'Frese Valve Selection'!AE492)</f>
        <v>#N/A</v>
      </c>
      <c r="D492" s="41"/>
      <c r="E492" s="41"/>
      <c r="F492" s="41" t="e">
        <f>IF(A492="","",'Frese Valve Selection'!D492)</f>
        <v>#N/A</v>
      </c>
      <c r="G492" s="41">
        <v>1</v>
      </c>
      <c r="H492" s="41" t="s">
        <v>78</v>
      </c>
      <c r="I492" s="41" t="e">
        <f>IF(A492="","",'Frese Valve Selection'!AF492&amp;" kPa")</f>
        <v>#N/A</v>
      </c>
      <c r="J492" s="41" t="e">
        <f>IF(A492="","",'Frese Valve Selection'!B492)</f>
        <v>#N/A</v>
      </c>
      <c r="K492" s="42" t="e">
        <f>IF(A492="","",'Frese Valve Selection'!E492)</f>
        <v>#N/A</v>
      </c>
    </row>
    <row r="493" spans="1:11">
      <c r="A493" s="40" t="e">
        <f>IF('Frese Valve Selection'!Q493=1,IF(ISBLANK('Frese Valve Selection'!T493),"",'Frese Valve Selection'!T493),"")</f>
        <v>#N/A</v>
      </c>
      <c r="B493" s="41" t="e">
        <f>IF(A493="","",'Frese Valve Selection'!C493)</f>
        <v>#N/A</v>
      </c>
      <c r="C493" s="41" t="e">
        <f>IF(A493="","",'Frese Valve Selection'!AE493)</f>
        <v>#N/A</v>
      </c>
      <c r="D493" s="41"/>
      <c r="E493" s="41"/>
      <c r="F493" s="41" t="e">
        <f>IF(A493="","",'Frese Valve Selection'!D493)</f>
        <v>#N/A</v>
      </c>
      <c r="G493" s="41">
        <v>1</v>
      </c>
      <c r="H493" s="41" t="s">
        <v>78</v>
      </c>
      <c r="I493" s="41" t="e">
        <f>IF(A493="","",'Frese Valve Selection'!AF493&amp;" kPa")</f>
        <v>#N/A</v>
      </c>
      <c r="J493" s="41" t="e">
        <f>IF(A493="","",'Frese Valve Selection'!B493)</f>
        <v>#N/A</v>
      </c>
      <c r="K493" s="42" t="e">
        <f>IF(A493="","",'Frese Valve Selection'!E493)</f>
        <v>#N/A</v>
      </c>
    </row>
    <row r="494" spans="1:11">
      <c r="A494" s="40" t="e">
        <f>IF('Frese Valve Selection'!Q494=1,IF(ISBLANK('Frese Valve Selection'!T494),"",'Frese Valve Selection'!T494),"")</f>
        <v>#N/A</v>
      </c>
      <c r="B494" s="41" t="e">
        <f>IF(A494="","",'Frese Valve Selection'!C494)</f>
        <v>#N/A</v>
      </c>
      <c r="C494" s="41" t="e">
        <f>IF(A494="","",'Frese Valve Selection'!AE494)</f>
        <v>#N/A</v>
      </c>
      <c r="D494" s="41"/>
      <c r="E494" s="41"/>
      <c r="F494" s="41" t="e">
        <f>IF(A494="","",'Frese Valve Selection'!D494)</f>
        <v>#N/A</v>
      </c>
      <c r="G494" s="41">
        <v>1</v>
      </c>
      <c r="H494" s="41" t="s">
        <v>78</v>
      </c>
      <c r="I494" s="41" t="e">
        <f>IF(A494="","",'Frese Valve Selection'!AF494&amp;" kPa")</f>
        <v>#N/A</v>
      </c>
      <c r="J494" s="41" t="e">
        <f>IF(A494="","",'Frese Valve Selection'!B494)</f>
        <v>#N/A</v>
      </c>
      <c r="K494" s="42" t="e">
        <f>IF(A494="","",'Frese Valve Selection'!E494)</f>
        <v>#N/A</v>
      </c>
    </row>
    <row r="495" spans="1:11">
      <c r="A495" s="40" t="e">
        <f>IF('Frese Valve Selection'!Q495=1,IF(ISBLANK('Frese Valve Selection'!T495),"",'Frese Valve Selection'!T495),"")</f>
        <v>#N/A</v>
      </c>
      <c r="B495" s="41" t="e">
        <f>IF(A495="","",'Frese Valve Selection'!C495)</f>
        <v>#N/A</v>
      </c>
      <c r="C495" s="41" t="e">
        <f>IF(A495="","",'Frese Valve Selection'!AE495)</f>
        <v>#N/A</v>
      </c>
      <c r="D495" s="41"/>
      <c r="E495" s="41"/>
      <c r="F495" s="41" t="e">
        <f>IF(A495="","",'Frese Valve Selection'!D495)</f>
        <v>#N/A</v>
      </c>
      <c r="G495" s="41">
        <v>1</v>
      </c>
      <c r="H495" s="41" t="s">
        <v>78</v>
      </c>
      <c r="I495" s="41" t="e">
        <f>IF(A495="","",'Frese Valve Selection'!AF495&amp;" kPa")</f>
        <v>#N/A</v>
      </c>
      <c r="J495" s="41" t="e">
        <f>IF(A495="","",'Frese Valve Selection'!B495)</f>
        <v>#N/A</v>
      </c>
      <c r="K495" s="42" t="e">
        <f>IF(A495="","",'Frese Valve Selection'!E495)</f>
        <v>#N/A</v>
      </c>
    </row>
    <row r="496" spans="1:11">
      <c r="A496" s="40" t="e">
        <f>IF('Frese Valve Selection'!Q496=1,IF(ISBLANK('Frese Valve Selection'!T496),"",'Frese Valve Selection'!T496),"")</f>
        <v>#N/A</v>
      </c>
      <c r="B496" s="41" t="e">
        <f>IF(A496="","",'Frese Valve Selection'!C496)</f>
        <v>#N/A</v>
      </c>
      <c r="C496" s="41" t="e">
        <f>IF(A496="","",'Frese Valve Selection'!AE496)</f>
        <v>#N/A</v>
      </c>
      <c r="D496" s="41"/>
      <c r="E496" s="41"/>
      <c r="F496" s="41" t="e">
        <f>IF(A496="","",'Frese Valve Selection'!D496)</f>
        <v>#N/A</v>
      </c>
      <c r="G496" s="41">
        <v>1</v>
      </c>
      <c r="H496" s="41" t="s">
        <v>78</v>
      </c>
      <c r="I496" s="41" t="e">
        <f>IF(A496="","",'Frese Valve Selection'!AF496&amp;" kPa")</f>
        <v>#N/A</v>
      </c>
      <c r="J496" s="41" t="e">
        <f>IF(A496="","",'Frese Valve Selection'!B496)</f>
        <v>#N/A</v>
      </c>
      <c r="K496" s="42" t="e">
        <f>IF(A496="","",'Frese Valve Selection'!E496)</f>
        <v>#N/A</v>
      </c>
    </row>
    <row r="497" spans="1:11">
      <c r="A497" s="40" t="e">
        <f>IF('Frese Valve Selection'!Q497=1,IF(ISBLANK('Frese Valve Selection'!T497),"",'Frese Valve Selection'!T497),"")</f>
        <v>#N/A</v>
      </c>
      <c r="B497" s="41" t="e">
        <f>IF(A497="","",'Frese Valve Selection'!C497)</f>
        <v>#N/A</v>
      </c>
      <c r="C497" s="41" t="e">
        <f>IF(A497="","",'Frese Valve Selection'!AE497)</f>
        <v>#N/A</v>
      </c>
      <c r="D497" s="41"/>
      <c r="E497" s="41"/>
      <c r="F497" s="41" t="e">
        <f>IF(A497="","",'Frese Valve Selection'!D497)</f>
        <v>#N/A</v>
      </c>
      <c r="G497" s="41">
        <v>1</v>
      </c>
      <c r="H497" s="41" t="s">
        <v>78</v>
      </c>
      <c r="I497" s="41" t="e">
        <f>IF(A497="","",'Frese Valve Selection'!AF497&amp;" kPa")</f>
        <v>#N/A</v>
      </c>
      <c r="J497" s="41" t="e">
        <f>IF(A497="","",'Frese Valve Selection'!B497)</f>
        <v>#N/A</v>
      </c>
      <c r="K497" s="42" t="e">
        <f>IF(A497="","",'Frese Valve Selection'!E497)</f>
        <v>#N/A</v>
      </c>
    </row>
    <row r="498" spans="1:11">
      <c r="A498" s="40" t="e">
        <f>IF('Frese Valve Selection'!Q498=1,IF(ISBLANK('Frese Valve Selection'!T498),"",'Frese Valve Selection'!T498),"")</f>
        <v>#N/A</v>
      </c>
      <c r="B498" s="41" t="e">
        <f>IF(A498="","",'Frese Valve Selection'!C498)</f>
        <v>#N/A</v>
      </c>
      <c r="C498" s="41" t="e">
        <f>IF(A498="","",'Frese Valve Selection'!AE498)</f>
        <v>#N/A</v>
      </c>
      <c r="D498" s="41"/>
      <c r="E498" s="41"/>
      <c r="F498" s="41" t="e">
        <f>IF(A498="","",'Frese Valve Selection'!D498)</f>
        <v>#N/A</v>
      </c>
      <c r="G498" s="41">
        <v>1</v>
      </c>
      <c r="H498" s="41" t="s">
        <v>78</v>
      </c>
      <c r="I498" s="41" t="e">
        <f>IF(A498="","",'Frese Valve Selection'!AF498&amp;" kPa")</f>
        <v>#N/A</v>
      </c>
      <c r="J498" s="41" t="e">
        <f>IF(A498="","",'Frese Valve Selection'!B498)</f>
        <v>#N/A</v>
      </c>
      <c r="K498" s="42" t="e">
        <f>IF(A498="","",'Frese Valve Selection'!E498)</f>
        <v>#N/A</v>
      </c>
    </row>
    <row r="499" spans="1:11">
      <c r="A499" s="40" t="e">
        <f>IF('Frese Valve Selection'!Q499=1,IF(ISBLANK('Frese Valve Selection'!T499),"",'Frese Valve Selection'!T499),"")</f>
        <v>#N/A</v>
      </c>
      <c r="B499" s="41" t="e">
        <f>IF(A499="","",'Frese Valve Selection'!C499)</f>
        <v>#N/A</v>
      </c>
      <c r="C499" s="41" t="e">
        <f>IF(A499="","",'Frese Valve Selection'!AE499)</f>
        <v>#N/A</v>
      </c>
      <c r="D499" s="41"/>
      <c r="E499" s="41"/>
      <c r="F499" s="41" t="e">
        <f>IF(A499="","",'Frese Valve Selection'!D499)</f>
        <v>#N/A</v>
      </c>
      <c r="G499" s="41">
        <v>1</v>
      </c>
      <c r="H499" s="41" t="s">
        <v>78</v>
      </c>
      <c r="I499" s="41" t="e">
        <f>IF(A499="","",'Frese Valve Selection'!AF499&amp;" kPa")</f>
        <v>#N/A</v>
      </c>
      <c r="J499" s="41" t="e">
        <f>IF(A499="","",'Frese Valve Selection'!B499)</f>
        <v>#N/A</v>
      </c>
      <c r="K499" s="42" t="e">
        <f>IF(A499="","",'Frese Valve Selection'!E499)</f>
        <v>#N/A</v>
      </c>
    </row>
    <row r="500" spans="1:11">
      <c r="A500" s="40" t="e">
        <f>IF('Frese Valve Selection'!Q500=1,IF(ISBLANK('Frese Valve Selection'!T500),"",'Frese Valve Selection'!T500),"")</f>
        <v>#N/A</v>
      </c>
      <c r="B500" s="41" t="e">
        <f>IF(A500="","",'Frese Valve Selection'!C500)</f>
        <v>#N/A</v>
      </c>
      <c r="C500" s="41" t="e">
        <f>IF(A500="","",'Frese Valve Selection'!AE500)</f>
        <v>#N/A</v>
      </c>
      <c r="D500" s="41"/>
      <c r="E500" s="41"/>
      <c r="F500" s="41" t="e">
        <f>IF(A500="","",'Frese Valve Selection'!D500)</f>
        <v>#N/A</v>
      </c>
      <c r="G500" s="41">
        <v>1</v>
      </c>
      <c r="H500" s="41" t="s">
        <v>78</v>
      </c>
      <c r="I500" s="41" t="e">
        <f>IF(A500="","",'Frese Valve Selection'!AF500&amp;" kPa")</f>
        <v>#N/A</v>
      </c>
      <c r="J500" s="41" t="e">
        <f>IF(A500="","",'Frese Valve Selection'!B500)</f>
        <v>#N/A</v>
      </c>
      <c r="K500" s="42" t="e">
        <f>IF(A500="","",'Frese Valve Selection'!E500)</f>
        <v>#N/A</v>
      </c>
    </row>
    <row r="501" spans="1:11">
      <c r="A501" s="40" t="e">
        <f>IF('Frese Valve Selection'!Q501=1,IF(ISBLANK('Frese Valve Selection'!T501),"",'Frese Valve Selection'!T501),"")</f>
        <v>#N/A</v>
      </c>
      <c r="B501" s="41" t="e">
        <f>IF(A501="","",'Frese Valve Selection'!C501)</f>
        <v>#N/A</v>
      </c>
      <c r="C501" s="41" t="e">
        <f>IF(A501="","",'Frese Valve Selection'!AE501)</f>
        <v>#N/A</v>
      </c>
      <c r="D501" s="41"/>
      <c r="E501" s="41"/>
      <c r="F501" s="41" t="e">
        <f>IF(A501="","",'Frese Valve Selection'!D501)</f>
        <v>#N/A</v>
      </c>
      <c r="G501" s="41">
        <v>1</v>
      </c>
      <c r="H501" s="41" t="s">
        <v>78</v>
      </c>
      <c r="I501" s="41" t="e">
        <f>IF(A501="","",'Frese Valve Selection'!AF501&amp;" kPa")</f>
        <v>#N/A</v>
      </c>
      <c r="J501" s="41" t="e">
        <f>IF(A501="","",'Frese Valve Selection'!B501)</f>
        <v>#N/A</v>
      </c>
      <c r="K501" s="42" t="e">
        <f>IF(A501="","",'Frese Valve Selection'!E501)</f>
        <v>#N/A</v>
      </c>
    </row>
    <row r="502" spans="1:11">
      <c r="A502" s="40" t="e">
        <f>IF('Frese Valve Selection'!Q502=1,IF(ISBLANK('Frese Valve Selection'!T502),"",'Frese Valve Selection'!T502),"")</f>
        <v>#N/A</v>
      </c>
      <c r="B502" s="41" t="e">
        <f>IF(A502="","",'Frese Valve Selection'!C502)</f>
        <v>#N/A</v>
      </c>
      <c r="C502" s="41" t="e">
        <f>IF(A502="","",'Frese Valve Selection'!AE502)</f>
        <v>#N/A</v>
      </c>
      <c r="D502" s="41"/>
      <c r="E502" s="41"/>
      <c r="F502" s="41" t="e">
        <f>IF(A502="","",'Frese Valve Selection'!D502)</f>
        <v>#N/A</v>
      </c>
      <c r="G502" s="41">
        <v>1</v>
      </c>
      <c r="H502" s="41" t="s">
        <v>78</v>
      </c>
      <c r="I502" s="41" t="e">
        <f>IF(A502="","",'Frese Valve Selection'!AF502&amp;" kPa")</f>
        <v>#N/A</v>
      </c>
      <c r="J502" s="41" t="e">
        <f>IF(A502="","",'Frese Valve Selection'!B502)</f>
        <v>#N/A</v>
      </c>
      <c r="K502" s="42" t="e">
        <f>IF(A502="","",'Frese Valve Selection'!E502)</f>
        <v>#N/A</v>
      </c>
    </row>
    <row r="503" spans="1:11">
      <c r="A503" s="40" t="e">
        <f>IF('Frese Valve Selection'!Q503=1,IF(ISBLANK('Frese Valve Selection'!T503),"",'Frese Valve Selection'!T503),"")</f>
        <v>#N/A</v>
      </c>
      <c r="B503" s="41" t="e">
        <f>IF(A503="","",'Frese Valve Selection'!C503)</f>
        <v>#N/A</v>
      </c>
      <c r="C503" s="41" t="e">
        <f>IF(A503="","",'Frese Valve Selection'!AE503)</f>
        <v>#N/A</v>
      </c>
      <c r="D503" s="41"/>
      <c r="E503" s="41"/>
      <c r="F503" s="41" t="e">
        <f>IF(A503="","",'Frese Valve Selection'!D503)</f>
        <v>#N/A</v>
      </c>
      <c r="G503" s="41">
        <v>1</v>
      </c>
      <c r="H503" s="41" t="s">
        <v>78</v>
      </c>
      <c r="I503" s="41" t="e">
        <f>IF(A503="","",'Frese Valve Selection'!AF503&amp;" kPa")</f>
        <v>#N/A</v>
      </c>
      <c r="J503" s="41" t="e">
        <f>IF(A503="","",'Frese Valve Selection'!B503)</f>
        <v>#N/A</v>
      </c>
      <c r="K503" s="42" t="e">
        <f>IF(A503="","",'Frese Valve Selection'!E503)</f>
        <v>#N/A</v>
      </c>
    </row>
    <row r="504" spans="1:11">
      <c r="A504" s="40" t="e">
        <f>IF('Frese Valve Selection'!Q504=1,IF(ISBLANK('Frese Valve Selection'!T504),"",'Frese Valve Selection'!T504),"")</f>
        <v>#N/A</v>
      </c>
      <c r="B504" s="41" t="e">
        <f>IF(A504="","",'Frese Valve Selection'!C504)</f>
        <v>#N/A</v>
      </c>
      <c r="C504" s="41" t="e">
        <f>IF(A504="","",'Frese Valve Selection'!AE504)</f>
        <v>#N/A</v>
      </c>
      <c r="D504" s="41"/>
      <c r="E504" s="41"/>
      <c r="F504" s="41" t="e">
        <f>IF(A504="","",'Frese Valve Selection'!D504)</f>
        <v>#N/A</v>
      </c>
      <c r="G504" s="41">
        <v>1</v>
      </c>
      <c r="H504" s="41" t="s">
        <v>78</v>
      </c>
      <c r="I504" s="41" t="e">
        <f>IF(A504="","",'Frese Valve Selection'!AF504&amp;" kPa")</f>
        <v>#N/A</v>
      </c>
      <c r="J504" s="41" t="e">
        <f>IF(A504="","",'Frese Valve Selection'!B504)</f>
        <v>#N/A</v>
      </c>
      <c r="K504" s="42" t="e">
        <f>IF(A504="","",'Frese Valve Selection'!E504)</f>
        <v>#N/A</v>
      </c>
    </row>
    <row r="505" spans="1:11">
      <c r="A505" s="40" t="e">
        <f>IF('Frese Valve Selection'!Q505=1,IF(ISBLANK('Frese Valve Selection'!T505),"",'Frese Valve Selection'!T505),"")</f>
        <v>#N/A</v>
      </c>
      <c r="B505" s="41" t="e">
        <f>IF(A505="","",'Frese Valve Selection'!C505)</f>
        <v>#N/A</v>
      </c>
      <c r="C505" s="41" t="e">
        <f>IF(A505="","",'Frese Valve Selection'!AE505)</f>
        <v>#N/A</v>
      </c>
      <c r="D505" s="41"/>
      <c r="E505" s="41"/>
      <c r="F505" s="41" t="e">
        <f>IF(A505="","",'Frese Valve Selection'!D505)</f>
        <v>#N/A</v>
      </c>
      <c r="G505" s="41">
        <v>1</v>
      </c>
      <c r="H505" s="41" t="s">
        <v>78</v>
      </c>
      <c r="I505" s="41" t="e">
        <f>IF(A505="","",'Frese Valve Selection'!AF505&amp;" kPa")</f>
        <v>#N/A</v>
      </c>
      <c r="J505" s="41" t="e">
        <f>IF(A505="","",'Frese Valve Selection'!B505)</f>
        <v>#N/A</v>
      </c>
      <c r="K505" s="42" t="e">
        <f>IF(A505="","",'Frese Valve Selection'!E505)</f>
        <v>#N/A</v>
      </c>
    </row>
    <row r="506" spans="1:11">
      <c r="A506" s="40" t="e">
        <f>IF('Frese Valve Selection'!Q506=1,IF(ISBLANK('Frese Valve Selection'!T506),"",'Frese Valve Selection'!T506),"")</f>
        <v>#N/A</v>
      </c>
      <c r="B506" s="41" t="e">
        <f>IF(A506="","",'Frese Valve Selection'!C506)</f>
        <v>#N/A</v>
      </c>
      <c r="C506" s="41" t="e">
        <f>IF(A506="","",'Frese Valve Selection'!AE506)</f>
        <v>#N/A</v>
      </c>
      <c r="D506" s="41"/>
      <c r="E506" s="41"/>
      <c r="F506" s="41" t="e">
        <f>IF(A506="","",'Frese Valve Selection'!D506)</f>
        <v>#N/A</v>
      </c>
      <c r="G506" s="41">
        <v>1</v>
      </c>
      <c r="H506" s="41" t="s">
        <v>78</v>
      </c>
      <c r="I506" s="41" t="e">
        <f>IF(A506="","",'Frese Valve Selection'!AF506&amp;" kPa")</f>
        <v>#N/A</v>
      </c>
      <c r="J506" s="41" t="e">
        <f>IF(A506="","",'Frese Valve Selection'!B506)</f>
        <v>#N/A</v>
      </c>
      <c r="K506" s="42" t="e">
        <f>IF(A506="","",'Frese Valve Selection'!E506)</f>
        <v>#N/A</v>
      </c>
    </row>
    <row r="507" spans="1:11">
      <c r="A507" s="40" t="e">
        <f>IF('Frese Valve Selection'!Q507=1,IF(ISBLANK('Frese Valve Selection'!T507),"",'Frese Valve Selection'!T507),"")</f>
        <v>#N/A</v>
      </c>
      <c r="B507" s="41" t="e">
        <f>IF(A507="","",'Frese Valve Selection'!C507)</f>
        <v>#N/A</v>
      </c>
      <c r="C507" s="41" t="e">
        <f>IF(A507="","",'Frese Valve Selection'!AE507)</f>
        <v>#N/A</v>
      </c>
      <c r="D507" s="41"/>
      <c r="E507" s="41"/>
      <c r="F507" s="41" t="e">
        <f>IF(A507="","",'Frese Valve Selection'!D507)</f>
        <v>#N/A</v>
      </c>
      <c r="G507" s="41">
        <v>1</v>
      </c>
      <c r="H507" s="41" t="s">
        <v>78</v>
      </c>
      <c r="I507" s="41" t="e">
        <f>IF(A507="","",'Frese Valve Selection'!AF507&amp;" kPa")</f>
        <v>#N/A</v>
      </c>
      <c r="J507" s="41" t="e">
        <f>IF(A507="","",'Frese Valve Selection'!B507)</f>
        <v>#N/A</v>
      </c>
      <c r="K507" s="42" t="e">
        <f>IF(A507="","",'Frese Valve Selection'!E507)</f>
        <v>#N/A</v>
      </c>
    </row>
    <row r="508" spans="1:11">
      <c r="A508" s="40" t="e">
        <f>IF('Frese Valve Selection'!Q508=1,IF(ISBLANK('Frese Valve Selection'!T508),"",'Frese Valve Selection'!T508),"")</f>
        <v>#N/A</v>
      </c>
      <c r="B508" s="41" t="e">
        <f>IF(A508="","",'Frese Valve Selection'!C508)</f>
        <v>#N/A</v>
      </c>
      <c r="C508" s="41" t="e">
        <f>IF(A508="","",'Frese Valve Selection'!AE508)</f>
        <v>#N/A</v>
      </c>
      <c r="D508" s="41"/>
      <c r="E508" s="41"/>
      <c r="F508" s="41" t="e">
        <f>IF(A508="","",'Frese Valve Selection'!D508)</f>
        <v>#N/A</v>
      </c>
      <c r="G508" s="41">
        <v>1</v>
      </c>
      <c r="H508" s="41" t="s">
        <v>78</v>
      </c>
      <c r="I508" s="41" t="e">
        <f>IF(A508="","",'Frese Valve Selection'!AF508&amp;" kPa")</f>
        <v>#N/A</v>
      </c>
      <c r="J508" s="41" t="e">
        <f>IF(A508="","",'Frese Valve Selection'!B508)</f>
        <v>#N/A</v>
      </c>
      <c r="K508" s="42" t="e">
        <f>IF(A508="","",'Frese Valve Selection'!E508)</f>
        <v>#N/A</v>
      </c>
    </row>
    <row r="509" spans="1:11">
      <c r="A509" s="40" t="e">
        <f>IF('Frese Valve Selection'!Q509=1,IF(ISBLANK('Frese Valve Selection'!T509),"",'Frese Valve Selection'!T509),"")</f>
        <v>#N/A</v>
      </c>
      <c r="B509" s="41" t="e">
        <f>IF(A509="","",'Frese Valve Selection'!C509)</f>
        <v>#N/A</v>
      </c>
      <c r="C509" s="41" t="e">
        <f>IF(A509="","",'Frese Valve Selection'!AE509)</f>
        <v>#N/A</v>
      </c>
      <c r="D509" s="41"/>
      <c r="E509" s="41"/>
      <c r="F509" s="41" t="e">
        <f>IF(A509="","",'Frese Valve Selection'!D509)</f>
        <v>#N/A</v>
      </c>
      <c r="G509" s="41">
        <v>1</v>
      </c>
      <c r="H509" s="41" t="s">
        <v>78</v>
      </c>
      <c r="I509" s="41" t="e">
        <f>IF(A509="","",'Frese Valve Selection'!AF509&amp;" kPa")</f>
        <v>#N/A</v>
      </c>
      <c r="J509" s="41" t="e">
        <f>IF(A509="","",'Frese Valve Selection'!B509)</f>
        <v>#N/A</v>
      </c>
      <c r="K509" s="42" t="e">
        <f>IF(A509="","",'Frese Valve Selection'!E509)</f>
        <v>#N/A</v>
      </c>
    </row>
    <row r="510" spans="1:11">
      <c r="A510" s="40" t="e">
        <f>IF('Frese Valve Selection'!Q510=1,IF(ISBLANK('Frese Valve Selection'!T510),"",'Frese Valve Selection'!T510),"")</f>
        <v>#N/A</v>
      </c>
      <c r="B510" s="41" t="e">
        <f>IF(A510="","",'Frese Valve Selection'!C510)</f>
        <v>#N/A</v>
      </c>
      <c r="C510" s="41" t="e">
        <f>IF(A510="","",'Frese Valve Selection'!AE510)</f>
        <v>#N/A</v>
      </c>
      <c r="D510" s="41"/>
      <c r="E510" s="41"/>
      <c r="F510" s="41" t="e">
        <f>IF(A510="","",'Frese Valve Selection'!D510)</f>
        <v>#N/A</v>
      </c>
      <c r="G510" s="41">
        <v>1</v>
      </c>
      <c r="H510" s="41" t="s">
        <v>78</v>
      </c>
      <c r="I510" s="41" t="e">
        <f>IF(A510="","",'Frese Valve Selection'!AF510&amp;" kPa")</f>
        <v>#N/A</v>
      </c>
      <c r="J510" s="41" t="e">
        <f>IF(A510="","",'Frese Valve Selection'!B510)</f>
        <v>#N/A</v>
      </c>
      <c r="K510" s="42" t="e">
        <f>IF(A510="","",'Frese Valve Selection'!E510)</f>
        <v>#N/A</v>
      </c>
    </row>
    <row r="511" spans="1:11">
      <c r="A511" s="40" t="e">
        <f>IF('Frese Valve Selection'!Q511=1,IF(ISBLANK('Frese Valve Selection'!T511),"",'Frese Valve Selection'!T511),"")</f>
        <v>#N/A</v>
      </c>
      <c r="B511" s="41" t="e">
        <f>IF(A511="","",'Frese Valve Selection'!C511)</f>
        <v>#N/A</v>
      </c>
      <c r="C511" s="41" t="e">
        <f>IF(A511="","",'Frese Valve Selection'!AE511)</f>
        <v>#N/A</v>
      </c>
      <c r="D511" s="41"/>
      <c r="E511" s="41"/>
      <c r="F511" s="41" t="e">
        <f>IF(A511="","",'Frese Valve Selection'!D511)</f>
        <v>#N/A</v>
      </c>
      <c r="G511" s="41">
        <v>1</v>
      </c>
      <c r="H511" s="41" t="s">
        <v>78</v>
      </c>
      <c r="I511" s="41" t="e">
        <f>IF(A511="","",'Frese Valve Selection'!AF511&amp;" kPa")</f>
        <v>#N/A</v>
      </c>
      <c r="J511" s="41" t="e">
        <f>IF(A511="","",'Frese Valve Selection'!B511)</f>
        <v>#N/A</v>
      </c>
      <c r="K511" s="42" t="e">
        <f>IF(A511="","",'Frese Valve Selection'!E511)</f>
        <v>#N/A</v>
      </c>
    </row>
    <row r="512" spans="1:11">
      <c r="A512" s="40" t="e">
        <f>IF('Frese Valve Selection'!Q512=1,IF(ISBLANK('Frese Valve Selection'!T512),"",'Frese Valve Selection'!T512),"")</f>
        <v>#N/A</v>
      </c>
      <c r="B512" s="41" t="e">
        <f>IF(A512="","",'Frese Valve Selection'!C512)</f>
        <v>#N/A</v>
      </c>
      <c r="C512" s="41" t="e">
        <f>IF(A512="","",'Frese Valve Selection'!AE512)</f>
        <v>#N/A</v>
      </c>
      <c r="D512" s="41"/>
      <c r="E512" s="41"/>
      <c r="F512" s="41" t="e">
        <f>IF(A512="","",'Frese Valve Selection'!D512)</f>
        <v>#N/A</v>
      </c>
      <c r="G512" s="41">
        <v>1</v>
      </c>
      <c r="H512" s="41" t="s">
        <v>78</v>
      </c>
      <c r="I512" s="41" t="e">
        <f>IF(A512="","",'Frese Valve Selection'!AF512&amp;" kPa")</f>
        <v>#N/A</v>
      </c>
      <c r="J512" s="41" t="e">
        <f>IF(A512="","",'Frese Valve Selection'!B512)</f>
        <v>#N/A</v>
      </c>
      <c r="K512" s="42" t="e">
        <f>IF(A512="","",'Frese Valve Selection'!E512)</f>
        <v>#N/A</v>
      </c>
    </row>
    <row r="513" spans="1:11">
      <c r="A513" s="40" t="e">
        <f>IF('Frese Valve Selection'!Q513=1,IF(ISBLANK('Frese Valve Selection'!T513),"",'Frese Valve Selection'!T513),"")</f>
        <v>#N/A</v>
      </c>
      <c r="B513" s="41" t="e">
        <f>IF(A513="","",'Frese Valve Selection'!C513)</f>
        <v>#N/A</v>
      </c>
      <c r="C513" s="41" t="e">
        <f>IF(A513="","",'Frese Valve Selection'!AE513)</f>
        <v>#N/A</v>
      </c>
      <c r="D513" s="41"/>
      <c r="E513" s="41"/>
      <c r="F513" s="41" t="e">
        <f>IF(A513="","",'Frese Valve Selection'!D513)</f>
        <v>#N/A</v>
      </c>
      <c r="G513" s="41">
        <v>1</v>
      </c>
      <c r="H513" s="41" t="s">
        <v>78</v>
      </c>
      <c r="I513" s="41" t="e">
        <f>IF(A513="","",'Frese Valve Selection'!AF513&amp;" kPa")</f>
        <v>#N/A</v>
      </c>
      <c r="J513" s="41" t="e">
        <f>IF(A513="","",'Frese Valve Selection'!B513)</f>
        <v>#N/A</v>
      </c>
      <c r="K513" s="42" t="e">
        <f>IF(A513="","",'Frese Valve Selection'!E513)</f>
        <v>#N/A</v>
      </c>
    </row>
    <row r="514" spans="1:11">
      <c r="A514" s="40" t="e">
        <f>IF('Frese Valve Selection'!Q514=1,IF(ISBLANK('Frese Valve Selection'!T514),"",'Frese Valve Selection'!T514),"")</f>
        <v>#N/A</v>
      </c>
      <c r="B514" s="41" t="e">
        <f>IF(A514="","",'Frese Valve Selection'!C514)</f>
        <v>#N/A</v>
      </c>
      <c r="C514" s="41" t="e">
        <f>IF(A514="","",'Frese Valve Selection'!AE514)</f>
        <v>#N/A</v>
      </c>
      <c r="D514" s="41"/>
      <c r="E514" s="41"/>
      <c r="F514" s="41" t="e">
        <f>IF(A514="","",'Frese Valve Selection'!D514)</f>
        <v>#N/A</v>
      </c>
      <c r="G514" s="41">
        <v>1</v>
      </c>
      <c r="H514" s="41" t="s">
        <v>78</v>
      </c>
      <c r="I514" s="41" t="e">
        <f>IF(A514="","",'Frese Valve Selection'!AF514&amp;" kPa")</f>
        <v>#N/A</v>
      </c>
      <c r="J514" s="41" t="e">
        <f>IF(A514="","",'Frese Valve Selection'!B514)</f>
        <v>#N/A</v>
      </c>
      <c r="K514" s="42" t="e">
        <f>IF(A514="","",'Frese Valve Selection'!E514)</f>
        <v>#N/A</v>
      </c>
    </row>
    <row r="515" spans="1:11">
      <c r="A515" s="40" t="e">
        <f>IF('Frese Valve Selection'!Q515=1,IF(ISBLANK('Frese Valve Selection'!T515),"",'Frese Valve Selection'!T515),"")</f>
        <v>#N/A</v>
      </c>
      <c r="B515" s="41" t="e">
        <f>IF(A515="","",'Frese Valve Selection'!C515)</f>
        <v>#N/A</v>
      </c>
      <c r="C515" s="41" t="e">
        <f>IF(A515="","",'Frese Valve Selection'!AE515)</f>
        <v>#N/A</v>
      </c>
      <c r="D515" s="41"/>
      <c r="E515" s="41"/>
      <c r="F515" s="41" t="e">
        <f>IF(A515="","",'Frese Valve Selection'!D515)</f>
        <v>#N/A</v>
      </c>
      <c r="G515" s="41">
        <v>1</v>
      </c>
      <c r="H515" s="41" t="s">
        <v>78</v>
      </c>
      <c r="I515" s="41" t="e">
        <f>IF(A515="","",'Frese Valve Selection'!AF515&amp;" kPa")</f>
        <v>#N/A</v>
      </c>
      <c r="J515" s="41" t="e">
        <f>IF(A515="","",'Frese Valve Selection'!B515)</f>
        <v>#N/A</v>
      </c>
      <c r="K515" s="42" t="e">
        <f>IF(A515="","",'Frese Valve Selection'!E515)</f>
        <v>#N/A</v>
      </c>
    </row>
    <row r="516" spans="1:11">
      <c r="A516" s="40" t="e">
        <f>IF('Frese Valve Selection'!Q516=1,IF(ISBLANK('Frese Valve Selection'!T516),"",'Frese Valve Selection'!T516),"")</f>
        <v>#N/A</v>
      </c>
      <c r="B516" s="41" t="e">
        <f>IF(A516="","",'Frese Valve Selection'!C516)</f>
        <v>#N/A</v>
      </c>
      <c r="C516" s="41" t="e">
        <f>IF(A516="","",'Frese Valve Selection'!AE516)</f>
        <v>#N/A</v>
      </c>
      <c r="D516" s="41"/>
      <c r="E516" s="41"/>
      <c r="F516" s="41" t="e">
        <f>IF(A516="","",'Frese Valve Selection'!D516)</f>
        <v>#N/A</v>
      </c>
      <c r="G516" s="41">
        <v>1</v>
      </c>
      <c r="H516" s="41" t="s">
        <v>78</v>
      </c>
      <c r="I516" s="41" t="e">
        <f>IF(A516="","",'Frese Valve Selection'!AF516&amp;" kPa")</f>
        <v>#N/A</v>
      </c>
      <c r="J516" s="41" t="e">
        <f>IF(A516="","",'Frese Valve Selection'!B516)</f>
        <v>#N/A</v>
      </c>
      <c r="K516" s="42" t="e">
        <f>IF(A516="","",'Frese Valve Selection'!E516)</f>
        <v>#N/A</v>
      </c>
    </row>
    <row r="517" spans="1:11">
      <c r="A517" s="40" t="e">
        <f>IF('Frese Valve Selection'!Q517=1,IF(ISBLANK('Frese Valve Selection'!T517),"",'Frese Valve Selection'!T517),"")</f>
        <v>#N/A</v>
      </c>
      <c r="B517" s="41" t="e">
        <f>IF(A517="","",'Frese Valve Selection'!C517)</f>
        <v>#N/A</v>
      </c>
      <c r="C517" s="41" t="e">
        <f>IF(A517="","",'Frese Valve Selection'!AE517)</f>
        <v>#N/A</v>
      </c>
      <c r="D517" s="41"/>
      <c r="E517" s="41"/>
      <c r="F517" s="41" t="e">
        <f>IF(A517="","",'Frese Valve Selection'!D517)</f>
        <v>#N/A</v>
      </c>
      <c r="G517" s="41">
        <v>1</v>
      </c>
      <c r="H517" s="41" t="s">
        <v>78</v>
      </c>
      <c r="I517" s="41" t="e">
        <f>IF(A517="","",'Frese Valve Selection'!AF517&amp;" kPa")</f>
        <v>#N/A</v>
      </c>
      <c r="J517" s="41" t="e">
        <f>IF(A517="","",'Frese Valve Selection'!B517)</f>
        <v>#N/A</v>
      </c>
      <c r="K517" s="42" t="e">
        <f>IF(A517="","",'Frese Valve Selection'!E517)</f>
        <v>#N/A</v>
      </c>
    </row>
    <row r="518" spans="1:11">
      <c r="A518" s="40" t="e">
        <f>IF('Frese Valve Selection'!Q518=1,IF(ISBLANK('Frese Valve Selection'!T518),"",'Frese Valve Selection'!T518),"")</f>
        <v>#N/A</v>
      </c>
      <c r="B518" s="41" t="e">
        <f>IF(A518="","",'Frese Valve Selection'!C518)</f>
        <v>#N/A</v>
      </c>
      <c r="C518" s="41" t="e">
        <f>IF(A518="","",'Frese Valve Selection'!AE518)</f>
        <v>#N/A</v>
      </c>
      <c r="D518" s="41"/>
      <c r="E518" s="41"/>
      <c r="F518" s="41" t="e">
        <f>IF(A518="","",'Frese Valve Selection'!D518)</f>
        <v>#N/A</v>
      </c>
      <c r="G518" s="41">
        <v>1</v>
      </c>
      <c r="H518" s="41" t="s">
        <v>78</v>
      </c>
      <c r="I518" s="41" t="e">
        <f>IF(A518="","",'Frese Valve Selection'!AF518&amp;" kPa")</f>
        <v>#N/A</v>
      </c>
      <c r="J518" s="41" t="e">
        <f>IF(A518="","",'Frese Valve Selection'!B518)</f>
        <v>#N/A</v>
      </c>
      <c r="K518" s="42" t="e">
        <f>IF(A518="","",'Frese Valve Selection'!E518)</f>
        <v>#N/A</v>
      </c>
    </row>
    <row r="519" spans="1:11">
      <c r="A519" s="40" t="e">
        <f>IF('Frese Valve Selection'!Q519=1,IF(ISBLANK('Frese Valve Selection'!T519),"",'Frese Valve Selection'!T519),"")</f>
        <v>#N/A</v>
      </c>
      <c r="B519" s="41" t="e">
        <f>IF(A519="","",'Frese Valve Selection'!C519)</f>
        <v>#N/A</v>
      </c>
      <c r="C519" s="41" t="e">
        <f>IF(A519="","",'Frese Valve Selection'!AE519)</f>
        <v>#N/A</v>
      </c>
      <c r="D519" s="41"/>
      <c r="E519" s="41"/>
      <c r="F519" s="41" t="e">
        <f>IF(A519="","",'Frese Valve Selection'!D519)</f>
        <v>#N/A</v>
      </c>
      <c r="G519" s="41">
        <v>1</v>
      </c>
      <c r="H519" s="41" t="s">
        <v>78</v>
      </c>
      <c r="I519" s="41" t="e">
        <f>IF(A519="","",'Frese Valve Selection'!AF519&amp;" kPa")</f>
        <v>#N/A</v>
      </c>
      <c r="J519" s="41" t="e">
        <f>IF(A519="","",'Frese Valve Selection'!B519)</f>
        <v>#N/A</v>
      </c>
      <c r="K519" s="42" t="e">
        <f>IF(A519="","",'Frese Valve Selection'!E519)</f>
        <v>#N/A</v>
      </c>
    </row>
    <row r="520" spans="1:11">
      <c r="A520" s="40" t="e">
        <f>IF('Frese Valve Selection'!Q520=1,IF(ISBLANK('Frese Valve Selection'!T520),"",'Frese Valve Selection'!T520),"")</f>
        <v>#N/A</v>
      </c>
      <c r="B520" s="41" t="e">
        <f>IF(A520="","",'Frese Valve Selection'!C520)</f>
        <v>#N/A</v>
      </c>
      <c r="C520" s="41" t="e">
        <f>IF(A520="","",'Frese Valve Selection'!AE520)</f>
        <v>#N/A</v>
      </c>
      <c r="D520" s="41"/>
      <c r="E520" s="41"/>
      <c r="F520" s="41" t="e">
        <f>IF(A520="","",'Frese Valve Selection'!D520)</f>
        <v>#N/A</v>
      </c>
      <c r="G520" s="41">
        <v>1</v>
      </c>
      <c r="H520" s="41" t="s">
        <v>78</v>
      </c>
      <c r="I520" s="41" t="e">
        <f>IF(A520="","",'Frese Valve Selection'!AF520&amp;" kPa")</f>
        <v>#N/A</v>
      </c>
      <c r="J520" s="41" t="e">
        <f>IF(A520="","",'Frese Valve Selection'!B520)</f>
        <v>#N/A</v>
      </c>
      <c r="K520" s="42" t="e">
        <f>IF(A520="","",'Frese Valve Selection'!E520)</f>
        <v>#N/A</v>
      </c>
    </row>
    <row r="521" spans="1:11">
      <c r="A521" s="40" t="e">
        <f>IF('Frese Valve Selection'!Q521=1,IF(ISBLANK('Frese Valve Selection'!T521),"",'Frese Valve Selection'!T521),"")</f>
        <v>#N/A</v>
      </c>
      <c r="B521" s="41" t="e">
        <f>IF(A521="","",'Frese Valve Selection'!C521)</f>
        <v>#N/A</v>
      </c>
      <c r="C521" s="41" t="e">
        <f>IF(A521="","",'Frese Valve Selection'!AE521)</f>
        <v>#N/A</v>
      </c>
      <c r="D521" s="41"/>
      <c r="E521" s="41"/>
      <c r="F521" s="41" t="e">
        <f>IF(A521="","",'Frese Valve Selection'!D521)</f>
        <v>#N/A</v>
      </c>
      <c r="G521" s="41">
        <v>1</v>
      </c>
      <c r="H521" s="41" t="s">
        <v>78</v>
      </c>
      <c r="I521" s="41" t="e">
        <f>IF(A521="","",'Frese Valve Selection'!AF521&amp;" kPa")</f>
        <v>#N/A</v>
      </c>
      <c r="J521" s="41" t="e">
        <f>IF(A521="","",'Frese Valve Selection'!B521)</f>
        <v>#N/A</v>
      </c>
      <c r="K521" s="42" t="e">
        <f>IF(A521="","",'Frese Valve Selection'!E521)</f>
        <v>#N/A</v>
      </c>
    </row>
    <row r="522" spans="1:11">
      <c r="A522" s="40" t="e">
        <f>IF('Frese Valve Selection'!Q522=1,IF(ISBLANK('Frese Valve Selection'!T522),"",'Frese Valve Selection'!T522),"")</f>
        <v>#N/A</v>
      </c>
      <c r="B522" s="41" t="e">
        <f>IF(A522="","",'Frese Valve Selection'!C522)</f>
        <v>#N/A</v>
      </c>
      <c r="C522" s="41" t="e">
        <f>IF(A522="","",'Frese Valve Selection'!AE522)</f>
        <v>#N/A</v>
      </c>
      <c r="D522" s="41"/>
      <c r="E522" s="41"/>
      <c r="F522" s="41" t="e">
        <f>IF(A522="","",'Frese Valve Selection'!D522)</f>
        <v>#N/A</v>
      </c>
      <c r="G522" s="41">
        <v>1</v>
      </c>
      <c r="H522" s="41" t="s">
        <v>78</v>
      </c>
      <c r="I522" s="41" t="e">
        <f>IF(A522="","",'Frese Valve Selection'!AF522&amp;" kPa")</f>
        <v>#N/A</v>
      </c>
      <c r="J522" s="41" t="e">
        <f>IF(A522="","",'Frese Valve Selection'!B522)</f>
        <v>#N/A</v>
      </c>
      <c r="K522" s="42" t="e">
        <f>IF(A522="","",'Frese Valve Selection'!E522)</f>
        <v>#N/A</v>
      </c>
    </row>
    <row r="523" spans="1:11">
      <c r="A523" s="40" t="e">
        <f>IF('Frese Valve Selection'!Q523=1,IF(ISBLANK('Frese Valve Selection'!T523),"",'Frese Valve Selection'!T523),"")</f>
        <v>#N/A</v>
      </c>
      <c r="B523" s="41" t="e">
        <f>IF(A523="","",'Frese Valve Selection'!C523)</f>
        <v>#N/A</v>
      </c>
      <c r="C523" s="41" t="e">
        <f>IF(A523="","",'Frese Valve Selection'!AE523)</f>
        <v>#N/A</v>
      </c>
      <c r="D523" s="41"/>
      <c r="E523" s="41"/>
      <c r="F523" s="41" t="e">
        <f>IF(A523="","",'Frese Valve Selection'!D523)</f>
        <v>#N/A</v>
      </c>
      <c r="G523" s="41">
        <v>1</v>
      </c>
      <c r="H523" s="41" t="s">
        <v>78</v>
      </c>
      <c r="I523" s="41" t="e">
        <f>IF(A523="","",'Frese Valve Selection'!AF523&amp;" kPa")</f>
        <v>#N/A</v>
      </c>
      <c r="J523" s="41" t="e">
        <f>IF(A523="","",'Frese Valve Selection'!B523)</f>
        <v>#N/A</v>
      </c>
      <c r="K523" s="42" t="e">
        <f>IF(A523="","",'Frese Valve Selection'!E523)</f>
        <v>#N/A</v>
      </c>
    </row>
    <row r="524" spans="1:11">
      <c r="A524" s="40" t="e">
        <f>IF('Frese Valve Selection'!Q524=1,IF(ISBLANK('Frese Valve Selection'!T524),"",'Frese Valve Selection'!T524),"")</f>
        <v>#N/A</v>
      </c>
      <c r="B524" s="41" t="e">
        <f>IF(A524="","",'Frese Valve Selection'!C524)</f>
        <v>#N/A</v>
      </c>
      <c r="C524" s="41" t="e">
        <f>IF(A524="","",'Frese Valve Selection'!AE524)</f>
        <v>#N/A</v>
      </c>
      <c r="D524" s="41"/>
      <c r="E524" s="41"/>
      <c r="F524" s="41" t="e">
        <f>IF(A524="","",'Frese Valve Selection'!D524)</f>
        <v>#N/A</v>
      </c>
      <c r="G524" s="41">
        <v>1</v>
      </c>
      <c r="H524" s="41" t="s">
        <v>78</v>
      </c>
      <c r="I524" s="41" t="e">
        <f>IF(A524="","",'Frese Valve Selection'!AF524&amp;" kPa")</f>
        <v>#N/A</v>
      </c>
      <c r="J524" s="41" t="e">
        <f>IF(A524="","",'Frese Valve Selection'!B524)</f>
        <v>#N/A</v>
      </c>
      <c r="K524" s="42" t="e">
        <f>IF(A524="","",'Frese Valve Selection'!E524)</f>
        <v>#N/A</v>
      </c>
    </row>
    <row r="525" spans="1:11">
      <c r="A525" s="40" t="e">
        <f>IF('Frese Valve Selection'!Q525=1,IF(ISBLANK('Frese Valve Selection'!T525),"",'Frese Valve Selection'!T525),"")</f>
        <v>#N/A</v>
      </c>
      <c r="B525" s="41" t="e">
        <f>IF(A525="","",'Frese Valve Selection'!C525)</f>
        <v>#N/A</v>
      </c>
      <c r="C525" s="41" t="e">
        <f>IF(A525="","",'Frese Valve Selection'!AE525)</f>
        <v>#N/A</v>
      </c>
      <c r="D525" s="41"/>
      <c r="E525" s="41"/>
      <c r="F525" s="41" t="e">
        <f>IF(A525="","",'Frese Valve Selection'!D525)</f>
        <v>#N/A</v>
      </c>
      <c r="G525" s="41">
        <v>1</v>
      </c>
      <c r="H525" s="41" t="s">
        <v>78</v>
      </c>
      <c r="I525" s="41" t="e">
        <f>IF(A525="","",'Frese Valve Selection'!AF525&amp;" kPa")</f>
        <v>#N/A</v>
      </c>
      <c r="J525" s="41" t="e">
        <f>IF(A525="","",'Frese Valve Selection'!B525)</f>
        <v>#N/A</v>
      </c>
      <c r="K525" s="42" t="e">
        <f>IF(A525="","",'Frese Valve Selection'!E525)</f>
        <v>#N/A</v>
      </c>
    </row>
    <row r="526" spans="1:11">
      <c r="A526" s="40" t="e">
        <f>IF('Frese Valve Selection'!Q526=1,IF(ISBLANK('Frese Valve Selection'!T526),"",'Frese Valve Selection'!T526),"")</f>
        <v>#N/A</v>
      </c>
      <c r="B526" s="41" t="e">
        <f>IF(A526="","",'Frese Valve Selection'!C526)</f>
        <v>#N/A</v>
      </c>
      <c r="C526" s="41" t="e">
        <f>IF(A526="","",'Frese Valve Selection'!AE526)</f>
        <v>#N/A</v>
      </c>
      <c r="D526" s="41"/>
      <c r="E526" s="41"/>
      <c r="F526" s="41" t="e">
        <f>IF(A526="","",'Frese Valve Selection'!D526)</f>
        <v>#N/A</v>
      </c>
      <c r="G526" s="41">
        <v>1</v>
      </c>
      <c r="H526" s="41" t="s">
        <v>78</v>
      </c>
      <c r="I526" s="41" t="e">
        <f>IF(A526="","",'Frese Valve Selection'!AF526&amp;" kPa")</f>
        <v>#N/A</v>
      </c>
      <c r="J526" s="41" t="e">
        <f>IF(A526="","",'Frese Valve Selection'!B526)</f>
        <v>#N/A</v>
      </c>
      <c r="K526" s="42" t="e">
        <f>IF(A526="","",'Frese Valve Selection'!E526)</f>
        <v>#N/A</v>
      </c>
    </row>
    <row r="527" spans="1:11">
      <c r="A527" s="40" t="e">
        <f>IF('Frese Valve Selection'!Q527=1,IF(ISBLANK('Frese Valve Selection'!T527),"",'Frese Valve Selection'!T527),"")</f>
        <v>#N/A</v>
      </c>
      <c r="B527" s="41" t="e">
        <f>IF(A527="","",'Frese Valve Selection'!C527)</f>
        <v>#N/A</v>
      </c>
      <c r="C527" s="41" t="e">
        <f>IF(A527="","",'Frese Valve Selection'!AE527)</f>
        <v>#N/A</v>
      </c>
      <c r="D527" s="41"/>
      <c r="E527" s="41"/>
      <c r="F527" s="41" t="e">
        <f>IF(A527="","",'Frese Valve Selection'!D527)</f>
        <v>#N/A</v>
      </c>
      <c r="G527" s="41">
        <v>1</v>
      </c>
      <c r="H527" s="41" t="s">
        <v>78</v>
      </c>
      <c r="I527" s="41" t="e">
        <f>IF(A527="","",'Frese Valve Selection'!AF527&amp;" kPa")</f>
        <v>#N/A</v>
      </c>
      <c r="J527" s="41" t="e">
        <f>IF(A527="","",'Frese Valve Selection'!B527)</f>
        <v>#N/A</v>
      </c>
      <c r="K527" s="42" t="e">
        <f>IF(A527="","",'Frese Valve Selection'!E527)</f>
        <v>#N/A</v>
      </c>
    </row>
    <row r="528" spans="1:11">
      <c r="A528" s="40" t="e">
        <f>IF('Frese Valve Selection'!Q528=1,IF(ISBLANK('Frese Valve Selection'!T528),"",'Frese Valve Selection'!T528),"")</f>
        <v>#N/A</v>
      </c>
      <c r="B528" s="41" t="e">
        <f>IF(A528="","",'Frese Valve Selection'!C528)</f>
        <v>#N/A</v>
      </c>
      <c r="C528" s="41" t="e">
        <f>IF(A528="","",'Frese Valve Selection'!AE528)</f>
        <v>#N/A</v>
      </c>
      <c r="D528" s="41"/>
      <c r="E528" s="41"/>
      <c r="F528" s="41" t="e">
        <f>IF(A528="","",'Frese Valve Selection'!D528)</f>
        <v>#N/A</v>
      </c>
      <c r="G528" s="41">
        <v>1</v>
      </c>
      <c r="H528" s="41" t="s">
        <v>78</v>
      </c>
      <c r="I528" s="41" t="e">
        <f>IF(A528="","",'Frese Valve Selection'!AF528&amp;" kPa")</f>
        <v>#N/A</v>
      </c>
      <c r="J528" s="41" t="e">
        <f>IF(A528="","",'Frese Valve Selection'!B528)</f>
        <v>#N/A</v>
      </c>
      <c r="K528" s="42" t="e">
        <f>IF(A528="","",'Frese Valve Selection'!E528)</f>
        <v>#N/A</v>
      </c>
    </row>
    <row r="529" spans="1:11">
      <c r="A529" s="40" t="e">
        <f>IF('Frese Valve Selection'!Q529=1,IF(ISBLANK('Frese Valve Selection'!T529),"",'Frese Valve Selection'!T529),"")</f>
        <v>#N/A</v>
      </c>
      <c r="B529" s="41" t="e">
        <f>IF(A529="","",'Frese Valve Selection'!C529)</f>
        <v>#N/A</v>
      </c>
      <c r="C529" s="41" t="e">
        <f>IF(A529="","",'Frese Valve Selection'!AE529)</f>
        <v>#N/A</v>
      </c>
      <c r="D529" s="41"/>
      <c r="E529" s="41"/>
      <c r="F529" s="41" t="e">
        <f>IF(A529="","",'Frese Valve Selection'!D529)</f>
        <v>#N/A</v>
      </c>
      <c r="G529" s="41">
        <v>1</v>
      </c>
      <c r="H529" s="41" t="s">
        <v>78</v>
      </c>
      <c r="I529" s="41" t="e">
        <f>IF(A529="","",'Frese Valve Selection'!AF529&amp;" kPa")</f>
        <v>#N/A</v>
      </c>
      <c r="J529" s="41" t="e">
        <f>IF(A529="","",'Frese Valve Selection'!B529)</f>
        <v>#N/A</v>
      </c>
      <c r="K529" s="42" t="e">
        <f>IF(A529="","",'Frese Valve Selection'!E529)</f>
        <v>#N/A</v>
      </c>
    </row>
    <row r="530" spans="1:11">
      <c r="A530" s="40" t="e">
        <f>IF('Frese Valve Selection'!Q530=1,IF(ISBLANK('Frese Valve Selection'!T530),"",'Frese Valve Selection'!T530),"")</f>
        <v>#N/A</v>
      </c>
      <c r="B530" s="41" t="e">
        <f>IF(A530="","",'Frese Valve Selection'!C530)</f>
        <v>#N/A</v>
      </c>
      <c r="C530" s="41" t="e">
        <f>IF(A530="","",'Frese Valve Selection'!AE530)</f>
        <v>#N/A</v>
      </c>
      <c r="D530" s="41"/>
      <c r="E530" s="41"/>
      <c r="F530" s="41" t="e">
        <f>IF(A530="","",'Frese Valve Selection'!D530)</f>
        <v>#N/A</v>
      </c>
      <c r="G530" s="41">
        <v>1</v>
      </c>
      <c r="H530" s="41" t="s">
        <v>78</v>
      </c>
      <c r="I530" s="41" t="e">
        <f>IF(A530="","",'Frese Valve Selection'!AF530&amp;" kPa")</f>
        <v>#N/A</v>
      </c>
      <c r="J530" s="41" t="e">
        <f>IF(A530="","",'Frese Valve Selection'!B530)</f>
        <v>#N/A</v>
      </c>
      <c r="K530" s="42" t="e">
        <f>IF(A530="","",'Frese Valve Selection'!E530)</f>
        <v>#N/A</v>
      </c>
    </row>
    <row r="531" spans="1:11">
      <c r="A531" s="40" t="e">
        <f>IF('Frese Valve Selection'!Q531=1,IF(ISBLANK('Frese Valve Selection'!T531),"",'Frese Valve Selection'!T531),"")</f>
        <v>#N/A</v>
      </c>
      <c r="B531" s="41" t="e">
        <f>IF(A531="","",'Frese Valve Selection'!C531)</f>
        <v>#N/A</v>
      </c>
      <c r="C531" s="41" t="e">
        <f>IF(A531="","",'Frese Valve Selection'!AE531)</f>
        <v>#N/A</v>
      </c>
      <c r="D531" s="41"/>
      <c r="E531" s="41"/>
      <c r="F531" s="41" t="e">
        <f>IF(A531="","",'Frese Valve Selection'!D531)</f>
        <v>#N/A</v>
      </c>
      <c r="G531" s="41">
        <v>1</v>
      </c>
      <c r="H531" s="41" t="s">
        <v>78</v>
      </c>
      <c r="I531" s="41" t="e">
        <f>IF(A531="","",'Frese Valve Selection'!AF531&amp;" kPa")</f>
        <v>#N/A</v>
      </c>
      <c r="J531" s="41" t="e">
        <f>IF(A531="","",'Frese Valve Selection'!B531)</f>
        <v>#N/A</v>
      </c>
      <c r="K531" s="42" t="e">
        <f>IF(A531="","",'Frese Valve Selection'!E531)</f>
        <v>#N/A</v>
      </c>
    </row>
    <row r="532" spans="1:11">
      <c r="A532" s="40" t="e">
        <f>IF('Frese Valve Selection'!Q532=1,IF(ISBLANK('Frese Valve Selection'!T532),"",'Frese Valve Selection'!T532),"")</f>
        <v>#N/A</v>
      </c>
      <c r="B532" s="41" t="e">
        <f>IF(A532="","",'Frese Valve Selection'!C532)</f>
        <v>#N/A</v>
      </c>
      <c r="C532" s="41" t="e">
        <f>IF(A532="","",'Frese Valve Selection'!AE532)</f>
        <v>#N/A</v>
      </c>
      <c r="D532" s="41"/>
      <c r="E532" s="41"/>
      <c r="F532" s="41" t="e">
        <f>IF(A532="","",'Frese Valve Selection'!D532)</f>
        <v>#N/A</v>
      </c>
      <c r="G532" s="41">
        <v>1</v>
      </c>
      <c r="H532" s="41" t="s">
        <v>78</v>
      </c>
      <c r="I532" s="41" t="e">
        <f>IF(A532="","",'Frese Valve Selection'!AF532&amp;" kPa")</f>
        <v>#N/A</v>
      </c>
      <c r="J532" s="41" t="e">
        <f>IF(A532="","",'Frese Valve Selection'!B532)</f>
        <v>#N/A</v>
      </c>
      <c r="K532" s="42" t="e">
        <f>IF(A532="","",'Frese Valve Selection'!E532)</f>
        <v>#N/A</v>
      </c>
    </row>
    <row r="533" spans="1:11">
      <c r="A533" s="40" t="e">
        <f>IF('Frese Valve Selection'!Q533=1,IF(ISBLANK('Frese Valve Selection'!T533),"",'Frese Valve Selection'!T533),"")</f>
        <v>#N/A</v>
      </c>
      <c r="B533" s="41" t="e">
        <f>IF(A533="","",'Frese Valve Selection'!C533)</f>
        <v>#N/A</v>
      </c>
      <c r="C533" s="41" t="e">
        <f>IF(A533="","",'Frese Valve Selection'!AE533)</f>
        <v>#N/A</v>
      </c>
      <c r="D533" s="41"/>
      <c r="E533" s="41"/>
      <c r="F533" s="41" t="e">
        <f>IF(A533="","",'Frese Valve Selection'!D533)</f>
        <v>#N/A</v>
      </c>
      <c r="G533" s="41">
        <v>1</v>
      </c>
      <c r="H533" s="41" t="s">
        <v>78</v>
      </c>
      <c r="I533" s="41" t="e">
        <f>IF(A533="","",'Frese Valve Selection'!AF533&amp;" kPa")</f>
        <v>#N/A</v>
      </c>
      <c r="J533" s="41" t="e">
        <f>IF(A533="","",'Frese Valve Selection'!B533)</f>
        <v>#N/A</v>
      </c>
      <c r="K533" s="42" t="e">
        <f>IF(A533="","",'Frese Valve Selection'!E533)</f>
        <v>#N/A</v>
      </c>
    </row>
    <row r="534" spans="1:11">
      <c r="A534" s="40" t="e">
        <f>IF('Frese Valve Selection'!Q534=1,IF(ISBLANK('Frese Valve Selection'!T534),"",'Frese Valve Selection'!T534),"")</f>
        <v>#N/A</v>
      </c>
      <c r="B534" s="41" t="e">
        <f>IF(A534="","",'Frese Valve Selection'!C534)</f>
        <v>#N/A</v>
      </c>
      <c r="C534" s="41" t="e">
        <f>IF(A534="","",'Frese Valve Selection'!AE534)</f>
        <v>#N/A</v>
      </c>
      <c r="D534" s="41"/>
      <c r="E534" s="41"/>
      <c r="F534" s="41" t="e">
        <f>IF(A534="","",'Frese Valve Selection'!D534)</f>
        <v>#N/A</v>
      </c>
      <c r="G534" s="41">
        <v>1</v>
      </c>
      <c r="H534" s="41" t="s">
        <v>78</v>
      </c>
      <c r="I534" s="41" t="e">
        <f>IF(A534="","",'Frese Valve Selection'!AF534&amp;" kPa")</f>
        <v>#N/A</v>
      </c>
      <c r="J534" s="41" t="e">
        <f>IF(A534="","",'Frese Valve Selection'!B534)</f>
        <v>#N/A</v>
      </c>
      <c r="K534" s="42" t="e">
        <f>IF(A534="","",'Frese Valve Selection'!E534)</f>
        <v>#N/A</v>
      </c>
    </row>
    <row r="535" spans="1:11">
      <c r="A535" s="40" t="e">
        <f>IF('Frese Valve Selection'!Q535=1,IF(ISBLANK('Frese Valve Selection'!T535),"",'Frese Valve Selection'!T535),"")</f>
        <v>#N/A</v>
      </c>
      <c r="B535" s="41" t="e">
        <f>IF(A535="","",'Frese Valve Selection'!C535)</f>
        <v>#N/A</v>
      </c>
      <c r="C535" s="41" t="e">
        <f>IF(A535="","",'Frese Valve Selection'!AE535)</f>
        <v>#N/A</v>
      </c>
      <c r="D535" s="41"/>
      <c r="E535" s="41"/>
      <c r="F535" s="41" t="e">
        <f>IF(A535="","",'Frese Valve Selection'!D535)</f>
        <v>#N/A</v>
      </c>
      <c r="G535" s="41">
        <v>1</v>
      </c>
      <c r="H535" s="41" t="s">
        <v>78</v>
      </c>
      <c r="I535" s="41" t="e">
        <f>IF(A535="","",'Frese Valve Selection'!AF535&amp;" kPa")</f>
        <v>#N/A</v>
      </c>
      <c r="J535" s="41" t="e">
        <f>IF(A535="","",'Frese Valve Selection'!B535)</f>
        <v>#N/A</v>
      </c>
      <c r="K535" s="42" t="e">
        <f>IF(A535="","",'Frese Valve Selection'!E535)</f>
        <v>#N/A</v>
      </c>
    </row>
    <row r="536" spans="1:11">
      <c r="A536" s="40" t="e">
        <f>IF('Frese Valve Selection'!Q536=1,IF(ISBLANK('Frese Valve Selection'!T536),"",'Frese Valve Selection'!T536),"")</f>
        <v>#N/A</v>
      </c>
      <c r="B536" s="41" t="e">
        <f>IF(A536="","",'Frese Valve Selection'!C536)</f>
        <v>#N/A</v>
      </c>
      <c r="C536" s="41" t="e">
        <f>IF(A536="","",'Frese Valve Selection'!AE536)</f>
        <v>#N/A</v>
      </c>
      <c r="D536" s="41"/>
      <c r="E536" s="41"/>
      <c r="F536" s="41" t="e">
        <f>IF(A536="","",'Frese Valve Selection'!D536)</f>
        <v>#N/A</v>
      </c>
      <c r="G536" s="41">
        <v>1</v>
      </c>
      <c r="H536" s="41" t="s">
        <v>78</v>
      </c>
      <c r="I536" s="41" t="e">
        <f>IF(A536="","",'Frese Valve Selection'!AF536&amp;" kPa")</f>
        <v>#N/A</v>
      </c>
      <c r="J536" s="41" t="e">
        <f>IF(A536="","",'Frese Valve Selection'!B536)</f>
        <v>#N/A</v>
      </c>
      <c r="K536" s="42" t="e">
        <f>IF(A536="","",'Frese Valve Selection'!E536)</f>
        <v>#N/A</v>
      </c>
    </row>
    <row r="537" spans="1:11">
      <c r="A537" s="40" t="e">
        <f>IF('Frese Valve Selection'!Q537=1,IF(ISBLANK('Frese Valve Selection'!T537),"",'Frese Valve Selection'!T537),"")</f>
        <v>#N/A</v>
      </c>
      <c r="B537" s="41" t="e">
        <f>IF(A537="","",'Frese Valve Selection'!C537)</f>
        <v>#N/A</v>
      </c>
      <c r="C537" s="41" t="e">
        <f>IF(A537="","",'Frese Valve Selection'!AE537)</f>
        <v>#N/A</v>
      </c>
      <c r="D537" s="41"/>
      <c r="E537" s="41"/>
      <c r="F537" s="41" t="e">
        <f>IF(A537="","",'Frese Valve Selection'!D537)</f>
        <v>#N/A</v>
      </c>
      <c r="G537" s="41">
        <v>1</v>
      </c>
      <c r="H537" s="41" t="s">
        <v>78</v>
      </c>
      <c r="I537" s="41" t="e">
        <f>IF(A537="","",'Frese Valve Selection'!AF537&amp;" kPa")</f>
        <v>#N/A</v>
      </c>
      <c r="J537" s="41" t="e">
        <f>IF(A537="","",'Frese Valve Selection'!B537)</f>
        <v>#N/A</v>
      </c>
      <c r="K537" s="42" t="e">
        <f>IF(A537="","",'Frese Valve Selection'!E537)</f>
        <v>#N/A</v>
      </c>
    </row>
    <row r="538" spans="1:11">
      <c r="A538" s="40" t="e">
        <f>IF('Frese Valve Selection'!Q538=1,IF(ISBLANK('Frese Valve Selection'!T538),"",'Frese Valve Selection'!T538),"")</f>
        <v>#N/A</v>
      </c>
      <c r="B538" s="41" t="e">
        <f>IF(A538="","",'Frese Valve Selection'!C538)</f>
        <v>#N/A</v>
      </c>
      <c r="C538" s="41" t="e">
        <f>IF(A538="","",'Frese Valve Selection'!AE538)</f>
        <v>#N/A</v>
      </c>
      <c r="D538" s="41"/>
      <c r="E538" s="41"/>
      <c r="F538" s="41" t="e">
        <f>IF(A538="","",'Frese Valve Selection'!D538)</f>
        <v>#N/A</v>
      </c>
      <c r="G538" s="41">
        <v>1</v>
      </c>
      <c r="H538" s="41" t="s">
        <v>78</v>
      </c>
      <c r="I538" s="41" t="e">
        <f>IF(A538="","",'Frese Valve Selection'!AF538&amp;" kPa")</f>
        <v>#N/A</v>
      </c>
      <c r="J538" s="41" t="e">
        <f>IF(A538="","",'Frese Valve Selection'!B538)</f>
        <v>#N/A</v>
      </c>
      <c r="K538" s="42" t="e">
        <f>IF(A538="","",'Frese Valve Selection'!E538)</f>
        <v>#N/A</v>
      </c>
    </row>
    <row r="539" spans="1:11">
      <c r="A539" s="40" t="e">
        <f>IF('Frese Valve Selection'!Q539=1,IF(ISBLANK('Frese Valve Selection'!T539),"",'Frese Valve Selection'!T539),"")</f>
        <v>#N/A</v>
      </c>
      <c r="B539" s="41" t="e">
        <f>IF(A539="","",'Frese Valve Selection'!C539)</f>
        <v>#N/A</v>
      </c>
      <c r="C539" s="41" t="e">
        <f>IF(A539="","",'Frese Valve Selection'!AE539)</f>
        <v>#N/A</v>
      </c>
      <c r="D539" s="41"/>
      <c r="E539" s="41"/>
      <c r="F539" s="41" t="e">
        <f>IF(A539="","",'Frese Valve Selection'!D539)</f>
        <v>#N/A</v>
      </c>
      <c r="G539" s="41">
        <v>1</v>
      </c>
      <c r="H539" s="41" t="s">
        <v>78</v>
      </c>
      <c r="I539" s="41" t="e">
        <f>IF(A539="","",'Frese Valve Selection'!AF539&amp;" kPa")</f>
        <v>#N/A</v>
      </c>
      <c r="J539" s="41" t="e">
        <f>IF(A539="","",'Frese Valve Selection'!B539)</f>
        <v>#N/A</v>
      </c>
      <c r="K539" s="42" t="e">
        <f>IF(A539="","",'Frese Valve Selection'!E539)</f>
        <v>#N/A</v>
      </c>
    </row>
    <row r="540" spans="1:11">
      <c r="A540" s="40" t="e">
        <f>IF('Frese Valve Selection'!Q540=1,IF(ISBLANK('Frese Valve Selection'!T540),"",'Frese Valve Selection'!T540),"")</f>
        <v>#N/A</v>
      </c>
      <c r="B540" s="41" t="e">
        <f>IF(A540="","",'Frese Valve Selection'!C540)</f>
        <v>#N/A</v>
      </c>
      <c r="C540" s="41" t="e">
        <f>IF(A540="","",'Frese Valve Selection'!AE540)</f>
        <v>#N/A</v>
      </c>
      <c r="D540" s="41"/>
      <c r="E540" s="41"/>
      <c r="F540" s="41" t="e">
        <f>IF(A540="","",'Frese Valve Selection'!D540)</f>
        <v>#N/A</v>
      </c>
      <c r="G540" s="41">
        <v>1</v>
      </c>
      <c r="H540" s="41" t="s">
        <v>78</v>
      </c>
      <c r="I540" s="41" t="e">
        <f>IF(A540="","",'Frese Valve Selection'!AF540&amp;" kPa")</f>
        <v>#N/A</v>
      </c>
      <c r="J540" s="41" t="e">
        <f>IF(A540="","",'Frese Valve Selection'!B540)</f>
        <v>#N/A</v>
      </c>
      <c r="K540" s="42" t="e">
        <f>IF(A540="","",'Frese Valve Selection'!E540)</f>
        <v>#N/A</v>
      </c>
    </row>
    <row r="541" spans="1:11">
      <c r="A541" s="40" t="e">
        <f>IF('Frese Valve Selection'!Q541=1,IF(ISBLANK('Frese Valve Selection'!T541),"",'Frese Valve Selection'!T541),"")</f>
        <v>#N/A</v>
      </c>
      <c r="B541" s="41" t="e">
        <f>IF(A541="","",'Frese Valve Selection'!C541)</f>
        <v>#N/A</v>
      </c>
      <c r="C541" s="41" t="e">
        <f>IF(A541="","",'Frese Valve Selection'!AE541)</f>
        <v>#N/A</v>
      </c>
      <c r="D541" s="41"/>
      <c r="E541" s="41"/>
      <c r="F541" s="41" t="e">
        <f>IF(A541="","",'Frese Valve Selection'!D541)</f>
        <v>#N/A</v>
      </c>
      <c r="G541" s="41">
        <v>1</v>
      </c>
      <c r="H541" s="41" t="s">
        <v>78</v>
      </c>
      <c r="I541" s="41" t="e">
        <f>IF(A541="","",'Frese Valve Selection'!AF541&amp;" kPa")</f>
        <v>#N/A</v>
      </c>
      <c r="J541" s="41" t="e">
        <f>IF(A541="","",'Frese Valve Selection'!B541)</f>
        <v>#N/A</v>
      </c>
      <c r="K541" s="42" t="e">
        <f>IF(A541="","",'Frese Valve Selection'!E541)</f>
        <v>#N/A</v>
      </c>
    </row>
    <row r="542" spans="1:11">
      <c r="A542" s="40" t="e">
        <f>IF('Frese Valve Selection'!Q542=1,IF(ISBLANK('Frese Valve Selection'!T542),"",'Frese Valve Selection'!T542),"")</f>
        <v>#N/A</v>
      </c>
      <c r="B542" s="41" t="e">
        <f>IF(A542="","",'Frese Valve Selection'!C542)</f>
        <v>#N/A</v>
      </c>
      <c r="C542" s="41" t="e">
        <f>IF(A542="","",'Frese Valve Selection'!AE542)</f>
        <v>#N/A</v>
      </c>
      <c r="D542" s="41"/>
      <c r="E542" s="41"/>
      <c r="F542" s="41" t="e">
        <f>IF(A542="","",'Frese Valve Selection'!D542)</f>
        <v>#N/A</v>
      </c>
      <c r="G542" s="41">
        <v>1</v>
      </c>
      <c r="H542" s="41" t="s">
        <v>78</v>
      </c>
      <c r="I542" s="41" t="e">
        <f>IF(A542="","",'Frese Valve Selection'!AF542&amp;" kPa")</f>
        <v>#N/A</v>
      </c>
      <c r="J542" s="41" t="e">
        <f>IF(A542="","",'Frese Valve Selection'!B542)</f>
        <v>#N/A</v>
      </c>
      <c r="K542" s="42" t="e">
        <f>IF(A542="","",'Frese Valve Selection'!E542)</f>
        <v>#N/A</v>
      </c>
    </row>
    <row r="543" spans="1:11">
      <c r="A543" s="40" t="e">
        <f>IF('Frese Valve Selection'!Q543=1,IF(ISBLANK('Frese Valve Selection'!T543),"",'Frese Valve Selection'!T543),"")</f>
        <v>#N/A</v>
      </c>
      <c r="B543" s="41" t="e">
        <f>IF(A543="","",'Frese Valve Selection'!C543)</f>
        <v>#N/A</v>
      </c>
      <c r="C543" s="41" t="e">
        <f>IF(A543="","",'Frese Valve Selection'!AE543)</f>
        <v>#N/A</v>
      </c>
      <c r="D543" s="41"/>
      <c r="E543" s="41"/>
      <c r="F543" s="41" t="e">
        <f>IF(A543="","",'Frese Valve Selection'!D543)</f>
        <v>#N/A</v>
      </c>
      <c r="G543" s="41">
        <v>1</v>
      </c>
      <c r="H543" s="41" t="s">
        <v>78</v>
      </c>
      <c r="I543" s="41" t="e">
        <f>IF(A543="","",'Frese Valve Selection'!AF543&amp;" kPa")</f>
        <v>#N/A</v>
      </c>
      <c r="J543" s="41" t="e">
        <f>IF(A543="","",'Frese Valve Selection'!B543)</f>
        <v>#N/A</v>
      </c>
      <c r="K543" s="42" t="e">
        <f>IF(A543="","",'Frese Valve Selection'!E543)</f>
        <v>#N/A</v>
      </c>
    </row>
    <row r="544" spans="1:11">
      <c r="A544" s="40" t="e">
        <f>IF('Frese Valve Selection'!Q544=1,IF(ISBLANK('Frese Valve Selection'!T544),"",'Frese Valve Selection'!T544),"")</f>
        <v>#N/A</v>
      </c>
      <c r="B544" s="41" t="e">
        <f>IF(A544="","",'Frese Valve Selection'!C544)</f>
        <v>#N/A</v>
      </c>
      <c r="C544" s="41" t="e">
        <f>IF(A544="","",'Frese Valve Selection'!AE544)</f>
        <v>#N/A</v>
      </c>
      <c r="D544" s="41"/>
      <c r="E544" s="41"/>
      <c r="F544" s="41" t="e">
        <f>IF(A544="","",'Frese Valve Selection'!D544)</f>
        <v>#N/A</v>
      </c>
      <c r="G544" s="41">
        <v>1</v>
      </c>
      <c r="H544" s="41" t="s">
        <v>78</v>
      </c>
      <c r="I544" s="41" t="e">
        <f>IF(A544="","",'Frese Valve Selection'!AF544&amp;" kPa")</f>
        <v>#N/A</v>
      </c>
      <c r="J544" s="41" t="e">
        <f>IF(A544="","",'Frese Valve Selection'!B544)</f>
        <v>#N/A</v>
      </c>
      <c r="K544" s="42" t="e">
        <f>IF(A544="","",'Frese Valve Selection'!E544)</f>
        <v>#N/A</v>
      </c>
    </row>
    <row r="545" spans="1:11">
      <c r="A545" s="40" t="e">
        <f>IF('Frese Valve Selection'!Q545=1,IF(ISBLANK('Frese Valve Selection'!T545),"",'Frese Valve Selection'!T545),"")</f>
        <v>#N/A</v>
      </c>
      <c r="B545" s="41" t="e">
        <f>IF(A545="","",'Frese Valve Selection'!C545)</f>
        <v>#N/A</v>
      </c>
      <c r="C545" s="41" t="e">
        <f>IF(A545="","",'Frese Valve Selection'!AE545)</f>
        <v>#N/A</v>
      </c>
      <c r="D545" s="41"/>
      <c r="E545" s="41"/>
      <c r="F545" s="41" t="e">
        <f>IF(A545="","",'Frese Valve Selection'!D545)</f>
        <v>#N/A</v>
      </c>
      <c r="G545" s="41">
        <v>1</v>
      </c>
      <c r="H545" s="41" t="s">
        <v>78</v>
      </c>
      <c r="I545" s="41" t="e">
        <f>IF(A545="","",'Frese Valve Selection'!AF545&amp;" kPa")</f>
        <v>#N/A</v>
      </c>
      <c r="J545" s="41" t="e">
        <f>IF(A545="","",'Frese Valve Selection'!B545)</f>
        <v>#N/A</v>
      </c>
      <c r="K545" s="42" t="e">
        <f>IF(A545="","",'Frese Valve Selection'!E545)</f>
        <v>#N/A</v>
      </c>
    </row>
    <row r="546" spans="1:11">
      <c r="A546" s="40" t="e">
        <f>IF('Frese Valve Selection'!Q546=1,IF(ISBLANK('Frese Valve Selection'!T546),"",'Frese Valve Selection'!T546),"")</f>
        <v>#N/A</v>
      </c>
      <c r="B546" s="41" t="e">
        <f>IF(A546="","",'Frese Valve Selection'!C546)</f>
        <v>#N/A</v>
      </c>
      <c r="C546" s="41" t="e">
        <f>IF(A546="","",'Frese Valve Selection'!AE546)</f>
        <v>#N/A</v>
      </c>
      <c r="D546" s="41"/>
      <c r="E546" s="41"/>
      <c r="F546" s="41" t="e">
        <f>IF(A546="","",'Frese Valve Selection'!D546)</f>
        <v>#N/A</v>
      </c>
      <c r="G546" s="41">
        <v>1</v>
      </c>
      <c r="H546" s="41" t="s">
        <v>78</v>
      </c>
      <c r="I546" s="41" t="e">
        <f>IF(A546="","",'Frese Valve Selection'!AF546&amp;" kPa")</f>
        <v>#N/A</v>
      </c>
      <c r="J546" s="41" t="e">
        <f>IF(A546="","",'Frese Valve Selection'!B546)</f>
        <v>#N/A</v>
      </c>
      <c r="K546" s="42" t="e">
        <f>IF(A546="","",'Frese Valve Selection'!E546)</f>
        <v>#N/A</v>
      </c>
    </row>
    <row r="547" spans="1:11">
      <c r="A547" s="40" t="e">
        <f>IF('Frese Valve Selection'!Q547=1,IF(ISBLANK('Frese Valve Selection'!T547),"",'Frese Valve Selection'!T547),"")</f>
        <v>#N/A</v>
      </c>
      <c r="B547" s="41" t="e">
        <f>IF(A547="","",'Frese Valve Selection'!C547)</f>
        <v>#N/A</v>
      </c>
      <c r="C547" s="41" t="e">
        <f>IF(A547="","",'Frese Valve Selection'!AE547)</f>
        <v>#N/A</v>
      </c>
      <c r="D547" s="41"/>
      <c r="E547" s="41"/>
      <c r="F547" s="41" t="e">
        <f>IF(A547="","",'Frese Valve Selection'!D547)</f>
        <v>#N/A</v>
      </c>
      <c r="G547" s="41">
        <v>1</v>
      </c>
      <c r="H547" s="41" t="s">
        <v>78</v>
      </c>
      <c r="I547" s="41" t="e">
        <f>IF(A547="","",'Frese Valve Selection'!AF547&amp;" kPa")</f>
        <v>#N/A</v>
      </c>
      <c r="J547" s="41" t="e">
        <f>IF(A547="","",'Frese Valve Selection'!B547)</f>
        <v>#N/A</v>
      </c>
      <c r="K547" s="42" t="e">
        <f>IF(A547="","",'Frese Valve Selection'!E547)</f>
        <v>#N/A</v>
      </c>
    </row>
    <row r="548" spans="1:11">
      <c r="A548" s="40" t="e">
        <f>IF('Frese Valve Selection'!Q548=1,IF(ISBLANK('Frese Valve Selection'!T548),"",'Frese Valve Selection'!T548),"")</f>
        <v>#N/A</v>
      </c>
      <c r="B548" s="41" t="e">
        <f>IF(A548="","",'Frese Valve Selection'!C548)</f>
        <v>#N/A</v>
      </c>
      <c r="C548" s="41" t="e">
        <f>IF(A548="","",'Frese Valve Selection'!AE548)</f>
        <v>#N/A</v>
      </c>
      <c r="D548" s="41"/>
      <c r="E548" s="41"/>
      <c r="F548" s="41" t="e">
        <f>IF(A548="","",'Frese Valve Selection'!D548)</f>
        <v>#N/A</v>
      </c>
      <c r="G548" s="41">
        <v>1</v>
      </c>
      <c r="H548" s="41" t="s">
        <v>78</v>
      </c>
      <c r="I548" s="41" t="e">
        <f>IF(A548="","",'Frese Valve Selection'!AF548&amp;" kPa")</f>
        <v>#N/A</v>
      </c>
      <c r="J548" s="41" t="e">
        <f>IF(A548="","",'Frese Valve Selection'!B548)</f>
        <v>#N/A</v>
      </c>
      <c r="K548" s="42" t="e">
        <f>IF(A548="","",'Frese Valve Selection'!E548)</f>
        <v>#N/A</v>
      </c>
    </row>
    <row r="549" spans="1:11">
      <c r="A549" s="40" t="e">
        <f>IF('Frese Valve Selection'!Q549=1,IF(ISBLANK('Frese Valve Selection'!T549),"",'Frese Valve Selection'!T549),"")</f>
        <v>#N/A</v>
      </c>
      <c r="B549" s="41" t="e">
        <f>IF(A549="","",'Frese Valve Selection'!C549)</f>
        <v>#N/A</v>
      </c>
      <c r="C549" s="41" t="e">
        <f>IF(A549="","",'Frese Valve Selection'!AE549)</f>
        <v>#N/A</v>
      </c>
      <c r="D549" s="41"/>
      <c r="E549" s="41"/>
      <c r="F549" s="41" t="e">
        <f>IF(A549="","",'Frese Valve Selection'!D549)</f>
        <v>#N/A</v>
      </c>
      <c r="G549" s="41">
        <v>1</v>
      </c>
      <c r="H549" s="41" t="s">
        <v>78</v>
      </c>
      <c r="I549" s="41" t="e">
        <f>IF(A549="","",'Frese Valve Selection'!AF549&amp;" kPa")</f>
        <v>#N/A</v>
      </c>
      <c r="J549" s="41" t="e">
        <f>IF(A549="","",'Frese Valve Selection'!B549)</f>
        <v>#N/A</v>
      </c>
      <c r="K549" s="42" t="e">
        <f>IF(A549="","",'Frese Valve Selection'!E549)</f>
        <v>#N/A</v>
      </c>
    </row>
    <row r="550" spans="1:11">
      <c r="A550" s="40" t="e">
        <f>IF('Frese Valve Selection'!Q550=1,IF(ISBLANK('Frese Valve Selection'!T550),"",'Frese Valve Selection'!T550),"")</f>
        <v>#N/A</v>
      </c>
      <c r="B550" s="41" t="e">
        <f>IF(A550="","",'Frese Valve Selection'!C550)</f>
        <v>#N/A</v>
      </c>
      <c r="C550" s="41" t="e">
        <f>IF(A550="","",'Frese Valve Selection'!AE550)</f>
        <v>#N/A</v>
      </c>
      <c r="D550" s="41"/>
      <c r="E550" s="41"/>
      <c r="F550" s="41" t="e">
        <f>IF(A550="","",'Frese Valve Selection'!D550)</f>
        <v>#N/A</v>
      </c>
      <c r="G550" s="41">
        <v>1</v>
      </c>
      <c r="H550" s="41" t="s">
        <v>78</v>
      </c>
      <c r="I550" s="41" t="e">
        <f>IF(A550="","",'Frese Valve Selection'!AF550&amp;" kPa")</f>
        <v>#N/A</v>
      </c>
      <c r="J550" s="41" t="e">
        <f>IF(A550="","",'Frese Valve Selection'!B550)</f>
        <v>#N/A</v>
      </c>
      <c r="K550" s="42" t="e">
        <f>IF(A550="","",'Frese Valve Selection'!E550)</f>
        <v>#N/A</v>
      </c>
    </row>
    <row r="551" spans="1:11">
      <c r="A551" s="40" t="e">
        <f>IF('Frese Valve Selection'!Q551=1,IF(ISBLANK('Frese Valve Selection'!T551),"",'Frese Valve Selection'!T551),"")</f>
        <v>#N/A</v>
      </c>
      <c r="B551" s="41" t="e">
        <f>IF(A551="","",'Frese Valve Selection'!C551)</f>
        <v>#N/A</v>
      </c>
      <c r="C551" s="41" t="e">
        <f>IF(A551="","",'Frese Valve Selection'!AE551)</f>
        <v>#N/A</v>
      </c>
      <c r="D551" s="41"/>
      <c r="E551" s="41"/>
      <c r="F551" s="41" t="e">
        <f>IF(A551="","",'Frese Valve Selection'!D551)</f>
        <v>#N/A</v>
      </c>
      <c r="G551" s="41">
        <v>1</v>
      </c>
      <c r="H551" s="41" t="s">
        <v>78</v>
      </c>
      <c r="I551" s="41" t="e">
        <f>IF(A551="","",'Frese Valve Selection'!AF551&amp;" kPa")</f>
        <v>#N/A</v>
      </c>
      <c r="J551" s="41" t="e">
        <f>IF(A551="","",'Frese Valve Selection'!B551)</f>
        <v>#N/A</v>
      </c>
      <c r="K551" s="42" t="e">
        <f>IF(A551="","",'Frese Valve Selection'!E551)</f>
        <v>#N/A</v>
      </c>
    </row>
    <row r="552" spans="1:11">
      <c r="A552" s="40" t="e">
        <f>IF('Frese Valve Selection'!Q552=1,IF(ISBLANK('Frese Valve Selection'!T552),"",'Frese Valve Selection'!T552),"")</f>
        <v>#N/A</v>
      </c>
      <c r="B552" s="41" t="e">
        <f>IF(A552="","",'Frese Valve Selection'!C552)</f>
        <v>#N/A</v>
      </c>
      <c r="C552" s="41" t="e">
        <f>IF(A552="","",'Frese Valve Selection'!AE552)</f>
        <v>#N/A</v>
      </c>
      <c r="D552" s="41"/>
      <c r="E552" s="41"/>
      <c r="F552" s="41" t="e">
        <f>IF(A552="","",'Frese Valve Selection'!D552)</f>
        <v>#N/A</v>
      </c>
      <c r="G552" s="41">
        <v>1</v>
      </c>
      <c r="H552" s="41" t="s">
        <v>78</v>
      </c>
      <c r="I552" s="41" t="e">
        <f>IF(A552="","",'Frese Valve Selection'!AF552&amp;" kPa")</f>
        <v>#N/A</v>
      </c>
      <c r="J552" s="41" t="e">
        <f>IF(A552="","",'Frese Valve Selection'!B552)</f>
        <v>#N/A</v>
      </c>
      <c r="K552" s="42" t="e">
        <f>IF(A552="","",'Frese Valve Selection'!E552)</f>
        <v>#N/A</v>
      </c>
    </row>
    <row r="553" spans="1:11">
      <c r="A553" s="40" t="e">
        <f>IF('Frese Valve Selection'!Q553=1,IF(ISBLANK('Frese Valve Selection'!T553),"",'Frese Valve Selection'!T553),"")</f>
        <v>#N/A</v>
      </c>
      <c r="B553" s="41" t="e">
        <f>IF(A553="","",'Frese Valve Selection'!C553)</f>
        <v>#N/A</v>
      </c>
      <c r="C553" s="41" t="e">
        <f>IF(A553="","",'Frese Valve Selection'!AE553)</f>
        <v>#N/A</v>
      </c>
      <c r="D553" s="41"/>
      <c r="E553" s="41"/>
      <c r="F553" s="41" t="e">
        <f>IF(A553="","",'Frese Valve Selection'!D553)</f>
        <v>#N/A</v>
      </c>
      <c r="G553" s="41">
        <v>1</v>
      </c>
      <c r="H553" s="41" t="s">
        <v>78</v>
      </c>
      <c r="I553" s="41" t="e">
        <f>IF(A553="","",'Frese Valve Selection'!AF553&amp;" kPa")</f>
        <v>#N/A</v>
      </c>
      <c r="J553" s="41" t="e">
        <f>IF(A553="","",'Frese Valve Selection'!B553)</f>
        <v>#N/A</v>
      </c>
      <c r="K553" s="42" t="e">
        <f>IF(A553="","",'Frese Valve Selection'!E553)</f>
        <v>#N/A</v>
      </c>
    </row>
    <row r="554" spans="1:11">
      <c r="A554" s="40" t="e">
        <f>IF('Frese Valve Selection'!Q554=1,IF(ISBLANK('Frese Valve Selection'!T554),"",'Frese Valve Selection'!T554),"")</f>
        <v>#N/A</v>
      </c>
      <c r="B554" s="41" t="e">
        <f>IF(A554="","",'Frese Valve Selection'!C554)</f>
        <v>#N/A</v>
      </c>
      <c r="C554" s="41" t="e">
        <f>IF(A554="","",'Frese Valve Selection'!AE554)</f>
        <v>#N/A</v>
      </c>
      <c r="D554" s="41"/>
      <c r="E554" s="41"/>
      <c r="F554" s="41" t="e">
        <f>IF(A554="","",'Frese Valve Selection'!D554)</f>
        <v>#N/A</v>
      </c>
      <c r="G554" s="41">
        <v>1</v>
      </c>
      <c r="H554" s="41" t="s">
        <v>78</v>
      </c>
      <c r="I554" s="41" t="e">
        <f>IF(A554="","",'Frese Valve Selection'!AF554&amp;" kPa")</f>
        <v>#N/A</v>
      </c>
      <c r="J554" s="41" t="e">
        <f>IF(A554="","",'Frese Valve Selection'!B554)</f>
        <v>#N/A</v>
      </c>
      <c r="K554" s="42" t="e">
        <f>IF(A554="","",'Frese Valve Selection'!E554)</f>
        <v>#N/A</v>
      </c>
    </row>
    <row r="555" spans="1:11">
      <c r="A555" s="40" t="e">
        <f>IF('Frese Valve Selection'!Q555=1,IF(ISBLANK('Frese Valve Selection'!T555),"",'Frese Valve Selection'!T555),"")</f>
        <v>#N/A</v>
      </c>
      <c r="B555" s="41" t="e">
        <f>IF(A555="","",'Frese Valve Selection'!C555)</f>
        <v>#N/A</v>
      </c>
      <c r="C555" s="41" t="e">
        <f>IF(A555="","",'Frese Valve Selection'!AE555)</f>
        <v>#N/A</v>
      </c>
      <c r="D555" s="41"/>
      <c r="E555" s="41"/>
      <c r="F555" s="41" t="e">
        <f>IF(A555="","",'Frese Valve Selection'!D555)</f>
        <v>#N/A</v>
      </c>
      <c r="G555" s="41">
        <v>1</v>
      </c>
      <c r="H555" s="41" t="s">
        <v>78</v>
      </c>
      <c r="I555" s="41" t="e">
        <f>IF(A555="","",'Frese Valve Selection'!AF555&amp;" kPa")</f>
        <v>#N/A</v>
      </c>
      <c r="J555" s="41" t="e">
        <f>IF(A555="","",'Frese Valve Selection'!B555)</f>
        <v>#N/A</v>
      </c>
      <c r="K555" s="42" t="e">
        <f>IF(A555="","",'Frese Valve Selection'!E555)</f>
        <v>#N/A</v>
      </c>
    </row>
    <row r="556" spans="1:11">
      <c r="A556" s="40" t="e">
        <f>IF('Frese Valve Selection'!Q556=1,IF(ISBLANK('Frese Valve Selection'!T556),"",'Frese Valve Selection'!T556),"")</f>
        <v>#N/A</v>
      </c>
      <c r="B556" s="41" t="e">
        <f>IF(A556="","",'Frese Valve Selection'!C556)</f>
        <v>#N/A</v>
      </c>
      <c r="C556" s="41" t="e">
        <f>IF(A556="","",'Frese Valve Selection'!AE556)</f>
        <v>#N/A</v>
      </c>
      <c r="D556" s="41"/>
      <c r="E556" s="41"/>
      <c r="F556" s="41" t="e">
        <f>IF(A556="","",'Frese Valve Selection'!D556)</f>
        <v>#N/A</v>
      </c>
      <c r="G556" s="41">
        <v>1</v>
      </c>
      <c r="H556" s="41" t="s">
        <v>78</v>
      </c>
      <c r="I556" s="41" t="e">
        <f>IF(A556="","",'Frese Valve Selection'!AF556&amp;" kPa")</f>
        <v>#N/A</v>
      </c>
      <c r="J556" s="41" t="e">
        <f>IF(A556="","",'Frese Valve Selection'!B556)</f>
        <v>#N/A</v>
      </c>
      <c r="K556" s="42" t="e">
        <f>IF(A556="","",'Frese Valve Selection'!E556)</f>
        <v>#N/A</v>
      </c>
    </row>
    <row r="557" spans="1:11">
      <c r="A557" s="40" t="e">
        <f>IF('Frese Valve Selection'!Q557=1,IF(ISBLANK('Frese Valve Selection'!T557),"",'Frese Valve Selection'!T557),"")</f>
        <v>#N/A</v>
      </c>
      <c r="B557" s="41" t="e">
        <f>IF(A557="","",'Frese Valve Selection'!C557)</f>
        <v>#N/A</v>
      </c>
      <c r="C557" s="41" t="e">
        <f>IF(A557="","",'Frese Valve Selection'!AE557)</f>
        <v>#N/A</v>
      </c>
      <c r="D557" s="41"/>
      <c r="E557" s="41"/>
      <c r="F557" s="41" t="e">
        <f>IF(A557="","",'Frese Valve Selection'!D557)</f>
        <v>#N/A</v>
      </c>
      <c r="G557" s="41">
        <v>1</v>
      </c>
      <c r="H557" s="41" t="s">
        <v>78</v>
      </c>
      <c r="I557" s="41" t="e">
        <f>IF(A557="","",'Frese Valve Selection'!AF557&amp;" kPa")</f>
        <v>#N/A</v>
      </c>
      <c r="J557" s="41" t="e">
        <f>IF(A557="","",'Frese Valve Selection'!B557)</f>
        <v>#N/A</v>
      </c>
      <c r="K557" s="42" t="e">
        <f>IF(A557="","",'Frese Valve Selection'!E557)</f>
        <v>#N/A</v>
      </c>
    </row>
    <row r="558" spans="1:11">
      <c r="A558" s="40" t="e">
        <f>IF('Frese Valve Selection'!Q558=1,IF(ISBLANK('Frese Valve Selection'!T558),"",'Frese Valve Selection'!T558),"")</f>
        <v>#N/A</v>
      </c>
      <c r="B558" s="41" t="e">
        <f>IF(A558="","",'Frese Valve Selection'!C558)</f>
        <v>#N/A</v>
      </c>
      <c r="C558" s="41" t="e">
        <f>IF(A558="","",'Frese Valve Selection'!AE558)</f>
        <v>#N/A</v>
      </c>
      <c r="D558" s="41"/>
      <c r="E558" s="41"/>
      <c r="F558" s="41" t="e">
        <f>IF(A558="","",'Frese Valve Selection'!D558)</f>
        <v>#N/A</v>
      </c>
      <c r="G558" s="41">
        <v>1</v>
      </c>
      <c r="H558" s="41" t="s">
        <v>78</v>
      </c>
      <c r="I558" s="41" t="e">
        <f>IF(A558="","",'Frese Valve Selection'!AF558&amp;" kPa")</f>
        <v>#N/A</v>
      </c>
      <c r="J558" s="41" t="e">
        <f>IF(A558="","",'Frese Valve Selection'!B558)</f>
        <v>#N/A</v>
      </c>
      <c r="K558" s="42" t="e">
        <f>IF(A558="","",'Frese Valve Selection'!E558)</f>
        <v>#N/A</v>
      </c>
    </row>
    <row r="559" spans="1:11">
      <c r="A559" s="40" t="e">
        <f>IF('Frese Valve Selection'!Q559=1,IF(ISBLANK('Frese Valve Selection'!T559),"",'Frese Valve Selection'!T559),"")</f>
        <v>#N/A</v>
      </c>
      <c r="B559" s="41" t="e">
        <f>IF(A559="","",'Frese Valve Selection'!C559)</f>
        <v>#N/A</v>
      </c>
      <c r="C559" s="41" t="e">
        <f>IF(A559="","",'Frese Valve Selection'!AE559)</f>
        <v>#N/A</v>
      </c>
      <c r="D559" s="41"/>
      <c r="E559" s="41"/>
      <c r="F559" s="41" t="e">
        <f>IF(A559="","",'Frese Valve Selection'!D559)</f>
        <v>#N/A</v>
      </c>
      <c r="G559" s="41">
        <v>1</v>
      </c>
      <c r="H559" s="41" t="s">
        <v>78</v>
      </c>
      <c r="I559" s="41" t="e">
        <f>IF(A559="","",'Frese Valve Selection'!AF559&amp;" kPa")</f>
        <v>#N/A</v>
      </c>
      <c r="J559" s="41" t="e">
        <f>IF(A559="","",'Frese Valve Selection'!B559)</f>
        <v>#N/A</v>
      </c>
      <c r="K559" s="42" t="e">
        <f>IF(A559="","",'Frese Valve Selection'!E559)</f>
        <v>#N/A</v>
      </c>
    </row>
    <row r="560" spans="1:11">
      <c r="A560" s="40" t="e">
        <f>IF('Frese Valve Selection'!Q560=1,IF(ISBLANK('Frese Valve Selection'!T560),"",'Frese Valve Selection'!T560),"")</f>
        <v>#N/A</v>
      </c>
      <c r="B560" s="41" t="e">
        <f>IF(A560="","",'Frese Valve Selection'!C560)</f>
        <v>#N/A</v>
      </c>
      <c r="C560" s="41" t="e">
        <f>IF(A560="","",'Frese Valve Selection'!AE560)</f>
        <v>#N/A</v>
      </c>
      <c r="D560" s="41"/>
      <c r="E560" s="41"/>
      <c r="F560" s="41" t="e">
        <f>IF(A560="","",'Frese Valve Selection'!D560)</f>
        <v>#N/A</v>
      </c>
      <c r="G560" s="41">
        <v>1</v>
      </c>
      <c r="H560" s="41" t="s">
        <v>78</v>
      </c>
      <c r="I560" s="41" t="e">
        <f>IF(A560="","",'Frese Valve Selection'!AF560&amp;" kPa")</f>
        <v>#N/A</v>
      </c>
      <c r="J560" s="41" t="e">
        <f>IF(A560="","",'Frese Valve Selection'!B560)</f>
        <v>#N/A</v>
      </c>
      <c r="K560" s="42" t="e">
        <f>IF(A560="","",'Frese Valve Selection'!E560)</f>
        <v>#N/A</v>
      </c>
    </row>
    <row r="561" spans="1:11">
      <c r="A561" s="40" t="e">
        <f>IF('Frese Valve Selection'!Q561=1,IF(ISBLANK('Frese Valve Selection'!T561),"",'Frese Valve Selection'!T561),"")</f>
        <v>#N/A</v>
      </c>
      <c r="B561" s="41" t="e">
        <f>IF(A561="","",'Frese Valve Selection'!C561)</f>
        <v>#N/A</v>
      </c>
      <c r="C561" s="41" t="e">
        <f>IF(A561="","",'Frese Valve Selection'!AE561)</f>
        <v>#N/A</v>
      </c>
      <c r="D561" s="41"/>
      <c r="E561" s="41"/>
      <c r="F561" s="41" t="e">
        <f>IF(A561="","",'Frese Valve Selection'!D561)</f>
        <v>#N/A</v>
      </c>
      <c r="G561" s="41">
        <v>1</v>
      </c>
      <c r="H561" s="41" t="s">
        <v>78</v>
      </c>
      <c r="I561" s="41" t="e">
        <f>IF(A561="","",'Frese Valve Selection'!AF561&amp;" kPa")</f>
        <v>#N/A</v>
      </c>
      <c r="J561" s="41" t="e">
        <f>IF(A561="","",'Frese Valve Selection'!B561)</f>
        <v>#N/A</v>
      </c>
      <c r="K561" s="42" t="e">
        <f>IF(A561="","",'Frese Valve Selection'!E561)</f>
        <v>#N/A</v>
      </c>
    </row>
    <row r="562" spans="1:11">
      <c r="A562" s="40" t="e">
        <f>IF('Frese Valve Selection'!Q562=1,IF(ISBLANK('Frese Valve Selection'!T562),"",'Frese Valve Selection'!T562),"")</f>
        <v>#N/A</v>
      </c>
      <c r="B562" s="41" t="e">
        <f>IF(A562="","",'Frese Valve Selection'!C562)</f>
        <v>#N/A</v>
      </c>
      <c r="C562" s="41" t="e">
        <f>IF(A562="","",'Frese Valve Selection'!AE562)</f>
        <v>#N/A</v>
      </c>
      <c r="D562" s="41"/>
      <c r="E562" s="41"/>
      <c r="F562" s="41" t="e">
        <f>IF(A562="","",'Frese Valve Selection'!D562)</f>
        <v>#N/A</v>
      </c>
      <c r="G562" s="41">
        <v>1</v>
      </c>
      <c r="H562" s="41" t="s">
        <v>78</v>
      </c>
      <c r="I562" s="41" t="e">
        <f>IF(A562="","",'Frese Valve Selection'!AF562&amp;" kPa")</f>
        <v>#N/A</v>
      </c>
      <c r="J562" s="41" t="e">
        <f>IF(A562="","",'Frese Valve Selection'!B562)</f>
        <v>#N/A</v>
      </c>
      <c r="K562" s="42" t="e">
        <f>IF(A562="","",'Frese Valve Selection'!E562)</f>
        <v>#N/A</v>
      </c>
    </row>
    <row r="563" spans="1:11">
      <c r="A563" s="40" t="e">
        <f>IF('Frese Valve Selection'!Q563=1,IF(ISBLANK('Frese Valve Selection'!T563),"",'Frese Valve Selection'!T563),"")</f>
        <v>#N/A</v>
      </c>
      <c r="B563" s="41" t="e">
        <f>IF(A563="","",'Frese Valve Selection'!C563)</f>
        <v>#N/A</v>
      </c>
      <c r="C563" s="41" t="e">
        <f>IF(A563="","",'Frese Valve Selection'!AE563)</f>
        <v>#N/A</v>
      </c>
      <c r="D563" s="41"/>
      <c r="E563" s="41"/>
      <c r="F563" s="41" t="e">
        <f>IF(A563="","",'Frese Valve Selection'!D563)</f>
        <v>#N/A</v>
      </c>
      <c r="G563" s="41">
        <v>1</v>
      </c>
      <c r="H563" s="41" t="s">
        <v>78</v>
      </c>
      <c r="I563" s="41" t="e">
        <f>IF(A563="","",'Frese Valve Selection'!AF563&amp;" kPa")</f>
        <v>#N/A</v>
      </c>
      <c r="J563" s="41" t="e">
        <f>IF(A563="","",'Frese Valve Selection'!B563)</f>
        <v>#N/A</v>
      </c>
      <c r="K563" s="42" t="e">
        <f>IF(A563="","",'Frese Valve Selection'!E563)</f>
        <v>#N/A</v>
      </c>
    </row>
    <row r="564" spans="1:11">
      <c r="A564" s="40" t="e">
        <f>IF('Frese Valve Selection'!Q564=1,IF(ISBLANK('Frese Valve Selection'!T564),"",'Frese Valve Selection'!T564),"")</f>
        <v>#N/A</v>
      </c>
      <c r="B564" s="41" t="e">
        <f>IF(A564="","",'Frese Valve Selection'!C564)</f>
        <v>#N/A</v>
      </c>
      <c r="C564" s="41" t="e">
        <f>IF(A564="","",'Frese Valve Selection'!AE564)</f>
        <v>#N/A</v>
      </c>
      <c r="D564" s="41"/>
      <c r="E564" s="41"/>
      <c r="F564" s="41" t="e">
        <f>IF(A564="","",'Frese Valve Selection'!D564)</f>
        <v>#N/A</v>
      </c>
      <c r="G564" s="41">
        <v>1</v>
      </c>
      <c r="H564" s="41" t="s">
        <v>78</v>
      </c>
      <c r="I564" s="41" t="e">
        <f>IF(A564="","",'Frese Valve Selection'!AF564&amp;" kPa")</f>
        <v>#N/A</v>
      </c>
      <c r="J564" s="41" t="e">
        <f>IF(A564="","",'Frese Valve Selection'!B564)</f>
        <v>#N/A</v>
      </c>
      <c r="K564" s="42" t="e">
        <f>IF(A564="","",'Frese Valve Selection'!E564)</f>
        <v>#N/A</v>
      </c>
    </row>
    <row r="565" spans="1:11">
      <c r="A565" s="40" t="e">
        <f>IF('Frese Valve Selection'!Q565=1,IF(ISBLANK('Frese Valve Selection'!T565),"",'Frese Valve Selection'!T565),"")</f>
        <v>#N/A</v>
      </c>
      <c r="B565" s="41" t="e">
        <f>IF(A565="","",'Frese Valve Selection'!C565)</f>
        <v>#N/A</v>
      </c>
      <c r="C565" s="41" t="e">
        <f>IF(A565="","",'Frese Valve Selection'!AE565)</f>
        <v>#N/A</v>
      </c>
      <c r="D565" s="41"/>
      <c r="E565" s="41"/>
      <c r="F565" s="41" t="e">
        <f>IF(A565="","",'Frese Valve Selection'!D565)</f>
        <v>#N/A</v>
      </c>
      <c r="G565" s="41">
        <v>1</v>
      </c>
      <c r="H565" s="41" t="s">
        <v>78</v>
      </c>
      <c r="I565" s="41" t="e">
        <f>IF(A565="","",'Frese Valve Selection'!AF565&amp;" kPa")</f>
        <v>#N/A</v>
      </c>
      <c r="J565" s="41" t="e">
        <f>IF(A565="","",'Frese Valve Selection'!B565)</f>
        <v>#N/A</v>
      </c>
      <c r="K565" s="42" t="e">
        <f>IF(A565="","",'Frese Valve Selection'!E565)</f>
        <v>#N/A</v>
      </c>
    </row>
    <row r="566" spans="1:11">
      <c r="A566" s="40" t="e">
        <f>IF('Frese Valve Selection'!Q566=1,IF(ISBLANK('Frese Valve Selection'!T566),"",'Frese Valve Selection'!T566),"")</f>
        <v>#N/A</v>
      </c>
      <c r="B566" s="41" t="e">
        <f>IF(A566="","",'Frese Valve Selection'!C566)</f>
        <v>#N/A</v>
      </c>
      <c r="C566" s="41" t="e">
        <f>IF(A566="","",'Frese Valve Selection'!AE566)</f>
        <v>#N/A</v>
      </c>
      <c r="D566" s="41"/>
      <c r="E566" s="41"/>
      <c r="F566" s="41" t="e">
        <f>IF(A566="","",'Frese Valve Selection'!D566)</f>
        <v>#N/A</v>
      </c>
      <c r="G566" s="41">
        <v>1</v>
      </c>
      <c r="H566" s="41" t="s">
        <v>78</v>
      </c>
      <c r="I566" s="41" t="e">
        <f>IF(A566="","",'Frese Valve Selection'!AF566&amp;" kPa")</f>
        <v>#N/A</v>
      </c>
      <c r="J566" s="41" t="e">
        <f>IF(A566="","",'Frese Valve Selection'!B566)</f>
        <v>#N/A</v>
      </c>
      <c r="K566" s="42" t="e">
        <f>IF(A566="","",'Frese Valve Selection'!E566)</f>
        <v>#N/A</v>
      </c>
    </row>
    <row r="567" spans="1:11">
      <c r="A567" s="40" t="e">
        <f>IF('Frese Valve Selection'!Q567=1,IF(ISBLANK('Frese Valve Selection'!T567),"",'Frese Valve Selection'!T567),"")</f>
        <v>#N/A</v>
      </c>
      <c r="B567" s="41" t="e">
        <f>IF(A567="","",'Frese Valve Selection'!C567)</f>
        <v>#N/A</v>
      </c>
      <c r="C567" s="41" t="e">
        <f>IF(A567="","",'Frese Valve Selection'!AE567)</f>
        <v>#N/A</v>
      </c>
      <c r="D567" s="41"/>
      <c r="E567" s="41"/>
      <c r="F567" s="41" t="e">
        <f>IF(A567="","",'Frese Valve Selection'!D567)</f>
        <v>#N/A</v>
      </c>
      <c r="G567" s="41">
        <v>1</v>
      </c>
      <c r="H567" s="41" t="s">
        <v>78</v>
      </c>
      <c r="I567" s="41" t="e">
        <f>IF(A567="","",'Frese Valve Selection'!AF567&amp;" kPa")</f>
        <v>#N/A</v>
      </c>
      <c r="J567" s="41" t="e">
        <f>IF(A567="","",'Frese Valve Selection'!B567)</f>
        <v>#N/A</v>
      </c>
      <c r="K567" s="42" t="e">
        <f>IF(A567="","",'Frese Valve Selection'!E567)</f>
        <v>#N/A</v>
      </c>
    </row>
    <row r="568" spans="1:11">
      <c r="A568" s="40" t="e">
        <f>IF('Frese Valve Selection'!Q568=1,IF(ISBLANK('Frese Valve Selection'!T568),"",'Frese Valve Selection'!T568),"")</f>
        <v>#N/A</v>
      </c>
      <c r="B568" s="41" t="e">
        <f>IF(A568="","",'Frese Valve Selection'!C568)</f>
        <v>#N/A</v>
      </c>
      <c r="C568" s="41" t="e">
        <f>IF(A568="","",'Frese Valve Selection'!AE568)</f>
        <v>#N/A</v>
      </c>
      <c r="D568" s="41"/>
      <c r="E568" s="41"/>
      <c r="F568" s="41" t="e">
        <f>IF(A568="","",'Frese Valve Selection'!D568)</f>
        <v>#N/A</v>
      </c>
      <c r="G568" s="41">
        <v>1</v>
      </c>
      <c r="H568" s="41" t="s">
        <v>78</v>
      </c>
      <c r="I568" s="41" t="e">
        <f>IF(A568="","",'Frese Valve Selection'!AF568&amp;" kPa")</f>
        <v>#N/A</v>
      </c>
      <c r="J568" s="41" t="e">
        <f>IF(A568="","",'Frese Valve Selection'!B568)</f>
        <v>#N/A</v>
      </c>
      <c r="K568" s="42" t="e">
        <f>IF(A568="","",'Frese Valve Selection'!E568)</f>
        <v>#N/A</v>
      </c>
    </row>
    <row r="569" spans="1:11">
      <c r="A569" s="40" t="e">
        <f>IF('Frese Valve Selection'!Q569=1,IF(ISBLANK('Frese Valve Selection'!T569),"",'Frese Valve Selection'!T569),"")</f>
        <v>#N/A</v>
      </c>
      <c r="B569" s="41" t="e">
        <f>IF(A569="","",'Frese Valve Selection'!C569)</f>
        <v>#N/A</v>
      </c>
      <c r="C569" s="41" t="e">
        <f>IF(A569="","",'Frese Valve Selection'!AE569)</f>
        <v>#N/A</v>
      </c>
      <c r="D569" s="41"/>
      <c r="E569" s="41"/>
      <c r="F569" s="41" t="e">
        <f>IF(A569="","",'Frese Valve Selection'!D569)</f>
        <v>#N/A</v>
      </c>
      <c r="G569" s="41">
        <v>1</v>
      </c>
      <c r="H569" s="41" t="s">
        <v>78</v>
      </c>
      <c r="I569" s="41" t="e">
        <f>IF(A569="","",'Frese Valve Selection'!AF569&amp;" kPa")</f>
        <v>#N/A</v>
      </c>
      <c r="J569" s="41" t="e">
        <f>IF(A569="","",'Frese Valve Selection'!B569)</f>
        <v>#N/A</v>
      </c>
      <c r="K569" s="42" t="e">
        <f>IF(A569="","",'Frese Valve Selection'!E569)</f>
        <v>#N/A</v>
      </c>
    </row>
    <row r="570" spans="1:11">
      <c r="A570" s="40" t="e">
        <f>IF('Frese Valve Selection'!Q570=1,IF(ISBLANK('Frese Valve Selection'!T570),"",'Frese Valve Selection'!T570),"")</f>
        <v>#N/A</v>
      </c>
      <c r="B570" s="41" t="e">
        <f>IF(A570="","",'Frese Valve Selection'!C570)</f>
        <v>#N/A</v>
      </c>
      <c r="C570" s="41" t="e">
        <f>IF(A570="","",'Frese Valve Selection'!AE570)</f>
        <v>#N/A</v>
      </c>
      <c r="D570" s="41"/>
      <c r="E570" s="41"/>
      <c r="F570" s="41" t="e">
        <f>IF(A570="","",'Frese Valve Selection'!D570)</f>
        <v>#N/A</v>
      </c>
      <c r="G570" s="41">
        <v>1</v>
      </c>
      <c r="H570" s="41" t="s">
        <v>78</v>
      </c>
      <c r="I570" s="41" t="e">
        <f>IF(A570="","",'Frese Valve Selection'!AF570&amp;" kPa")</f>
        <v>#N/A</v>
      </c>
      <c r="J570" s="41" t="e">
        <f>IF(A570="","",'Frese Valve Selection'!B570)</f>
        <v>#N/A</v>
      </c>
      <c r="K570" s="42" t="e">
        <f>IF(A570="","",'Frese Valve Selection'!E570)</f>
        <v>#N/A</v>
      </c>
    </row>
    <row r="571" spans="1:11">
      <c r="A571" s="40" t="e">
        <f>IF('Frese Valve Selection'!Q571=1,IF(ISBLANK('Frese Valve Selection'!T571),"",'Frese Valve Selection'!T571),"")</f>
        <v>#N/A</v>
      </c>
      <c r="B571" s="41" t="e">
        <f>IF(A571="","",'Frese Valve Selection'!C571)</f>
        <v>#N/A</v>
      </c>
      <c r="C571" s="41" t="e">
        <f>IF(A571="","",'Frese Valve Selection'!AE571)</f>
        <v>#N/A</v>
      </c>
      <c r="D571" s="41"/>
      <c r="E571" s="41"/>
      <c r="F571" s="41" t="e">
        <f>IF(A571="","",'Frese Valve Selection'!D571)</f>
        <v>#N/A</v>
      </c>
      <c r="G571" s="41">
        <v>1</v>
      </c>
      <c r="H571" s="41" t="s">
        <v>78</v>
      </c>
      <c r="I571" s="41" t="e">
        <f>IF(A571="","",'Frese Valve Selection'!AF571&amp;" kPa")</f>
        <v>#N/A</v>
      </c>
      <c r="J571" s="41" t="e">
        <f>IF(A571="","",'Frese Valve Selection'!B571)</f>
        <v>#N/A</v>
      </c>
      <c r="K571" s="42" t="e">
        <f>IF(A571="","",'Frese Valve Selection'!E571)</f>
        <v>#N/A</v>
      </c>
    </row>
    <row r="572" spans="1:11">
      <c r="A572" s="40" t="e">
        <f>IF('Frese Valve Selection'!Q572=1,IF(ISBLANK('Frese Valve Selection'!T572),"",'Frese Valve Selection'!T572),"")</f>
        <v>#N/A</v>
      </c>
      <c r="B572" s="41" t="e">
        <f>IF(A572="","",'Frese Valve Selection'!C572)</f>
        <v>#N/A</v>
      </c>
      <c r="C572" s="41" t="e">
        <f>IF(A572="","",'Frese Valve Selection'!AE572)</f>
        <v>#N/A</v>
      </c>
      <c r="D572" s="41"/>
      <c r="E572" s="41"/>
      <c r="F572" s="41" t="e">
        <f>IF(A572="","",'Frese Valve Selection'!D572)</f>
        <v>#N/A</v>
      </c>
      <c r="G572" s="41">
        <v>1</v>
      </c>
      <c r="H572" s="41" t="s">
        <v>78</v>
      </c>
      <c r="I572" s="41" t="e">
        <f>IF(A572="","",'Frese Valve Selection'!AF572&amp;" kPa")</f>
        <v>#N/A</v>
      </c>
      <c r="J572" s="41" t="e">
        <f>IF(A572="","",'Frese Valve Selection'!B572)</f>
        <v>#N/A</v>
      </c>
      <c r="K572" s="42" t="e">
        <f>IF(A572="","",'Frese Valve Selection'!E572)</f>
        <v>#N/A</v>
      </c>
    </row>
    <row r="573" spans="1:11">
      <c r="A573" s="40" t="e">
        <f>IF('Frese Valve Selection'!Q573=1,IF(ISBLANK('Frese Valve Selection'!T573),"",'Frese Valve Selection'!T573),"")</f>
        <v>#N/A</v>
      </c>
      <c r="B573" s="41" t="e">
        <f>IF(A573="","",'Frese Valve Selection'!C573)</f>
        <v>#N/A</v>
      </c>
      <c r="C573" s="41" t="e">
        <f>IF(A573="","",'Frese Valve Selection'!AE573)</f>
        <v>#N/A</v>
      </c>
      <c r="D573" s="41"/>
      <c r="E573" s="41"/>
      <c r="F573" s="41" t="e">
        <f>IF(A573="","",'Frese Valve Selection'!D573)</f>
        <v>#N/A</v>
      </c>
      <c r="G573" s="41">
        <v>1</v>
      </c>
      <c r="H573" s="41" t="s">
        <v>78</v>
      </c>
      <c r="I573" s="41" t="e">
        <f>IF(A573="","",'Frese Valve Selection'!AF573&amp;" kPa")</f>
        <v>#N/A</v>
      </c>
      <c r="J573" s="41" t="e">
        <f>IF(A573="","",'Frese Valve Selection'!B573)</f>
        <v>#N/A</v>
      </c>
      <c r="K573" s="42" t="e">
        <f>IF(A573="","",'Frese Valve Selection'!E573)</f>
        <v>#N/A</v>
      </c>
    </row>
    <row r="574" spans="1:11">
      <c r="A574" s="40" t="e">
        <f>IF('Frese Valve Selection'!Q574=1,IF(ISBLANK('Frese Valve Selection'!T574),"",'Frese Valve Selection'!T574),"")</f>
        <v>#N/A</v>
      </c>
      <c r="B574" s="41" t="e">
        <f>IF(A574="","",'Frese Valve Selection'!C574)</f>
        <v>#N/A</v>
      </c>
      <c r="C574" s="41" t="e">
        <f>IF(A574="","",'Frese Valve Selection'!AE574)</f>
        <v>#N/A</v>
      </c>
      <c r="D574" s="41"/>
      <c r="E574" s="41"/>
      <c r="F574" s="41" t="e">
        <f>IF(A574="","",'Frese Valve Selection'!D574)</f>
        <v>#N/A</v>
      </c>
      <c r="G574" s="41">
        <v>1</v>
      </c>
      <c r="H574" s="41" t="s">
        <v>78</v>
      </c>
      <c r="I574" s="41" t="e">
        <f>IF(A574="","",'Frese Valve Selection'!AF574&amp;" kPa")</f>
        <v>#N/A</v>
      </c>
      <c r="J574" s="41" t="e">
        <f>IF(A574="","",'Frese Valve Selection'!B574)</f>
        <v>#N/A</v>
      </c>
      <c r="K574" s="42" t="e">
        <f>IF(A574="","",'Frese Valve Selection'!E574)</f>
        <v>#N/A</v>
      </c>
    </row>
    <row r="575" spans="1:11">
      <c r="A575" s="40" t="e">
        <f>IF('Frese Valve Selection'!Q575=1,IF(ISBLANK('Frese Valve Selection'!T575),"",'Frese Valve Selection'!T575),"")</f>
        <v>#N/A</v>
      </c>
      <c r="B575" s="41" t="e">
        <f>IF(A575="","",'Frese Valve Selection'!C575)</f>
        <v>#N/A</v>
      </c>
      <c r="C575" s="41" t="e">
        <f>IF(A575="","",'Frese Valve Selection'!AE575)</f>
        <v>#N/A</v>
      </c>
      <c r="D575" s="41"/>
      <c r="E575" s="41"/>
      <c r="F575" s="41" t="e">
        <f>IF(A575="","",'Frese Valve Selection'!D575)</f>
        <v>#N/A</v>
      </c>
      <c r="G575" s="41">
        <v>1</v>
      </c>
      <c r="H575" s="41" t="s">
        <v>78</v>
      </c>
      <c r="I575" s="41" t="e">
        <f>IF(A575="","",'Frese Valve Selection'!AF575&amp;" kPa")</f>
        <v>#N/A</v>
      </c>
      <c r="J575" s="41" t="e">
        <f>IF(A575="","",'Frese Valve Selection'!B575)</f>
        <v>#N/A</v>
      </c>
      <c r="K575" s="42" t="e">
        <f>IF(A575="","",'Frese Valve Selection'!E575)</f>
        <v>#N/A</v>
      </c>
    </row>
    <row r="576" spans="1:11">
      <c r="A576" s="40" t="e">
        <f>IF('Frese Valve Selection'!Q576=1,IF(ISBLANK('Frese Valve Selection'!T576),"",'Frese Valve Selection'!T576),"")</f>
        <v>#N/A</v>
      </c>
      <c r="B576" s="41" t="e">
        <f>IF(A576="","",'Frese Valve Selection'!C576)</f>
        <v>#N/A</v>
      </c>
      <c r="C576" s="41" t="e">
        <f>IF(A576="","",'Frese Valve Selection'!AE576)</f>
        <v>#N/A</v>
      </c>
      <c r="D576" s="41"/>
      <c r="E576" s="41"/>
      <c r="F576" s="41" t="e">
        <f>IF(A576="","",'Frese Valve Selection'!D576)</f>
        <v>#N/A</v>
      </c>
      <c r="G576" s="41">
        <v>1</v>
      </c>
      <c r="H576" s="41" t="s">
        <v>78</v>
      </c>
      <c r="I576" s="41" t="e">
        <f>IF(A576="","",'Frese Valve Selection'!AF576&amp;" kPa")</f>
        <v>#N/A</v>
      </c>
      <c r="J576" s="41" t="e">
        <f>IF(A576="","",'Frese Valve Selection'!B576)</f>
        <v>#N/A</v>
      </c>
      <c r="K576" s="42" t="e">
        <f>IF(A576="","",'Frese Valve Selection'!E576)</f>
        <v>#N/A</v>
      </c>
    </row>
    <row r="577" spans="1:11">
      <c r="A577" s="40" t="e">
        <f>IF('Frese Valve Selection'!Q577=1,IF(ISBLANK('Frese Valve Selection'!T577),"",'Frese Valve Selection'!T577),"")</f>
        <v>#N/A</v>
      </c>
      <c r="B577" s="41" t="e">
        <f>IF(A577="","",'Frese Valve Selection'!C577)</f>
        <v>#N/A</v>
      </c>
      <c r="C577" s="41" t="e">
        <f>IF(A577="","",'Frese Valve Selection'!AE577)</f>
        <v>#N/A</v>
      </c>
      <c r="D577" s="41"/>
      <c r="E577" s="41"/>
      <c r="F577" s="41" t="e">
        <f>IF(A577="","",'Frese Valve Selection'!D577)</f>
        <v>#N/A</v>
      </c>
      <c r="G577" s="41">
        <v>1</v>
      </c>
      <c r="H577" s="41" t="s">
        <v>78</v>
      </c>
      <c r="I577" s="41" t="e">
        <f>IF(A577="","",'Frese Valve Selection'!AF577&amp;" kPa")</f>
        <v>#N/A</v>
      </c>
      <c r="J577" s="41" t="e">
        <f>IF(A577="","",'Frese Valve Selection'!B577)</f>
        <v>#N/A</v>
      </c>
      <c r="K577" s="42" t="e">
        <f>IF(A577="","",'Frese Valve Selection'!E577)</f>
        <v>#N/A</v>
      </c>
    </row>
    <row r="578" spans="1:11">
      <c r="A578" s="40" t="e">
        <f>IF('Frese Valve Selection'!Q578=1,IF(ISBLANK('Frese Valve Selection'!T578),"",'Frese Valve Selection'!T578),"")</f>
        <v>#N/A</v>
      </c>
      <c r="B578" s="41" t="e">
        <f>IF(A578="","",'Frese Valve Selection'!C578)</f>
        <v>#N/A</v>
      </c>
      <c r="C578" s="41" t="e">
        <f>IF(A578="","",'Frese Valve Selection'!AE578)</f>
        <v>#N/A</v>
      </c>
      <c r="D578" s="41"/>
      <c r="E578" s="41"/>
      <c r="F578" s="41" t="e">
        <f>IF(A578="","",'Frese Valve Selection'!D578)</f>
        <v>#N/A</v>
      </c>
      <c r="G578" s="41">
        <v>1</v>
      </c>
      <c r="H578" s="41" t="s">
        <v>78</v>
      </c>
      <c r="I578" s="41" t="e">
        <f>IF(A578="","",'Frese Valve Selection'!AF578&amp;" kPa")</f>
        <v>#N/A</v>
      </c>
      <c r="J578" s="41" t="e">
        <f>IF(A578="","",'Frese Valve Selection'!B578)</f>
        <v>#N/A</v>
      </c>
      <c r="K578" s="42" t="e">
        <f>IF(A578="","",'Frese Valve Selection'!E578)</f>
        <v>#N/A</v>
      </c>
    </row>
    <row r="579" spans="1:11">
      <c r="A579" s="40" t="e">
        <f>IF('Frese Valve Selection'!Q579=1,IF(ISBLANK('Frese Valve Selection'!T579),"",'Frese Valve Selection'!T579),"")</f>
        <v>#N/A</v>
      </c>
      <c r="B579" s="41" t="e">
        <f>IF(A579="","",'Frese Valve Selection'!C579)</f>
        <v>#N/A</v>
      </c>
      <c r="C579" s="41" t="e">
        <f>IF(A579="","",'Frese Valve Selection'!AE579)</f>
        <v>#N/A</v>
      </c>
      <c r="D579" s="41"/>
      <c r="E579" s="41"/>
      <c r="F579" s="41" t="e">
        <f>IF(A579="","",'Frese Valve Selection'!D579)</f>
        <v>#N/A</v>
      </c>
      <c r="G579" s="41">
        <v>1</v>
      </c>
      <c r="H579" s="41" t="s">
        <v>78</v>
      </c>
      <c r="I579" s="41" t="e">
        <f>IF(A579="","",'Frese Valve Selection'!AF579&amp;" kPa")</f>
        <v>#N/A</v>
      </c>
      <c r="J579" s="41" t="e">
        <f>IF(A579="","",'Frese Valve Selection'!B579)</f>
        <v>#N/A</v>
      </c>
      <c r="K579" s="42" t="e">
        <f>IF(A579="","",'Frese Valve Selection'!E579)</f>
        <v>#N/A</v>
      </c>
    </row>
    <row r="580" spans="1:11">
      <c r="A580" s="40" t="e">
        <f>IF('Frese Valve Selection'!Q580=1,IF(ISBLANK('Frese Valve Selection'!T580),"",'Frese Valve Selection'!T580),"")</f>
        <v>#N/A</v>
      </c>
      <c r="B580" s="41" t="e">
        <f>IF(A580="","",'Frese Valve Selection'!C580)</f>
        <v>#N/A</v>
      </c>
      <c r="C580" s="41" t="e">
        <f>IF(A580="","",'Frese Valve Selection'!AE580)</f>
        <v>#N/A</v>
      </c>
      <c r="D580" s="41"/>
      <c r="E580" s="41"/>
      <c r="F580" s="41" t="e">
        <f>IF(A580="","",'Frese Valve Selection'!D580)</f>
        <v>#N/A</v>
      </c>
      <c r="G580" s="41">
        <v>1</v>
      </c>
      <c r="H580" s="41" t="s">
        <v>78</v>
      </c>
      <c r="I580" s="41" t="e">
        <f>IF(A580="","",'Frese Valve Selection'!AF580&amp;" kPa")</f>
        <v>#N/A</v>
      </c>
      <c r="J580" s="41" t="e">
        <f>IF(A580="","",'Frese Valve Selection'!B580)</f>
        <v>#N/A</v>
      </c>
      <c r="K580" s="42" t="e">
        <f>IF(A580="","",'Frese Valve Selection'!E580)</f>
        <v>#N/A</v>
      </c>
    </row>
    <row r="581" spans="1:11">
      <c r="A581" s="40" t="e">
        <f>IF('Frese Valve Selection'!Q581=1,IF(ISBLANK('Frese Valve Selection'!T581),"",'Frese Valve Selection'!T581),"")</f>
        <v>#N/A</v>
      </c>
      <c r="B581" s="41" t="e">
        <f>IF(A581="","",'Frese Valve Selection'!C581)</f>
        <v>#N/A</v>
      </c>
      <c r="C581" s="41" t="e">
        <f>IF(A581="","",'Frese Valve Selection'!AE581)</f>
        <v>#N/A</v>
      </c>
      <c r="D581" s="41"/>
      <c r="E581" s="41"/>
      <c r="F581" s="41" t="e">
        <f>IF(A581="","",'Frese Valve Selection'!D581)</f>
        <v>#N/A</v>
      </c>
      <c r="G581" s="41">
        <v>1</v>
      </c>
      <c r="H581" s="41" t="s">
        <v>78</v>
      </c>
      <c r="I581" s="41" t="e">
        <f>IF(A581="","",'Frese Valve Selection'!AF581&amp;" kPa")</f>
        <v>#N/A</v>
      </c>
      <c r="J581" s="41" t="e">
        <f>IF(A581="","",'Frese Valve Selection'!B581)</f>
        <v>#N/A</v>
      </c>
      <c r="K581" s="42" t="e">
        <f>IF(A581="","",'Frese Valve Selection'!E581)</f>
        <v>#N/A</v>
      </c>
    </row>
    <row r="582" spans="1:11">
      <c r="A582" s="40" t="e">
        <f>IF('Frese Valve Selection'!Q582=1,IF(ISBLANK('Frese Valve Selection'!T582),"",'Frese Valve Selection'!T582),"")</f>
        <v>#N/A</v>
      </c>
      <c r="B582" s="41" t="e">
        <f>IF(A582="","",'Frese Valve Selection'!C582)</f>
        <v>#N/A</v>
      </c>
      <c r="C582" s="41" t="e">
        <f>IF(A582="","",'Frese Valve Selection'!AE582)</f>
        <v>#N/A</v>
      </c>
      <c r="D582" s="41"/>
      <c r="E582" s="41"/>
      <c r="F582" s="41" t="e">
        <f>IF(A582="","",'Frese Valve Selection'!D582)</f>
        <v>#N/A</v>
      </c>
      <c r="G582" s="41">
        <v>1</v>
      </c>
      <c r="H582" s="41" t="s">
        <v>78</v>
      </c>
      <c r="I582" s="41" t="e">
        <f>IF(A582="","",'Frese Valve Selection'!AF582&amp;" kPa")</f>
        <v>#N/A</v>
      </c>
      <c r="J582" s="41" t="e">
        <f>IF(A582="","",'Frese Valve Selection'!B582)</f>
        <v>#N/A</v>
      </c>
      <c r="K582" s="42" t="e">
        <f>IF(A582="","",'Frese Valve Selection'!E582)</f>
        <v>#N/A</v>
      </c>
    </row>
    <row r="583" spans="1:11">
      <c r="A583" s="40" t="e">
        <f>IF('Frese Valve Selection'!Q583=1,IF(ISBLANK('Frese Valve Selection'!T583),"",'Frese Valve Selection'!T583),"")</f>
        <v>#N/A</v>
      </c>
      <c r="B583" s="41" t="e">
        <f>IF(A583="","",'Frese Valve Selection'!C583)</f>
        <v>#N/A</v>
      </c>
      <c r="C583" s="41" t="e">
        <f>IF(A583="","",'Frese Valve Selection'!AE583)</f>
        <v>#N/A</v>
      </c>
      <c r="D583" s="41"/>
      <c r="E583" s="41"/>
      <c r="F583" s="41" t="e">
        <f>IF(A583="","",'Frese Valve Selection'!D583)</f>
        <v>#N/A</v>
      </c>
      <c r="G583" s="41">
        <v>1</v>
      </c>
      <c r="H583" s="41" t="s">
        <v>78</v>
      </c>
      <c r="I583" s="41" t="e">
        <f>IF(A583="","",'Frese Valve Selection'!AF583&amp;" kPa")</f>
        <v>#N/A</v>
      </c>
      <c r="J583" s="41" t="e">
        <f>IF(A583="","",'Frese Valve Selection'!B583)</f>
        <v>#N/A</v>
      </c>
      <c r="K583" s="42" t="e">
        <f>IF(A583="","",'Frese Valve Selection'!E583)</f>
        <v>#N/A</v>
      </c>
    </row>
    <row r="584" spans="1:11">
      <c r="A584" s="40" t="e">
        <f>IF('Frese Valve Selection'!Q584=1,IF(ISBLANK('Frese Valve Selection'!T584),"",'Frese Valve Selection'!T584),"")</f>
        <v>#N/A</v>
      </c>
      <c r="B584" s="41" t="e">
        <f>IF(A584="","",'Frese Valve Selection'!C584)</f>
        <v>#N/A</v>
      </c>
      <c r="C584" s="41" t="e">
        <f>IF(A584="","",'Frese Valve Selection'!AE584)</f>
        <v>#N/A</v>
      </c>
      <c r="D584" s="41"/>
      <c r="E584" s="41"/>
      <c r="F584" s="41" t="e">
        <f>IF(A584="","",'Frese Valve Selection'!D584)</f>
        <v>#N/A</v>
      </c>
      <c r="G584" s="41">
        <v>1</v>
      </c>
      <c r="H584" s="41" t="s">
        <v>78</v>
      </c>
      <c r="I584" s="41" t="e">
        <f>IF(A584="","",'Frese Valve Selection'!AF584&amp;" kPa")</f>
        <v>#N/A</v>
      </c>
      <c r="J584" s="41" t="e">
        <f>IF(A584="","",'Frese Valve Selection'!B584)</f>
        <v>#N/A</v>
      </c>
      <c r="K584" s="42" t="e">
        <f>IF(A584="","",'Frese Valve Selection'!E584)</f>
        <v>#N/A</v>
      </c>
    </row>
    <row r="585" spans="1:11">
      <c r="A585" s="40" t="e">
        <f>IF('Frese Valve Selection'!Q585=1,IF(ISBLANK('Frese Valve Selection'!T585),"",'Frese Valve Selection'!T585),"")</f>
        <v>#N/A</v>
      </c>
      <c r="B585" s="41" t="e">
        <f>IF(A585="","",'Frese Valve Selection'!C585)</f>
        <v>#N/A</v>
      </c>
      <c r="C585" s="41" t="e">
        <f>IF(A585="","",'Frese Valve Selection'!AE585)</f>
        <v>#N/A</v>
      </c>
      <c r="D585" s="41"/>
      <c r="E585" s="41"/>
      <c r="F585" s="41" t="e">
        <f>IF(A585="","",'Frese Valve Selection'!D585)</f>
        <v>#N/A</v>
      </c>
      <c r="G585" s="41">
        <v>1</v>
      </c>
      <c r="H585" s="41" t="s">
        <v>78</v>
      </c>
      <c r="I585" s="41" t="e">
        <f>IF(A585="","",'Frese Valve Selection'!AF585&amp;" kPa")</f>
        <v>#N/A</v>
      </c>
      <c r="J585" s="41" t="e">
        <f>IF(A585="","",'Frese Valve Selection'!B585)</f>
        <v>#N/A</v>
      </c>
      <c r="K585" s="42" t="e">
        <f>IF(A585="","",'Frese Valve Selection'!E585)</f>
        <v>#N/A</v>
      </c>
    </row>
    <row r="586" spans="1:11">
      <c r="A586" s="40" t="e">
        <f>IF('Frese Valve Selection'!Q586=1,IF(ISBLANK('Frese Valve Selection'!T586),"",'Frese Valve Selection'!T586),"")</f>
        <v>#N/A</v>
      </c>
      <c r="B586" s="41" t="e">
        <f>IF(A586="","",'Frese Valve Selection'!C586)</f>
        <v>#N/A</v>
      </c>
      <c r="C586" s="41" t="e">
        <f>IF(A586="","",'Frese Valve Selection'!AE586)</f>
        <v>#N/A</v>
      </c>
      <c r="D586" s="41"/>
      <c r="E586" s="41"/>
      <c r="F586" s="41" t="e">
        <f>IF(A586="","",'Frese Valve Selection'!D586)</f>
        <v>#N/A</v>
      </c>
      <c r="G586" s="41">
        <v>1</v>
      </c>
      <c r="H586" s="41" t="s">
        <v>78</v>
      </c>
      <c r="I586" s="41" t="e">
        <f>IF(A586="","",'Frese Valve Selection'!AF586&amp;" kPa")</f>
        <v>#N/A</v>
      </c>
      <c r="J586" s="41" t="e">
        <f>IF(A586="","",'Frese Valve Selection'!B586)</f>
        <v>#N/A</v>
      </c>
      <c r="K586" s="42" t="e">
        <f>IF(A586="","",'Frese Valve Selection'!E586)</f>
        <v>#N/A</v>
      </c>
    </row>
    <row r="587" spans="1:11">
      <c r="A587" s="40" t="e">
        <f>IF('Frese Valve Selection'!Q587=1,IF(ISBLANK('Frese Valve Selection'!T587),"",'Frese Valve Selection'!T587),"")</f>
        <v>#N/A</v>
      </c>
      <c r="B587" s="41" t="e">
        <f>IF(A587="","",'Frese Valve Selection'!C587)</f>
        <v>#N/A</v>
      </c>
      <c r="C587" s="41" t="e">
        <f>IF(A587="","",'Frese Valve Selection'!AE587)</f>
        <v>#N/A</v>
      </c>
      <c r="D587" s="41"/>
      <c r="E587" s="41"/>
      <c r="F587" s="41" t="e">
        <f>IF(A587="","",'Frese Valve Selection'!D587)</f>
        <v>#N/A</v>
      </c>
      <c r="G587" s="41">
        <v>1</v>
      </c>
      <c r="H587" s="41" t="s">
        <v>78</v>
      </c>
      <c r="I587" s="41" t="e">
        <f>IF(A587="","",'Frese Valve Selection'!AF587&amp;" kPa")</f>
        <v>#N/A</v>
      </c>
      <c r="J587" s="41" t="e">
        <f>IF(A587="","",'Frese Valve Selection'!B587)</f>
        <v>#N/A</v>
      </c>
      <c r="K587" s="42" t="e">
        <f>IF(A587="","",'Frese Valve Selection'!E587)</f>
        <v>#N/A</v>
      </c>
    </row>
    <row r="588" spans="1:11">
      <c r="A588" s="40" t="e">
        <f>IF('Frese Valve Selection'!Q588=1,IF(ISBLANK('Frese Valve Selection'!T588),"",'Frese Valve Selection'!T588),"")</f>
        <v>#N/A</v>
      </c>
      <c r="B588" s="41" t="e">
        <f>IF(A588="","",'Frese Valve Selection'!C588)</f>
        <v>#N/A</v>
      </c>
      <c r="C588" s="41" t="e">
        <f>IF(A588="","",'Frese Valve Selection'!AE588)</f>
        <v>#N/A</v>
      </c>
      <c r="D588" s="41"/>
      <c r="E588" s="41"/>
      <c r="F588" s="41" t="e">
        <f>IF(A588="","",'Frese Valve Selection'!D588)</f>
        <v>#N/A</v>
      </c>
      <c r="G588" s="41">
        <v>1</v>
      </c>
      <c r="H588" s="41" t="s">
        <v>78</v>
      </c>
      <c r="I588" s="41" t="e">
        <f>IF(A588="","",'Frese Valve Selection'!AF588&amp;" kPa")</f>
        <v>#N/A</v>
      </c>
      <c r="J588" s="41" t="e">
        <f>IF(A588="","",'Frese Valve Selection'!B588)</f>
        <v>#N/A</v>
      </c>
      <c r="K588" s="42" t="e">
        <f>IF(A588="","",'Frese Valve Selection'!E588)</f>
        <v>#N/A</v>
      </c>
    </row>
    <row r="589" spans="1:11">
      <c r="A589" s="40" t="e">
        <f>IF('Frese Valve Selection'!Q589=1,IF(ISBLANK('Frese Valve Selection'!T589),"",'Frese Valve Selection'!T589),"")</f>
        <v>#N/A</v>
      </c>
      <c r="B589" s="41" t="e">
        <f>IF(A589="","",'Frese Valve Selection'!C589)</f>
        <v>#N/A</v>
      </c>
      <c r="C589" s="41" t="e">
        <f>IF(A589="","",'Frese Valve Selection'!AE589)</f>
        <v>#N/A</v>
      </c>
      <c r="D589" s="41"/>
      <c r="E589" s="41"/>
      <c r="F589" s="41" t="e">
        <f>IF(A589="","",'Frese Valve Selection'!D589)</f>
        <v>#N/A</v>
      </c>
      <c r="G589" s="41">
        <v>1</v>
      </c>
      <c r="H589" s="41" t="s">
        <v>78</v>
      </c>
      <c r="I589" s="41" t="e">
        <f>IF(A589="","",'Frese Valve Selection'!AF589&amp;" kPa")</f>
        <v>#N/A</v>
      </c>
      <c r="J589" s="41" t="e">
        <f>IF(A589="","",'Frese Valve Selection'!B589)</f>
        <v>#N/A</v>
      </c>
      <c r="K589" s="42" t="e">
        <f>IF(A589="","",'Frese Valve Selection'!E589)</f>
        <v>#N/A</v>
      </c>
    </row>
    <row r="590" spans="1:11">
      <c r="A590" s="40" t="e">
        <f>IF('Frese Valve Selection'!Q590=1,IF(ISBLANK('Frese Valve Selection'!T590),"",'Frese Valve Selection'!T590),"")</f>
        <v>#N/A</v>
      </c>
      <c r="B590" s="41" t="e">
        <f>IF(A590="","",'Frese Valve Selection'!C590)</f>
        <v>#N/A</v>
      </c>
      <c r="C590" s="41" t="e">
        <f>IF(A590="","",'Frese Valve Selection'!AE590)</f>
        <v>#N/A</v>
      </c>
      <c r="D590" s="41"/>
      <c r="E590" s="41"/>
      <c r="F590" s="41" t="e">
        <f>IF(A590="","",'Frese Valve Selection'!D590)</f>
        <v>#N/A</v>
      </c>
      <c r="G590" s="41">
        <v>1</v>
      </c>
      <c r="H590" s="41" t="s">
        <v>78</v>
      </c>
      <c r="I590" s="41" t="e">
        <f>IF(A590="","",'Frese Valve Selection'!AF590&amp;" kPa")</f>
        <v>#N/A</v>
      </c>
      <c r="J590" s="41" t="e">
        <f>IF(A590="","",'Frese Valve Selection'!B590)</f>
        <v>#N/A</v>
      </c>
      <c r="K590" s="42" t="e">
        <f>IF(A590="","",'Frese Valve Selection'!E590)</f>
        <v>#N/A</v>
      </c>
    </row>
    <row r="591" spans="1:11">
      <c r="A591" s="40" t="e">
        <f>IF('Frese Valve Selection'!Q591=1,IF(ISBLANK('Frese Valve Selection'!T591),"",'Frese Valve Selection'!T591),"")</f>
        <v>#N/A</v>
      </c>
      <c r="B591" s="41" t="e">
        <f>IF(A591="","",'Frese Valve Selection'!C591)</f>
        <v>#N/A</v>
      </c>
      <c r="C591" s="41" t="e">
        <f>IF(A591="","",'Frese Valve Selection'!AE591)</f>
        <v>#N/A</v>
      </c>
      <c r="D591" s="41"/>
      <c r="E591" s="41"/>
      <c r="F591" s="41" t="e">
        <f>IF(A591="","",'Frese Valve Selection'!D591)</f>
        <v>#N/A</v>
      </c>
      <c r="G591" s="41">
        <v>1</v>
      </c>
      <c r="H591" s="41" t="s">
        <v>78</v>
      </c>
      <c r="I591" s="41" t="e">
        <f>IF(A591="","",'Frese Valve Selection'!AF591&amp;" kPa")</f>
        <v>#N/A</v>
      </c>
      <c r="J591" s="41" t="e">
        <f>IF(A591="","",'Frese Valve Selection'!B591)</f>
        <v>#N/A</v>
      </c>
      <c r="K591" s="42" t="e">
        <f>IF(A591="","",'Frese Valve Selection'!E591)</f>
        <v>#N/A</v>
      </c>
    </row>
    <row r="592" spans="1:11">
      <c r="A592" s="40" t="e">
        <f>IF('Frese Valve Selection'!Q592=1,IF(ISBLANK('Frese Valve Selection'!T592),"",'Frese Valve Selection'!T592),"")</f>
        <v>#N/A</v>
      </c>
      <c r="B592" s="41" t="e">
        <f>IF(A592="","",'Frese Valve Selection'!C592)</f>
        <v>#N/A</v>
      </c>
      <c r="C592" s="41" t="e">
        <f>IF(A592="","",'Frese Valve Selection'!AE592)</f>
        <v>#N/A</v>
      </c>
      <c r="D592" s="41"/>
      <c r="E592" s="41"/>
      <c r="F592" s="41" t="e">
        <f>IF(A592="","",'Frese Valve Selection'!D592)</f>
        <v>#N/A</v>
      </c>
      <c r="G592" s="41">
        <v>1</v>
      </c>
      <c r="H592" s="41" t="s">
        <v>78</v>
      </c>
      <c r="I592" s="41" t="e">
        <f>IF(A592="","",'Frese Valve Selection'!AF592&amp;" kPa")</f>
        <v>#N/A</v>
      </c>
      <c r="J592" s="41" t="e">
        <f>IF(A592="","",'Frese Valve Selection'!B592)</f>
        <v>#N/A</v>
      </c>
      <c r="K592" s="42" t="e">
        <f>IF(A592="","",'Frese Valve Selection'!E592)</f>
        <v>#N/A</v>
      </c>
    </row>
    <row r="593" spans="1:11">
      <c r="A593" s="40" t="e">
        <f>IF('Frese Valve Selection'!Q593=1,IF(ISBLANK('Frese Valve Selection'!T593),"",'Frese Valve Selection'!T593),"")</f>
        <v>#N/A</v>
      </c>
      <c r="B593" s="41" t="e">
        <f>IF(A593="","",'Frese Valve Selection'!C593)</f>
        <v>#N/A</v>
      </c>
      <c r="C593" s="41" t="e">
        <f>IF(A593="","",'Frese Valve Selection'!AE593)</f>
        <v>#N/A</v>
      </c>
      <c r="D593" s="41"/>
      <c r="E593" s="41"/>
      <c r="F593" s="41" t="e">
        <f>IF(A593="","",'Frese Valve Selection'!D593)</f>
        <v>#N/A</v>
      </c>
      <c r="G593" s="41">
        <v>1</v>
      </c>
      <c r="H593" s="41" t="s">
        <v>78</v>
      </c>
      <c r="I593" s="41" t="e">
        <f>IF(A593="","",'Frese Valve Selection'!AF593&amp;" kPa")</f>
        <v>#N/A</v>
      </c>
      <c r="J593" s="41" t="e">
        <f>IF(A593="","",'Frese Valve Selection'!B593)</f>
        <v>#N/A</v>
      </c>
      <c r="K593" s="42" t="e">
        <f>IF(A593="","",'Frese Valve Selection'!E593)</f>
        <v>#N/A</v>
      </c>
    </row>
    <row r="594" spans="1:11">
      <c r="A594" s="40" t="e">
        <f>IF('Frese Valve Selection'!Q594=1,IF(ISBLANK('Frese Valve Selection'!T594),"",'Frese Valve Selection'!T594),"")</f>
        <v>#N/A</v>
      </c>
      <c r="B594" s="41" t="e">
        <f>IF(A594="","",'Frese Valve Selection'!C594)</f>
        <v>#N/A</v>
      </c>
      <c r="C594" s="41" t="e">
        <f>IF(A594="","",'Frese Valve Selection'!AE594)</f>
        <v>#N/A</v>
      </c>
      <c r="D594" s="41"/>
      <c r="E594" s="41"/>
      <c r="F594" s="41" t="e">
        <f>IF(A594="","",'Frese Valve Selection'!D594)</f>
        <v>#N/A</v>
      </c>
      <c r="G594" s="41">
        <v>1</v>
      </c>
      <c r="H594" s="41" t="s">
        <v>78</v>
      </c>
      <c r="I594" s="41" t="e">
        <f>IF(A594="","",'Frese Valve Selection'!AF594&amp;" kPa")</f>
        <v>#N/A</v>
      </c>
      <c r="J594" s="41" t="e">
        <f>IF(A594="","",'Frese Valve Selection'!B594)</f>
        <v>#N/A</v>
      </c>
      <c r="K594" s="42" t="e">
        <f>IF(A594="","",'Frese Valve Selection'!E594)</f>
        <v>#N/A</v>
      </c>
    </row>
    <row r="595" spans="1:11">
      <c r="A595" s="40" t="e">
        <f>IF('Frese Valve Selection'!Q595=1,IF(ISBLANK('Frese Valve Selection'!T595),"",'Frese Valve Selection'!T595),"")</f>
        <v>#N/A</v>
      </c>
      <c r="B595" s="41" t="e">
        <f>IF(A595="","",'Frese Valve Selection'!C595)</f>
        <v>#N/A</v>
      </c>
      <c r="C595" s="41" t="e">
        <f>IF(A595="","",'Frese Valve Selection'!AE595)</f>
        <v>#N/A</v>
      </c>
      <c r="D595" s="41"/>
      <c r="E595" s="41"/>
      <c r="F595" s="41" t="e">
        <f>IF(A595="","",'Frese Valve Selection'!D595)</f>
        <v>#N/A</v>
      </c>
      <c r="G595" s="41">
        <v>1</v>
      </c>
      <c r="H595" s="41" t="s">
        <v>78</v>
      </c>
      <c r="I595" s="41" t="e">
        <f>IF(A595="","",'Frese Valve Selection'!AF595&amp;" kPa")</f>
        <v>#N/A</v>
      </c>
      <c r="J595" s="41" t="e">
        <f>IF(A595="","",'Frese Valve Selection'!B595)</f>
        <v>#N/A</v>
      </c>
      <c r="K595" s="42" t="e">
        <f>IF(A595="","",'Frese Valve Selection'!E595)</f>
        <v>#N/A</v>
      </c>
    </row>
    <row r="596" spans="1:11">
      <c r="A596" s="40" t="e">
        <f>IF('Frese Valve Selection'!Q596=1,IF(ISBLANK('Frese Valve Selection'!T596),"",'Frese Valve Selection'!T596),"")</f>
        <v>#N/A</v>
      </c>
      <c r="B596" s="41" t="e">
        <f>IF(A596="","",'Frese Valve Selection'!C596)</f>
        <v>#N/A</v>
      </c>
      <c r="C596" s="41" t="e">
        <f>IF(A596="","",'Frese Valve Selection'!AE596)</f>
        <v>#N/A</v>
      </c>
      <c r="D596" s="41"/>
      <c r="E596" s="41"/>
      <c r="F596" s="41" t="e">
        <f>IF(A596="","",'Frese Valve Selection'!D596)</f>
        <v>#N/A</v>
      </c>
      <c r="G596" s="41">
        <v>1</v>
      </c>
      <c r="H596" s="41" t="s">
        <v>78</v>
      </c>
      <c r="I596" s="41" t="e">
        <f>IF(A596="","",'Frese Valve Selection'!AF596&amp;" kPa")</f>
        <v>#N/A</v>
      </c>
      <c r="J596" s="41" t="e">
        <f>IF(A596="","",'Frese Valve Selection'!B596)</f>
        <v>#N/A</v>
      </c>
      <c r="K596" s="42" t="e">
        <f>IF(A596="","",'Frese Valve Selection'!E596)</f>
        <v>#N/A</v>
      </c>
    </row>
    <row r="597" spans="1:11">
      <c r="A597" s="40" t="e">
        <f>IF('Frese Valve Selection'!Q597=1,IF(ISBLANK('Frese Valve Selection'!T597),"",'Frese Valve Selection'!T597),"")</f>
        <v>#N/A</v>
      </c>
      <c r="B597" s="41" t="e">
        <f>IF(A597="","",'Frese Valve Selection'!C597)</f>
        <v>#N/A</v>
      </c>
      <c r="C597" s="41" t="e">
        <f>IF(A597="","",'Frese Valve Selection'!AE597)</f>
        <v>#N/A</v>
      </c>
      <c r="D597" s="41"/>
      <c r="E597" s="41"/>
      <c r="F597" s="41" t="e">
        <f>IF(A597="","",'Frese Valve Selection'!D597)</f>
        <v>#N/A</v>
      </c>
      <c r="G597" s="41">
        <v>1</v>
      </c>
      <c r="H597" s="41" t="s">
        <v>78</v>
      </c>
      <c r="I597" s="41" t="e">
        <f>IF(A597="","",'Frese Valve Selection'!AF597&amp;" kPa")</f>
        <v>#N/A</v>
      </c>
      <c r="J597" s="41" t="e">
        <f>IF(A597="","",'Frese Valve Selection'!B597)</f>
        <v>#N/A</v>
      </c>
      <c r="K597" s="42" t="e">
        <f>IF(A597="","",'Frese Valve Selection'!E597)</f>
        <v>#N/A</v>
      </c>
    </row>
    <row r="598" spans="1:11">
      <c r="A598" s="40" t="e">
        <f>IF('Frese Valve Selection'!Q598=1,IF(ISBLANK('Frese Valve Selection'!T598),"",'Frese Valve Selection'!T598),"")</f>
        <v>#N/A</v>
      </c>
      <c r="B598" s="41" t="e">
        <f>IF(A598="","",'Frese Valve Selection'!C598)</f>
        <v>#N/A</v>
      </c>
      <c r="C598" s="41" t="e">
        <f>IF(A598="","",'Frese Valve Selection'!AE598)</f>
        <v>#N/A</v>
      </c>
      <c r="D598" s="41"/>
      <c r="E598" s="41"/>
      <c r="F598" s="41" t="e">
        <f>IF(A598="","",'Frese Valve Selection'!D598)</f>
        <v>#N/A</v>
      </c>
      <c r="G598" s="41">
        <v>1</v>
      </c>
      <c r="H598" s="41" t="s">
        <v>78</v>
      </c>
      <c r="I598" s="41" t="e">
        <f>IF(A598="","",'Frese Valve Selection'!AF598&amp;" kPa")</f>
        <v>#N/A</v>
      </c>
      <c r="J598" s="41" t="e">
        <f>IF(A598="","",'Frese Valve Selection'!B598)</f>
        <v>#N/A</v>
      </c>
      <c r="K598" s="42" t="e">
        <f>IF(A598="","",'Frese Valve Selection'!E598)</f>
        <v>#N/A</v>
      </c>
    </row>
    <row r="599" spans="1:11">
      <c r="A599" s="40" t="e">
        <f>IF('Frese Valve Selection'!Q599=1,IF(ISBLANK('Frese Valve Selection'!T599),"",'Frese Valve Selection'!T599),"")</f>
        <v>#N/A</v>
      </c>
      <c r="B599" s="41" t="e">
        <f>IF(A599="","",'Frese Valve Selection'!C599)</f>
        <v>#N/A</v>
      </c>
      <c r="C599" s="41" t="e">
        <f>IF(A599="","",'Frese Valve Selection'!AE599)</f>
        <v>#N/A</v>
      </c>
      <c r="D599" s="41"/>
      <c r="E599" s="41"/>
      <c r="F599" s="41" t="e">
        <f>IF(A599="","",'Frese Valve Selection'!D599)</f>
        <v>#N/A</v>
      </c>
      <c r="G599" s="41">
        <v>1</v>
      </c>
      <c r="H599" s="41" t="s">
        <v>78</v>
      </c>
      <c r="I599" s="41" t="e">
        <f>IF(A599="","",'Frese Valve Selection'!AF599&amp;" kPa")</f>
        <v>#N/A</v>
      </c>
      <c r="J599" s="41" t="e">
        <f>IF(A599="","",'Frese Valve Selection'!B599)</f>
        <v>#N/A</v>
      </c>
      <c r="K599" s="42" t="e">
        <f>IF(A599="","",'Frese Valve Selection'!E599)</f>
        <v>#N/A</v>
      </c>
    </row>
    <row r="600" spans="1:11">
      <c r="A600" s="40" t="e">
        <f>IF('Frese Valve Selection'!Q600=1,IF(ISBLANK('Frese Valve Selection'!T600),"",'Frese Valve Selection'!T600),"")</f>
        <v>#N/A</v>
      </c>
      <c r="B600" s="41" t="e">
        <f>IF(A600="","",'Frese Valve Selection'!C600)</f>
        <v>#N/A</v>
      </c>
      <c r="C600" s="41" t="e">
        <f>IF(A600="","",'Frese Valve Selection'!AE600)</f>
        <v>#N/A</v>
      </c>
      <c r="D600" s="41"/>
      <c r="E600" s="41"/>
      <c r="F600" s="41" t="e">
        <f>IF(A600="","",'Frese Valve Selection'!D600)</f>
        <v>#N/A</v>
      </c>
      <c r="G600" s="41">
        <v>1</v>
      </c>
      <c r="H600" s="41" t="s">
        <v>78</v>
      </c>
      <c r="I600" s="41" t="e">
        <f>IF(A600="","",'Frese Valve Selection'!AF600&amp;" kPa")</f>
        <v>#N/A</v>
      </c>
      <c r="J600" s="41" t="e">
        <f>IF(A600="","",'Frese Valve Selection'!B600)</f>
        <v>#N/A</v>
      </c>
      <c r="K600" s="42" t="e">
        <f>IF(A600="","",'Frese Valve Selection'!E600)</f>
        <v>#N/A</v>
      </c>
    </row>
    <row r="601" spans="1:11">
      <c r="A601" s="40" t="e">
        <f>IF('Frese Valve Selection'!Q601=1,IF(ISBLANK('Frese Valve Selection'!T601),"",'Frese Valve Selection'!T601),"")</f>
        <v>#N/A</v>
      </c>
      <c r="B601" s="41" t="e">
        <f>IF(A601="","",'Frese Valve Selection'!C601)</f>
        <v>#N/A</v>
      </c>
      <c r="C601" s="41" t="e">
        <f>IF(A601="","",'Frese Valve Selection'!AE601)</f>
        <v>#N/A</v>
      </c>
      <c r="D601" s="41"/>
      <c r="E601" s="41"/>
      <c r="F601" s="41" t="e">
        <f>IF(A601="","",'Frese Valve Selection'!D601)</f>
        <v>#N/A</v>
      </c>
      <c r="G601" s="41">
        <v>1</v>
      </c>
      <c r="H601" s="41" t="s">
        <v>78</v>
      </c>
      <c r="I601" s="41" t="e">
        <f>IF(A601="","",'Frese Valve Selection'!AF601&amp;" kPa")</f>
        <v>#N/A</v>
      </c>
      <c r="J601" s="41" t="e">
        <f>IF(A601="","",'Frese Valve Selection'!B601)</f>
        <v>#N/A</v>
      </c>
      <c r="K601" s="42" t="e">
        <f>IF(A601="","",'Frese Valve Selection'!E601)</f>
        <v>#N/A</v>
      </c>
    </row>
    <row r="602" spans="1:11">
      <c r="A602" s="40" t="e">
        <f>IF('Frese Valve Selection'!Q602=1,IF(ISBLANK('Frese Valve Selection'!T602),"",'Frese Valve Selection'!T602),"")</f>
        <v>#N/A</v>
      </c>
      <c r="B602" s="41" t="e">
        <f>IF(A602="","",'Frese Valve Selection'!C602)</f>
        <v>#N/A</v>
      </c>
      <c r="C602" s="41" t="e">
        <f>IF(A602="","",'Frese Valve Selection'!AE602)</f>
        <v>#N/A</v>
      </c>
      <c r="D602" s="41"/>
      <c r="E602" s="41"/>
      <c r="F602" s="41" t="e">
        <f>IF(A602="","",'Frese Valve Selection'!D602)</f>
        <v>#N/A</v>
      </c>
      <c r="G602" s="41">
        <v>1</v>
      </c>
      <c r="H602" s="41" t="s">
        <v>78</v>
      </c>
      <c r="I602" s="41" t="e">
        <f>IF(A602="","",'Frese Valve Selection'!AF602&amp;" kPa")</f>
        <v>#N/A</v>
      </c>
      <c r="J602" s="41" t="e">
        <f>IF(A602="","",'Frese Valve Selection'!B602)</f>
        <v>#N/A</v>
      </c>
      <c r="K602" s="42" t="e">
        <f>IF(A602="","",'Frese Valve Selection'!E602)</f>
        <v>#N/A</v>
      </c>
    </row>
    <row r="603" spans="1:11">
      <c r="A603" s="40" t="e">
        <f>IF('Frese Valve Selection'!Q603=1,IF(ISBLANK('Frese Valve Selection'!T603),"",'Frese Valve Selection'!T603),"")</f>
        <v>#N/A</v>
      </c>
      <c r="B603" s="41" t="e">
        <f>IF(A603="","",'Frese Valve Selection'!C603)</f>
        <v>#N/A</v>
      </c>
      <c r="C603" s="41" t="e">
        <f>IF(A603="","",'Frese Valve Selection'!AE603)</f>
        <v>#N/A</v>
      </c>
      <c r="D603" s="41"/>
      <c r="E603" s="41"/>
      <c r="F603" s="41" t="e">
        <f>IF(A603="","",'Frese Valve Selection'!D603)</f>
        <v>#N/A</v>
      </c>
      <c r="G603" s="41">
        <v>1</v>
      </c>
      <c r="H603" s="41" t="s">
        <v>78</v>
      </c>
      <c r="I603" s="41" t="e">
        <f>IF(A603="","",'Frese Valve Selection'!AF603&amp;" kPa")</f>
        <v>#N/A</v>
      </c>
      <c r="J603" s="41" t="e">
        <f>IF(A603="","",'Frese Valve Selection'!B603)</f>
        <v>#N/A</v>
      </c>
      <c r="K603" s="42" t="e">
        <f>IF(A603="","",'Frese Valve Selection'!E603)</f>
        <v>#N/A</v>
      </c>
    </row>
    <row r="604" spans="1:11">
      <c r="A604" s="40" t="e">
        <f>IF('Frese Valve Selection'!Q604=1,IF(ISBLANK('Frese Valve Selection'!T604),"",'Frese Valve Selection'!T604),"")</f>
        <v>#N/A</v>
      </c>
      <c r="B604" s="41" t="e">
        <f>IF(A604="","",'Frese Valve Selection'!C604)</f>
        <v>#N/A</v>
      </c>
      <c r="C604" s="41" t="e">
        <f>IF(A604="","",'Frese Valve Selection'!AE604)</f>
        <v>#N/A</v>
      </c>
      <c r="D604" s="41"/>
      <c r="E604" s="41"/>
      <c r="F604" s="41" t="e">
        <f>IF(A604="","",'Frese Valve Selection'!D604)</f>
        <v>#N/A</v>
      </c>
      <c r="G604" s="41">
        <v>1</v>
      </c>
      <c r="H604" s="41" t="s">
        <v>78</v>
      </c>
      <c r="I604" s="41" t="e">
        <f>IF(A604="","",'Frese Valve Selection'!AF604&amp;" kPa")</f>
        <v>#N/A</v>
      </c>
      <c r="J604" s="41" t="e">
        <f>IF(A604="","",'Frese Valve Selection'!B604)</f>
        <v>#N/A</v>
      </c>
      <c r="K604" s="42" t="e">
        <f>IF(A604="","",'Frese Valve Selection'!E604)</f>
        <v>#N/A</v>
      </c>
    </row>
    <row r="605" spans="1:11">
      <c r="A605" s="40" t="e">
        <f>IF('Frese Valve Selection'!Q605=1,IF(ISBLANK('Frese Valve Selection'!T605),"",'Frese Valve Selection'!T605),"")</f>
        <v>#N/A</v>
      </c>
      <c r="B605" s="41" t="e">
        <f>IF(A605="","",'Frese Valve Selection'!C605)</f>
        <v>#N/A</v>
      </c>
      <c r="C605" s="41" t="e">
        <f>IF(A605="","",'Frese Valve Selection'!AE605)</f>
        <v>#N/A</v>
      </c>
      <c r="D605" s="41"/>
      <c r="E605" s="41"/>
      <c r="F605" s="41" t="e">
        <f>IF(A605="","",'Frese Valve Selection'!D605)</f>
        <v>#N/A</v>
      </c>
      <c r="G605" s="41">
        <v>1</v>
      </c>
      <c r="H605" s="41" t="s">
        <v>78</v>
      </c>
      <c r="I605" s="41" t="e">
        <f>IF(A605="","",'Frese Valve Selection'!AF605&amp;" kPa")</f>
        <v>#N/A</v>
      </c>
      <c r="J605" s="41" t="e">
        <f>IF(A605="","",'Frese Valve Selection'!B605)</f>
        <v>#N/A</v>
      </c>
      <c r="K605" s="42" t="e">
        <f>IF(A605="","",'Frese Valve Selection'!E605)</f>
        <v>#N/A</v>
      </c>
    </row>
    <row r="606" spans="1:11">
      <c r="A606" s="40" t="e">
        <f>IF('Frese Valve Selection'!Q606=1,IF(ISBLANK('Frese Valve Selection'!T606),"",'Frese Valve Selection'!T606),"")</f>
        <v>#N/A</v>
      </c>
      <c r="B606" s="41" t="e">
        <f>IF(A606="","",'Frese Valve Selection'!C606)</f>
        <v>#N/A</v>
      </c>
      <c r="C606" s="41" t="e">
        <f>IF(A606="","",'Frese Valve Selection'!AE606)</f>
        <v>#N/A</v>
      </c>
      <c r="D606" s="41"/>
      <c r="E606" s="41"/>
      <c r="F606" s="41" t="e">
        <f>IF(A606="","",'Frese Valve Selection'!D606)</f>
        <v>#N/A</v>
      </c>
      <c r="G606" s="41">
        <v>1</v>
      </c>
      <c r="H606" s="41" t="s">
        <v>78</v>
      </c>
      <c r="I606" s="41" t="e">
        <f>IF(A606="","",'Frese Valve Selection'!AF606&amp;" kPa")</f>
        <v>#N/A</v>
      </c>
      <c r="J606" s="41" t="e">
        <f>IF(A606="","",'Frese Valve Selection'!B606)</f>
        <v>#N/A</v>
      </c>
      <c r="K606" s="42" t="e">
        <f>IF(A606="","",'Frese Valve Selection'!E606)</f>
        <v>#N/A</v>
      </c>
    </row>
    <row r="607" spans="1:11">
      <c r="A607" s="40" t="e">
        <f>IF('Frese Valve Selection'!Q607=1,IF(ISBLANK('Frese Valve Selection'!T607),"",'Frese Valve Selection'!T607),"")</f>
        <v>#N/A</v>
      </c>
      <c r="B607" s="41" t="e">
        <f>IF(A607="","",'Frese Valve Selection'!C607)</f>
        <v>#N/A</v>
      </c>
      <c r="C607" s="41" t="e">
        <f>IF(A607="","",'Frese Valve Selection'!AE607)</f>
        <v>#N/A</v>
      </c>
      <c r="D607" s="41"/>
      <c r="E607" s="41"/>
      <c r="F607" s="41" t="e">
        <f>IF(A607="","",'Frese Valve Selection'!D607)</f>
        <v>#N/A</v>
      </c>
      <c r="G607" s="41">
        <v>1</v>
      </c>
      <c r="H607" s="41" t="s">
        <v>78</v>
      </c>
      <c r="I607" s="41" t="e">
        <f>IF(A607="","",'Frese Valve Selection'!AF607&amp;" kPa")</f>
        <v>#N/A</v>
      </c>
      <c r="J607" s="41" t="e">
        <f>IF(A607="","",'Frese Valve Selection'!B607)</f>
        <v>#N/A</v>
      </c>
      <c r="K607" s="42" t="e">
        <f>IF(A607="","",'Frese Valve Selection'!E607)</f>
        <v>#N/A</v>
      </c>
    </row>
    <row r="608" spans="1:11">
      <c r="A608" s="40" t="e">
        <f>IF('Frese Valve Selection'!Q608=1,IF(ISBLANK('Frese Valve Selection'!T608),"",'Frese Valve Selection'!T608),"")</f>
        <v>#N/A</v>
      </c>
      <c r="B608" s="41" t="e">
        <f>IF(A608="","",'Frese Valve Selection'!C608)</f>
        <v>#N/A</v>
      </c>
      <c r="C608" s="41" t="e">
        <f>IF(A608="","",'Frese Valve Selection'!AE608)</f>
        <v>#N/A</v>
      </c>
      <c r="D608" s="41"/>
      <c r="E608" s="41"/>
      <c r="F608" s="41" t="e">
        <f>IF(A608="","",'Frese Valve Selection'!D608)</f>
        <v>#N/A</v>
      </c>
      <c r="G608" s="41">
        <v>1</v>
      </c>
      <c r="H608" s="41" t="s">
        <v>78</v>
      </c>
      <c r="I608" s="41" t="e">
        <f>IF(A608="","",'Frese Valve Selection'!AF608&amp;" kPa")</f>
        <v>#N/A</v>
      </c>
      <c r="J608" s="41" t="e">
        <f>IF(A608="","",'Frese Valve Selection'!B608)</f>
        <v>#N/A</v>
      </c>
      <c r="K608" s="42" t="e">
        <f>IF(A608="","",'Frese Valve Selection'!E608)</f>
        <v>#N/A</v>
      </c>
    </row>
    <row r="609" spans="1:11">
      <c r="A609" s="40" t="e">
        <f>IF('Frese Valve Selection'!Q609=1,IF(ISBLANK('Frese Valve Selection'!T609),"",'Frese Valve Selection'!T609),"")</f>
        <v>#N/A</v>
      </c>
      <c r="B609" s="41" t="e">
        <f>IF(A609="","",'Frese Valve Selection'!C609)</f>
        <v>#N/A</v>
      </c>
      <c r="C609" s="41" t="e">
        <f>IF(A609="","",'Frese Valve Selection'!AE609)</f>
        <v>#N/A</v>
      </c>
      <c r="D609" s="41"/>
      <c r="E609" s="41"/>
      <c r="F609" s="41" t="e">
        <f>IF(A609="","",'Frese Valve Selection'!D609)</f>
        <v>#N/A</v>
      </c>
      <c r="G609" s="41">
        <v>1</v>
      </c>
      <c r="H609" s="41" t="s">
        <v>78</v>
      </c>
      <c r="I609" s="41" t="e">
        <f>IF(A609="","",'Frese Valve Selection'!AF609&amp;" kPa")</f>
        <v>#N/A</v>
      </c>
      <c r="J609" s="41" t="e">
        <f>IF(A609="","",'Frese Valve Selection'!B609)</f>
        <v>#N/A</v>
      </c>
      <c r="K609" s="42" t="e">
        <f>IF(A609="","",'Frese Valve Selection'!E609)</f>
        <v>#N/A</v>
      </c>
    </row>
    <row r="610" spans="1:11">
      <c r="A610" s="40" t="e">
        <f>IF('Frese Valve Selection'!Q610=1,IF(ISBLANK('Frese Valve Selection'!T610),"",'Frese Valve Selection'!T610),"")</f>
        <v>#N/A</v>
      </c>
      <c r="B610" s="41" t="e">
        <f>IF(A610="","",'Frese Valve Selection'!C610)</f>
        <v>#N/A</v>
      </c>
      <c r="C610" s="41" t="e">
        <f>IF(A610="","",'Frese Valve Selection'!AE610)</f>
        <v>#N/A</v>
      </c>
      <c r="D610" s="41"/>
      <c r="E610" s="41"/>
      <c r="F610" s="41" t="e">
        <f>IF(A610="","",'Frese Valve Selection'!D610)</f>
        <v>#N/A</v>
      </c>
      <c r="G610" s="41">
        <v>1</v>
      </c>
      <c r="H610" s="41" t="s">
        <v>78</v>
      </c>
      <c r="I610" s="41" t="e">
        <f>IF(A610="","",'Frese Valve Selection'!AF610&amp;" kPa")</f>
        <v>#N/A</v>
      </c>
      <c r="J610" s="41" t="e">
        <f>IF(A610="","",'Frese Valve Selection'!B610)</f>
        <v>#N/A</v>
      </c>
      <c r="K610" s="42" t="e">
        <f>IF(A610="","",'Frese Valve Selection'!E610)</f>
        <v>#N/A</v>
      </c>
    </row>
    <row r="611" spans="1:11">
      <c r="A611" s="40" t="e">
        <f>IF('Frese Valve Selection'!Q611=1,IF(ISBLANK('Frese Valve Selection'!T611),"",'Frese Valve Selection'!T611),"")</f>
        <v>#N/A</v>
      </c>
      <c r="B611" s="41" t="e">
        <f>IF(A611="","",'Frese Valve Selection'!C611)</f>
        <v>#N/A</v>
      </c>
      <c r="C611" s="41" t="e">
        <f>IF(A611="","",'Frese Valve Selection'!AE611)</f>
        <v>#N/A</v>
      </c>
      <c r="D611" s="41"/>
      <c r="E611" s="41"/>
      <c r="F611" s="41" t="e">
        <f>IF(A611="","",'Frese Valve Selection'!D611)</f>
        <v>#N/A</v>
      </c>
      <c r="G611" s="41">
        <v>1</v>
      </c>
      <c r="H611" s="41" t="s">
        <v>78</v>
      </c>
      <c r="I611" s="41" t="e">
        <f>IF(A611="","",'Frese Valve Selection'!AF611&amp;" kPa")</f>
        <v>#N/A</v>
      </c>
      <c r="J611" s="41" t="e">
        <f>IF(A611="","",'Frese Valve Selection'!B611)</f>
        <v>#N/A</v>
      </c>
      <c r="K611" s="42" t="e">
        <f>IF(A611="","",'Frese Valve Selection'!E611)</f>
        <v>#N/A</v>
      </c>
    </row>
    <row r="612" spans="1:11">
      <c r="A612" s="40" t="e">
        <f>IF('Frese Valve Selection'!Q612=1,IF(ISBLANK('Frese Valve Selection'!T612),"",'Frese Valve Selection'!T612),"")</f>
        <v>#N/A</v>
      </c>
      <c r="B612" s="41" t="e">
        <f>IF(A612="","",'Frese Valve Selection'!C612)</f>
        <v>#N/A</v>
      </c>
      <c r="C612" s="41" t="e">
        <f>IF(A612="","",'Frese Valve Selection'!AE612)</f>
        <v>#N/A</v>
      </c>
      <c r="D612" s="41"/>
      <c r="E612" s="41"/>
      <c r="F612" s="41" t="e">
        <f>IF(A612="","",'Frese Valve Selection'!D612)</f>
        <v>#N/A</v>
      </c>
      <c r="G612" s="41">
        <v>1</v>
      </c>
      <c r="H612" s="41" t="s">
        <v>78</v>
      </c>
      <c r="I612" s="41" t="e">
        <f>IF(A612="","",'Frese Valve Selection'!AF612&amp;" kPa")</f>
        <v>#N/A</v>
      </c>
      <c r="J612" s="41" t="e">
        <f>IF(A612="","",'Frese Valve Selection'!B612)</f>
        <v>#N/A</v>
      </c>
      <c r="K612" s="42" t="e">
        <f>IF(A612="","",'Frese Valve Selection'!E612)</f>
        <v>#N/A</v>
      </c>
    </row>
    <row r="613" spans="1:11">
      <c r="A613" s="40" t="e">
        <f>IF('Frese Valve Selection'!Q613=1,IF(ISBLANK('Frese Valve Selection'!T613),"",'Frese Valve Selection'!T613),"")</f>
        <v>#N/A</v>
      </c>
      <c r="B613" s="41" t="e">
        <f>IF(A613="","",'Frese Valve Selection'!C613)</f>
        <v>#N/A</v>
      </c>
      <c r="C613" s="41" t="e">
        <f>IF(A613="","",'Frese Valve Selection'!AE613)</f>
        <v>#N/A</v>
      </c>
      <c r="D613" s="41"/>
      <c r="E613" s="41"/>
      <c r="F613" s="41" t="e">
        <f>IF(A613="","",'Frese Valve Selection'!D613)</f>
        <v>#N/A</v>
      </c>
      <c r="G613" s="41">
        <v>1</v>
      </c>
      <c r="H613" s="41" t="s">
        <v>78</v>
      </c>
      <c r="I613" s="41" t="e">
        <f>IF(A613="","",'Frese Valve Selection'!AF613&amp;" kPa")</f>
        <v>#N/A</v>
      </c>
      <c r="J613" s="41" t="e">
        <f>IF(A613="","",'Frese Valve Selection'!B613)</f>
        <v>#N/A</v>
      </c>
      <c r="K613" s="42" t="e">
        <f>IF(A613="","",'Frese Valve Selection'!E613)</f>
        <v>#N/A</v>
      </c>
    </row>
    <row r="614" spans="1:11">
      <c r="A614" s="40" t="e">
        <f>IF('Frese Valve Selection'!Q614=1,IF(ISBLANK('Frese Valve Selection'!T614),"",'Frese Valve Selection'!T614),"")</f>
        <v>#N/A</v>
      </c>
      <c r="B614" s="41" t="e">
        <f>IF(A614="","",'Frese Valve Selection'!C614)</f>
        <v>#N/A</v>
      </c>
      <c r="C614" s="41" t="e">
        <f>IF(A614="","",'Frese Valve Selection'!AE614)</f>
        <v>#N/A</v>
      </c>
      <c r="D614" s="41"/>
      <c r="E614" s="41"/>
      <c r="F614" s="41" t="e">
        <f>IF(A614="","",'Frese Valve Selection'!D614)</f>
        <v>#N/A</v>
      </c>
      <c r="G614" s="41">
        <v>1</v>
      </c>
      <c r="H614" s="41" t="s">
        <v>78</v>
      </c>
      <c r="I614" s="41" t="e">
        <f>IF(A614="","",'Frese Valve Selection'!AF614&amp;" kPa")</f>
        <v>#N/A</v>
      </c>
      <c r="J614" s="41" t="e">
        <f>IF(A614="","",'Frese Valve Selection'!B614)</f>
        <v>#N/A</v>
      </c>
      <c r="K614" s="42" t="e">
        <f>IF(A614="","",'Frese Valve Selection'!E614)</f>
        <v>#N/A</v>
      </c>
    </row>
    <row r="615" spans="1:11">
      <c r="A615" s="40" t="e">
        <f>IF('Frese Valve Selection'!Q615=1,IF(ISBLANK('Frese Valve Selection'!T615),"",'Frese Valve Selection'!T615),"")</f>
        <v>#N/A</v>
      </c>
      <c r="B615" s="41" t="e">
        <f>IF(A615="","",'Frese Valve Selection'!C615)</f>
        <v>#N/A</v>
      </c>
      <c r="C615" s="41" t="e">
        <f>IF(A615="","",'Frese Valve Selection'!AE615)</f>
        <v>#N/A</v>
      </c>
      <c r="D615" s="41"/>
      <c r="E615" s="41"/>
      <c r="F615" s="41" t="e">
        <f>IF(A615="","",'Frese Valve Selection'!D615)</f>
        <v>#N/A</v>
      </c>
      <c r="G615" s="41">
        <v>1</v>
      </c>
      <c r="H615" s="41" t="s">
        <v>78</v>
      </c>
      <c r="I615" s="41" t="e">
        <f>IF(A615="","",'Frese Valve Selection'!AF615&amp;" kPa")</f>
        <v>#N/A</v>
      </c>
      <c r="J615" s="41" t="e">
        <f>IF(A615="","",'Frese Valve Selection'!B615)</f>
        <v>#N/A</v>
      </c>
      <c r="K615" s="42" t="e">
        <f>IF(A615="","",'Frese Valve Selection'!E615)</f>
        <v>#N/A</v>
      </c>
    </row>
    <row r="616" spans="1:11">
      <c r="A616" s="40" t="e">
        <f>IF('Frese Valve Selection'!Q616=1,IF(ISBLANK('Frese Valve Selection'!T616),"",'Frese Valve Selection'!T616),"")</f>
        <v>#N/A</v>
      </c>
      <c r="B616" s="41" t="e">
        <f>IF(A616="","",'Frese Valve Selection'!C616)</f>
        <v>#N/A</v>
      </c>
      <c r="C616" s="41" t="e">
        <f>IF(A616="","",'Frese Valve Selection'!AE616)</f>
        <v>#N/A</v>
      </c>
      <c r="D616" s="41"/>
      <c r="E616" s="41"/>
      <c r="F616" s="41" t="e">
        <f>IF(A616="","",'Frese Valve Selection'!D616)</f>
        <v>#N/A</v>
      </c>
      <c r="G616" s="41">
        <v>1</v>
      </c>
      <c r="H616" s="41" t="s">
        <v>78</v>
      </c>
      <c r="I616" s="41" t="e">
        <f>IF(A616="","",'Frese Valve Selection'!AF616&amp;" kPa")</f>
        <v>#N/A</v>
      </c>
      <c r="J616" s="41" t="e">
        <f>IF(A616="","",'Frese Valve Selection'!B616)</f>
        <v>#N/A</v>
      </c>
      <c r="K616" s="42" t="e">
        <f>IF(A616="","",'Frese Valve Selection'!E616)</f>
        <v>#N/A</v>
      </c>
    </row>
    <row r="617" spans="1:11">
      <c r="A617" s="40" t="e">
        <f>IF('Frese Valve Selection'!Q617=1,IF(ISBLANK('Frese Valve Selection'!T617),"",'Frese Valve Selection'!T617),"")</f>
        <v>#N/A</v>
      </c>
      <c r="B617" s="41" t="e">
        <f>IF(A617="","",'Frese Valve Selection'!C617)</f>
        <v>#N/A</v>
      </c>
      <c r="C617" s="41" t="e">
        <f>IF(A617="","",'Frese Valve Selection'!AE617)</f>
        <v>#N/A</v>
      </c>
      <c r="D617" s="41"/>
      <c r="E617" s="41"/>
      <c r="F617" s="41" t="e">
        <f>IF(A617="","",'Frese Valve Selection'!D617)</f>
        <v>#N/A</v>
      </c>
      <c r="G617" s="41">
        <v>1</v>
      </c>
      <c r="H617" s="41" t="s">
        <v>78</v>
      </c>
      <c r="I617" s="41" t="e">
        <f>IF(A617="","",'Frese Valve Selection'!AF617&amp;" kPa")</f>
        <v>#N/A</v>
      </c>
      <c r="J617" s="41" t="e">
        <f>IF(A617="","",'Frese Valve Selection'!B617)</f>
        <v>#N/A</v>
      </c>
      <c r="K617" s="42" t="e">
        <f>IF(A617="","",'Frese Valve Selection'!E617)</f>
        <v>#N/A</v>
      </c>
    </row>
    <row r="618" spans="1:11">
      <c r="A618" s="40" t="e">
        <f>IF('Frese Valve Selection'!Q618=1,IF(ISBLANK('Frese Valve Selection'!T618),"",'Frese Valve Selection'!T618),"")</f>
        <v>#N/A</v>
      </c>
      <c r="B618" s="41" t="e">
        <f>IF(A618="","",'Frese Valve Selection'!C618)</f>
        <v>#N/A</v>
      </c>
      <c r="C618" s="41" t="e">
        <f>IF(A618="","",'Frese Valve Selection'!AE618)</f>
        <v>#N/A</v>
      </c>
      <c r="D618" s="41"/>
      <c r="E618" s="41"/>
      <c r="F618" s="41" t="e">
        <f>IF(A618="","",'Frese Valve Selection'!D618)</f>
        <v>#N/A</v>
      </c>
      <c r="G618" s="41">
        <v>1</v>
      </c>
      <c r="H618" s="41" t="s">
        <v>78</v>
      </c>
      <c r="I618" s="41" t="e">
        <f>IF(A618="","",'Frese Valve Selection'!AF618&amp;" kPa")</f>
        <v>#N/A</v>
      </c>
      <c r="J618" s="41" t="e">
        <f>IF(A618="","",'Frese Valve Selection'!B618)</f>
        <v>#N/A</v>
      </c>
      <c r="K618" s="42" t="e">
        <f>IF(A618="","",'Frese Valve Selection'!E618)</f>
        <v>#N/A</v>
      </c>
    </row>
    <row r="619" spans="1:11">
      <c r="A619" s="40" t="e">
        <f>IF('Frese Valve Selection'!Q619=1,IF(ISBLANK('Frese Valve Selection'!T619),"",'Frese Valve Selection'!T619),"")</f>
        <v>#N/A</v>
      </c>
      <c r="B619" s="41" t="e">
        <f>IF(A619="","",'Frese Valve Selection'!C619)</f>
        <v>#N/A</v>
      </c>
      <c r="C619" s="41" t="e">
        <f>IF(A619="","",'Frese Valve Selection'!AE619)</f>
        <v>#N/A</v>
      </c>
      <c r="D619" s="41"/>
      <c r="E619" s="41"/>
      <c r="F619" s="41" t="e">
        <f>IF(A619="","",'Frese Valve Selection'!D619)</f>
        <v>#N/A</v>
      </c>
      <c r="G619" s="41">
        <v>1</v>
      </c>
      <c r="H619" s="41" t="s">
        <v>78</v>
      </c>
      <c r="I619" s="41" t="e">
        <f>IF(A619="","",'Frese Valve Selection'!AF619&amp;" kPa")</f>
        <v>#N/A</v>
      </c>
      <c r="J619" s="41" t="e">
        <f>IF(A619="","",'Frese Valve Selection'!B619)</f>
        <v>#N/A</v>
      </c>
      <c r="K619" s="42" t="e">
        <f>IF(A619="","",'Frese Valve Selection'!E619)</f>
        <v>#N/A</v>
      </c>
    </row>
    <row r="620" spans="1:11">
      <c r="A620" s="40" t="e">
        <f>IF('Frese Valve Selection'!Q620=1,IF(ISBLANK('Frese Valve Selection'!T620),"",'Frese Valve Selection'!T620),"")</f>
        <v>#N/A</v>
      </c>
      <c r="B620" s="41" t="e">
        <f>IF(A620="","",'Frese Valve Selection'!C620)</f>
        <v>#N/A</v>
      </c>
      <c r="C620" s="41" t="e">
        <f>IF(A620="","",'Frese Valve Selection'!AE620)</f>
        <v>#N/A</v>
      </c>
      <c r="D620" s="41"/>
      <c r="E620" s="41"/>
      <c r="F620" s="41" t="e">
        <f>IF(A620="","",'Frese Valve Selection'!D620)</f>
        <v>#N/A</v>
      </c>
      <c r="G620" s="41">
        <v>1</v>
      </c>
      <c r="H620" s="41" t="s">
        <v>78</v>
      </c>
      <c r="I620" s="41" t="e">
        <f>IF(A620="","",'Frese Valve Selection'!AF620&amp;" kPa")</f>
        <v>#N/A</v>
      </c>
      <c r="J620" s="41" t="e">
        <f>IF(A620="","",'Frese Valve Selection'!B620)</f>
        <v>#N/A</v>
      </c>
      <c r="K620" s="42" t="e">
        <f>IF(A620="","",'Frese Valve Selection'!E620)</f>
        <v>#N/A</v>
      </c>
    </row>
    <row r="621" spans="1:11">
      <c r="A621" s="40" t="e">
        <f>IF('Frese Valve Selection'!Q621=1,IF(ISBLANK('Frese Valve Selection'!T621),"",'Frese Valve Selection'!T621),"")</f>
        <v>#N/A</v>
      </c>
      <c r="B621" s="41" t="e">
        <f>IF(A621="","",'Frese Valve Selection'!C621)</f>
        <v>#N/A</v>
      </c>
      <c r="C621" s="41" t="e">
        <f>IF(A621="","",'Frese Valve Selection'!AE621)</f>
        <v>#N/A</v>
      </c>
      <c r="D621" s="41"/>
      <c r="E621" s="41"/>
      <c r="F621" s="41" t="e">
        <f>IF(A621="","",'Frese Valve Selection'!D621)</f>
        <v>#N/A</v>
      </c>
      <c r="G621" s="41">
        <v>1</v>
      </c>
      <c r="H621" s="41" t="s">
        <v>78</v>
      </c>
      <c r="I621" s="41" t="e">
        <f>IF(A621="","",'Frese Valve Selection'!AF621&amp;" kPa")</f>
        <v>#N/A</v>
      </c>
      <c r="J621" s="41" t="e">
        <f>IF(A621="","",'Frese Valve Selection'!B621)</f>
        <v>#N/A</v>
      </c>
      <c r="K621" s="42" t="e">
        <f>IF(A621="","",'Frese Valve Selection'!E621)</f>
        <v>#N/A</v>
      </c>
    </row>
    <row r="622" spans="1:11">
      <c r="A622" s="40" t="e">
        <f>IF('Frese Valve Selection'!Q622=1,IF(ISBLANK('Frese Valve Selection'!T622),"",'Frese Valve Selection'!T622),"")</f>
        <v>#N/A</v>
      </c>
      <c r="B622" s="41" t="e">
        <f>IF(A622="","",'Frese Valve Selection'!C622)</f>
        <v>#N/A</v>
      </c>
      <c r="C622" s="41" t="e">
        <f>IF(A622="","",'Frese Valve Selection'!AE622)</f>
        <v>#N/A</v>
      </c>
      <c r="D622" s="41"/>
      <c r="E622" s="41"/>
      <c r="F622" s="41" t="e">
        <f>IF(A622="","",'Frese Valve Selection'!D622)</f>
        <v>#N/A</v>
      </c>
      <c r="G622" s="41">
        <v>1</v>
      </c>
      <c r="H622" s="41" t="s">
        <v>78</v>
      </c>
      <c r="I622" s="41" t="e">
        <f>IF(A622="","",'Frese Valve Selection'!AF622&amp;" kPa")</f>
        <v>#N/A</v>
      </c>
      <c r="J622" s="41" t="e">
        <f>IF(A622="","",'Frese Valve Selection'!B622)</f>
        <v>#N/A</v>
      </c>
      <c r="K622" s="42" t="e">
        <f>IF(A622="","",'Frese Valve Selection'!E622)</f>
        <v>#N/A</v>
      </c>
    </row>
    <row r="623" spans="1:11">
      <c r="A623" s="40" t="e">
        <f>IF('Frese Valve Selection'!Q623=1,IF(ISBLANK('Frese Valve Selection'!T623),"",'Frese Valve Selection'!T623),"")</f>
        <v>#N/A</v>
      </c>
      <c r="B623" s="41" t="e">
        <f>IF(A623="","",'Frese Valve Selection'!C623)</f>
        <v>#N/A</v>
      </c>
      <c r="C623" s="41" t="e">
        <f>IF(A623="","",'Frese Valve Selection'!AE623)</f>
        <v>#N/A</v>
      </c>
      <c r="D623" s="41"/>
      <c r="E623" s="41"/>
      <c r="F623" s="41" t="e">
        <f>IF(A623="","",'Frese Valve Selection'!D623)</f>
        <v>#N/A</v>
      </c>
      <c r="G623" s="41">
        <v>1</v>
      </c>
      <c r="H623" s="41" t="s">
        <v>78</v>
      </c>
      <c r="I623" s="41" t="e">
        <f>IF(A623="","",'Frese Valve Selection'!AF623&amp;" kPa")</f>
        <v>#N/A</v>
      </c>
      <c r="J623" s="41" t="e">
        <f>IF(A623="","",'Frese Valve Selection'!B623)</f>
        <v>#N/A</v>
      </c>
      <c r="K623" s="42" t="e">
        <f>IF(A623="","",'Frese Valve Selection'!E623)</f>
        <v>#N/A</v>
      </c>
    </row>
    <row r="624" spans="1:11">
      <c r="A624" s="40" t="e">
        <f>IF('Frese Valve Selection'!Q624=1,IF(ISBLANK('Frese Valve Selection'!T624),"",'Frese Valve Selection'!T624),"")</f>
        <v>#N/A</v>
      </c>
      <c r="B624" s="41" t="e">
        <f>IF(A624="","",'Frese Valve Selection'!C624)</f>
        <v>#N/A</v>
      </c>
      <c r="C624" s="41" t="e">
        <f>IF(A624="","",'Frese Valve Selection'!AE624)</f>
        <v>#N/A</v>
      </c>
      <c r="D624" s="41"/>
      <c r="E624" s="41"/>
      <c r="F624" s="41" t="e">
        <f>IF(A624="","",'Frese Valve Selection'!D624)</f>
        <v>#N/A</v>
      </c>
      <c r="G624" s="41">
        <v>1</v>
      </c>
      <c r="H624" s="41" t="s">
        <v>78</v>
      </c>
      <c r="I624" s="41" t="e">
        <f>IF(A624="","",'Frese Valve Selection'!AF624&amp;" kPa")</f>
        <v>#N/A</v>
      </c>
      <c r="J624" s="41" t="e">
        <f>IF(A624="","",'Frese Valve Selection'!B624)</f>
        <v>#N/A</v>
      </c>
      <c r="K624" s="42" t="e">
        <f>IF(A624="","",'Frese Valve Selection'!E624)</f>
        <v>#N/A</v>
      </c>
    </row>
    <row r="625" spans="1:11">
      <c r="A625" s="40" t="e">
        <f>IF('Frese Valve Selection'!Q625=1,IF(ISBLANK('Frese Valve Selection'!T625),"",'Frese Valve Selection'!T625),"")</f>
        <v>#N/A</v>
      </c>
      <c r="B625" s="41" t="e">
        <f>IF(A625="","",'Frese Valve Selection'!C625)</f>
        <v>#N/A</v>
      </c>
      <c r="C625" s="41" t="e">
        <f>IF(A625="","",'Frese Valve Selection'!AE625)</f>
        <v>#N/A</v>
      </c>
      <c r="D625" s="41"/>
      <c r="E625" s="41"/>
      <c r="F625" s="41" t="e">
        <f>IF(A625="","",'Frese Valve Selection'!D625)</f>
        <v>#N/A</v>
      </c>
      <c r="G625" s="41">
        <v>1</v>
      </c>
      <c r="H625" s="41" t="s">
        <v>78</v>
      </c>
      <c r="I625" s="41" t="e">
        <f>IF(A625="","",'Frese Valve Selection'!AF625&amp;" kPa")</f>
        <v>#N/A</v>
      </c>
      <c r="J625" s="41" t="e">
        <f>IF(A625="","",'Frese Valve Selection'!B625)</f>
        <v>#N/A</v>
      </c>
      <c r="K625" s="42" t="e">
        <f>IF(A625="","",'Frese Valve Selection'!E625)</f>
        <v>#N/A</v>
      </c>
    </row>
    <row r="626" spans="1:11">
      <c r="A626" s="40" t="e">
        <f>IF('Frese Valve Selection'!Q626=1,IF(ISBLANK('Frese Valve Selection'!T626),"",'Frese Valve Selection'!T626),"")</f>
        <v>#N/A</v>
      </c>
      <c r="B626" s="41" t="e">
        <f>IF(A626="","",'Frese Valve Selection'!C626)</f>
        <v>#N/A</v>
      </c>
      <c r="C626" s="41" t="e">
        <f>IF(A626="","",'Frese Valve Selection'!AE626)</f>
        <v>#N/A</v>
      </c>
      <c r="D626" s="41"/>
      <c r="E626" s="41"/>
      <c r="F626" s="41" t="e">
        <f>IF(A626="","",'Frese Valve Selection'!D626)</f>
        <v>#N/A</v>
      </c>
      <c r="G626" s="41">
        <v>1</v>
      </c>
      <c r="H626" s="41" t="s">
        <v>78</v>
      </c>
      <c r="I626" s="41" t="e">
        <f>IF(A626="","",'Frese Valve Selection'!AF626&amp;" kPa")</f>
        <v>#N/A</v>
      </c>
      <c r="J626" s="41" t="e">
        <f>IF(A626="","",'Frese Valve Selection'!B626)</f>
        <v>#N/A</v>
      </c>
      <c r="K626" s="42" t="e">
        <f>IF(A626="","",'Frese Valve Selection'!E626)</f>
        <v>#N/A</v>
      </c>
    </row>
    <row r="627" spans="1:11">
      <c r="A627" s="40" t="e">
        <f>IF('Frese Valve Selection'!Q627=1,IF(ISBLANK('Frese Valve Selection'!T627),"",'Frese Valve Selection'!T627),"")</f>
        <v>#N/A</v>
      </c>
      <c r="B627" s="41" t="e">
        <f>IF(A627="","",'Frese Valve Selection'!C627)</f>
        <v>#N/A</v>
      </c>
      <c r="C627" s="41" t="e">
        <f>IF(A627="","",'Frese Valve Selection'!AE627)</f>
        <v>#N/A</v>
      </c>
      <c r="D627" s="41"/>
      <c r="E627" s="41"/>
      <c r="F627" s="41" t="e">
        <f>IF(A627="","",'Frese Valve Selection'!D627)</f>
        <v>#N/A</v>
      </c>
      <c r="G627" s="41">
        <v>1</v>
      </c>
      <c r="H627" s="41" t="s">
        <v>78</v>
      </c>
      <c r="I627" s="41" t="e">
        <f>IF(A627="","",'Frese Valve Selection'!AF627&amp;" kPa")</f>
        <v>#N/A</v>
      </c>
      <c r="J627" s="41" t="e">
        <f>IF(A627="","",'Frese Valve Selection'!B627)</f>
        <v>#N/A</v>
      </c>
      <c r="K627" s="42" t="e">
        <f>IF(A627="","",'Frese Valve Selection'!E627)</f>
        <v>#N/A</v>
      </c>
    </row>
    <row r="628" spans="1:11">
      <c r="A628" s="40" t="e">
        <f>IF('Frese Valve Selection'!Q628=1,IF(ISBLANK('Frese Valve Selection'!T628),"",'Frese Valve Selection'!T628),"")</f>
        <v>#N/A</v>
      </c>
      <c r="B628" s="41" t="e">
        <f>IF(A628="","",'Frese Valve Selection'!C628)</f>
        <v>#N/A</v>
      </c>
      <c r="C628" s="41" t="e">
        <f>IF(A628="","",'Frese Valve Selection'!AE628)</f>
        <v>#N/A</v>
      </c>
      <c r="D628" s="41"/>
      <c r="E628" s="41"/>
      <c r="F628" s="41" t="e">
        <f>IF(A628="","",'Frese Valve Selection'!D628)</f>
        <v>#N/A</v>
      </c>
      <c r="G628" s="41">
        <v>1</v>
      </c>
      <c r="H628" s="41" t="s">
        <v>78</v>
      </c>
      <c r="I628" s="41" t="e">
        <f>IF(A628="","",'Frese Valve Selection'!AF628&amp;" kPa")</f>
        <v>#N/A</v>
      </c>
      <c r="J628" s="41" t="e">
        <f>IF(A628="","",'Frese Valve Selection'!B628)</f>
        <v>#N/A</v>
      </c>
      <c r="K628" s="42" t="e">
        <f>IF(A628="","",'Frese Valve Selection'!E628)</f>
        <v>#N/A</v>
      </c>
    </row>
    <row r="629" spans="1:11">
      <c r="A629" s="40" t="e">
        <f>IF('Frese Valve Selection'!Q629=1,IF(ISBLANK('Frese Valve Selection'!T629),"",'Frese Valve Selection'!T629),"")</f>
        <v>#N/A</v>
      </c>
      <c r="B629" s="41" t="e">
        <f>IF(A629="","",'Frese Valve Selection'!C629)</f>
        <v>#N/A</v>
      </c>
      <c r="C629" s="41" t="e">
        <f>IF(A629="","",'Frese Valve Selection'!AE629)</f>
        <v>#N/A</v>
      </c>
      <c r="D629" s="41"/>
      <c r="E629" s="41"/>
      <c r="F629" s="41" t="e">
        <f>IF(A629="","",'Frese Valve Selection'!D629)</f>
        <v>#N/A</v>
      </c>
      <c r="G629" s="41">
        <v>1</v>
      </c>
      <c r="H629" s="41" t="s">
        <v>78</v>
      </c>
      <c r="I629" s="41" t="e">
        <f>IF(A629="","",'Frese Valve Selection'!AF629&amp;" kPa")</f>
        <v>#N/A</v>
      </c>
      <c r="J629" s="41" t="e">
        <f>IF(A629="","",'Frese Valve Selection'!B629)</f>
        <v>#N/A</v>
      </c>
      <c r="K629" s="42" t="e">
        <f>IF(A629="","",'Frese Valve Selection'!E629)</f>
        <v>#N/A</v>
      </c>
    </row>
    <row r="630" spans="1:11">
      <c r="A630" s="40" t="e">
        <f>IF('Frese Valve Selection'!Q630=1,IF(ISBLANK('Frese Valve Selection'!T630),"",'Frese Valve Selection'!T630),"")</f>
        <v>#N/A</v>
      </c>
      <c r="B630" s="41" t="e">
        <f>IF(A630="","",'Frese Valve Selection'!C630)</f>
        <v>#N/A</v>
      </c>
      <c r="C630" s="41" t="e">
        <f>IF(A630="","",'Frese Valve Selection'!AE630)</f>
        <v>#N/A</v>
      </c>
      <c r="D630" s="41"/>
      <c r="E630" s="41"/>
      <c r="F630" s="41" t="e">
        <f>IF(A630="","",'Frese Valve Selection'!D630)</f>
        <v>#N/A</v>
      </c>
      <c r="G630" s="41">
        <v>1</v>
      </c>
      <c r="H630" s="41" t="s">
        <v>78</v>
      </c>
      <c r="I630" s="41" t="e">
        <f>IF(A630="","",'Frese Valve Selection'!AF630&amp;" kPa")</f>
        <v>#N/A</v>
      </c>
      <c r="J630" s="41" t="e">
        <f>IF(A630="","",'Frese Valve Selection'!B630)</f>
        <v>#N/A</v>
      </c>
      <c r="K630" s="42" t="e">
        <f>IF(A630="","",'Frese Valve Selection'!E630)</f>
        <v>#N/A</v>
      </c>
    </row>
    <row r="631" spans="1:11">
      <c r="A631" s="40" t="e">
        <f>IF('Frese Valve Selection'!Q631=1,IF(ISBLANK('Frese Valve Selection'!T631),"",'Frese Valve Selection'!T631),"")</f>
        <v>#N/A</v>
      </c>
      <c r="B631" s="41" t="e">
        <f>IF(A631="","",'Frese Valve Selection'!C631)</f>
        <v>#N/A</v>
      </c>
      <c r="C631" s="41" t="e">
        <f>IF(A631="","",'Frese Valve Selection'!AE631)</f>
        <v>#N/A</v>
      </c>
      <c r="D631" s="41"/>
      <c r="E631" s="41"/>
      <c r="F631" s="41" t="e">
        <f>IF(A631="","",'Frese Valve Selection'!D631)</f>
        <v>#N/A</v>
      </c>
      <c r="G631" s="41">
        <v>1</v>
      </c>
      <c r="H631" s="41" t="s">
        <v>78</v>
      </c>
      <c r="I631" s="41" t="e">
        <f>IF(A631="","",'Frese Valve Selection'!AF631&amp;" kPa")</f>
        <v>#N/A</v>
      </c>
      <c r="J631" s="41" t="e">
        <f>IF(A631="","",'Frese Valve Selection'!B631)</f>
        <v>#N/A</v>
      </c>
      <c r="K631" s="42" t="e">
        <f>IF(A631="","",'Frese Valve Selection'!E631)</f>
        <v>#N/A</v>
      </c>
    </row>
    <row r="632" spans="1:11">
      <c r="A632" s="40" t="e">
        <f>IF('Frese Valve Selection'!Q632=1,IF(ISBLANK('Frese Valve Selection'!T632),"",'Frese Valve Selection'!T632),"")</f>
        <v>#N/A</v>
      </c>
      <c r="B632" s="41" t="e">
        <f>IF(A632="","",'Frese Valve Selection'!C632)</f>
        <v>#N/A</v>
      </c>
      <c r="C632" s="41" t="e">
        <f>IF(A632="","",'Frese Valve Selection'!AE632)</f>
        <v>#N/A</v>
      </c>
      <c r="D632" s="41"/>
      <c r="E632" s="41"/>
      <c r="F632" s="41" t="e">
        <f>IF(A632="","",'Frese Valve Selection'!D632)</f>
        <v>#N/A</v>
      </c>
      <c r="G632" s="41">
        <v>1</v>
      </c>
      <c r="H632" s="41" t="s">
        <v>78</v>
      </c>
      <c r="I632" s="41" t="e">
        <f>IF(A632="","",'Frese Valve Selection'!AF632&amp;" kPa")</f>
        <v>#N/A</v>
      </c>
      <c r="J632" s="41" t="e">
        <f>IF(A632="","",'Frese Valve Selection'!B632)</f>
        <v>#N/A</v>
      </c>
      <c r="K632" s="42" t="e">
        <f>IF(A632="","",'Frese Valve Selection'!E632)</f>
        <v>#N/A</v>
      </c>
    </row>
    <row r="633" spans="1:11">
      <c r="A633" s="40" t="e">
        <f>IF('Frese Valve Selection'!Q633=1,IF(ISBLANK('Frese Valve Selection'!T633),"",'Frese Valve Selection'!T633),"")</f>
        <v>#N/A</v>
      </c>
      <c r="B633" s="41" t="e">
        <f>IF(A633="","",'Frese Valve Selection'!C633)</f>
        <v>#N/A</v>
      </c>
      <c r="C633" s="41" t="e">
        <f>IF(A633="","",'Frese Valve Selection'!AE633)</f>
        <v>#N/A</v>
      </c>
      <c r="D633" s="41"/>
      <c r="E633" s="41"/>
      <c r="F633" s="41" t="e">
        <f>IF(A633="","",'Frese Valve Selection'!D633)</f>
        <v>#N/A</v>
      </c>
      <c r="G633" s="41">
        <v>1</v>
      </c>
      <c r="H633" s="41" t="s">
        <v>78</v>
      </c>
      <c r="I633" s="41" t="e">
        <f>IF(A633="","",'Frese Valve Selection'!AF633&amp;" kPa")</f>
        <v>#N/A</v>
      </c>
      <c r="J633" s="41" t="e">
        <f>IF(A633="","",'Frese Valve Selection'!B633)</f>
        <v>#N/A</v>
      </c>
      <c r="K633" s="42" t="e">
        <f>IF(A633="","",'Frese Valve Selection'!E633)</f>
        <v>#N/A</v>
      </c>
    </row>
    <row r="634" spans="1:11">
      <c r="A634" s="40" t="e">
        <f>IF('Frese Valve Selection'!Q634=1,IF(ISBLANK('Frese Valve Selection'!T634),"",'Frese Valve Selection'!T634),"")</f>
        <v>#N/A</v>
      </c>
      <c r="B634" s="41" t="e">
        <f>IF(A634="","",'Frese Valve Selection'!C634)</f>
        <v>#N/A</v>
      </c>
      <c r="C634" s="41" t="e">
        <f>IF(A634="","",'Frese Valve Selection'!AE634)</f>
        <v>#N/A</v>
      </c>
      <c r="D634" s="41"/>
      <c r="E634" s="41"/>
      <c r="F634" s="41" t="e">
        <f>IF(A634="","",'Frese Valve Selection'!D634)</f>
        <v>#N/A</v>
      </c>
      <c r="G634" s="41">
        <v>1</v>
      </c>
      <c r="H634" s="41" t="s">
        <v>78</v>
      </c>
      <c r="I634" s="41" t="e">
        <f>IF(A634="","",'Frese Valve Selection'!AF634&amp;" kPa")</f>
        <v>#N/A</v>
      </c>
      <c r="J634" s="41" t="e">
        <f>IF(A634="","",'Frese Valve Selection'!B634)</f>
        <v>#N/A</v>
      </c>
      <c r="K634" s="42" t="e">
        <f>IF(A634="","",'Frese Valve Selection'!E634)</f>
        <v>#N/A</v>
      </c>
    </row>
    <row r="635" spans="1:11">
      <c r="A635" s="40" t="e">
        <f>IF('Frese Valve Selection'!Q635=1,IF(ISBLANK('Frese Valve Selection'!T635),"",'Frese Valve Selection'!T635),"")</f>
        <v>#N/A</v>
      </c>
      <c r="B635" s="41" t="e">
        <f>IF(A635="","",'Frese Valve Selection'!C635)</f>
        <v>#N/A</v>
      </c>
      <c r="C635" s="41" t="e">
        <f>IF(A635="","",'Frese Valve Selection'!AE635)</f>
        <v>#N/A</v>
      </c>
      <c r="D635" s="41"/>
      <c r="E635" s="41"/>
      <c r="F635" s="41" t="e">
        <f>IF(A635="","",'Frese Valve Selection'!D635)</f>
        <v>#N/A</v>
      </c>
      <c r="G635" s="41">
        <v>1</v>
      </c>
      <c r="H635" s="41" t="s">
        <v>78</v>
      </c>
      <c r="I635" s="41" t="e">
        <f>IF(A635="","",'Frese Valve Selection'!AF635&amp;" kPa")</f>
        <v>#N/A</v>
      </c>
      <c r="J635" s="41" t="e">
        <f>IF(A635="","",'Frese Valve Selection'!B635)</f>
        <v>#N/A</v>
      </c>
      <c r="K635" s="42" t="e">
        <f>IF(A635="","",'Frese Valve Selection'!E635)</f>
        <v>#N/A</v>
      </c>
    </row>
    <row r="636" spans="1:11">
      <c r="A636" s="40" t="e">
        <f>IF('Frese Valve Selection'!Q636=1,IF(ISBLANK('Frese Valve Selection'!T636),"",'Frese Valve Selection'!T636),"")</f>
        <v>#N/A</v>
      </c>
      <c r="B636" s="41" t="e">
        <f>IF(A636="","",'Frese Valve Selection'!C636)</f>
        <v>#N/A</v>
      </c>
      <c r="C636" s="41" t="e">
        <f>IF(A636="","",'Frese Valve Selection'!AE636)</f>
        <v>#N/A</v>
      </c>
      <c r="D636" s="41"/>
      <c r="E636" s="41"/>
      <c r="F636" s="41" t="e">
        <f>IF(A636="","",'Frese Valve Selection'!D636)</f>
        <v>#N/A</v>
      </c>
      <c r="G636" s="41">
        <v>1</v>
      </c>
      <c r="H636" s="41" t="s">
        <v>78</v>
      </c>
      <c r="I636" s="41" t="e">
        <f>IF(A636="","",'Frese Valve Selection'!AF636&amp;" kPa")</f>
        <v>#N/A</v>
      </c>
      <c r="J636" s="41" t="e">
        <f>IF(A636="","",'Frese Valve Selection'!B636)</f>
        <v>#N/A</v>
      </c>
      <c r="K636" s="42" t="e">
        <f>IF(A636="","",'Frese Valve Selection'!E636)</f>
        <v>#N/A</v>
      </c>
    </row>
    <row r="637" spans="1:11">
      <c r="A637" s="40" t="e">
        <f>IF('Frese Valve Selection'!Q637=1,IF(ISBLANK('Frese Valve Selection'!T637),"",'Frese Valve Selection'!T637),"")</f>
        <v>#N/A</v>
      </c>
      <c r="B637" s="41" t="e">
        <f>IF(A637="","",'Frese Valve Selection'!C637)</f>
        <v>#N/A</v>
      </c>
      <c r="C637" s="41" t="e">
        <f>IF(A637="","",'Frese Valve Selection'!AE637)</f>
        <v>#N/A</v>
      </c>
      <c r="D637" s="41"/>
      <c r="E637" s="41"/>
      <c r="F637" s="41" t="e">
        <f>IF(A637="","",'Frese Valve Selection'!D637)</f>
        <v>#N/A</v>
      </c>
      <c r="G637" s="41">
        <v>1</v>
      </c>
      <c r="H637" s="41" t="s">
        <v>78</v>
      </c>
      <c r="I637" s="41" t="e">
        <f>IF(A637="","",'Frese Valve Selection'!AF637&amp;" kPa")</f>
        <v>#N/A</v>
      </c>
      <c r="J637" s="41" t="e">
        <f>IF(A637="","",'Frese Valve Selection'!B637)</f>
        <v>#N/A</v>
      </c>
      <c r="K637" s="42" t="e">
        <f>IF(A637="","",'Frese Valve Selection'!E637)</f>
        <v>#N/A</v>
      </c>
    </row>
    <row r="638" spans="1:11">
      <c r="A638" s="40" t="e">
        <f>IF('Frese Valve Selection'!Q638=1,IF(ISBLANK('Frese Valve Selection'!T638),"",'Frese Valve Selection'!T638),"")</f>
        <v>#N/A</v>
      </c>
      <c r="B638" s="41" t="e">
        <f>IF(A638="","",'Frese Valve Selection'!C638)</f>
        <v>#N/A</v>
      </c>
      <c r="C638" s="41" t="e">
        <f>IF(A638="","",'Frese Valve Selection'!AE638)</f>
        <v>#N/A</v>
      </c>
      <c r="D638" s="41"/>
      <c r="E638" s="41"/>
      <c r="F638" s="41" t="e">
        <f>IF(A638="","",'Frese Valve Selection'!D638)</f>
        <v>#N/A</v>
      </c>
      <c r="G638" s="41">
        <v>1</v>
      </c>
      <c r="H638" s="41" t="s">
        <v>78</v>
      </c>
      <c r="I638" s="41" t="e">
        <f>IF(A638="","",'Frese Valve Selection'!AF638&amp;" kPa")</f>
        <v>#N/A</v>
      </c>
      <c r="J638" s="41" t="e">
        <f>IF(A638="","",'Frese Valve Selection'!B638)</f>
        <v>#N/A</v>
      </c>
      <c r="K638" s="42" t="e">
        <f>IF(A638="","",'Frese Valve Selection'!E638)</f>
        <v>#N/A</v>
      </c>
    </row>
    <row r="639" spans="1:11">
      <c r="A639" s="40" t="e">
        <f>IF('Frese Valve Selection'!Q639=1,IF(ISBLANK('Frese Valve Selection'!T639),"",'Frese Valve Selection'!T639),"")</f>
        <v>#N/A</v>
      </c>
      <c r="B639" s="41" t="e">
        <f>IF(A639="","",'Frese Valve Selection'!C639)</f>
        <v>#N/A</v>
      </c>
      <c r="C639" s="41" t="e">
        <f>IF(A639="","",'Frese Valve Selection'!AE639)</f>
        <v>#N/A</v>
      </c>
      <c r="D639" s="41"/>
      <c r="E639" s="41"/>
      <c r="F639" s="41" t="e">
        <f>IF(A639="","",'Frese Valve Selection'!D639)</f>
        <v>#N/A</v>
      </c>
      <c r="G639" s="41">
        <v>1</v>
      </c>
      <c r="H639" s="41" t="s">
        <v>78</v>
      </c>
      <c r="I639" s="41" t="e">
        <f>IF(A639="","",'Frese Valve Selection'!AF639&amp;" kPa")</f>
        <v>#N/A</v>
      </c>
      <c r="J639" s="41" t="e">
        <f>IF(A639="","",'Frese Valve Selection'!B639)</f>
        <v>#N/A</v>
      </c>
      <c r="K639" s="42" t="e">
        <f>IF(A639="","",'Frese Valve Selection'!E639)</f>
        <v>#N/A</v>
      </c>
    </row>
    <row r="640" spans="1:11">
      <c r="A640" s="40" t="e">
        <f>IF('Frese Valve Selection'!Q640=1,IF(ISBLANK('Frese Valve Selection'!T640),"",'Frese Valve Selection'!T640),"")</f>
        <v>#N/A</v>
      </c>
      <c r="B640" s="41" t="e">
        <f>IF(A640="","",'Frese Valve Selection'!C640)</f>
        <v>#N/A</v>
      </c>
      <c r="C640" s="41" t="e">
        <f>IF(A640="","",'Frese Valve Selection'!AE640)</f>
        <v>#N/A</v>
      </c>
      <c r="D640" s="41"/>
      <c r="E640" s="41"/>
      <c r="F640" s="41" t="e">
        <f>IF(A640="","",'Frese Valve Selection'!D640)</f>
        <v>#N/A</v>
      </c>
      <c r="G640" s="41">
        <v>1</v>
      </c>
      <c r="H640" s="41" t="s">
        <v>78</v>
      </c>
      <c r="I640" s="41" t="e">
        <f>IF(A640="","",'Frese Valve Selection'!AF640&amp;" kPa")</f>
        <v>#N/A</v>
      </c>
      <c r="J640" s="41" t="e">
        <f>IF(A640="","",'Frese Valve Selection'!B640)</f>
        <v>#N/A</v>
      </c>
      <c r="K640" s="42" t="e">
        <f>IF(A640="","",'Frese Valve Selection'!E640)</f>
        <v>#N/A</v>
      </c>
    </row>
    <row r="641" spans="1:11">
      <c r="A641" s="40" t="e">
        <f>IF('Frese Valve Selection'!Q641=1,IF(ISBLANK('Frese Valve Selection'!T641),"",'Frese Valve Selection'!T641),"")</f>
        <v>#N/A</v>
      </c>
      <c r="B641" s="41" t="e">
        <f>IF(A641="","",'Frese Valve Selection'!C641)</f>
        <v>#N/A</v>
      </c>
      <c r="C641" s="41" t="e">
        <f>IF(A641="","",'Frese Valve Selection'!AE641)</f>
        <v>#N/A</v>
      </c>
      <c r="D641" s="41"/>
      <c r="E641" s="41"/>
      <c r="F641" s="41" t="e">
        <f>IF(A641="","",'Frese Valve Selection'!D641)</f>
        <v>#N/A</v>
      </c>
      <c r="G641" s="41">
        <v>1</v>
      </c>
      <c r="H641" s="41" t="s">
        <v>78</v>
      </c>
      <c r="I641" s="41" t="e">
        <f>IF(A641="","",'Frese Valve Selection'!AF641&amp;" kPa")</f>
        <v>#N/A</v>
      </c>
      <c r="J641" s="41" t="e">
        <f>IF(A641="","",'Frese Valve Selection'!B641)</f>
        <v>#N/A</v>
      </c>
      <c r="K641" s="42" t="e">
        <f>IF(A641="","",'Frese Valve Selection'!E641)</f>
        <v>#N/A</v>
      </c>
    </row>
    <row r="642" spans="1:11">
      <c r="A642" s="40" t="e">
        <f>IF('Frese Valve Selection'!Q642=1,IF(ISBLANK('Frese Valve Selection'!T642),"",'Frese Valve Selection'!T642),"")</f>
        <v>#N/A</v>
      </c>
      <c r="B642" s="41" t="e">
        <f>IF(A642="","",'Frese Valve Selection'!C642)</f>
        <v>#N/A</v>
      </c>
      <c r="C642" s="41" t="e">
        <f>IF(A642="","",'Frese Valve Selection'!AE642)</f>
        <v>#N/A</v>
      </c>
      <c r="D642" s="41"/>
      <c r="E642" s="41"/>
      <c r="F642" s="41" t="e">
        <f>IF(A642="","",'Frese Valve Selection'!D642)</f>
        <v>#N/A</v>
      </c>
      <c r="G642" s="41">
        <v>1</v>
      </c>
      <c r="H642" s="41" t="s">
        <v>78</v>
      </c>
      <c r="I642" s="41" t="e">
        <f>IF(A642="","",'Frese Valve Selection'!AF642&amp;" kPa")</f>
        <v>#N/A</v>
      </c>
      <c r="J642" s="41" t="e">
        <f>IF(A642="","",'Frese Valve Selection'!B642)</f>
        <v>#N/A</v>
      </c>
      <c r="K642" s="42" t="e">
        <f>IF(A642="","",'Frese Valve Selection'!E642)</f>
        <v>#N/A</v>
      </c>
    </row>
    <row r="643" spans="1:11">
      <c r="A643" s="40" t="e">
        <f>IF('Frese Valve Selection'!Q643=1,IF(ISBLANK('Frese Valve Selection'!T643),"",'Frese Valve Selection'!T643),"")</f>
        <v>#N/A</v>
      </c>
      <c r="B643" s="41" t="e">
        <f>IF(A643="","",'Frese Valve Selection'!C643)</f>
        <v>#N/A</v>
      </c>
      <c r="C643" s="41" t="e">
        <f>IF(A643="","",'Frese Valve Selection'!AE643)</f>
        <v>#N/A</v>
      </c>
      <c r="D643" s="41"/>
      <c r="E643" s="41"/>
      <c r="F643" s="41" t="e">
        <f>IF(A643="","",'Frese Valve Selection'!D643)</f>
        <v>#N/A</v>
      </c>
      <c r="G643" s="41">
        <v>1</v>
      </c>
      <c r="H643" s="41" t="s">
        <v>78</v>
      </c>
      <c r="I643" s="41" t="e">
        <f>IF(A643="","",'Frese Valve Selection'!AF643&amp;" kPa")</f>
        <v>#N/A</v>
      </c>
      <c r="J643" s="41" t="e">
        <f>IF(A643="","",'Frese Valve Selection'!B643)</f>
        <v>#N/A</v>
      </c>
      <c r="K643" s="42" t="e">
        <f>IF(A643="","",'Frese Valve Selection'!E643)</f>
        <v>#N/A</v>
      </c>
    </row>
    <row r="644" spans="1:11">
      <c r="A644" s="40" t="e">
        <f>IF('Frese Valve Selection'!Q644=1,IF(ISBLANK('Frese Valve Selection'!T644),"",'Frese Valve Selection'!T644),"")</f>
        <v>#N/A</v>
      </c>
      <c r="B644" s="41" t="e">
        <f>IF(A644="","",'Frese Valve Selection'!C644)</f>
        <v>#N/A</v>
      </c>
      <c r="C644" s="41" t="e">
        <f>IF(A644="","",'Frese Valve Selection'!AE644)</f>
        <v>#N/A</v>
      </c>
      <c r="D644" s="41"/>
      <c r="E644" s="41"/>
      <c r="F644" s="41" t="e">
        <f>IF(A644="","",'Frese Valve Selection'!D644)</f>
        <v>#N/A</v>
      </c>
      <c r="G644" s="41">
        <v>1</v>
      </c>
      <c r="H644" s="41" t="s">
        <v>78</v>
      </c>
      <c r="I644" s="41" t="e">
        <f>IF(A644="","",'Frese Valve Selection'!AF644&amp;" kPa")</f>
        <v>#N/A</v>
      </c>
      <c r="J644" s="41" t="e">
        <f>IF(A644="","",'Frese Valve Selection'!B644)</f>
        <v>#N/A</v>
      </c>
      <c r="K644" s="42" t="e">
        <f>IF(A644="","",'Frese Valve Selection'!E644)</f>
        <v>#N/A</v>
      </c>
    </row>
    <row r="645" spans="1:11">
      <c r="A645" s="40" t="e">
        <f>IF('Frese Valve Selection'!Q645=1,IF(ISBLANK('Frese Valve Selection'!T645),"",'Frese Valve Selection'!T645),"")</f>
        <v>#N/A</v>
      </c>
      <c r="B645" s="41" t="e">
        <f>IF(A645="","",'Frese Valve Selection'!C645)</f>
        <v>#N/A</v>
      </c>
      <c r="C645" s="41" t="e">
        <f>IF(A645="","",'Frese Valve Selection'!AE645)</f>
        <v>#N/A</v>
      </c>
      <c r="D645" s="41"/>
      <c r="E645" s="41"/>
      <c r="F645" s="41" t="e">
        <f>IF(A645="","",'Frese Valve Selection'!D645)</f>
        <v>#N/A</v>
      </c>
      <c r="G645" s="41">
        <v>1</v>
      </c>
      <c r="H645" s="41" t="s">
        <v>78</v>
      </c>
      <c r="I645" s="41" t="e">
        <f>IF(A645="","",'Frese Valve Selection'!AF645&amp;" kPa")</f>
        <v>#N/A</v>
      </c>
      <c r="J645" s="41" t="e">
        <f>IF(A645="","",'Frese Valve Selection'!B645)</f>
        <v>#N/A</v>
      </c>
      <c r="K645" s="42" t="e">
        <f>IF(A645="","",'Frese Valve Selection'!E645)</f>
        <v>#N/A</v>
      </c>
    </row>
    <row r="646" spans="1:11">
      <c r="A646" s="40" t="e">
        <f>IF('Frese Valve Selection'!Q646=1,IF(ISBLANK('Frese Valve Selection'!T646),"",'Frese Valve Selection'!T646),"")</f>
        <v>#N/A</v>
      </c>
      <c r="B646" s="41" t="e">
        <f>IF(A646="","",'Frese Valve Selection'!C646)</f>
        <v>#N/A</v>
      </c>
      <c r="C646" s="41" t="e">
        <f>IF(A646="","",'Frese Valve Selection'!AE646)</f>
        <v>#N/A</v>
      </c>
      <c r="D646" s="41"/>
      <c r="E646" s="41"/>
      <c r="F646" s="41" t="e">
        <f>IF(A646="","",'Frese Valve Selection'!D646)</f>
        <v>#N/A</v>
      </c>
      <c r="G646" s="41">
        <v>1</v>
      </c>
      <c r="H646" s="41" t="s">
        <v>78</v>
      </c>
      <c r="I646" s="41" t="e">
        <f>IF(A646="","",'Frese Valve Selection'!AF646&amp;" kPa")</f>
        <v>#N/A</v>
      </c>
      <c r="J646" s="41" t="e">
        <f>IF(A646="","",'Frese Valve Selection'!B646)</f>
        <v>#N/A</v>
      </c>
      <c r="K646" s="42" t="e">
        <f>IF(A646="","",'Frese Valve Selection'!E646)</f>
        <v>#N/A</v>
      </c>
    </row>
    <row r="647" spans="1:11">
      <c r="A647" s="40" t="e">
        <f>IF('Frese Valve Selection'!Q647=1,IF(ISBLANK('Frese Valve Selection'!T647),"",'Frese Valve Selection'!T647),"")</f>
        <v>#N/A</v>
      </c>
      <c r="B647" s="41" t="e">
        <f>IF(A647="","",'Frese Valve Selection'!C647)</f>
        <v>#N/A</v>
      </c>
      <c r="C647" s="41" t="e">
        <f>IF(A647="","",'Frese Valve Selection'!AE647)</f>
        <v>#N/A</v>
      </c>
      <c r="D647" s="41"/>
      <c r="E647" s="41"/>
      <c r="F647" s="41" t="e">
        <f>IF(A647="","",'Frese Valve Selection'!D647)</f>
        <v>#N/A</v>
      </c>
      <c r="G647" s="41">
        <v>1</v>
      </c>
      <c r="H647" s="41" t="s">
        <v>78</v>
      </c>
      <c r="I647" s="41" t="e">
        <f>IF(A647="","",'Frese Valve Selection'!AF647&amp;" kPa")</f>
        <v>#N/A</v>
      </c>
      <c r="J647" s="41" t="e">
        <f>IF(A647="","",'Frese Valve Selection'!B647)</f>
        <v>#N/A</v>
      </c>
      <c r="K647" s="42" t="e">
        <f>IF(A647="","",'Frese Valve Selection'!E647)</f>
        <v>#N/A</v>
      </c>
    </row>
    <row r="648" spans="1:11">
      <c r="A648" s="40" t="e">
        <f>IF('Frese Valve Selection'!Q648=1,IF(ISBLANK('Frese Valve Selection'!T648),"",'Frese Valve Selection'!T648),"")</f>
        <v>#N/A</v>
      </c>
      <c r="B648" s="41" t="e">
        <f>IF(A648="","",'Frese Valve Selection'!C648)</f>
        <v>#N/A</v>
      </c>
      <c r="C648" s="41" t="e">
        <f>IF(A648="","",'Frese Valve Selection'!AE648)</f>
        <v>#N/A</v>
      </c>
      <c r="D648" s="41"/>
      <c r="E648" s="41"/>
      <c r="F648" s="41" t="e">
        <f>IF(A648="","",'Frese Valve Selection'!D648)</f>
        <v>#N/A</v>
      </c>
      <c r="G648" s="41">
        <v>1</v>
      </c>
      <c r="H648" s="41" t="s">
        <v>78</v>
      </c>
      <c r="I648" s="41" t="e">
        <f>IF(A648="","",'Frese Valve Selection'!AF648&amp;" kPa")</f>
        <v>#N/A</v>
      </c>
      <c r="J648" s="41" t="e">
        <f>IF(A648="","",'Frese Valve Selection'!B648)</f>
        <v>#N/A</v>
      </c>
      <c r="K648" s="42" t="e">
        <f>IF(A648="","",'Frese Valve Selection'!E648)</f>
        <v>#N/A</v>
      </c>
    </row>
    <row r="649" spans="1:11">
      <c r="A649" s="40" t="e">
        <f>IF('Frese Valve Selection'!Q649=1,IF(ISBLANK('Frese Valve Selection'!T649),"",'Frese Valve Selection'!T649),"")</f>
        <v>#N/A</v>
      </c>
      <c r="B649" s="41" t="e">
        <f>IF(A649="","",'Frese Valve Selection'!C649)</f>
        <v>#N/A</v>
      </c>
      <c r="C649" s="41" t="e">
        <f>IF(A649="","",'Frese Valve Selection'!AE649)</f>
        <v>#N/A</v>
      </c>
      <c r="D649" s="41"/>
      <c r="E649" s="41"/>
      <c r="F649" s="41" t="e">
        <f>IF(A649="","",'Frese Valve Selection'!D649)</f>
        <v>#N/A</v>
      </c>
      <c r="G649" s="41">
        <v>1</v>
      </c>
      <c r="H649" s="41" t="s">
        <v>78</v>
      </c>
      <c r="I649" s="41" t="e">
        <f>IF(A649="","",'Frese Valve Selection'!AF649&amp;" kPa")</f>
        <v>#N/A</v>
      </c>
      <c r="J649" s="41" t="e">
        <f>IF(A649="","",'Frese Valve Selection'!B649)</f>
        <v>#N/A</v>
      </c>
      <c r="K649" s="42" t="e">
        <f>IF(A649="","",'Frese Valve Selection'!E649)</f>
        <v>#N/A</v>
      </c>
    </row>
    <row r="650" spans="1:11">
      <c r="A650" s="40" t="e">
        <f>IF('Frese Valve Selection'!Q650=1,IF(ISBLANK('Frese Valve Selection'!T650),"",'Frese Valve Selection'!T650),"")</f>
        <v>#N/A</v>
      </c>
      <c r="B650" s="41" t="e">
        <f>IF(A650="","",'Frese Valve Selection'!C650)</f>
        <v>#N/A</v>
      </c>
      <c r="C650" s="41" t="e">
        <f>IF(A650="","",'Frese Valve Selection'!AE650)</f>
        <v>#N/A</v>
      </c>
      <c r="D650" s="41"/>
      <c r="E650" s="41"/>
      <c r="F650" s="41" t="e">
        <f>IF(A650="","",'Frese Valve Selection'!D650)</f>
        <v>#N/A</v>
      </c>
      <c r="G650" s="41">
        <v>1</v>
      </c>
      <c r="H650" s="41" t="s">
        <v>78</v>
      </c>
      <c r="I650" s="41" t="e">
        <f>IF(A650="","",'Frese Valve Selection'!AF650&amp;" kPa")</f>
        <v>#N/A</v>
      </c>
      <c r="J650" s="41" t="e">
        <f>IF(A650="","",'Frese Valve Selection'!B650)</f>
        <v>#N/A</v>
      </c>
      <c r="K650" s="42" t="e">
        <f>IF(A650="","",'Frese Valve Selection'!E650)</f>
        <v>#N/A</v>
      </c>
    </row>
    <row r="651" spans="1:11">
      <c r="A651" s="40" t="e">
        <f>IF('Frese Valve Selection'!Q651=1,IF(ISBLANK('Frese Valve Selection'!T651),"",'Frese Valve Selection'!T651),"")</f>
        <v>#N/A</v>
      </c>
      <c r="B651" s="41" t="e">
        <f>IF(A651="","",'Frese Valve Selection'!C651)</f>
        <v>#N/A</v>
      </c>
      <c r="C651" s="41" t="e">
        <f>IF(A651="","",'Frese Valve Selection'!AE651)</f>
        <v>#N/A</v>
      </c>
      <c r="D651" s="41"/>
      <c r="E651" s="41"/>
      <c r="F651" s="41" t="e">
        <f>IF(A651="","",'Frese Valve Selection'!D651)</f>
        <v>#N/A</v>
      </c>
      <c r="G651" s="41">
        <v>1</v>
      </c>
      <c r="H651" s="41" t="s">
        <v>78</v>
      </c>
      <c r="I651" s="41" t="e">
        <f>IF(A651="","",'Frese Valve Selection'!AF651&amp;" kPa")</f>
        <v>#N/A</v>
      </c>
      <c r="J651" s="41" t="e">
        <f>IF(A651="","",'Frese Valve Selection'!B651)</f>
        <v>#N/A</v>
      </c>
      <c r="K651" s="42" t="e">
        <f>IF(A651="","",'Frese Valve Selection'!E651)</f>
        <v>#N/A</v>
      </c>
    </row>
    <row r="652" spans="1:11">
      <c r="A652" s="40" t="e">
        <f>IF('Frese Valve Selection'!Q652=1,IF(ISBLANK('Frese Valve Selection'!T652),"",'Frese Valve Selection'!T652),"")</f>
        <v>#N/A</v>
      </c>
      <c r="B652" s="41" t="e">
        <f>IF(A652="","",'Frese Valve Selection'!C652)</f>
        <v>#N/A</v>
      </c>
      <c r="C652" s="41" t="e">
        <f>IF(A652="","",'Frese Valve Selection'!AE652)</f>
        <v>#N/A</v>
      </c>
      <c r="D652" s="41"/>
      <c r="E652" s="41"/>
      <c r="F652" s="41" t="e">
        <f>IF(A652="","",'Frese Valve Selection'!D652)</f>
        <v>#N/A</v>
      </c>
      <c r="G652" s="41">
        <v>1</v>
      </c>
      <c r="H652" s="41" t="s">
        <v>78</v>
      </c>
      <c r="I652" s="41" t="e">
        <f>IF(A652="","",'Frese Valve Selection'!AF652&amp;" kPa")</f>
        <v>#N/A</v>
      </c>
      <c r="J652" s="41" t="e">
        <f>IF(A652="","",'Frese Valve Selection'!B652)</f>
        <v>#N/A</v>
      </c>
      <c r="K652" s="42" t="e">
        <f>IF(A652="","",'Frese Valve Selection'!E652)</f>
        <v>#N/A</v>
      </c>
    </row>
    <row r="653" spans="1:11">
      <c r="A653" s="40" t="e">
        <f>IF('Frese Valve Selection'!Q653=1,IF(ISBLANK('Frese Valve Selection'!T653),"",'Frese Valve Selection'!T653),"")</f>
        <v>#N/A</v>
      </c>
      <c r="B653" s="41" t="e">
        <f>IF(A653="","",'Frese Valve Selection'!C653)</f>
        <v>#N/A</v>
      </c>
      <c r="C653" s="41" t="e">
        <f>IF(A653="","",'Frese Valve Selection'!AE653)</f>
        <v>#N/A</v>
      </c>
      <c r="D653" s="41"/>
      <c r="E653" s="41"/>
      <c r="F653" s="41" t="e">
        <f>IF(A653="","",'Frese Valve Selection'!D653)</f>
        <v>#N/A</v>
      </c>
      <c r="G653" s="41">
        <v>1</v>
      </c>
      <c r="H653" s="41" t="s">
        <v>78</v>
      </c>
      <c r="I653" s="41" t="e">
        <f>IF(A653="","",'Frese Valve Selection'!AF653&amp;" kPa")</f>
        <v>#N/A</v>
      </c>
      <c r="J653" s="41" t="e">
        <f>IF(A653="","",'Frese Valve Selection'!B653)</f>
        <v>#N/A</v>
      </c>
      <c r="K653" s="42" t="e">
        <f>IF(A653="","",'Frese Valve Selection'!E653)</f>
        <v>#N/A</v>
      </c>
    </row>
    <row r="654" spans="1:11">
      <c r="A654" s="40" t="e">
        <f>IF('Frese Valve Selection'!Q654=1,IF(ISBLANK('Frese Valve Selection'!T654),"",'Frese Valve Selection'!T654),"")</f>
        <v>#N/A</v>
      </c>
      <c r="B654" s="41" t="e">
        <f>IF(A654="","",'Frese Valve Selection'!C654)</f>
        <v>#N/A</v>
      </c>
      <c r="C654" s="41" t="e">
        <f>IF(A654="","",'Frese Valve Selection'!AE654)</f>
        <v>#N/A</v>
      </c>
      <c r="D654" s="41"/>
      <c r="E654" s="41"/>
      <c r="F654" s="41" t="e">
        <f>IF(A654="","",'Frese Valve Selection'!D654)</f>
        <v>#N/A</v>
      </c>
      <c r="G654" s="41">
        <v>1</v>
      </c>
      <c r="H654" s="41" t="s">
        <v>78</v>
      </c>
      <c r="I654" s="41" t="e">
        <f>IF(A654="","",'Frese Valve Selection'!AF654&amp;" kPa")</f>
        <v>#N/A</v>
      </c>
      <c r="J654" s="41" t="e">
        <f>IF(A654="","",'Frese Valve Selection'!B654)</f>
        <v>#N/A</v>
      </c>
      <c r="K654" s="42" t="e">
        <f>IF(A654="","",'Frese Valve Selection'!E654)</f>
        <v>#N/A</v>
      </c>
    </row>
    <row r="655" spans="1:11">
      <c r="A655" s="40" t="e">
        <f>IF('Frese Valve Selection'!Q655=1,IF(ISBLANK('Frese Valve Selection'!T655),"",'Frese Valve Selection'!T655),"")</f>
        <v>#N/A</v>
      </c>
      <c r="B655" s="41" t="e">
        <f>IF(A655="","",'Frese Valve Selection'!C655)</f>
        <v>#N/A</v>
      </c>
      <c r="C655" s="41" t="e">
        <f>IF(A655="","",'Frese Valve Selection'!AE655)</f>
        <v>#N/A</v>
      </c>
      <c r="D655" s="41"/>
      <c r="E655" s="41"/>
      <c r="F655" s="41" t="e">
        <f>IF(A655="","",'Frese Valve Selection'!D655)</f>
        <v>#N/A</v>
      </c>
      <c r="G655" s="41">
        <v>1</v>
      </c>
      <c r="H655" s="41" t="s">
        <v>78</v>
      </c>
      <c r="I655" s="41" t="e">
        <f>IF(A655="","",'Frese Valve Selection'!AF655&amp;" kPa")</f>
        <v>#N/A</v>
      </c>
      <c r="J655" s="41" t="e">
        <f>IF(A655="","",'Frese Valve Selection'!B655)</f>
        <v>#N/A</v>
      </c>
      <c r="K655" s="42" t="e">
        <f>IF(A655="","",'Frese Valve Selection'!E655)</f>
        <v>#N/A</v>
      </c>
    </row>
    <row r="656" spans="1:11">
      <c r="A656" s="40" t="e">
        <f>IF('Frese Valve Selection'!Q656=1,IF(ISBLANK('Frese Valve Selection'!T656),"",'Frese Valve Selection'!T656),"")</f>
        <v>#N/A</v>
      </c>
      <c r="B656" s="41" t="e">
        <f>IF(A656="","",'Frese Valve Selection'!C656)</f>
        <v>#N/A</v>
      </c>
      <c r="C656" s="41" t="e">
        <f>IF(A656="","",'Frese Valve Selection'!AE656)</f>
        <v>#N/A</v>
      </c>
      <c r="D656" s="41"/>
      <c r="E656" s="41"/>
      <c r="F656" s="41" t="e">
        <f>IF(A656="","",'Frese Valve Selection'!D656)</f>
        <v>#N/A</v>
      </c>
      <c r="G656" s="41">
        <v>1</v>
      </c>
      <c r="H656" s="41" t="s">
        <v>78</v>
      </c>
      <c r="I656" s="41" t="e">
        <f>IF(A656="","",'Frese Valve Selection'!AF656&amp;" kPa")</f>
        <v>#N/A</v>
      </c>
      <c r="J656" s="41" t="e">
        <f>IF(A656="","",'Frese Valve Selection'!B656)</f>
        <v>#N/A</v>
      </c>
      <c r="K656" s="42" t="e">
        <f>IF(A656="","",'Frese Valve Selection'!E656)</f>
        <v>#N/A</v>
      </c>
    </row>
    <row r="657" spans="1:11">
      <c r="A657" s="40" t="e">
        <f>IF('Frese Valve Selection'!Q657=1,IF(ISBLANK('Frese Valve Selection'!T657),"",'Frese Valve Selection'!T657),"")</f>
        <v>#N/A</v>
      </c>
      <c r="B657" s="41" t="e">
        <f>IF(A657="","",'Frese Valve Selection'!C657)</f>
        <v>#N/A</v>
      </c>
      <c r="C657" s="41" t="e">
        <f>IF(A657="","",'Frese Valve Selection'!AE657)</f>
        <v>#N/A</v>
      </c>
      <c r="D657" s="41"/>
      <c r="E657" s="41"/>
      <c r="F657" s="41" t="e">
        <f>IF(A657="","",'Frese Valve Selection'!D657)</f>
        <v>#N/A</v>
      </c>
      <c r="G657" s="41">
        <v>1</v>
      </c>
      <c r="H657" s="41" t="s">
        <v>78</v>
      </c>
      <c r="I657" s="41" t="e">
        <f>IF(A657="","",'Frese Valve Selection'!AF657&amp;" kPa")</f>
        <v>#N/A</v>
      </c>
      <c r="J657" s="41" t="e">
        <f>IF(A657="","",'Frese Valve Selection'!B657)</f>
        <v>#N/A</v>
      </c>
      <c r="K657" s="42" t="e">
        <f>IF(A657="","",'Frese Valve Selection'!E657)</f>
        <v>#N/A</v>
      </c>
    </row>
    <row r="658" spans="1:11">
      <c r="A658" s="40" t="e">
        <f>IF('Frese Valve Selection'!Q658=1,IF(ISBLANK('Frese Valve Selection'!T658),"",'Frese Valve Selection'!T658),"")</f>
        <v>#N/A</v>
      </c>
      <c r="B658" s="41" t="e">
        <f>IF(A658="","",'Frese Valve Selection'!C658)</f>
        <v>#N/A</v>
      </c>
      <c r="C658" s="41" t="e">
        <f>IF(A658="","",'Frese Valve Selection'!AE658)</f>
        <v>#N/A</v>
      </c>
      <c r="D658" s="41"/>
      <c r="E658" s="41"/>
      <c r="F658" s="41" t="e">
        <f>IF(A658="","",'Frese Valve Selection'!D658)</f>
        <v>#N/A</v>
      </c>
      <c r="G658" s="41">
        <v>1</v>
      </c>
      <c r="H658" s="41" t="s">
        <v>78</v>
      </c>
      <c r="I658" s="41" t="e">
        <f>IF(A658="","",'Frese Valve Selection'!AF658&amp;" kPa")</f>
        <v>#N/A</v>
      </c>
      <c r="J658" s="41" t="e">
        <f>IF(A658="","",'Frese Valve Selection'!B658)</f>
        <v>#N/A</v>
      </c>
      <c r="K658" s="42" t="e">
        <f>IF(A658="","",'Frese Valve Selection'!E658)</f>
        <v>#N/A</v>
      </c>
    </row>
    <row r="659" spans="1:11">
      <c r="A659" s="40" t="e">
        <f>IF('Frese Valve Selection'!Q659=1,IF(ISBLANK('Frese Valve Selection'!T659),"",'Frese Valve Selection'!T659),"")</f>
        <v>#N/A</v>
      </c>
      <c r="B659" s="41" t="e">
        <f>IF(A659="","",'Frese Valve Selection'!C659)</f>
        <v>#N/A</v>
      </c>
      <c r="C659" s="41" t="e">
        <f>IF(A659="","",'Frese Valve Selection'!AE659)</f>
        <v>#N/A</v>
      </c>
      <c r="D659" s="41"/>
      <c r="E659" s="41"/>
      <c r="F659" s="41" t="e">
        <f>IF(A659="","",'Frese Valve Selection'!D659)</f>
        <v>#N/A</v>
      </c>
      <c r="G659" s="41">
        <v>1</v>
      </c>
      <c r="H659" s="41" t="s">
        <v>78</v>
      </c>
      <c r="I659" s="41" t="e">
        <f>IF(A659="","",'Frese Valve Selection'!AF659&amp;" kPa")</f>
        <v>#N/A</v>
      </c>
      <c r="J659" s="41" t="e">
        <f>IF(A659="","",'Frese Valve Selection'!B659)</f>
        <v>#N/A</v>
      </c>
      <c r="K659" s="42" t="e">
        <f>IF(A659="","",'Frese Valve Selection'!E659)</f>
        <v>#N/A</v>
      </c>
    </row>
    <row r="660" spans="1:11">
      <c r="A660" s="40" t="e">
        <f>IF('Frese Valve Selection'!Q660=1,IF(ISBLANK('Frese Valve Selection'!T660),"",'Frese Valve Selection'!T660),"")</f>
        <v>#N/A</v>
      </c>
      <c r="B660" s="41" t="e">
        <f>IF(A660="","",'Frese Valve Selection'!C660)</f>
        <v>#N/A</v>
      </c>
      <c r="C660" s="41" t="e">
        <f>IF(A660="","",'Frese Valve Selection'!AE660)</f>
        <v>#N/A</v>
      </c>
      <c r="D660" s="41"/>
      <c r="E660" s="41"/>
      <c r="F660" s="41" t="e">
        <f>IF(A660="","",'Frese Valve Selection'!D660)</f>
        <v>#N/A</v>
      </c>
      <c r="G660" s="41">
        <v>1</v>
      </c>
      <c r="H660" s="41" t="s">
        <v>78</v>
      </c>
      <c r="I660" s="41" t="e">
        <f>IF(A660="","",'Frese Valve Selection'!AF660&amp;" kPa")</f>
        <v>#N/A</v>
      </c>
      <c r="J660" s="41" t="e">
        <f>IF(A660="","",'Frese Valve Selection'!B660)</f>
        <v>#N/A</v>
      </c>
      <c r="K660" s="42" t="e">
        <f>IF(A660="","",'Frese Valve Selection'!E660)</f>
        <v>#N/A</v>
      </c>
    </row>
    <row r="661" spans="1:11">
      <c r="A661" s="40" t="e">
        <f>IF('Frese Valve Selection'!Q661=1,IF(ISBLANK('Frese Valve Selection'!T661),"",'Frese Valve Selection'!T661),"")</f>
        <v>#N/A</v>
      </c>
      <c r="B661" s="41" t="e">
        <f>IF(A661="","",'Frese Valve Selection'!C661)</f>
        <v>#N/A</v>
      </c>
      <c r="C661" s="41" t="e">
        <f>IF(A661="","",'Frese Valve Selection'!AE661)</f>
        <v>#N/A</v>
      </c>
      <c r="D661" s="41"/>
      <c r="E661" s="41"/>
      <c r="F661" s="41" t="e">
        <f>IF(A661="","",'Frese Valve Selection'!D661)</f>
        <v>#N/A</v>
      </c>
      <c r="G661" s="41">
        <v>1</v>
      </c>
      <c r="H661" s="41" t="s">
        <v>78</v>
      </c>
      <c r="I661" s="41" t="e">
        <f>IF(A661="","",'Frese Valve Selection'!AF661&amp;" kPa")</f>
        <v>#N/A</v>
      </c>
      <c r="J661" s="41" t="e">
        <f>IF(A661="","",'Frese Valve Selection'!B661)</f>
        <v>#N/A</v>
      </c>
      <c r="K661" s="42" t="e">
        <f>IF(A661="","",'Frese Valve Selection'!E661)</f>
        <v>#N/A</v>
      </c>
    </row>
    <row r="662" spans="1:11">
      <c r="A662" s="40" t="e">
        <f>IF('Frese Valve Selection'!Q662=1,IF(ISBLANK('Frese Valve Selection'!T662),"",'Frese Valve Selection'!T662),"")</f>
        <v>#N/A</v>
      </c>
      <c r="B662" s="41" t="e">
        <f>IF(A662="","",'Frese Valve Selection'!C662)</f>
        <v>#N/A</v>
      </c>
      <c r="C662" s="41" t="e">
        <f>IF(A662="","",'Frese Valve Selection'!AE662)</f>
        <v>#N/A</v>
      </c>
      <c r="D662" s="41"/>
      <c r="E662" s="41"/>
      <c r="F662" s="41" t="e">
        <f>IF(A662="","",'Frese Valve Selection'!D662)</f>
        <v>#N/A</v>
      </c>
      <c r="G662" s="41">
        <v>1</v>
      </c>
      <c r="H662" s="41" t="s">
        <v>78</v>
      </c>
      <c r="I662" s="41" t="e">
        <f>IF(A662="","",'Frese Valve Selection'!AF662&amp;" kPa")</f>
        <v>#N/A</v>
      </c>
      <c r="J662" s="41" t="e">
        <f>IF(A662="","",'Frese Valve Selection'!B662)</f>
        <v>#N/A</v>
      </c>
      <c r="K662" s="42" t="e">
        <f>IF(A662="","",'Frese Valve Selection'!E662)</f>
        <v>#N/A</v>
      </c>
    </row>
    <row r="663" spans="1:11">
      <c r="A663" s="40" t="e">
        <f>IF('Frese Valve Selection'!Q663=1,IF(ISBLANK('Frese Valve Selection'!T663),"",'Frese Valve Selection'!T663),"")</f>
        <v>#N/A</v>
      </c>
      <c r="B663" s="41" t="e">
        <f>IF(A663="","",'Frese Valve Selection'!C663)</f>
        <v>#N/A</v>
      </c>
      <c r="C663" s="41" t="e">
        <f>IF(A663="","",'Frese Valve Selection'!AE663)</f>
        <v>#N/A</v>
      </c>
      <c r="D663" s="41"/>
      <c r="E663" s="41"/>
      <c r="F663" s="41" t="e">
        <f>IF(A663="","",'Frese Valve Selection'!D663)</f>
        <v>#N/A</v>
      </c>
      <c r="G663" s="41">
        <v>1</v>
      </c>
      <c r="H663" s="41" t="s">
        <v>78</v>
      </c>
      <c r="I663" s="41" t="e">
        <f>IF(A663="","",'Frese Valve Selection'!AF663&amp;" kPa")</f>
        <v>#N/A</v>
      </c>
      <c r="J663" s="41" t="e">
        <f>IF(A663="","",'Frese Valve Selection'!B663)</f>
        <v>#N/A</v>
      </c>
      <c r="K663" s="42" t="e">
        <f>IF(A663="","",'Frese Valve Selection'!E663)</f>
        <v>#N/A</v>
      </c>
    </row>
    <row r="664" spans="1:11">
      <c r="A664" s="40" t="e">
        <f>IF('Frese Valve Selection'!Q664=1,IF(ISBLANK('Frese Valve Selection'!T664),"",'Frese Valve Selection'!T664),"")</f>
        <v>#N/A</v>
      </c>
      <c r="B664" s="41" t="e">
        <f>IF(A664="","",'Frese Valve Selection'!C664)</f>
        <v>#N/A</v>
      </c>
      <c r="C664" s="41" t="e">
        <f>IF(A664="","",'Frese Valve Selection'!AE664)</f>
        <v>#N/A</v>
      </c>
      <c r="D664" s="41"/>
      <c r="E664" s="41"/>
      <c r="F664" s="41" t="e">
        <f>IF(A664="","",'Frese Valve Selection'!D664)</f>
        <v>#N/A</v>
      </c>
      <c r="G664" s="41">
        <v>1</v>
      </c>
      <c r="H664" s="41" t="s">
        <v>78</v>
      </c>
      <c r="I664" s="41" t="e">
        <f>IF(A664="","",'Frese Valve Selection'!AF664&amp;" kPa")</f>
        <v>#N/A</v>
      </c>
      <c r="J664" s="41" t="e">
        <f>IF(A664="","",'Frese Valve Selection'!B664)</f>
        <v>#N/A</v>
      </c>
      <c r="K664" s="42" t="e">
        <f>IF(A664="","",'Frese Valve Selection'!E664)</f>
        <v>#N/A</v>
      </c>
    </row>
    <row r="665" spans="1:11">
      <c r="A665" s="40" t="e">
        <f>IF('Frese Valve Selection'!Q665=1,IF(ISBLANK('Frese Valve Selection'!T665),"",'Frese Valve Selection'!T665),"")</f>
        <v>#N/A</v>
      </c>
      <c r="B665" s="41" t="e">
        <f>IF(A665="","",'Frese Valve Selection'!C665)</f>
        <v>#N/A</v>
      </c>
      <c r="C665" s="41" t="e">
        <f>IF(A665="","",'Frese Valve Selection'!AE665)</f>
        <v>#N/A</v>
      </c>
      <c r="D665" s="41"/>
      <c r="E665" s="41"/>
      <c r="F665" s="41" t="e">
        <f>IF(A665="","",'Frese Valve Selection'!D665)</f>
        <v>#N/A</v>
      </c>
      <c r="G665" s="41">
        <v>1</v>
      </c>
      <c r="H665" s="41" t="s">
        <v>78</v>
      </c>
      <c r="I665" s="41" t="e">
        <f>IF(A665="","",'Frese Valve Selection'!AF665&amp;" kPa")</f>
        <v>#N/A</v>
      </c>
      <c r="J665" s="41" t="e">
        <f>IF(A665="","",'Frese Valve Selection'!B665)</f>
        <v>#N/A</v>
      </c>
      <c r="K665" s="42" t="e">
        <f>IF(A665="","",'Frese Valve Selection'!E665)</f>
        <v>#N/A</v>
      </c>
    </row>
    <row r="666" spans="1:11">
      <c r="A666" s="40" t="e">
        <f>IF('Frese Valve Selection'!Q666=1,IF(ISBLANK('Frese Valve Selection'!T666),"",'Frese Valve Selection'!T666),"")</f>
        <v>#N/A</v>
      </c>
      <c r="B666" s="41" t="e">
        <f>IF(A666="","",'Frese Valve Selection'!C666)</f>
        <v>#N/A</v>
      </c>
      <c r="C666" s="41" t="e">
        <f>IF(A666="","",'Frese Valve Selection'!AE666)</f>
        <v>#N/A</v>
      </c>
      <c r="D666" s="41"/>
      <c r="E666" s="41"/>
      <c r="F666" s="41" t="e">
        <f>IF(A666="","",'Frese Valve Selection'!D666)</f>
        <v>#N/A</v>
      </c>
      <c r="G666" s="41">
        <v>1</v>
      </c>
      <c r="H666" s="41" t="s">
        <v>78</v>
      </c>
      <c r="I666" s="41" t="e">
        <f>IF(A666="","",'Frese Valve Selection'!AF666&amp;" kPa")</f>
        <v>#N/A</v>
      </c>
      <c r="J666" s="41" t="e">
        <f>IF(A666="","",'Frese Valve Selection'!B666)</f>
        <v>#N/A</v>
      </c>
      <c r="K666" s="42" t="e">
        <f>IF(A666="","",'Frese Valve Selection'!E666)</f>
        <v>#N/A</v>
      </c>
    </row>
    <row r="667" spans="1:11">
      <c r="A667" s="40" t="e">
        <f>IF('Frese Valve Selection'!Q667=1,IF(ISBLANK('Frese Valve Selection'!T667),"",'Frese Valve Selection'!T667),"")</f>
        <v>#N/A</v>
      </c>
      <c r="B667" s="41" t="e">
        <f>IF(A667="","",'Frese Valve Selection'!C667)</f>
        <v>#N/A</v>
      </c>
      <c r="C667" s="41" t="e">
        <f>IF(A667="","",'Frese Valve Selection'!AE667)</f>
        <v>#N/A</v>
      </c>
      <c r="D667" s="41"/>
      <c r="E667" s="41"/>
      <c r="F667" s="41" t="e">
        <f>IF(A667="","",'Frese Valve Selection'!D667)</f>
        <v>#N/A</v>
      </c>
      <c r="G667" s="41">
        <v>1</v>
      </c>
      <c r="H667" s="41" t="s">
        <v>78</v>
      </c>
      <c r="I667" s="41" t="e">
        <f>IF(A667="","",'Frese Valve Selection'!AF667&amp;" kPa")</f>
        <v>#N/A</v>
      </c>
      <c r="J667" s="41" t="e">
        <f>IF(A667="","",'Frese Valve Selection'!B667)</f>
        <v>#N/A</v>
      </c>
      <c r="K667" s="42" t="e">
        <f>IF(A667="","",'Frese Valve Selection'!E667)</f>
        <v>#N/A</v>
      </c>
    </row>
    <row r="668" spans="1:11">
      <c r="A668" s="40" t="e">
        <f>IF('Frese Valve Selection'!Q668=1,IF(ISBLANK('Frese Valve Selection'!T668),"",'Frese Valve Selection'!T668),"")</f>
        <v>#N/A</v>
      </c>
      <c r="B668" s="41" t="e">
        <f>IF(A668="","",'Frese Valve Selection'!C668)</f>
        <v>#N/A</v>
      </c>
      <c r="C668" s="41" t="e">
        <f>IF(A668="","",'Frese Valve Selection'!AE668)</f>
        <v>#N/A</v>
      </c>
      <c r="D668" s="41"/>
      <c r="E668" s="41"/>
      <c r="F668" s="41" t="e">
        <f>IF(A668="","",'Frese Valve Selection'!D668)</f>
        <v>#N/A</v>
      </c>
      <c r="G668" s="41">
        <v>1</v>
      </c>
      <c r="H668" s="41" t="s">
        <v>78</v>
      </c>
      <c r="I668" s="41" t="e">
        <f>IF(A668="","",'Frese Valve Selection'!AF668&amp;" kPa")</f>
        <v>#N/A</v>
      </c>
      <c r="J668" s="41" t="e">
        <f>IF(A668="","",'Frese Valve Selection'!B668)</f>
        <v>#N/A</v>
      </c>
      <c r="K668" s="42" t="e">
        <f>IF(A668="","",'Frese Valve Selection'!E668)</f>
        <v>#N/A</v>
      </c>
    </row>
    <row r="669" spans="1:11">
      <c r="A669" s="40" t="e">
        <f>IF('Frese Valve Selection'!Q669=1,IF(ISBLANK('Frese Valve Selection'!T669),"",'Frese Valve Selection'!T669),"")</f>
        <v>#N/A</v>
      </c>
      <c r="B669" s="41" t="e">
        <f>IF(A669="","",'Frese Valve Selection'!C669)</f>
        <v>#N/A</v>
      </c>
      <c r="C669" s="41" t="e">
        <f>IF(A669="","",'Frese Valve Selection'!AE669)</f>
        <v>#N/A</v>
      </c>
      <c r="D669" s="41"/>
      <c r="E669" s="41"/>
      <c r="F669" s="41" t="e">
        <f>IF(A669="","",'Frese Valve Selection'!D669)</f>
        <v>#N/A</v>
      </c>
      <c r="G669" s="41">
        <v>1</v>
      </c>
      <c r="H669" s="41" t="s">
        <v>78</v>
      </c>
      <c r="I669" s="41" t="e">
        <f>IF(A669="","",'Frese Valve Selection'!AF669&amp;" kPa")</f>
        <v>#N/A</v>
      </c>
      <c r="J669" s="41" t="e">
        <f>IF(A669="","",'Frese Valve Selection'!B669)</f>
        <v>#N/A</v>
      </c>
      <c r="K669" s="42" t="e">
        <f>IF(A669="","",'Frese Valve Selection'!E669)</f>
        <v>#N/A</v>
      </c>
    </row>
    <row r="670" spans="1:11">
      <c r="A670" s="40" t="e">
        <f>IF('Frese Valve Selection'!Q670=1,IF(ISBLANK('Frese Valve Selection'!T670),"",'Frese Valve Selection'!T670),"")</f>
        <v>#N/A</v>
      </c>
      <c r="B670" s="41" t="e">
        <f>IF(A670="","",'Frese Valve Selection'!C670)</f>
        <v>#N/A</v>
      </c>
      <c r="C670" s="41" t="e">
        <f>IF(A670="","",'Frese Valve Selection'!AE670)</f>
        <v>#N/A</v>
      </c>
      <c r="D670" s="41"/>
      <c r="E670" s="41"/>
      <c r="F670" s="41" t="e">
        <f>IF(A670="","",'Frese Valve Selection'!D670)</f>
        <v>#N/A</v>
      </c>
      <c r="G670" s="41">
        <v>1</v>
      </c>
      <c r="H670" s="41" t="s">
        <v>78</v>
      </c>
      <c r="I670" s="41" t="e">
        <f>IF(A670="","",'Frese Valve Selection'!AF670&amp;" kPa")</f>
        <v>#N/A</v>
      </c>
      <c r="J670" s="41" t="e">
        <f>IF(A670="","",'Frese Valve Selection'!B670)</f>
        <v>#N/A</v>
      </c>
      <c r="K670" s="42" t="e">
        <f>IF(A670="","",'Frese Valve Selection'!E670)</f>
        <v>#N/A</v>
      </c>
    </row>
    <row r="671" spans="1:11">
      <c r="A671" s="40" t="e">
        <f>IF('Frese Valve Selection'!Q671=1,IF(ISBLANK('Frese Valve Selection'!T671),"",'Frese Valve Selection'!T671),"")</f>
        <v>#N/A</v>
      </c>
      <c r="B671" s="41" t="e">
        <f>IF(A671="","",'Frese Valve Selection'!C671)</f>
        <v>#N/A</v>
      </c>
      <c r="C671" s="41" t="e">
        <f>IF(A671="","",'Frese Valve Selection'!AE671)</f>
        <v>#N/A</v>
      </c>
      <c r="D671" s="41"/>
      <c r="E671" s="41"/>
      <c r="F671" s="41" t="e">
        <f>IF(A671="","",'Frese Valve Selection'!D671)</f>
        <v>#N/A</v>
      </c>
      <c r="G671" s="41">
        <v>1</v>
      </c>
      <c r="H671" s="41" t="s">
        <v>78</v>
      </c>
      <c r="I671" s="41" t="e">
        <f>IF(A671="","",'Frese Valve Selection'!AF671&amp;" kPa")</f>
        <v>#N/A</v>
      </c>
      <c r="J671" s="41" t="e">
        <f>IF(A671="","",'Frese Valve Selection'!B671)</f>
        <v>#N/A</v>
      </c>
      <c r="K671" s="42" t="e">
        <f>IF(A671="","",'Frese Valve Selection'!E671)</f>
        <v>#N/A</v>
      </c>
    </row>
    <row r="672" spans="1:11">
      <c r="A672" s="40" t="e">
        <f>IF('Frese Valve Selection'!Q672=1,IF(ISBLANK('Frese Valve Selection'!T672),"",'Frese Valve Selection'!T672),"")</f>
        <v>#N/A</v>
      </c>
      <c r="B672" s="41" t="e">
        <f>IF(A672="","",'Frese Valve Selection'!C672)</f>
        <v>#N/A</v>
      </c>
      <c r="C672" s="41" t="e">
        <f>IF(A672="","",'Frese Valve Selection'!AE672)</f>
        <v>#N/A</v>
      </c>
      <c r="D672" s="41"/>
      <c r="E672" s="41"/>
      <c r="F672" s="41" t="e">
        <f>IF(A672="","",'Frese Valve Selection'!D672)</f>
        <v>#N/A</v>
      </c>
      <c r="G672" s="41">
        <v>1</v>
      </c>
      <c r="H672" s="41" t="s">
        <v>78</v>
      </c>
      <c r="I672" s="41" t="e">
        <f>IF(A672="","",'Frese Valve Selection'!AF672&amp;" kPa")</f>
        <v>#N/A</v>
      </c>
      <c r="J672" s="41" t="e">
        <f>IF(A672="","",'Frese Valve Selection'!B672)</f>
        <v>#N/A</v>
      </c>
      <c r="K672" s="42" t="e">
        <f>IF(A672="","",'Frese Valve Selection'!E672)</f>
        <v>#N/A</v>
      </c>
    </row>
    <row r="673" spans="1:11">
      <c r="A673" s="40" t="e">
        <f>IF('Frese Valve Selection'!Q673=1,IF(ISBLANK('Frese Valve Selection'!T673),"",'Frese Valve Selection'!T673),"")</f>
        <v>#N/A</v>
      </c>
      <c r="B673" s="41" t="e">
        <f>IF(A673="","",'Frese Valve Selection'!C673)</f>
        <v>#N/A</v>
      </c>
      <c r="C673" s="41" t="e">
        <f>IF(A673="","",'Frese Valve Selection'!AE673)</f>
        <v>#N/A</v>
      </c>
      <c r="D673" s="41"/>
      <c r="E673" s="41"/>
      <c r="F673" s="41" t="e">
        <f>IF(A673="","",'Frese Valve Selection'!D673)</f>
        <v>#N/A</v>
      </c>
      <c r="G673" s="41">
        <v>1</v>
      </c>
      <c r="H673" s="41" t="s">
        <v>78</v>
      </c>
      <c r="I673" s="41" t="e">
        <f>IF(A673="","",'Frese Valve Selection'!AF673&amp;" kPa")</f>
        <v>#N/A</v>
      </c>
      <c r="J673" s="41" t="e">
        <f>IF(A673="","",'Frese Valve Selection'!B673)</f>
        <v>#N/A</v>
      </c>
      <c r="K673" s="42" t="e">
        <f>IF(A673="","",'Frese Valve Selection'!E673)</f>
        <v>#N/A</v>
      </c>
    </row>
    <row r="674" spans="1:11">
      <c r="A674" s="40" t="e">
        <f>IF('Frese Valve Selection'!Q674=1,IF(ISBLANK('Frese Valve Selection'!T674),"",'Frese Valve Selection'!T674),"")</f>
        <v>#N/A</v>
      </c>
      <c r="B674" s="41" t="e">
        <f>IF(A674="","",'Frese Valve Selection'!C674)</f>
        <v>#N/A</v>
      </c>
      <c r="C674" s="41" t="e">
        <f>IF(A674="","",'Frese Valve Selection'!AE674)</f>
        <v>#N/A</v>
      </c>
      <c r="D674" s="41"/>
      <c r="E674" s="41"/>
      <c r="F674" s="41" t="e">
        <f>IF(A674="","",'Frese Valve Selection'!D674)</f>
        <v>#N/A</v>
      </c>
      <c r="G674" s="41">
        <v>1</v>
      </c>
      <c r="H674" s="41" t="s">
        <v>78</v>
      </c>
      <c r="I674" s="41" t="e">
        <f>IF(A674="","",'Frese Valve Selection'!AF674&amp;" kPa")</f>
        <v>#N/A</v>
      </c>
      <c r="J674" s="41" t="e">
        <f>IF(A674="","",'Frese Valve Selection'!B674)</f>
        <v>#N/A</v>
      </c>
      <c r="K674" s="42" t="e">
        <f>IF(A674="","",'Frese Valve Selection'!E674)</f>
        <v>#N/A</v>
      </c>
    </row>
    <row r="675" spans="1:11">
      <c r="A675" s="40" t="e">
        <f>IF('Frese Valve Selection'!Q675=1,IF(ISBLANK('Frese Valve Selection'!T675),"",'Frese Valve Selection'!T675),"")</f>
        <v>#N/A</v>
      </c>
      <c r="B675" s="41" t="e">
        <f>IF(A675="","",'Frese Valve Selection'!C675)</f>
        <v>#N/A</v>
      </c>
      <c r="C675" s="41" t="e">
        <f>IF(A675="","",'Frese Valve Selection'!AE675)</f>
        <v>#N/A</v>
      </c>
      <c r="D675" s="41"/>
      <c r="E675" s="41"/>
      <c r="F675" s="41" t="e">
        <f>IF(A675="","",'Frese Valve Selection'!D675)</f>
        <v>#N/A</v>
      </c>
      <c r="G675" s="41">
        <v>1</v>
      </c>
      <c r="H675" s="41" t="s">
        <v>78</v>
      </c>
      <c r="I675" s="41" t="e">
        <f>IF(A675="","",'Frese Valve Selection'!AF675&amp;" kPa")</f>
        <v>#N/A</v>
      </c>
      <c r="J675" s="41" t="e">
        <f>IF(A675="","",'Frese Valve Selection'!B675)</f>
        <v>#N/A</v>
      </c>
      <c r="K675" s="42" t="e">
        <f>IF(A675="","",'Frese Valve Selection'!E675)</f>
        <v>#N/A</v>
      </c>
    </row>
    <row r="676" spans="1:11">
      <c r="A676" s="40" t="e">
        <f>IF('Frese Valve Selection'!Q676=1,IF(ISBLANK('Frese Valve Selection'!T676),"",'Frese Valve Selection'!T676),"")</f>
        <v>#N/A</v>
      </c>
      <c r="B676" s="41" t="e">
        <f>IF(A676="","",'Frese Valve Selection'!C676)</f>
        <v>#N/A</v>
      </c>
      <c r="C676" s="41" t="e">
        <f>IF(A676="","",'Frese Valve Selection'!AE676)</f>
        <v>#N/A</v>
      </c>
      <c r="D676" s="41"/>
      <c r="E676" s="41"/>
      <c r="F676" s="41" t="e">
        <f>IF(A676="","",'Frese Valve Selection'!D676)</f>
        <v>#N/A</v>
      </c>
      <c r="G676" s="41">
        <v>1</v>
      </c>
      <c r="H676" s="41" t="s">
        <v>78</v>
      </c>
      <c r="I676" s="41" t="e">
        <f>IF(A676="","",'Frese Valve Selection'!AF676&amp;" kPa")</f>
        <v>#N/A</v>
      </c>
      <c r="J676" s="41" t="e">
        <f>IF(A676="","",'Frese Valve Selection'!B676)</f>
        <v>#N/A</v>
      </c>
      <c r="K676" s="42" t="e">
        <f>IF(A676="","",'Frese Valve Selection'!E676)</f>
        <v>#N/A</v>
      </c>
    </row>
    <row r="677" spans="1:11">
      <c r="A677" s="40" t="e">
        <f>IF('Frese Valve Selection'!Q677=1,IF(ISBLANK('Frese Valve Selection'!T677),"",'Frese Valve Selection'!T677),"")</f>
        <v>#N/A</v>
      </c>
      <c r="B677" s="41" t="e">
        <f>IF(A677="","",'Frese Valve Selection'!C677)</f>
        <v>#N/A</v>
      </c>
      <c r="C677" s="41" t="e">
        <f>IF(A677="","",'Frese Valve Selection'!AE677)</f>
        <v>#N/A</v>
      </c>
      <c r="D677" s="41"/>
      <c r="E677" s="41"/>
      <c r="F677" s="41" t="e">
        <f>IF(A677="","",'Frese Valve Selection'!D677)</f>
        <v>#N/A</v>
      </c>
      <c r="G677" s="41">
        <v>1</v>
      </c>
      <c r="H677" s="41" t="s">
        <v>78</v>
      </c>
      <c r="I677" s="41" t="e">
        <f>IF(A677="","",'Frese Valve Selection'!AF677&amp;" kPa")</f>
        <v>#N/A</v>
      </c>
      <c r="J677" s="41" t="e">
        <f>IF(A677="","",'Frese Valve Selection'!B677)</f>
        <v>#N/A</v>
      </c>
      <c r="K677" s="42" t="e">
        <f>IF(A677="","",'Frese Valve Selection'!E677)</f>
        <v>#N/A</v>
      </c>
    </row>
    <row r="678" spans="1:11">
      <c r="A678" s="40" t="e">
        <f>IF('Frese Valve Selection'!Q678=1,IF(ISBLANK('Frese Valve Selection'!T678),"",'Frese Valve Selection'!T678),"")</f>
        <v>#N/A</v>
      </c>
      <c r="B678" s="41" t="e">
        <f>IF(A678="","",'Frese Valve Selection'!C678)</f>
        <v>#N/A</v>
      </c>
      <c r="C678" s="41" t="e">
        <f>IF(A678="","",'Frese Valve Selection'!AE678)</f>
        <v>#N/A</v>
      </c>
      <c r="D678" s="41"/>
      <c r="E678" s="41"/>
      <c r="F678" s="41" t="e">
        <f>IF(A678="","",'Frese Valve Selection'!D678)</f>
        <v>#N/A</v>
      </c>
      <c r="G678" s="41">
        <v>1</v>
      </c>
      <c r="H678" s="41" t="s">
        <v>78</v>
      </c>
      <c r="I678" s="41" t="e">
        <f>IF(A678="","",'Frese Valve Selection'!AF678&amp;" kPa")</f>
        <v>#N/A</v>
      </c>
      <c r="J678" s="41" t="e">
        <f>IF(A678="","",'Frese Valve Selection'!B678)</f>
        <v>#N/A</v>
      </c>
      <c r="K678" s="42" t="e">
        <f>IF(A678="","",'Frese Valve Selection'!E678)</f>
        <v>#N/A</v>
      </c>
    </row>
    <row r="679" spans="1:11">
      <c r="A679" s="40" t="e">
        <f>IF('Frese Valve Selection'!Q679=1,IF(ISBLANK('Frese Valve Selection'!T679),"",'Frese Valve Selection'!T679),"")</f>
        <v>#N/A</v>
      </c>
      <c r="B679" s="41" t="e">
        <f>IF(A679="","",'Frese Valve Selection'!C679)</f>
        <v>#N/A</v>
      </c>
      <c r="C679" s="41" t="e">
        <f>IF(A679="","",'Frese Valve Selection'!AE679)</f>
        <v>#N/A</v>
      </c>
      <c r="D679" s="41"/>
      <c r="E679" s="41"/>
      <c r="F679" s="41" t="e">
        <f>IF(A679="","",'Frese Valve Selection'!D679)</f>
        <v>#N/A</v>
      </c>
      <c r="G679" s="41">
        <v>1</v>
      </c>
      <c r="H679" s="41" t="s">
        <v>78</v>
      </c>
      <c r="I679" s="41" t="e">
        <f>IF(A679="","",'Frese Valve Selection'!AF679&amp;" kPa")</f>
        <v>#N/A</v>
      </c>
      <c r="J679" s="41" t="e">
        <f>IF(A679="","",'Frese Valve Selection'!B679)</f>
        <v>#N/A</v>
      </c>
      <c r="K679" s="42" t="e">
        <f>IF(A679="","",'Frese Valve Selection'!E679)</f>
        <v>#N/A</v>
      </c>
    </row>
    <row r="680" spans="1:11">
      <c r="A680" s="40" t="e">
        <f>IF('Frese Valve Selection'!Q680=1,IF(ISBLANK('Frese Valve Selection'!T680),"",'Frese Valve Selection'!T680),"")</f>
        <v>#N/A</v>
      </c>
      <c r="B680" s="41" t="e">
        <f>IF(A680="","",'Frese Valve Selection'!C680)</f>
        <v>#N/A</v>
      </c>
      <c r="C680" s="41" t="e">
        <f>IF(A680="","",'Frese Valve Selection'!AE680)</f>
        <v>#N/A</v>
      </c>
      <c r="D680" s="41"/>
      <c r="E680" s="41"/>
      <c r="F680" s="41" t="e">
        <f>IF(A680="","",'Frese Valve Selection'!D680)</f>
        <v>#N/A</v>
      </c>
      <c r="G680" s="41">
        <v>1</v>
      </c>
      <c r="H680" s="41" t="s">
        <v>78</v>
      </c>
      <c r="I680" s="41" t="e">
        <f>IF(A680="","",'Frese Valve Selection'!AF680&amp;" kPa")</f>
        <v>#N/A</v>
      </c>
      <c r="J680" s="41" t="e">
        <f>IF(A680="","",'Frese Valve Selection'!B680)</f>
        <v>#N/A</v>
      </c>
      <c r="K680" s="42" t="e">
        <f>IF(A680="","",'Frese Valve Selection'!E680)</f>
        <v>#N/A</v>
      </c>
    </row>
    <row r="681" spans="1:11">
      <c r="A681" s="40" t="e">
        <f>IF('Frese Valve Selection'!Q681=1,IF(ISBLANK('Frese Valve Selection'!T681),"",'Frese Valve Selection'!T681),"")</f>
        <v>#N/A</v>
      </c>
      <c r="B681" s="41" t="e">
        <f>IF(A681="","",'Frese Valve Selection'!C681)</f>
        <v>#N/A</v>
      </c>
      <c r="C681" s="41" t="e">
        <f>IF(A681="","",'Frese Valve Selection'!AE681)</f>
        <v>#N/A</v>
      </c>
      <c r="D681" s="41"/>
      <c r="E681" s="41"/>
      <c r="F681" s="41" t="e">
        <f>IF(A681="","",'Frese Valve Selection'!D681)</f>
        <v>#N/A</v>
      </c>
      <c r="G681" s="41">
        <v>1</v>
      </c>
      <c r="H681" s="41" t="s">
        <v>78</v>
      </c>
      <c r="I681" s="41" t="e">
        <f>IF(A681="","",'Frese Valve Selection'!AF681&amp;" kPa")</f>
        <v>#N/A</v>
      </c>
      <c r="J681" s="41" t="e">
        <f>IF(A681="","",'Frese Valve Selection'!B681)</f>
        <v>#N/A</v>
      </c>
      <c r="K681" s="42" t="e">
        <f>IF(A681="","",'Frese Valve Selection'!E681)</f>
        <v>#N/A</v>
      </c>
    </row>
    <row r="682" spans="1:11">
      <c r="A682" s="40" t="e">
        <f>IF('Frese Valve Selection'!Q682=1,IF(ISBLANK('Frese Valve Selection'!T682),"",'Frese Valve Selection'!T682),"")</f>
        <v>#N/A</v>
      </c>
      <c r="B682" s="41" t="e">
        <f>IF(A682="","",'Frese Valve Selection'!C682)</f>
        <v>#N/A</v>
      </c>
      <c r="C682" s="41" t="e">
        <f>IF(A682="","",'Frese Valve Selection'!AE682)</f>
        <v>#N/A</v>
      </c>
      <c r="D682" s="41"/>
      <c r="E682" s="41"/>
      <c r="F682" s="41" t="e">
        <f>IF(A682="","",'Frese Valve Selection'!D682)</f>
        <v>#N/A</v>
      </c>
      <c r="G682" s="41">
        <v>1</v>
      </c>
      <c r="H682" s="41" t="s">
        <v>78</v>
      </c>
      <c r="I682" s="41" t="e">
        <f>IF(A682="","",'Frese Valve Selection'!AF682&amp;" kPa")</f>
        <v>#N/A</v>
      </c>
      <c r="J682" s="41" t="e">
        <f>IF(A682="","",'Frese Valve Selection'!B682)</f>
        <v>#N/A</v>
      </c>
      <c r="K682" s="42" t="e">
        <f>IF(A682="","",'Frese Valve Selection'!E682)</f>
        <v>#N/A</v>
      </c>
    </row>
    <row r="683" spans="1:11">
      <c r="A683" s="40" t="e">
        <f>IF('Frese Valve Selection'!Q683=1,IF(ISBLANK('Frese Valve Selection'!T683),"",'Frese Valve Selection'!T683),"")</f>
        <v>#N/A</v>
      </c>
      <c r="B683" s="41" t="e">
        <f>IF(A683="","",'Frese Valve Selection'!C683)</f>
        <v>#N/A</v>
      </c>
      <c r="C683" s="41" t="e">
        <f>IF(A683="","",'Frese Valve Selection'!AE683)</f>
        <v>#N/A</v>
      </c>
      <c r="D683" s="41"/>
      <c r="E683" s="41"/>
      <c r="F683" s="41" t="e">
        <f>IF(A683="","",'Frese Valve Selection'!D683)</f>
        <v>#N/A</v>
      </c>
      <c r="G683" s="41">
        <v>1</v>
      </c>
      <c r="H683" s="41" t="s">
        <v>78</v>
      </c>
      <c r="I683" s="41" t="e">
        <f>IF(A683="","",'Frese Valve Selection'!AF683&amp;" kPa")</f>
        <v>#N/A</v>
      </c>
      <c r="J683" s="41" t="e">
        <f>IF(A683="","",'Frese Valve Selection'!B683)</f>
        <v>#N/A</v>
      </c>
      <c r="K683" s="42" t="e">
        <f>IF(A683="","",'Frese Valve Selection'!E683)</f>
        <v>#N/A</v>
      </c>
    </row>
    <row r="684" spans="1:11">
      <c r="A684" s="40" t="e">
        <f>IF('Frese Valve Selection'!Q684=1,IF(ISBLANK('Frese Valve Selection'!T684),"",'Frese Valve Selection'!T684),"")</f>
        <v>#N/A</v>
      </c>
      <c r="B684" s="41" t="e">
        <f>IF(A684="","",'Frese Valve Selection'!C684)</f>
        <v>#N/A</v>
      </c>
      <c r="C684" s="41" t="e">
        <f>IF(A684="","",'Frese Valve Selection'!AE684)</f>
        <v>#N/A</v>
      </c>
      <c r="D684" s="41"/>
      <c r="E684" s="41"/>
      <c r="F684" s="41" t="e">
        <f>IF(A684="","",'Frese Valve Selection'!D684)</f>
        <v>#N/A</v>
      </c>
      <c r="G684" s="41">
        <v>1</v>
      </c>
      <c r="H684" s="41" t="s">
        <v>78</v>
      </c>
      <c r="I684" s="41" t="e">
        <f>IF(A684="","",'Frese Valve Selection'!AF684&amp;" kPa")</f>
        <v>#N/A</v>
      </c>
      <c r="J684" s="41" t="e">
        <f>IF(A684="","",'Frese Valve Selection'!B684)</f>
        <v>#N/A</v>
      </c>
      <c r="K684" s="42" t="e">
        <f>IF(A684="","",'Frese Valve Selection'!E684)</f>
        <v>#N/A</v>
      </c>
    </row>
    <row r="685" spans="1:11">
      <c r="A685" s="40" t="e">
        <f>IF('Frese Valve Selection'!Q685=1,IF(ISBLANK('Frese Valve Selection'!T685),"",'Frese Valve Selection'!T685),"")</f>
        <v>#N/A</v>
      </c>
      <c r="B685" s="41" t="e">
        <f>IF(A685="","",'Frese Valve Selection'!C685)</f>
        <v>#N/A</v>
      </c>
      <c r="C685" s="41" t="e">
        <f>IF(A685="","",'Frese Valve Selection'!AE685)</f>
        <v>#N/A</v>
      </c>
      <c r="D685" s="41"/>
      <c r="E685" s="41"/>
      <c r="F685" s="41" t="e">
        <f>IF(A685="","",'Frese Valve Selection'!D685)</f>
        <v>#N/A</v>
      </c>
      <c r="G685" s="41">
        <v>1</v>
      </c>
      <c r="H685" s="41" t="s">
        <v>78</v>
      </c>
      <c r="I685" s="41" t="e">
        <f>IF(A685="","",'Frese Valve Selection'!AF685&amp;" kPa")</f>
        <v>#N/A</v>
      </c>
      <c r="J685" s="41" t="e">
        <f>IF(A685="","",'Frese Valve Selection'!B685)</f>
        <v>#N/A</v>
      </c>
      <c r="K685" s="42" t="e">
        <f>IF(A685="","",'Frese Valve Selection'!E685)</f>
        <v>#N/A</v>
      </c>
    </row>
    <row r="686" spans="1:11">
      <c r="A686" s="40" t="e">
        <f>IF('Frese Valve Selection'!Q686=1,IF(ISBLANK('Frese Valve Selection'!T686),"",'Frese Valve Selection'!T686),"")</f>
        <v>#N/A</v>
      </c>
      <c r="B686" s="41" t="e">
        <f>IF(A686="","",'Frese Valve Selection'!C686)</f>
        <v>#N/A</v>
      </c>
      <c r="C686" s="41" t="e">
        <f>IF(A686="","",'Frese Valve Selection'!AE686)</f>
        <v>#N/A</v>
      </c>
      <c r="D686" s="41"/>
      <c r="E686" s="41"/>
      <c r="F686" s="41" t="e">
        <f>IF(A686="","",'Frese Valve Selection'!D686)</f>
        <v>#N/A</v>
      </c>
      <c r="G686" s="41">
        <v>1</v>
      </c>
      <c r="H686" s="41" t="s">
        <v>78</v>
      </c>
      <c r="I686" s="41" t="e">
        <f>IF(A686="","",'Frese Valve Selection'!AF686&amp;" kPa")</f>
        <v>#N/A</v>
      </c>
      <c r="J686" s="41" t="e">
        <f>IF(A686="","",'Frese Valve Selection'!B686)</f>
        <v>#N/A</v>
      </c>
      <c r="K686" s="42" t="e">
        <f>IF(A686="","",'Frese Valve Selection'!E686)</f>
        <v>#N/A</v>
      </c>
    </row>
    <row r="687" spans="1:11">
      <c r="A687" s="40" t="e">
        <f>IF('Frese Valve Selection'!Q687=1,IF(ISBLANK('Frese Valve Selection'!T687),"",'Frese Valve Selection'!T687),"")</f>
        <v>#N/A</v>
      </c>
      <c r="B687" s="41" t="e">
        <f>IF(A687="","",'Frese Valve Selection'!C687)</f>
        <v>#N/A</v>
      </c>
      <c r="C687" s="41" t="e">
        <f>IF(A687="","",'Frese Valve Selection'!AE687)</f>
        <v>#N/A</v>
      </c>
      <c r="D687" s="41"/>
      <c r="E687" s="41"/>
      <c r="F687" s="41" t="e">
        <f>IF(A687="","",'Frese Valve Selection'!D687)</f>
        <v>#N/A</v>
      </c>
      <c r="G687" s="41">
        <v>1</v>
      </c>
      <c r="H687" s="41" t="s">
        <v>78</v>
      </c>
      <c r="I687" s="41" t="e">
        <f>IF(A687="","",'Frese Valve Selection'!AF687&amp;" kPa")</f>
        <v>#N/A</v>
      </c>
      <c r="J687" s="41" t="e">
        <f>IF(A687="","",'Frese Valve Selection'!B687)</f>
        <v>#N/A</v>
      </c>
      <c r="K687" s="42" t="e">
        <f>IF(A687="","",'Frese Valve Selection'!E687)</f>
        <v>#N/A</v>
      </c>
    </row>
    <row r="688" spans="1:11">
      <c r="A688" s="40" t="e">
        <f>IF('Frese Valve Selection'!Q688=1,IF(ISBLANK('Frese Valve Selection'!T688),"",'Frese Valve Selection'!T688),"")</f>
        <v>#N/A</v>
      </c>
      <c r="B688" s="41" t="e">
        <f>IF(A688="","",'Frese Valve Selection'!C688)</f>
        <v>#N/A</v>
      </c>
      <c r="C688" s="41" t="e">
        <f>IF(A688="","",'Frese Valve Selection'!AE688)</f>
        <v>#N/A</v>
      </c>
      <c r="D688" s="41"/>
      <c r="E688" s="41"/>
      <c r="F688" s="41" t="e">
        <f>IF(A688="","",'Frese Valve Selection'!D688)</f>
        <v>#N/A</v>
      </c>
      <c r="G688" s="41">
        <v>1</v>
      </c>
      <c r="H688" s="41" t="s">
        <v>78</v>
      </c>
      <c r="I688" s="41" t="e">
        <f>IF(A688="","",'Frese Valve Selection'!AF688&amp;" kPa")</f>
        <v>#N/A</v>
      </c>
      <c r="J688" s="41" t="e">
        <f>IF(A688="","",'Frese Valve Selection'!B688)</f>
        <v>#N/A</v>
      </c>
      <c r="K688" s="42" t="e">
        <f>IF(A688="","",'Frese Valve Selection'!E688)</f>
        <v>#N/A</v>
      </c>
    </row>
    <row r="689" spans="1:11">
      <c r="A689" s="40" t="e">
        <f>IF('Frese Valve Selection'!Q689=1,IF(ISBLANK('Frese Valve Selection'!T689),"",'Frese Valve Selection'!T689),"")</f>
        <v>#N/A</v>
      </c>
      <c r="B689" s="41" t="e">
        <f>IF(A689="","",'Frese Valve Selection'!C689)</f>
        <v>#N/A</v>
      </c>
      <c r="C689" s="41" t="e">
        <f>IF(A689="","",'Frese Valve Selection'!AE689)</f>
        <v>#N/A</v>
      </c>
      <c r="D689" s="41"/>
      <c r="E689" s="41"/>
      <c r="F689" s="41" t="e">
        <f>IF(A689="","",'Frese Valve Selection'!D689)</f>
        <v>#N/A</v>
      </c>
      <c r="G689" s="41">
        <v>1</v>
      </c>
      <c r="H689" s="41" t="s">
        <v>78</v>
      </c>
      <c r="I689" s="41" t="e">
        <f>IF(A689="","",'Frese Valve Selection'!AF689&amp;" kPa")</f>
        <v>#N/A</v>
      </c>
      <c r="J689" s="41" t="e">
        <f>IF(A689="","",'Frese Valve Selection'!B689)</f>
        <v>#N/A</v>
      </c>
      <c r="K689" s="42" t="e">
        <f>IF(A689="","",'Frese Valve Selection'!E689)</f>
        <v>#N/A</v>
      </c>
    </row>
    <row r="690" spans="1:11">
      <c r="A690" s="40" t="e">
        <f>IF('Frese Valve Selection'!Q690=1,IF(ISBLANK('Frese Valve Selection'!T690),"",'Frese Valve Selection'!T690),"")</f>
        <v>#N/A</v>
      </c>
      <c r="B690" s="41" t="e">
        <f>IF(A690="","",'Frese Valve Selection'!C690)</f>
        <v>#N/A</v>
      </c>
      <c r="C690" s="41" t="e">
        <f>IF(A690="","",'Frese Valve Selection'!AE690)</f>
        <v>#N/A</v>
      </c>
      <c r="D690" s="41"/>
      <c r="E690" s="41"/>
      <c r="F690" s="41" t="e">
        <f>IF(A690="","",'Frese Valve Selection'!D690)</f>
        <v>#N/A</v>
      </c>
      <c r="G690" s="41">
        <v>1</v>
      </c>
      <c r="H690" s="41" t="s">
        <v>78</v>
      </c>
      <c r="I690" s="41" t="e">
        <f>IF(A690="","",'Frese Valve Selection'!AF690&amp;" kPa")</f>
        <v>#N/A</v>
      </c>
      <c r="J690" s="41" t="e">
        <f>IF(A690="","",'Frese Valve Selection'!B690)</f>
        <v>#N/A</v>
      </c>
      <c r="K690" s="42" t="e">
        <f>IF(A690="","",'Frese Valve Selection'!E690)</f>
        <v>#N/A</v>
      </c>
    </row>
    <row r="691" spans="1:11">
      <c r="A691" s="40" t="e">
        <f>IF('Frese Valve Selection'!Q691=1,IF(ISBLANK('Frese Valve Selection'!T691),"",'Frese Valve Selection'!T691),"")</f>
        <v>#N/A</v>
      </c>
      <c r="B691" s="41" t="e">
        <f>IF(A691="","",'Frese Valve Selection'!C691)</f>
        <v>#N/A</v>
      </c>
      <c r="C691" s="41" t="e">
        <f>IF(A691="","",'Frese Valve Selection'!AE691)</f>
        <v>#N/A</v>
      </c>
      <c r="D691" s="41"/>
      <c r="E691" s="41"/>
      <c r="F691" s="41" t="e">
        <f>IF(A691="","",'Frese Valve Selection'!D691)</f>
        <v>#N/A</v>
      </c>
      <c r="G691" s="41">
        <v>1</v>
      </c>
      <c r="H691" s="41" t="s">
        <v>78</v>
      </c>
      <c r="I691" s="41" t="e">
        <f>IF(A691="","",'Frese Valve Selection'!AF691&amp;" kPa")</f>
        <v>#N/A</v>
      </c>
      <c r="J691" s="41" t="e">
        <f>IF(A691="","",'Frese Valve Selection'!B691)</f>
        <v>#N/A</v>
      </c>
      <c r="K691" s="42" t="e">
        <f>IF(A691="","",'Frese Valve Selection'!E691)</f>
        <v>#N/A</v>
      </c>
    </row>
    <row r="692" spans="1:11">
      <c r="A692" s="40" t="e">
        <f>IF('Frese Valve Selection'!Q692=1,IF(ISBLANK('Frese Valve Selection'!T692),"",'Frese Valve Selection'!T692),"")</f>
        <v>#N/A</v>
      </c>
      <c r="B692" s="41" t="e">
        <f>IF(A692="","",'Frese Valve Selection'!C692)</f>
        <v>#N/A</v>
      </c>
      <c r="C692" s="41" t="e">
        <f>IF(A692="","",'Frese Valve Selection'!AE692)</f>
        <v>#N/A</v>
      </c>
      <c r="D692" s="41"/>
      <c r="E692" s="41"/>
      <c r="F692" s="41" t="e">
        <f>IF(A692="","",'Frese Valve Selection'!D692)</f>
        <v>#N/A</v>
      </c>
      <c r="G692" s="41">
        <v>1</v>
      </c>
      <c r="H692" s="41" t="s">
        <v>78</v>
      </c>
      <c r="I692" s="41" t="e">
        <f>IF(A692="","",'Frese Valve Selection'!AF692&amp;" kPa")</f>
        <v>#N/A</v>
      </c>
      <c r="J692" s="41" t="e">
        <f>IF(A692="","",'Frese Valve Selection'!B692)</f>
        <v>#N/A</v>
      </c>
      <c r="K692" s="42" t="e">
        <f>IF(A692="","",'Frese Valve Selection'!E692)</f>
        <v>#N/A</v>
      </c>
    </row>
    <row r="693" spans="1:11">
      <c r="A693" s="40" t="e">
        <f>IF('Frese Valve Selection'!Q693=1,IF(ISBLANK('Frese Valve Selection'!T693),"",'Frese Valve Selection'!T693),"")</f>
        <v>#N/A</v>
      </c>
      <c r="B693" s="41" t="e">
        <f>IF(A693="","",'Frese Valve Selection'!C693)</f>
        <v>#N/A</v>
      </c>
      <c r="C693" s="41" t="e">
        <f>IF(A693="","",'Frese Valve Selection'!AE693)</f>
        <v>#N/A</v>
      </c>
      <c r="D693" s="41"/>
      <c r="E693" s="41"/>
      <c r="F693" s="41" t="e">
        <f>IF(A693="","",'Frese Valve Selection'!D693)</f>
        <v>#N/A</v>
      </c>
      <c r="G693" s="41">
        <v>1</v>
      </c>
      <c r="H693" s="41" t="s">
        <v>78</v>
      </c>
      <c r="I693" s="41" t="e">
        <f>IF(A693="","",'Frese Valve Selection'!AF693&amp;" kPa")</f>
        <v>#N/A</v>
      </c>
      <c r="J693" s="41" t="e">
        <f>IF(A693="","",'Frese Valve Selection'!B693)</f>
        <v>#N/A</v>
      </c>
      <c r="K693" s="42" t="e">
        <f>IF(A693="","",'Frese Valve Selection'!E693)</f>
        <v>#N/A</v>
      </c>
    </row>
    <row r="694" spans="1:11">
      <c r="A694" s="40" t="e">
        <f>IF('Frese Valve Selection'!Q694=1,IF(ISBLANK('Frese Valve Selection'!T694),"",'Frese Valve Selection'!T694),"")</f>
        <v>#N/A</v>
      </c>
      <c r="B694" s="41" t="e">
        <f>IF(A694="","",'Frese Valve Selection'!C694)</f>
        <v>#N/A</v>
      </c>
      <c r="C694" s="41" t="e">
        <f>IF(A694="","",'Frese Valve Selection'!AE694)</f>
        <v>#N/A</v>
      </c>
      <c r="D694" s="41"/>
      <c r="E694" s="41"/>
      <c r="F694" s="41" t="e">
        <f>IF(A694="","",'Frese Valve Selection'!D694)</f>
        <v>#N/A</v>
      </c>
      <c r="G694" s="41">
        <v>1</v>
      </c>
      <c r="H694" s="41" t="s">
        <v>78</v>
      </c>
      <c r="I694" s="41" t="e">
        <f>IF(A694="","",'Frese Valve Selection'!AF694&amp;" kPa")</f>
        <v>#N/A</v>
      </c>
      <c r="J694" s="41" t="e">
        <f>IF(A694="","",'Frese Valve Selection'!B694)</f>
        <v>#N/A</v>
      </c>
      <c r="K694" s="42" t="e">
        <f>IF(A694="","",'Frese Valve Selection'!E694)</f>
        <v>#N/A</v>
      </c>
    </row>
    <row r="695" spans="1:11">
      <c r="A695" s="40" t="e">
        <f>IF('Frese Valve Selection'!Q695=1,IF(ISBLANK('Frese Valve Selection'!T695),"",'Frese Valve Selection'!T695),"")</f>
        <v>#N/A</v>
      </c>
      <c r="B695" s="41" t="e">
        <f>IF(A695="","",'Frese Valve Selection'!C695)</f>
        <v>#N/A</v>
      </c>
      <c r="C695" s="41" t="e">
        <f>IF(A695="","",'Frese Valve Selection'!AE695)</f>
        <v>#N/A</v>
      </c>
      <c r="D695" s="41"/>
      <c r="E695" s="41"/>
      <c r="F695" s="41" t="e">
        <f>IF(A695="","",'Frese Valve Selection'!D695)</f>
        <v>#N/A</v>
      </c>
      <c r="G695" s="41">
        <v>1</v>
      </c>
      <c r="H695" s="41" t="s">
        <v>78</v>
      </c>
      <c r="I695" s="41" t="e">
        <f>IF(A695="","",'Frese Valve Selection'!AF695&amp;" kPa")</f>
        <v>#N/A</v>
      </c>
      <c r="J695" s="41" t="e">
        <f>IF(A695="","",'Frese Valve Selection'!B695)</f>
        <v>#N/A</v>
      </c>
      <c r="K695" s="42" t="e">
        <f>IF(A695="","",'Frese Valve Selection'!E695)</f>
        <v>#N/A</v>
      </c>
    </row>
    <row r="696" spans="1:11">
      <c r="A696" s="40" t="e">
        <f>IF('Frese Valve Selection'!Q696=1,IF(ISBLANK('Frese Valve Selection'!T696),"",'Frese Valve Selection'!T696),"")</f>
        <v>#N/A</v>
      </c>
      <c r="B696" s="41" t="e">
        <f>IF(A696="","",'Frese Valve Selection'!C696)</f>
        <v>#N/A</v>
      </c>
      <c r="C696" s="41" t="e">
        <f>IF(A696="","",'Frese Valve Selection'!AE696)</f>
        <v>#N/A</v>
      </c>
      <c r="D696" s="41"/>
      <c r="E696" s="41"/>
      <c r="F696" s="41" t="e">
        <f>IF(A696="","",'Frese Valve Selection'!D696)</f>
        <v>#N/A</v>
      </c>
      <c r="G696" s="41">
        <v>1</v>
      </c>
      <c r="H696" s="41" t="s">
        <v>78</v>
      </c>
      <c r="I696" s="41" t="e">
        <f>IF(A696="","",'Frese Valve Selection'!AF696&amp;" kPa")</f>
        <v>#N/A</v>
      </c>
      <c r="J696" s="41" t="e">
        <f>IF(A696="","",'Frese Valve Selection'!B696)</f>
        <v>#N/A</v>
      </c>
      <c r="K696" s="42" t="e">
        <f>IF(A696="","",'Frese Valve Selection'!E696)</f>
        <v>#N/A</v>
      </c>
    </row>
    <row r="697" spans="1:11">
      <c r="A697" s="40" t="e">
        <f>IF('Frese Valve Selection'!Q697=1,IF(ISBLANK('Frese Valve Selection'!T697),"",'Frese Valve Selection'!T697),"")</f>
        <v>#N/A</v>
      </c>
      <c r="B697" s="41" t="e">
        <f>IF(A697="","",'Frese Valve Selection'!C697)</f>
        <v>#N/A</v>
      </c>
      <c r="C697" s="41" t="e">
        <f>IF(A697="","",'Frese Valve Selection'!AE697)</f>
        <v>#N/A</v>
      </c>
      <c r="D697" s="41"/>
      <c r="E697" s="41"/>
      <c r="F697" s="41" t="e">
        <f>IF(A697="","",'Frese Valve Selection'!D697)</f>
        <v>#N/A</v>
      </c>
      <c r="G697" s="41">
        <v>1</v>
      </c>
      <c r="H697" s="41" t="s">
        <v>78</v>
      </c>
      <c r="I697" s="41" t="e">
        <f>IF(A697="","",'Frese Valve Selection'!AF697&amp;" kPa")</f>
        <v>#N/A</v>
      </c>
      <c r="J697" s="41" t="e">
        <f>IF(A697="","",'Frese Valve Selection'!B697)</f>
        <v>#N/A</v>
      </c>
      <c r="K697" s="42" t="e">
        <f>IF(A697="","",'Frese Valve Selection'!E697)</f>
        <v>#N/A</v>
      </c>
    </row>
    <row r="698" spans="1:11">
      <c r="A698" s="40" t="e">
        <f>IF('Frese Valve Selection'!Q698=1,IF(ISBLANK('Frese Valve Selection'!T698),"",'Frese Valve Selection'!T698),"")</f>
        <v>#N/A</v>
      </c>
      <c r="B698" s="41" t="e">
        <f>IF(A698="","",'Frese Valve Selection'!C698)</f>
        <v>#N/A</v>
      </c>
      <c r="C698" s="41" t="e">
        <f>IF(A698="","",'Frese Valve Selection'!AE698)</f>
        <v>#N/A</v>
      </c>
      <c r="D698" s="41"/>
      <c r="E698" s="41"/>
      <c r="F698" s="41" t="e">
        <f>IF(A698="","",'Frese Valve Selection'!D698)</f>
        <v>#N/A</v>
      </c>
      <c r="G698" s="41">
        <v>1</v>
      </c>
      <c r="H698" s="41" t="s">
        <v>78</v>
      </c>
      <c r="I698" s="41" t="e">
        <f>IF(A698="","",'Frese Valve Selection'!AF698&amp;" kPa")</f>
        <v>#N/A</v>
      </c>
      <c r="J698" s="41" t="e">
        <f>IF(A698="","",'Frese Valve Selection'!B698)</f>
        <v>#N/A</v>
      </c>
      <c r="K698" s="42" t="e">
        <f>IF(A698="","",'Frese Valve Selection'!E698)</f>
        <v>#N/A</v>
      </c>
    </row>
    <row r="699" spans="1:11">
      <c r="A699" s="40" t="e">
        <f>IF('Frese Valve Selection'!Q699=1,IF(ISBLANK('Frese Valve Selection'!T699),"",'Frese Valve Selection'!T699),"")</f>
        <v>#N/A</v>
      </c>
      <c r="B699" s="41" t="e">
        <f>IF(A699="","",'Frese Valve Selection'!C699)</f>
        <v>#N/A</v>
      </c>
      <c r="C699" s="41" t="e">
        <f>IF(A699="","",'Frese Valve Selection'!AE699)</f>
        <v>#N/A</v>
      </c>
      <c r="D699" s="41"/>
      <c r="E699" s="41"/>
      <c r="F699" s="41" t="e">
        <f>IF(A699="","",'Frese Valve Selection'!D699)</f>
        <v>#N/A</v>
      </c>
      <c r="G699" s="41">
        <v>1</v>
      </c>
      <c r="H699" s="41" t="s">
        <v>78</v>
      </c>
      <c r="I699" s="41" t="e">
        <f>IF(A699="","",'Frese Valve Selection'!AF699&amp;" kPa")</f>
        <v>#N/A</v>
      </c>
      <c r="J699" s="41" t="e">
        <f>IF(A699="","",'Frese Valve Selection'!B699)</f>
        <v>#N/A</v>
      </c>
      <c r="K699" s="42" t="e">
        <f>IF(A699="","",'Frese Valve Selection'!E699)</f>
        <v>#N/A</v>
      </c>
    </row>
    <row r="700" spans="1:11">
      <c r="A700" s="40" t="e">
        <f>IF('Frese Valve Selection'!Q700=1,IF(ISBLANK('Frese Valve Selection'!T700),"",'Frese Valve Selection'!T700),"")</f>
        <v>#N/A</v>
      </c>
      <c r="B700" s="41" t="e">
        <f>IF(A700="","",'Frese Valve Selection'!C700)</f>
        <v>#N/A</v>
      </c>
      <c r="C700" s="41" t="e">
        <f>IF(A700="","",'Frese Valve Selection'!AE700)</f>
        <v>#N/A</v>
      </c>
      <c r="D700" s="41"/>
      <c r="E700" s="41"/>
      <c r="F700" s="41" t="e">
        <f>IF(A700="","",'Frese Valve Selection'!D700)</f>
        <v>#N/A</v>
      </c>
      <c r="G700" s="41">
        <v>1</v>
      </c>
      <c r="H700" s="41" t="s">
        <v>78</v>
      </c>
      <c r="I700" s="41" t="e">
        <f>IF(A700="","",'Frese Valve Selection'!AF700&amp;" kPa")</f>
        <v>#N/A</v>
      </c>
      <c r="J700" s="41" t="e">
        <f>IF(A700="","",'Frese Valve Selection'!B700)</f>
        <v>#N/A</v>
      </c>
      <c r="K700" s="42" t="e">
        <f>IF(A700="","",'Frese Valve Selection'!E700)</f>
        <v>#N/A</v>
      </c>
    </row>
    <row r="701" spans="1:11">
      <c r="A701" s="40" t="e">
        <f>IF('Frese Valve Selection'!Q701=1,IF(ISBLANK('Frese Valve Selection'!T701),"",'Frese Valve Selection'!T701),"")</f>
        <v>#N/A</v>
      </c>
      <c r="B701" s="41" t="e">
        <f>IF(A701="","",'Frese Valve Selection'!C701)</f>
        <v>#N/A</v>
      </c>
      <c r="C701" s="41" t="e">
        <f>IF(A701="","",'Frese Valve Selection'!AE701)</f>
        <v>#N/A</v>
      </c>
      <c r="D701" s="41"/>
      <c r="E701" s="41"/>
      <c r="F701" s="41" t="e">
        <f>IF(A701="","",'Frese Valve Selection'!D701)</f>
        <v>#N/A</v>
      </c>
      <c r="G701" s="41">
        <v>1</v>
      </c>
      <c r="H701" s="41" t="s">
        <v>78</v>
      </c>
      <c r="I701" s="41" t="e">
        <f>IF(A701="","",'Frese Valve Selection'!AF701&amp;" kPa")</f>
        <v>#N/A</v>
      </c>
      <c r="J701" s="41" t="e">
        <f>IF(A701="","",'Frese Valve Selection'!B701)</f>
        <v>#N/A</v>
      </c>
      <c r="K701" s="42" t="e">
        <f>IF(A701="","",'Frese Valve Selection'!E701)</f>
        <v>#N/A</v>
      </c>
    </row>
    <row r="702" spans="1:11">
      <c r="A702" s="40" t="e">
        <f>IF('Frese Valve Selection'!Q702=1,IF(ISBLANK('Frese Valve Selection'!T702),"",'Frese Valve Selection'!T702),"")</f>
        <v>#N/A</v>
      </c>
      <c r="B702" s="41" t="e">
        <f>IF(A702="","",'Frese Valve Selection'!C702)</f>
        <v>#N/A</v>
      </c>
      <c r="C702" s="41" t="e">
        <f>IF(A702="","",'Frese Valve Selection'!AE702)</f>
        <v>#N/A</v>
      </c>
      <c r="D702" s="41"/>
      <c r="E702" s="41"/>
      <c r="F702" s="41" t="e">
        <f>IF(A702="","",'Frese Valve Selection'!D702)</f>
        <v>#N/A</v>
      </c>
      <c r="G702" s="41">
        <v>1</v>
      </c>
      <c r="H702" s="41" t="s">
        <v>78</v>
      </c>
      <c r="I702" s="41" t="e">
        <f>IF(A702="","",'Frese Valve Selection'!AF702&amp;" kPa")</f>
        <v>#N/A</v>
      </c>
      <c r="J702" s="41" t="e">
        <f>IF(A702="","",'Frese Valve Selection'!B702)</f>
        <v>#N/A</v>
      </c>
      <c r="K702" s="42" t="e">
        <f>IF(A702="","",'Frese Valve Selection'!E702)</f>
        <v>#N/A</v>
      </c>
    </row>
    <row r="703" spans="1:11">
      <c r="A703" s="40" t="e">
        <f>IF('Frese Valve Selection'!Q703=1,IF(ISBLANK('Frese Valve Selection'!T703),"",'Frese Valve Selection'!T703),"")</f>
        <v>#N/A</v>
      </c>
      <c r="B703" s="41" t="e">
        <f>IF(A703="","",'Frese Valve Selection'!C703)</f>
        <v>#N/A</v>
      </c>
      <c r="C703" s="41" t="e">
        <f>IF(A703="","",'Frese Valve Selection'!AE703)</f>
        <v>#N/A</v>
      </c>
      <c r="D703" s="41"/>
      <c r="E703" s="41"/>
      <c r="F703" s="41" t="e">
        <f>IF(A703="","",'Frese Valve Selection'!D703)</f>
        <v>#N/A</v>
      </c>
      <c r="G703" s="41">
        <v>1</v>
      </c>
      <c r="H703" s="41" t="s">
        <v>78</v>
      </c>
      <c r="I703" s="41" t="e">
        <f>IF(A703="","",'Frese Valve Selection'!AF703&amp;" kPa")</f>
        <v>#N/A</v>
      </c>
      <c r="J703" s="41" t="e">
        <f>IF(A703="","",'Frese Valve Selection'!B703)</f>
        <v>#N/A</v>
      </c>
      <c r="K703" s="42" t="e">
        <f>IF(A703="","",'Frese Valve Selection'!E703)</f>
        <v>#N/A</v>
      </c>
    </row>
    <row r="704" spans="1:11">
      <c r="A704" s="40" t="e">
        <f>IF('Frese Valve Selection'!Q704=1,IF(ISBLANK('Frese Valve Selection'!T704),"",'Frese Valve Selection'!T704),"")</f>
        <v>#N/A</v>
      </c>
      <c r="B704" s="41" t="e">
        <f>IF(A704="","",'Frese Valve Selection'!C704)</f>
        <v>#N/A</v>
      </c>
      <c r="C704" s="41" t="e">
        <f>IF(A704="","",'Frese Valve Selection'!AE704)</f>
        <v>#N/A</v>
      </c>
      <c r="D704" s="41"/>
      <c r="E704" s="41"/>
      <c r="F704" s="41" t="e">
        <f>IF(A704="","",'Frese Valve Selection'!D704)</f>
        <v>#N/A</v>
      </c>
      <c r="G704" s="41">
        <v>1</v>
      </c>
      <c r="H704" s="41" t="s">
        <v>78</v>
      </c>
      <c r="I704" s="41" t="e">
        <f>IF(A704="","",'Frese Valve Selection'!AF704&amp;" kPa")</f>
        <v>#N/A</v>
      </c>
      <c r="J704" s="41" t="e">
        <f>IF(A704="","",'Frese Valve Selection'!B704)</f>
        <v>#N/A</v>
      </c>
      <c r="K704" s="42" t="e">
        <f>IF(A704="","",'Frese Valve Selection'!E704)</f>
        <v>#N/A</v>
      </c>
    </row>
    <row r="705" spans="1:11">
      <c r="A705" s="40" t="e">
        <f>IF('Frese Valve Selection'!Q705=1,IF(ISBLANK('Frese Valve Selection'!T705),"",'Frese Valve Selection'!T705),"")</f>
        <v>#N/A</v>
      </c>
      <c r="B705" s="41" t="e">
        <f>IF(A705="","",'Frese Valve Selection'!C705)</f>
        <v>#N/A</v>
      </c>
      <c r="C705" s="41" t="e">
        <f>IF(A705="","",'Frese Valve Selection'!AE705)</f>
        <v>#N/A</v>
      </c>
      <c r="D705" s="41"/>
      <c r="E705" s="41"/>
      <c r="F705" s="41" t="e">
        <f>IF(A705="","",'Frese Valve Selection'!D705)</f>
        <v>#N/A</v>
      </c>
      <c r="G705" s="41">
        <v>1</v>
      </c>
      <c r="H705" s="41" t="s">
        <v>78</v>
      </c>
      <c r="I705" s="41" t="e">
        <f>IF(A705="","",'Frese Valve Selection'!AF705&amp;" kPa")</f>
        <v>#N/A</v>
      </c>
      <c r="J705" s="41" t="e">
        <f>IF(A705="","",'Frese Valve Selection'!B705)</f>
        <v>#N/A</v>
      </c>
      <c r="K705" s="42" t="e">
        <f>IF(A705="","",'Frese Valve Selection'!E705)</f>
        <v>#N/A</v>
      </c>
    </row>
    <row r="706" spans="1:11">
      <c r="A706" s="40" t="e">
        <f>IF('Frese Valve Selection'!Q706=1,IF(ISBLANK('Frese Valve Selection'!T706),"",'Frese Valve Selection'!T706),"")</f>
        <v>#N/A</v>
      </c>
      <c r="B706" s="41" t="e">
        <f>IF(A706="","",'Frese Valve Selection'!C706)</f>
        <v>#N/A</v>
      </c>
      <c r="C706" s="41" t="e">
        <f>IF(A706="","",'Frese Valve Selection'!AE706)</f>
        <v>#N/A</v>
      </c>
      <c r="D706" s="41"/>
      <c r="E706" s="41"/>
      <c r="F706" s="41" t="e">
        <f>IF(A706="","",'Frese Valve Selection'!D706)</f>
        <v>#N/A</v>
      </c>
      <c r="G706" s="41">
        <v>1</v>
      </c>
      <c r="H706" s="41" t="s">
        <v>78</v>
      </c>
      <c r="I706" s="41" t="e">
        <f>IF(A706="","",'Frese Valve Selection'!AF706&amp;" kPa")</f>
        <v>#N/A</v>
      </c>
      <c r="J706" s="41" t="e">
        <f>IF(A706="","",'Frese Valve Selection'!B706)</f>
        <v>#N/A</v>
      </c>
      <c r="K706" s="42" t="e">
        <f>IF(A706="","",'Frese Valve Selection'!E706)</f>
        <v>#N/A</v>
      </c>
    </row>
    <row r="707" spans="1:11">
      <c r="A707" s="40" t="e">
        <f>IF('Frese Valve Selection'!Q707=1,IF(ISBLANK('Frese Valve Selection'!T707),"",'Frese Valve Selection'!T707),"")</f>
        <v>#N/A</v>
      </c>
      <c r="B707" s="41" t="e">
        <f>IF(A707="","",'Frese Valve Selection'!C707)</f>
        <v>#N/A</v>
      </c>
      <c r="C707" s="41" t="e">
        <f>IF(A707="","",'Frese Valve Selection'!AE707)</f>
        <v>#N/A</v>
      </c>
      <c r="D707" s="41"/>
      <c r="E707" s="41"/>
      <c r="F707" s="41" t="e">
        <f>IF(A707="","",'Frese Valve Selection'!D707)</f>
        <v>#N/A</v>
      </c>
      <c r="G707" s="41">
        <v>1</v>
      </c>
      <c r="H707" s="41" t="s">
        <v>78</v>
      </c>
      <c r="I707" s="41" t="e">
        <f>IF(A707="","",'Frese Valve Selection'!AF707&amp;" kPa")</f>
        <v>#N/A</v>
      </c>
      <c r="J707" s="41" t="e">
        <f>IF(A707="","",'Frese Valve Selection'!B707)</f>
        <v>#N/A</v>
      </c>
      <c r="K707" s="42" t="e">
        <f>IF(A707="","",'Frese Valve Selection'!E707)</f>
        <v>#N/A</v>
      </c>
    </row>
    <row r="708" spans="1:11">
      <c r="A708" s="40" t="e">
        <f>IF('Frese Valve Selection'!Q708=1,IF(ISBLANK('Frese Valve Selection'!T708),"",'Frese Valve Selection'!T708),"")</f>
        <v>#N/A</v>
      </c>
      <c r="B708" s="41" t="e">
        <f>IF(A708="","",'Frese Valve Selection'!C708)</f>
        <v>#N/A</v>
      </c>
      <c r="C708" s="41" t="e">
        <f>IF(A708="","",'Frese Valve Selection'!AE708)</f>
        <v>#N/A</v>
      </c>
      <c r="D708" s="41"/>
      <c r="E708" s="41"/>
      <c r="F708" s="41" t="e">
        <f>IF(A708="","",'Frese Valve Selection'!D708)</f>
        <v>#N/A</v>
      </c>
      <c r="G708" s="41">
        <v>1</v>
      </c>
      <c r="H708" s="41" t="s">
        <v>78</v>
      </c>
      <c r="I708" s="41" t="e">
        <f>IF(A708="","",'Frese Valve Selection'!AF708&amp;" kPa")</f>
        <v>#N/A</v>
      </c>
      <c r="J708" s="41" t="e">
        <f>IF(A708="","",'Frese Valve Selection'!B708)</f>
        <v>#N/A</v>
      </c>
      <c r="K708" s="42" t="e">
        <f>IF(A708="","",'Frese Valve Selection'!E708)</f>
        <v>#N/A</v>
      </c>
    </row>
    <row r="709" spans="1:11">
      <c r="A709" s="40" t="e">
        <f>IF('Frese Valve Selection'!Q709=1,IF(ISBLANK('Frese Valve Selection'!T709),"",'Frese Valve Selection'!T709),"")</f>
        <v>#N/A</v>
      </c>
      <c r="B709" s="41" t="e">
        <f>IF(A709="","",'Frese Valve Selection'!C709)</f>
        <v>#N/A</v>
      </c>
      <c r="C709" s="41" t="e">
        <f>IF(A709="","",'Frese Valve Selection'!AE709)</f>
        <v>#N/A</v>
      </c>
      <c r="D709" s="41"/>
      <c r="E709" s="41"/>
      <c r="F709" s="41" t="e">
        <f>IF(A709="","",'Frese Valve Selection'!D709)</f>
        <v>#N/A</v>
      </c>
      <c r="G709" s="41">
        <v>1</v>
      </c>
      <c r="H709" s="41" t="s">
        <v>78</v>
      </c>
      <c r="I709" s="41" t="e">
        <f>IF(A709="","",'Frese Valve Selection'!AF709&amp;" kPa")</f>
        <v>#N/A</v>
      </c>
      <c r="J709" s="41" t="e">
        <f>IF(A709="","",'Frese Valve Selection'!B709)</f>
        <v>#N/A</v>
      </c>
      <c r="K709" s="42" t="e">
        <f>IF(A709="","",'Frese Valve Selection'!E709)</f>
        <v>#N/A</v>
      </c>
    </row>
    <row r="710" spans="1:11">
      <c r="A710" s="40" t="e">
        <f>IF('Frese Valve Selection'!Q710=1,IF(ISBLANK('Frese Valve Selection'!T710),"",'Frese Valve Selection'!T710),"")</f>
        <v>#N/A</v>
      </c>
      <c r="B710" s="41" t="e">
        <f>IF(A710="","",'Frese Valve Selection'!C710)</f>
        <v>#N/A</v>
      </c>
      <c r="C710" s="41" t="e">
        <f>IF(A710="","",'Frese Valve Selection'!AE710)</f>
        <v>#N/A</v>
      </c>
      <c r="D710" s="41"/>
      <c r="E710" s="41"/>
      <c r="F710" s="41" t="e">
        <f>IF(A710="","",'Frese Valve Selection'!D710)</f>
        <v>#N/A</v>
      </c>
      <c r="G710" s="41">
        <v>1</v>
      </c>
      <c r="H710" s="41" t="s">
        <v>78</v>
      </c>
      <c r="I710" s="41" t="e">
        <f>IF(A710="","",'Frese Valve Selection'!AF710&amp;" kPa")</f>
        <v>#N/A</v>
      </c>
      <c r="J710" s="41" t="e">
        <f>IF(A710="","",'Frese Valve Selection'!B710)</f>
        <v>#N/A</v>
      </c>
      <c r="K710" s="42" t="e">
        <f>IF(A710="","",'Frese Valve Selection'!E710)</f>
        <v>#N/A</v>
      </c>
    </row>
    <row r="711" spans="1:11">
      <c r="A711" s="40" t="e">
        <f>IF('Frese Valve Selection'!Q711=1,IF(ISBLANK('Frese Valve Selection'!T711),"",'Frese Valve Selection'!T711),"")</f>
        <v>#N/A</v>
      </c>
      <c r="B711" s="41" t="e">
        <f>IF(A711="","",'Frese Valve Selection'!C711)</f>
        <v>#N/A</v>
      </c>
      <c r="C711" s="41" t="e">
        <f>IF(A711="","",'Frese Valve Selection'!AE711)</f>
        <v>#N/A</v>
      </c>
      <c r="D711" s="41"/>
      <c r="E711" s="41"/>
      <c r="F711" s="41" t="e">
        <f>IF(A711="","",'Frese Valve Selection'!D711)</f>
        <v>#N/A</v>
      </c>
      <c r="G711" s="41">
        <v>1</v>
      </c>
      <c r="H711" s="41" t="s">
        <v>78</v>
      </c>
      <c r="I711" s="41" t="e">
        <f>IF(A711="","",'Frese Valve Selection'!AF711&amp;" kPa")</f>
        <v>#N/A</v>
      </c>
      <c r="J711" s="41" t="e">
        <f>IF(A711="","",'Frese Valve Selection'!B711)</f>
        <v>#N/A</v>
      </c>
      <c r="K711" s="42" t="e">
        <f>IF(A711="","",'Frese Valve Selection'!E711)</f>
        <v>#N/A</v>
      </c>
    </row>
    <row r="712" spans="1:11">
      <c r="A712" s="40" t="e">
        <f>IF('Frese Valve Selection'!Q712=1,IF(ISBLANK('Frese Valve Selection'!T712),"",'Frese Valve Selection'!T712),"")</f>
        <v>#N/A</v>
      </c>
      <c r="B712" s="41" t="e">
        <f>IF(A712="","",'Frese Valve Selection'!C712)</f>
        <v>#N/A</v>
      </c>
      <c r="C712" s="41" t="e">
        <f>IF(A712="","",'Frese Valve Selection'!AE712)</f>
        <v>#N/A</v>
      </c>
      <c r="D712" s="41"/>
      <c r="E712" s="41"/>
      <c r="F712" s="41" t="e">
        <f>IF(A712="","",'Frese Valve Selection'!D712)</f>
        <v>#N/A</v>
      </c>
      <c r="G712" s="41">
        <v>1</v>
      </c>
      <c r="H712" s="41" t="s">
        <v>78</v>
      </c>
      <c r="I712" s="41" t="e">
        <f>IF(A712="","",'Frese Valve Selection'!AF712&amp;" kPa")</f>
        <v>#N/A</v>
      </c>
      <c r="J712" s="41" t="e">
        <f>IF(A712="","",'Frese Valve Selection'!B712)</f>
        <v>#N/A</v>
      </c>
      <c r="K712" s="42" t="e">
        <f>IF(A712="","",'Frese Valve Selection'!E712)</f>
        <v>#N/A</v>
      </c>
    </row>
    <row r="713" spans="1:11">
      <c r="A713" s="40" t="e">
        <f>IF('Frese Valve Selection'!Q713=1,IF(ISBLANK('Frese Valve Selection'!T713),"",'Frese Valve Selection'!T713),"")</f>
        <v>#N/A</v>
      </c>
      <c r="B713" s="41" t="e">
        <f>IF(A713="","",'Frese Valve Selection'!C713)</f>
        <v>#N/A</v>
      </c>
      <c r="C713" s="41" t="e">
        <f>IF(A713="","",'Frese Valve Selection'!AE713)</f>
        <v>#N/A</v>
      </c>
      <c r="D713" s="41"/>
      <c r="E713" s="41"/>
      <c r="F713" s="41" t="e">
        <f>IF(A713="","",'Frese Valve Selection'!D713)</f>
        <v>#N/A</v>
      </c>
      <c r="G713" s="41">
        <v>1</v>
      </c>
      <c r="H713" s="41" t="s">
        <v>78</v>
      </c>
      <c r="I713" s="41" t="e">
        <f>IF(A713="","",'Frese Valve Selection'!AF713&amp;" kPa")</f>
        <v>#N/A</v>
      </c>
      <c r="J713" s="41" t="e">
        <f>IF(A713="","",'Frese Valve Selection'!B713)</f>
        <v>#N/A</v>
      </c>
      <c r="K713" s="42" t="e">
        <f>IF(A713="","",'Frese Valve Selection'!E713)</f>
        <v>#N/A</v>
      </c>
    </row>
    <row r="714" spans="1:11">
      <c r="A714" s="40" t="e">
        <f>IF('Frese Valve Selection'!Q714=1,IF(ISBLANK('Frese Valve Selection'!T714),"",'Frese Valve Selection'!T714),"")</f>
        <v>#N/A</v>
      </c>
      <c r="B714" s="41" t="e">
        <f>IF(A714="","",'Frese Valve Selection'!C714)</f>
        <v>#N/A</v>
      </c>
      <c r="C714" s="41" t="e">
        <f>IF(A714="","",'Frese Valve Selection'!AE714)</f>
        <v>#N/A</v>
      </c>
      <c r="D714" s="41"/>
      <c r="E714" s="41"/>
      <c r="F714" s="41" t="e">
        <f>IF(A714="","",'Frese Valve Selection'!D714)</f>
        <v>#N/A</v>
      </c>
      <c r="G714" s="41">
        <v>1</v>
      </c>
      <c r="H714" s="41" t="s">
        <v>78</v>
      </c>
      <c r="I714" s="41" t="e">
        <f>IF(A714="","",'Frese Valve Selection'!AF714&amp;" kPa")</f>
        <v>#N/A</v>
      </c>
      <c r="J714" s="41" t="e">
        <f>IF(A714="","",'Frese Valve Selection'!B714)</f>
        <v>#N/A</v>
      </c>
      <c r="K714" s="42" t="e">
        <f>IF(A714="","",'Frese Valve Selection'!E714)</f>
        <v>#N/A</v>
      </c>
    </row>
    <row r="715" spans="1:11">
      <c r="A715" s="40" t="e">
        <f>IF('Frese Valve Selection'!Q715=1,IF(ISBLANK('Frese Valve Selection'!T715),"",'Frese Valve Selection'!T715),"")</f>
        <v>#N/A</v>
      </c>
      <c r="B715" s="41" t="e">
        <f>IF(A715="","",'Frese Valve Selection'!C715)</f>
        <v>#N/A</v>
      </c>
      <c r="C715" s="41" t="e">
        <f>IF(A715="","",'Frese Valve Selection'!AE715)</f>
        <v>#N/A</v>
      </c>
      <c r="D715" s="41"/>
      <c r="E715" s="41"/>
      <c r="F715" s="41" t="e">
        <f>IF(A715="","",'Frese Valve Selection'!D715)</f>
        <v>#N/A</v>
      </c>
      <c r="G715" s="41">
        <v>1</v>
      </c>
      <c r="H715" s="41" t="s">
        <v>78</v>
      </c>
      <c r="I715" s="41" t="e">
        <f>IF(A715="","",'Frese Valve Selection'!AF715&amp;" kPa")</f>
        <v>#N/A</v>
      </c>
      <c r="J715" s="41" t="e">
        <f>IF(A715="","",'Frese Valve Selection'!B715)</f>
        <v>#N/A</v>
      </c>
      <c r="K715" s="42" t="e">
        <f>IF(A715="","",'Frese Valve Selection'!E715)</f>
        <v>#N/A</v>
      </c>
    </row>
    <row r="716" spans="1:11">
      <c r="A716" s="40" t="e">
        <f>IF('Frese Valve Selection'!Q716=1,IF(ISBLANK('Frese Valve Selection'!T716),"",'Frese Valve Selection'!T716),"")</f>
        <v>#N/A</v>
      </c>
      <c r="B716" s="41" t="e">
        <f>IF(A716="","",'Frese Valve Selection'!C716)</f>
        <v>#N/A</v>
      </c>
      <c r="C716" s="41" t="e">
        <f>IF(A716="","",'Frese Valve Selection'!AE716)</f>
        <v>#N/A</v>
      </c>
      <c r="D716" s="41"/>
      <c r="E716" s="41"/>
      <c r="F716" s="41" t="e">
        <f>IF(A716="","",'Frese Valve Selection'!D716)</f>
        <v>#N/A</v>
      </c>
      <c r="G716" s="41">
        <v>1</v>
      </c>
      <c r="H716" s="41" t="s">
        <v>78</v>
      </c>
      <c r="I716" s="41" t="e">
        <f>IF(A716="","",'Frese Valve Selection'!AF716&amp;" kPa")</f>
        <v>#N/A</v>
      </c>
      <c r="J716" s="41" t="e">
        <f>IF(A716="","",'Frese Valve Selection'!B716)</f>
        <v>#N/A</v>
      </c>
      <c r="K716" s="42" t="e">
        <f>IF(A716="","",'Frese Valve Selection'!E716)</f>
        <v>#N/A</v>
      </c>
    </row>
    <row r="717" spans="1:11">
      <c r="A717" s="40" t="e">
        <f>IF('Frese Valve Selection'!Q717=1,IF(ISBLANK('Frese Valve Selection'!T717),"",'Frese Valve Selection'!T717),"")</f>
        <v>#N/A</v>
      </c>
      <c r="B717" s="41" t="e">
        <f>IF(A717="","",'Frese Valve Selection'!C717)</f>
        <v>#N/A</v>
      </c>
      <c r="C717" s="41" t="e">
        <f>IF(A717="","",'Frese Valve Selection'!AE717)</f>
        <v>#N/A</v>
      </c>
      <c r="D717" s="41"/>
      <c r="E717" s="41"/>
      <c r="F717" s="41" t="e">
        <f>IF(A717="","",'Frese Valve Selection'!D717)</f>
        <v>#N/A</v>
      </c>
      <c r="G717" s="41">
        <v>1</v>
      </c>
      <c r="H717" s="41" t="s">
        <v>78</v>
      </c>
      <c r="I717" s="41" t="e">
        <f>IF(A717="","",'Frese Valve Selection'!AF717&amp;" kPa")</f>
        <v>#N/A</v>
      </c>
      <c r="J717" s="41" t="e">
        <f>IF(A717="","",'Frese Valve Selection'!B717)</f>
        <v>#N/A</v>
      </c>
      <c r="K717" s="42" t="e">
        <f>IF(A717="","",'Frese Valve Selection'!E717)</f>
        <v>#N/A</v>
      </c>
    </row>
    <row r="718" spans="1:11">
      <c r="A718" s="40" t="e">
        <f>IF('Frese Valve Selection'!Q718=1,IF(ISBLANK('Frese Valve Selection'!T718),"",'Frese Valve Selection'!T718),"")</f>
        <v>#N/A</v>
      </c>
      <c r="B718" s="41" t="e">
        <f>IF(A718="","",'Frese Valve Selection'!C718)</f>
        <v>#N/A</v>
      </c>
      <c r="C718" s="41" t="e">
        <f>IF(A718="","",'Frese Valve Selection'!AE718)</f>
        <v>#N/A</v>
      </c>
      <c r="D718" s="41"/>
      <c r="E718" s="41"/>
      <c r="F718" s="41" t="e">
        <f>IF(A718="","",'Frese Valve Selection'!D718)</f>
        <v>#N/A</v>
      </c>
      <c r="G718" s="41">
        <v>1</v>
      </c>
      <c r="H718" s="41" t="s">
        <v>78</v>
      </c>
      <c r="I718" s="41" t="e">
        <f>IF(A718="","",'Frese Valve Selection'!AF718&amp;" kPa")</f>
        <v>#N/A</v>
      </c>
      <c r="J718" s="41" t="e">
        <f>IF(A718="","",'Frese Valve Selection'!B718)</f>
        <v>#N/A</v>
      </c>
      <c r="K718" s="42" t="e">
        <f>IF(A718="","",'Frese Valve Selection'!E718)</f>
        <v>#N/A</v>
      </c>
    </row>
    <row r="719" spans="1:11">
      <c r="A719" s="40" t="e">
        <f>IF('Frese Valve Selection'!Q719=1,IF(ISBLANK('Frese Valve Selection'!T719),"",'Frese Valve Selection'!T719),"")</f>
        <v>#N/A</v>
      </c>
      <c r="B719" s="41" t="e">
        <f>IF(A719="","",'Frese Valve Selection'!C719)</f>
        <v>#N/A</v>
      </c>
      <c r="C719" s="41" t="e">
        <f>IF(A719="","",'Frese Valve Selection'!AE719)</f>
        <v>#N/A</v>
      </c>
      <c r="D719" s="41"/>
      <c r="E719" s="41"/>
      <c r="F719" s="41" t="e">
        <f>IF(A719="","",'Frese Valve Selection'!D719)</f>
        <v>#N/A</v>
      </c>
      <c r="G719" s="41">
        <v>1</v>
      </c>
      <c r="H719" s="41" t="s">
        <v>78</v>
      </c>
      <c r="I719" s="41" t="e">
        <f>IF(A719="","",'Frese Valve Selection'!AF719&amp;" kPa")</f>
        <v>#N/A</v>
      </c>
      <c r="J719" s="41" t="e">
        <f>IF(A719="","",'Frese Valve Selection'!B719)</f>
        <v>#N/A</v>
      </c>
      <c r="K719" s="42" t="e">
        <f>IF(A719="","",'Frese Valve Selection'!E719)</f>
        <v>#N/A</v>
      </c>
    </row>
    <row r="720" spans="1:11">
      <c r="A720" s="40" t="e">
        <f>IF('Frese Valve Selection'!Q720=1,IF(ISBLANK('Frese Valve Selection'!T720),"",'Frese Valve Selection'!T720),"")</f>
        <v>#N/A</v>
      </c>
      <c r="B720" s="41" t="e">
        <f>IF(A720="","",'Frese Valve Selection'!C720)</f>
        <v>#N/A</v>
      </c>
      <c r="C720" s="41" t="e">
        <f>IF(A720="","",'Frese Valve Selection'!AE720)</f>
        <v>#N/A</v>
      </c>
      <c r="D720" s="41"/>
      <c r="E720" s="41"/>
      <c r="F720" s="41" t="e">
        <f>IF(A720="","",'Frese Valve Selection'!D720)</f>
        <v>#N/A</v>
      </c>
      <c r="G720" s="41">
        <v>1</v>
      </c>
      <c r="H720" s="41" t="s">
        <v>78</v>
      </c>
      <c r="I720" s="41" t="e">
        <f>IF(A720="","",'Frese Valve Selection'!AF720&amp;" kPa")</f>
        <v>#N/A</v>
      </c>
      <c r="J720" s="41" t="e">
        <f>IF(A720="","",'Frese Valve Selection'!B720)</f>
        <v>#N/A</v>
      </c>
      <c r="K720" s="42" t="e">
        <f>IF(A720="","",'Frese Valve Selection'!E720)</f>
        <v>#N/A</v>
      </c>
    </row>
    <row r="721" spans="1:11">
      <c r="A721" s="40" t="e">
        <f>IF('Frese Valve Selection'!Q721=1,IF(ISBLANK('Frese Valve Selection'!T721),"",'Frese Valve Selection'!T721),"")</f>
        <v>#N/A</v>
      </c>
      <c r="B721" s="41" t="e">
        <f>IF(A721="","",'Frese Valve Selection'!C721)</f>
        <v>#N/A</v>
      </c>
      <c r="C721" s="41" t="e">
        <f>IF(A721="","",'Frese Valve Selection'!AE721)</f>
        <v>#N/A</v>
      </c>
      <c r="D721" s="41"/>
      <c r="E721" s="41"/>
      <c r="F721" s="41" t="e">
        <f>IF(A721="","",'Frese Valve Selection'!D721)</f>
        <v>#N/A</v>
      </c>
      <c r="G721" s="41">
        <v>1</v>
      </c>
      <c r="H721" s="41" t="s">
        <v>78</v>
      </c>
      <c r="I721" s="41" t="e">
        <f>IF(A721="","",'Frese Valve Selection'!AF721&amp;" kPa")</f>
        <v>#N/A</v>
      </c>
      <c r="J721" s="41" t="e">
        <f>IF(A721="","",'Frese Valve Selection'!B721)</f>
        <v>#N/A</v>
      </c>
      <c r="K721" s="42" t="e">
        <f>IF(A721="","",'Frese Valve Selection'!E721)</f>
        <v>#N/A</v>
      </c>
    </row>
    <row r="722" spans="1:11">
      <c r="A722" s="40" t="e">
        <f>IF('Frese Valve Selection'!Q722=1,IF(ISBLANK('Frese Valve Selection'!T722),"",'Frese Valve Selection'!T722),"")</f>
        <v>#N/A</v>
      </c>
      <c r="B722" s="41" t="e">
        <f>IF(A722="","",'Frese Valve Selection'!C722)</f>
        <v>#N/A</v>
      </c>
      <c r="C722" s="41" t="e">
        <f>IF(A722="","",'Frese Valve Selection'!AE722)</f>
        <v>#N/A</v>
      </c>
      <c r="D722" s="41"/>
      <c r="E722" s="41"/>
      <c r="F722" s="41" t="e">
        <f>IF(A722="","",'Frese Valve Selection'!D722)</f>
        <v>#N/A</v>
      </c>
      <c r="G722" s="41">
        <v>1</v>
      </c>
      <c r="H722" s="41" t="s">
        <v>78</v>
      </c>
      <c r="I722" s="41" t="e">
        <f>IF(A722="","",'Frese Valve Selection'!AF722&amp;" kPa")</f>
        <v>#N/A</v>
      </c>
      <c r="J722" s="41" t="e">
        <f>IF(A722="","",'Frese Valve Selection'!B722)</f>
        <v>#N/A</v>
      </c>
      <c r="K722" s="42" t="e">
        <f>IF(A722="","",'Frese Valve Selection'!E722)</f>
        <v>#N/A</v>
      </c>
    </row>
    <row r="723" spans="1:11">
      <c r="A723" s="40" t="e">
        <f>IF('Frese Valve Selection'!Q723=1,IF(ISBLANK('Frese Valve Selection'!T723),"",'Frese Valve Selection'!T723),"")</f>
        <v>#N/A</v>
      </c>
      <c r="B723" s="41" t="e">
        <f>IF(A723="","",'Frese Valve Selection'!C723)</f>
        <v>#N/A</v>
      </c>
      <c r="C723" s="41" t="e">
        <f>IF(A723="","",'Frese Valve Selection'!AE723)</f>
        <v>#N/A</v>
      </c>
      <c r="D723" s="41"/>
      <c r="E723" s="41"/>
      <c r="F723" s="41" t="e">
        <f>IF(A723="","",'Frese Valve Selection'!D723)</f>
        <v>#N/A</v>
      </c>
      <c r="G723" s="41">
        <v>1</v>
      </c>
      <c r="H723" s="41" t="s">
        <v>78</v>
      </c>
      <c r="I723" s="41" t="e">
        <f>IF(A723="","",'Frese Valve Selection'!AF723&amp;" kPa")</f>
        <v>#N/A</v>
      </c>
      <c r="J723" s="41" t="e">
        <f>IF(A723="","",'Frese Valve Selection'!B723)</f>
        <v>#N/A</v>
      </c>
      <c r="K723" s="42" t="e">
        <f>IF(A723="","",'Frese Valve Selection'!E723)</f>
        <v>#N/A</v>
      </c>
    </row>
    <row r="724" spans="1:11">
      <c r="A724" s="40" t="e">
        <f>IF('Frese Valve Selection'!Q724=1,IF(ISBLANK('Frese Valve Selection'!T724),"",'Frese Valve Selection'!T724),"")</f>
        <v>#N/A</v>
      </c>
      <c r="B724" s="41" t="e">
        <f>IF(A724="","",'Frese Valve Selection'!C724)</f>
        <v>#N/A</v>
      </c>
      <c r="C724" s="41" t="e">
        <f>IF(A724="","",'Frese Valve Selection'!AE724)</f>
        <v>#N/A</v>
      </c>
      <c r="D724" s="41"/>
      <c r="E724" s="41"/>
      <c r="F724" s="41" t="e">
        <f>IF(A724="","",'Frese Valve Selection'!D724)</f>
        <v>#N/A</v>
      </c>
      <c r="G724" s="41">
        <v>1</v>
      </c>
      <c r="H724" s="41" t="s">
        <v>78</v>
      </c>
      <c r="I724" s="41" t="e">
        <f>IF(A724="","",'Frese Valve Selection'!AF724&amp;" kPa")</f>
        <v>#N/A</v>
      </c>
      <c r="J724" s="41" t="e">
        <f>IF(A724="","",'Frese Valve Selection'!B724)</f>
        <v>#N/A</v>
      </c>
      <c r="K724" s="42" t="e">
        <f>IF(A724="","",'Frese Valve Selection'!E724)</f>
        <v>#N/A</v>
      </c>
    </row>
    <row r="725" spans="1:11">
      <c r="A725" s="40" t="e">
        <f>IF('Frese Valve Selection'!Q725=1,IF(ISBLANK('Frese Valve Selection'!T725),"",'Frese Valve Selection'!T725),"")</f>
        <v>#N/A</v>
      </c>
      <c r="B725" s="41" t="e">
        <f>IF(A725="","",'Frese Valve Selection'!C725)</f>
        <v>#N/A</v>
      </c>
      <c r="C725" s="41" t="e">
        <f>IF(A725="","",'Frese Valve Selection'!AE725)</f>
        <v>#N/A</v>
      </c>
      <c r="D725" s="41"/>
      <c r="E725" s="41"/>
      <c r="F725" s="41" t="e">
        <f>IF(A725="","",'Frese Valve Selection'!D725)</f>
        <v>#N/A</v>
      </c>
      <c r="G725" s="41">
        <v>1</v>
      </c>
      <c r="H725" s="41" t="s">
        <v>78</v>
      </c>
      <c r="I725" s="41" t="e">
        <f>IF(A725="","",'Frese Valve Selection'!AF725&amp;" kPa")</f>
        <v>#N/A</v>
      </c>
      <c r="J725" s="41" t="e">
        <f>IF(A725="","",'Frese Valve Selection'!B725)</f>
        <v>#N/A</v>
      </c>
      <c r="K725" s="42" t="e">
        <f>IF(A725="","",'Frese Valve Selection'!E725)</f>
        <v>#N/A</v>
      </c>
    </row>
    <row r="726" spans="1:11">
      <c r="A726" s="40" t="e">
        <f>IF('Frese Valve Selection'!Q726=1,IF(ISBLANK('Frese Valve Selection'!T726),"",'Frese Valve Selection'!T726),"")</f>
        <v>#N/A</v>
      </c>
      <c r="B726" s="41" t="e">
        <f>IF(A726="","",'Frese Valve Selection'!C726)</f>
        <v>#N/A</v>
      </c>
      <c r="C726" s="41" t="e">
        <f>IF(A726="","",'Frese Valve Selection'!AE726)</f>
        <v>#N/A</v>
      </c>
      <c r="D726" s="41"/>
      <c r="E726" s="41"/>
      <c r="F726" s="41" t="e">
        <f>IF(A726="","",'Frese Valve Selection'!D726)</f>
        <v>#N/A</v>
      </c>
      <c r="G726" s="41">
        <v>1</v>
      </c>
      <c r="H726" s="41" t="s">
        <v>78</v>
      </c>
      <c r="I726" s="41" t="e">
        <f>IF(A726="","",'Frese Valve Selection'!AF726&amp;" kPa")</f>
        <v>#N/A</v>
      </c>
      <c r="J726" s="41" t="e">
        <f>IF(A726="","",'Frese Valve Selection'!B726)</f>
        <v>#N/A</v>
      </c>
      <c r="K726" s="42" t="e">
        <f>IF(A726="","",'Frese Valve Selection'!E726)</f>
        <v>#N/A</v>
      </c>
    </row>
    <row r="727" spans="1:11">
      <c r="A727" s="40" t="e">
        <f>IF('Frese Valve Selection'!Q727=1,IF(ISBLANK('Frese Valve Selection'!T727),"",'Frese Valve Selection'!T727),"")</f>
        <v>#N/A</v>
      </c>
      <c r="B727" s="41" t="e">
        <f>IF(A727="","",'Frese Valve Selection'!C727)</f>
        <v>#N/A</v>
      </c>
      <c r="C727" s="41" t="e">
        <f>IF(A727="","",'Frese Valve Selection'!AE727)</f>
        <v>#N/A</v>
      </c>
      <c r="D727" s="41"/>
      <c r="E727" s="41"/>
      <c r="F727" s="41" t="e">
        <f>IF(A727="","",'Frese Valve Selection'!D727)</f>
        <v>#N/A</v>
      </c>
      <c r="G727" s="41">
        <v>1</v>
      </c>
      <c r="H727" s="41" t="s">
        <v>78</v>
      </c>
      <c r="I727" s="41" t="e">
        <f>IF(A727="","",'Frese Valve Selection'!AF727&amp;" kPa")</f>
        <v>#N/A</v>
      </c>
      <c r="J727" s="41" t="e">
        <f>IF(A727="","",'Frese Valve Selection'!B727)</f>
        <v>#N/A</v>
      </c>
      <c r="K727" s="42" t="e">
        <f>IF(A727="","",'Frese Valve Selection'!E727)</f>
        <v>#N/A</v>
      </c>
    </row>
    <row r="728" spans="1:11">
      <c r="A728" s="40" t="e">
        <f>IF('Frese Valve Selection'!Q728=1,IF(ISBLANK('Frese Valve Selection'!T728),"",'Frese Valve Selection'!T728),"")</f>
        <v>#N/A</v>
      </c>
      <c r="B728" s="41" t="e">
        <f>IF(A728="","",'Frese Valve Selection'!C728)</f>
        <v>#N/A</v>
      </c>
      <c r="C728" s="41" t="e">
        <f>IF(A728="","",'Frese Valve Selection'!AE728)</f>
        <v>#N/A</v>
      </c>
      <c r="D728" s="41"/>
      <c r="E728" s="41"/>
      <c r="F728" s="41" t="e">
        <f>IF(A728="","",'Frese Valve Selection'!D728)</f>
        <v>#N/A</v>
      </c>
      <c r="G728" s="41">
        <v>1</v>
      </c>
      <c r="H728" s="41" t="s">
        <v>78</v>
      </c>
      <c r="I728" s="41" t="e">
        <f>IF(A728="","",'Frese Valve Selection'!AF728&amp;" kPa")</f>
        <v>#N/A</v>
      </c>
      <c r="J728" s="41" t="e">
        <f>IF(A728="","",'Frese Valve Selection'!B728)</f>
        <v>#N/A</v>
      </c>
      <c r="K728" s="42" t="e">
        <f>IF(A728="","",'Frese Valve Selection'!E728)</f>
        <v>#N/A</v>
      </c>
    </row>
    <row r="729" spans="1:11">
      <c r="A729" s="40" t="e">
        <f>IF('Frese Valve Selection'!Q729=1,IF(ISBLANK('Frese Valve Selection'!T729),"",'Frese Valve Selection'!T729),"")</f>
        <v>#N/A</v>
      </c>
      <c r="B729" s="41" t="e">
        <f>IF(A729="","",'Frese Valve Selection'!C729)</f>
        <v>#N/A</v>
      </c>
      <c r="C729" s="41" t="e">
        <f>IF(A729="","",'Frese Valve Selection'!AE729)</f>
        <v>#N/A</v>
      </c>
      <c r="D729" s="41"/>
      <c r="E729" s="41"/>
      <c r="F729" s="41" t="e">
        <f>IF(A729="","",'Frese Valve Selection'!D729)</f>
        <v>#N/A</v>
      </c>
      <c r="G729" s="41">
        <v>1</v>
      </c>
      <c r="H729" s="41" t="s">
        <v>78</v>
      </c>
      <c r="I729" s="41" t="e">
        <f>IF(A729="","",'Frese Valve Selection'!AF729&amp;" kPa")</f>
        <v>#N/A</v>
      </c>
      <c r="J729" s="41" t="e">
        <f>IF(A729="","",'Frese Valve Selection'!B729)</f>
        <v>#N/A</v>
      </c>
      <c r="K729" s="42" t="e">
        <f>IF(A729="","",'Frese Valve Selection'!E729)</f>
        <v>#N/A</v>
      </c>
    </row>
    <row r="730" spans="1:11">
      <c r="A730" s="40" t="e">
        <f>IF('Frese Valve Selection'!Q730=1,IF(ISBLANK('Frese Valve Selection'!T730),"",'Frese Valve Selection'!T730),"")</f>
        <v>#N/A</v>
      </c>
      <c r="B730" s="41" t="e">
        <f>IF(A730="","",'Frese Valve Selection'!C730)</f>
        <v>#N/A</v>
      </c>
      <c r="C730" s="41" t="e">
        <f>IF(A730="","",'Frese Valve Selection'!AE730)</f>
        <v>#N/A</v>
      </c>
      <c r="D730" s="41"/>
      <c r="E730" s="41"/>
      <c r="F730" s="41" t="e">
        <f>IF(A730="","",'Frese Valve Selection'!D730)</f>
        <v>#N/A</v>
      </c>
      <c r="G730" s="41">
        <v>1</v>
      </c>
      <c r="H730" s="41" t="s">
        <v>78</v>
      </c>
      <c r="I730" s="41" t="e">
        <f>IF(A730="","",'Frese Valve Selection'!AF730&amp;" kPa")</f>
        <v>#N/A</v>
      </c>
      <c r="J730" s="41" t="e">
        <f>IF(A730="","",'Frese Valve Selection'!B730)</f>
        <v>#N/A</v>
      </c>
      <c r="K730" s="42" t="e">
        <f>IF(A730="","",'Frese Valve Selection'!E730)</f>
        <v>#N/A</v>
      </c>
    </row>
    <row r="731" spans="1:11">
      <c r="A731" s="40" t="e">
        <f>IF('Frese Valve Selection'!Q731=1,IF(ISBLANK('Frese Valve Selection'!T731),"",'Frese Valve Selection'!T731),"")</f>
        <v>#N/A</v>
      </c>
      <c r="B731" s="41" t="e">
        <f>IF(A731="","",'Frese Valve Selection'!C731)</f>
        <v>#N/A</v>
      </c>
      <c r="C731" s="41" t="e">
        <f>IF(A731="","",'Frese Valve Selection'!AE731)</f>
        <v>#N/A</v>
      </c>
      <c r="D731" s="41"/>
      <c r="E731" s="41"/>
      <c r="F731" s="41" t="e">
        <f>IF(A731="","",'Frese Valve Selection'!D731)</f>
        <v>#N/A</v>
      </c>
      <c r="G731" s="41">
        <v>1</v>
      </c>
      <c r="H731" s="41" t="s">
        <v>78</v>
      </c>
      <c r="I731" s="41" t="e">
        <f>IF(A731="","",'Frese Valve Selection'!AF731&amp;" kPa")</f>
        <v>#N/A</v>
      </c>
      <c r="J731" s="41" t="e">
        <f>IF(A731="","",'Frese Valve Selection'!B731)</f>
        <v>#N/A</v>
      </c>
      <c r="K731" s="42" t="e">
        <f>IF(A731="","",'Frese Valve Selection'!E731)</f>
        <v>#N/A</v>
      </c>
    </row>
    <row r="732" spans="1:11">
      <c r="A732" s="40" t="e">
        <f>IF('Frese Valve Selection'!Q732=1,IF(ISBLANK('Frese Valve Selection'!T732),"",'Frese Valve Selection'!T732),"")</f>
        <v>#N/A</v>
      </c>
      <c r="B732" s="41" t="e">
        <f>IF(A732="","",'Frese Valve Selection'!C732)</f>
        <v>#N/A</v>
      </c>
      <c r="C732" s="41" t="e">
        <f>IF(A732="","",'Frese Valve Selection'!AE732)</f>
        <v>#N/A</v>
      </c>
      <c r="D732" s="41"/>
      <c r="E732" s="41"/>
      <c r="F732" s="41" t="e">
        <f>IF(A732="","",'Frese Valve Selection'!D732)</f>
        <v>#N/A</v>
      </c>
      <c r="G732" s="41">
        <v>1</v>
      </c>
      <c r="H732" s="41" t="s">
        <v>78</v>
      </c>
      <c r="I732" s="41" t="e">
        <f>IF(A732="","",'Frese Valve Selection'!AF732&amp;" kPa")</f>
        <v>#N/A</v>
      </c>
      <c r="J732" s="41" t="e">
        <f>IF(A732="","",'Frese Valve Selection'!B732)</f>
        <v>#N/A</v>
      </c>
      <c r="K732" s="42" t="e">
        <f>IF(A732="","",'Frese Valve Selection'!E732)</f>
        <v>#N/A</v>
      </c>
    </row>
    <row r="733" spans="1:11">
      <c r="A733" s="40" t="e">
        <f>IF('Frese Valve Selection'!Q733=1,IF(ISBLANK('Frese Valve Selection'!T733),"",'Frese Valve Selection'!T733),"")</f>
        <v>#N/A</v>
      </c>
      <c r="B733" s="41" t="e">
        <f>IF(A733="","",'Frese Valve Selection'!C733)</f>
        <v>#N/A</v>
      </c>
      <c r="C733" s="41" t="e">
        <f>IF(A733="","",'Frese Valve Selection'!AE733)</f>
        <v>#N/A</v>
      </c>
      <c r="D733" s="41"/>
      <c r="E733" s="41"/>
      <c r="F733" s="41" t="e">
        <f>IF(A733="","",'Frese Valve Selection'!D733)</f>
        <v>#N/A</v>
      </c>
      <c r="G733" s="41">
        <v>1</v>
      </c>
      <c r="H733" s="41" t="s">
        <v>78</v>
      </c>
      <c r="I733" s="41" t="e">
        <f>IF(A733="","",'Frese Valve Selection'!AF733&amp;" kPa")</f>
        <v>#N/A</v>
      </c>
      <c r="J733" s="41" t="e">
        <f>IF(A733="","",'Frese Valve Selection'!B733)</f>
        <v>#N/A</v>
      </c>
      <c r="K733" s="42" t="e">
        <f>IF(A733="","",'Frese Valve Selection'!E733)</f>
        <v>#N/A</v>
      </c>
    </row>
    <row r="734" spans="1:11">
      <c r="A734" s="40" t="e">
        <f>IF('Frese Valve Selection'!Q734=1,IF(ISBLANK('Frese Valve Selection'!T734),"",'Frese Valve Selection'!T734),"")</f>
        <v>#N/A</v>
      </c>
      <c r="B734" s="41" t="e">
        <f>IF(A734="","",'Frese Valve Selection'!C734)</f>
        <v>#N/A</v>
      </c>
      <c r="C734" s="41" t="e">
        <f>IF(A734="","",'Frese Valve Selection'!AE734)</f>
        <v>#N/A</v>
      </c>
      <c r="D734" s="41"/>
      <c r="E734" s="41"/>
      <c r="F734" s="41" t="e">
        <f>IF(A734="","",'Frese Valve Selection'!D734)</f>
        <v>#N/A</v>
      </c>
      <c r="G734" s="41">
        <v>1</v>
      </c>
      <c r="H734" s="41" t="s">
        <v>78</v>
      </c>
      <c r="I734" s="41" t="e">
        <f>IF(A734="","",'Frese Valve Selection'!AF734&amp;" kPa")</f>
        <v>#N/A</v>
      </c>
      <c r="J734" s="41" t="e">
        <f>IF(A734="","",'Frese Valve Selection'!B734)</f>
        <v>#N/A</v>
      </c>
      <c r="K734" s="42" t="e">
        <f>IF(A734="","",'Frese Valve Selection'!E734)</f>
        <v>#N/A</v>
      </c>
    </row>
    <row r="735" spans="1:11">
      <c r="A735" s="40" t="e">
        <f>IF('Frese Valve Selection'!Q735=1,IF(ISBLANK('Frese Valve Selection'!T735),"",'Frese Valve Selection'!T735),"")</f>
        <v>#N/A</v>
      </c>
      <c r="B735" s="41" t="e">
        <f>IF(A735="","",'Frese Valve Selection'!C735)</f>
        <v>#N/A</v>
      </c>
      <c r="C735" s="41" t="e">
        <f>IF(A735="","",'Frese Valve Selection'!AE735)</f>
        <v>#N/A</v>
      </c>
      <c r="D735" s="41"/>
      <c r="E735" s="41"/>
      <c r="F735" s="41" t="e">
        <f>IF(A735="","",'Frese Valve Selection'!D735)</f>
        <v>#N/A</v>
      </c>
      <c r="G735" s="41">
        <v>1</v>
      </c>
      <c r="H735" s="41" t="s">
        <v>78</v>
      </c>
      <c r="I735" s="41" t="e">
        <f>IF(A735="","",'Frese Valve Selection'!AF735&amp;" kPa")</f>
        <v>#N/A</v>
      </c>
      <c r="J735" s="41" t="e">
        <f>IF(A735="","",'Frese Valve Selection'!B735)</f>
        <v>#N/A</v>
      </c>
      <c r="K735" s="42" t="e">
        <f>IF(A735="","",'Frese Valve Selection'!E735)</f>
        <v>#N/A</v>
      </c>
    </row>
    <row r="736" spans="1:11">
      <c r="A736" s="40" t="e">
        <f>IF('Frese Valve Selection'!Q736=1,IF(ISBLANK('Frese Valve Selection'!T736),"",'Frese Valve Selection'!T736),"")</f>
        <v>#N/A</v>
      </c>
      <c r="B736" s="41" t="e">
        <f>IF(A736="","",'Frese Valve Selection'!C736)</f>
        <v>#N/A</v>
      </c>
      <c r="C736" s="41" t="e">
        <f>IF(A736="","",'Frese Valve Selection'!AE736)</f>
        <v>#N/A</v>
      </c>
      <c r="D736" s="41"/>
      <c r="E736" s="41"/>
      <c r="F736" s="41" t="e">
        <f>IF(A736="","",'Frese Valve Selection'!D736)</f>
        <v>#N/A</v>
      </c>
      <c r="G736" s="41">
        <v>1</v>
      </c>
      <c r="H736" s="41" t="s">
        <v>78</v>
      </c>
      <c r="I736" s="41" t="e">
        <f>IF(A736="","",'Frese Valve Selection'!AF736&amp;" kPa")</f>
        <v>#N/A</v>
      </c>
      <c r="J736" s="41" t="e">
        <f>IF(A736="","",'Frese Valve Selection'!B736)</f>
        <v>#N/A</v>
      </c>
      <c r="K736" s="42" t="e">
        <f>IF(A736="","",'Frese Valve Selection'!E736)</f>
        <v>#N/A</v>
      </c>
    </row>
    <row r="737" spans="1:11">
      <c r="A737" s="40" t="e">
        <f>IF('Frese Valve Selection'!Q737=1,IF(ISBLANK('Frese Valve Selection'!T737),"",'Frese Valve Selection'!T737),"")</f>
        <v>#N/A</v>
      </c>
      <c r="B737" s="41" t="e">
        <f>IF(A737="","",'Frese Valve Selection'!C737)</f>
        <v>#N/A</v>
      </c>
      <c r="C737" s="41" t="e">
        <f>IF(A737="","",'Frese Valve Selection'!AE737)</f>
        <v>#N/A</v>
      </c>
      <c r="D737" s="41"/>
      <c r="E737" s="41"/>
      <c r="F737" s="41" t="e">
        <f>IF(A737="","",'Frese Valve Selection'!D737)</f>
        <v>#N/A</v>
      </c>
      <c r="G737" s="41">
        <v>1</v>
      </c>
      <c r="H737" s="41" t="s">
        <v>78</v>
      </c>
      <c r="I737" s="41" t="e">
        <f>IF(A737="","",'Frese Valve Selection'!AF737&amp;" kPa")</f>
        <v>#N/A</v>
      </c>
      <c r="J737" s="41" t="e">
        <f>IF(A737="","",'Frese Valve Selection'!B737)</f>
        <v>#N/A</v>
      </c>
      <c r="K737" s="42" t="e">
        <f>IF(A737="","",'Frese Valve Selection'!E737)</f>
        <v>#N/A</v>
      </c>
    </row>
    <row r="738" spans="1:11">
      <c r="A738" s="40" t="e">
        <f>IF('Frese Valve Selection'!Q738=1,IF(ISBLANK('Frese Valve Selection'!T738),"",'Frese Valve Selection'!T738),"")</f>
        <v>#N/A</v>
      </c>
      <c r="B738" s="41" t="e">
        <f>IF(A738="","",'Frese Valve Selection'!C738)</f>
        <v>#N/A</v>
      </c>
      <c r="C738" s="41" t="e">
        <f>IF(A738="","",'Frese Valve Selection'!AE738)</f>
        <v>#N/A</v>
      </c>
      <c r="D738" s="41"/>
      <c r="E738" s="41"/>
      <c r="F738" s="41" t="e">
        <f>IF(A738="","",'Frese Valve Selection'!D738)</f>
        <v>#N/A</v>
      </c>
      <c r="G738" s="41">
        <v>1</v>
      </c>
      <c r="H738" s="41" t="s">
        <v>78</v>
      </c>
      <c r="I738" s="41" t="e">
        <f>IF(A738="","",'Frese Valve Selection'!AF738&amp;" kPa")</f>
        <v>#N/A</v>
      </c>
      <c r="J738" s="41" t="e">
        <f>IF(A738="","",'Frese Valve Selection'!B738)</f>
        <v>#N/A</v>
      </c>
      <c r="K738" s="42" t="e">
        <f>IF(A738="","",'Frese Valve Selection'!E738)</f>
        <v>#N/A</v>
      </c>
    </row>
    <row r="739" spans="1:11">
      <c r="A739" s="40" t="e">
        <f>IF('Frese Valve Selection'!Q739=1,IF(ISBLANK('Frese Valve Selection'!T739),"",'Frese Valve Selection'!T739),"")</f>
        <v>#N/A</v>
      </c>
      <c r="B739" s="41" t="e">
        <f>IF(A739="","",'Frese Valve Selection'!C739)</f>
        <v>#N/A</v>
      </c>
      <c r="C739" s="41" t="e">
        <f>IF(A739="","",'Frese Valve Selection'!AE739)</f>
        <v>#N/A</v>
      </c>
      <c r="D739" s="41"/>
      <c r="E739" s="41"/>
      <c r="F739" s="41" t="e">
        <f>IF(A739="","",'Frese Valve Selection'!D739)</f>
        <v>#N/A</v>
      </c>
      <c r="G739" s="41">
        <v>1</v>
      </c>
      <c r="H739" s="41" t="s">
        <v>78</v>
      </c>
      <c r="I739" s="41" t="e">
        <f>IF(A739="","",'Frese Valve Selection'!AF739&amp;" kPa")</f>
        <v>#N/A</v>
      </c>
      <c r="J739" s="41" t="e">
        <f>IF(A739="","",'Frese Valve Selection'!B739)</f>
        <v>#N/A</v>
      </c>
      <c r="K739" s="42" t="e">
        <f>IF(A739="","",'Frese Valve Selection'!E739)</f>
        <v>#N/A</v>
      </c>
    </row>
    <row r="740" spans="1:11">
      <c r="A740" s="40" t="e">
        <f>IF('Frese Valve Selection'!Q740=1,IF(ISBLANK('Frese Valve Selection'!T740),"",'Frese Valve Selection'!T740),"")</f>
        <v>#N/A</v>
      </c>
      <c r="B740" s="41" t="e">
        <f>IF(A740="","",'Frese Valve Selection'!C740)</f>
        <v>#N/A</v>
      </c>
      <c r="C740" s="41" t="e">
        <f>IF(A740="","",'Frese Valve Selection'!AE740)</f>
        <v>#N/A</v>
      </c>
      <c r="D740" s="41"/>
      <c r="E740" s="41"/>
      <c r="F740" s="41" t="e">
        <f>IF(A740="","",'Frese Valve Selection'!D740)</f>
        <v>#N/A</v>
      </c>
      <c r="G740" s="41">
        <v>1</v>
      </c>
      <c r="H740" s="41" t="s">
        <v>78</v>
      </c>
      <c r="I740" s="41" t="e">
        <f>IF(A740="","",'Frese Valve Selection'!AF740&amp;" kPa")</f>
        <v>#N/A</v>
      </c>
      <c r="J740" s="41" t="e">
        <f>IF(A740="","",'Frese Valve Selection'!B740)</f>
        <v>#N/A</v>
      </c>
      <c r="K740" s="42" t="e">
        <f>IF(A740="","",'Frese Valve Selection'!E740)</f>
        <v>#N/A</v>
      </c>
    </row>
    <row r="741" spans="1:11">
      <c r="A741" s="40" t="e">
        <f>IF('Frese Valve Selection'!Q741=1,IF(ISBLANK('Frese Valve Selection'!T741),"",'Frese Valve Selection'!T741),"")</f>
        <v>#N/A</v>
      </c>
      <c r="B741" s="41" t="e">
        <f>IF(A741="","",'Frese Valve Selection'!C741)</f>
        <v>#N/A</v>
      </c>
      <c r="C741" s="41" t="e">
        <f>IF(A741="","",'Frese Valve Selection'!AE741)</f>
        <v>#N/A</v>
      </c>
      <c r="D741" s="41"/>
      <c r="E741" s="41"/>
      <c r="F741" s="41" t="e">
        <f>IF(A741="","",'Frese Valve Selection'!D741)</f>
        <v>#N/A</v>
      </c>
      <c r="G741" s="41">
        <v>1</v>
      </c>
      <c r="H741" s="41" t="s">
        <v>78</v>
      </c>
      <c r="I741" s="41" t="e">
        <f>IF(A741="","",'Frese Valve Selection'!AF741&amp;" kPa")</f>
        <v>#N/A</v>
      </c>
      <c r="J741" s="41" t="e">
        <f>IF(A741="","",'Frese Valve Selection'!B741)</f>
        <v>#N/A</v>
      </c>
      <c r="K741" s="42" t="e">
        <f>IF(A741="","",'Frese Valve Selection'!E741)</f>
        <v>#N/A</v>
      </c>
    </row>
    <row r="742" spans="1:11">
      <c r="A742" s="40" t="e">
        <f>IF('Frese Valve Selection'!Q742=1,IF(ISBLANK('Frese Valve Selection'!T742),"",'Frese Valve Selection'!T742),"")</f>
        <v>#N/A</v>
      </c>
      <c r="B742" s="41" t="e">
        <f>IF(A742="","",'Frese Valve Selection'!C742)</f>
        <v>#N/A</v>
      </c>
      <c r="C742" s="41" t="e">
        <f>IF(A742="","",'Frese Valve Selection'!AE742)</f>
        <v>#N/A</v>
      </c>
      <c r="D742" s="41"/>
      <c r="E742" s="41"/>
      <c r="F742" s="41" t="e">
        <f>IF(A742="","",'Frese Valve Selection'!D742)</f>
        <v>#N/A</v>
      </c>
      <c r="G742" s="41">
        <v>1</v>
      </c>
      <c r="H742" s="41" t="s">
        <v>78</v>
      </c>
      <c r="I742" s="41" t="e">
        <f>IF(A742="","",'Frese Valve Selection'!AF742&amp;" kPa")</f>
        <v>#N/A</v>
      </c>
      <c r="J742" s="41" t="e">
        <f>IF(A742="","",'Frese Valve Selection'!B742)</f>
        <v>#N/A</v>
      </c>
      <c r="K742" s="42" t="e">
        <f>IF(A742="","",'Frese Valve Selection'!E742)</f>
        <v>#N/A</v>
      </c>
    </row>
    <row r="743" spans="1:11">
      <c r="A743" s="40" t="e">
        <f>IF('Frese Valve Selection'!Q743=1,IF(ISBLANK('Frese Valve Selection'!T743),"",'Frese Valve Selection'!T743),"")</f>
        <v>#N/A</v>
      </c>
      <c r="B743" s="41" t="e">
        <f>IF(A743="","",'Frese Valve Selection'!C743)</f>
        <v>#N/A</v>
      </c>
      <c r="C743" s="41" t="e">
        <f>IF(A743="","",'Frese Valve Selection'!AE743)</f>
        <v>#N/A</v>
      </c>
      <c r="D743" s="41"/>
      <c r="E743" s="41"/>
      <c r="F743" s="41" t="e">
        <f>IF(A743="","",'Frese Valve Selection'!D743)</f>
        <v>#N/A</v>
      </c>
      <c r="G743" s="41">
        <v>1</v>
      </c>
      <c r="H743" s="41" t="s">
        <v>78</v>
      </c>
      <c r="I743" s="41" t="e">
        <f>IF(A743="","",'Frese Valve Selection'!AF743&amp;" kPa")</f>
        <v>#N/A</v>
      </c>
      <c r="J743" s="41" t="e">
        <f>IF(A743="","",'Frese Valve Selection'!B743)</f>
        <v>#N/A</v>
      </c>
      <c r="K743" s="42" t="e">
        <f>IF(A743="","",'Frese Valve Selection'!E743)</f>
        <v>#N/A</v>
      </c>
    </row>
    <row r="744" spans="1:11">
      <c r="A744" s="40" t="e">
        <f>IF('Frese Valve Selection'!Q744=1,IF(ISBLANK('Frese Valve Selection'!T744),"",'Frese Valve Selection'!T744),"")</f>
        <v>#N/A</v>
      </c>
      <c r="B744" s="41" t="e">
        <f>IF(A744="","",'Frese Valve Selection'!C744)</f>
        <v>#N/A</v>
      </c>
      <c r="C744" s="41" t="e">
        <f>IF(A744="","",'Frese Valve Selection'!AE744)</f>
        <v>#N/A</v>
      </c>
      <c r="D744" s="41"/>
      <c r="E744" s="41"/>
      <c r="F744" s="41" t="e">
        <f>IF(A744="","",'Frese Valve Selection'!D744)</f>
        <v>#N/A</v>
      </c>
      <c r="G744" s="41">
        <v>1</v>
      </c>
      <c r="H744" s="41" t="s">
        <v>78</v>
      </c>
      <c r="I744" s="41" t="e">
        <f>IF(A744="","",'Frese Valve Selection'!AF744&amp;" kPa")</f>
        <v>#N/A</v>
      </c>
      <c r="J744" s="41" t="e">
        <f>IF(A744="","",'Frese Valve Selection'!B744)</f>
        <v>#N/A</v>
      </c>
      <c r="K744" s="42" t="e">
        <f>IF(A744="","",'Frese Valve Selection'!E744)</f>
        <v>#N/A</v>
      </c>
    </row>
    <row r="745" spans="1:11">
      <c r="A745" s="40" t="e">
        <f>IF('Frese Valve Selection'!Q745=1,IF(ISBLANK('Frese Valve Selection'!T745),"",'Frese Valve Selection'!T745),"")</f>
        <v>#N/A</v>
      </c>
      <c r="B745" s="41" t="e">
        <f>IF(A745="","",'Frese Valve Selection'!C745)</f>
        <v>#N/A</v>
      </c>
      <c r="C745" s="41" t="e">
        <f>IF(A745="","",'Frese Valve Selection'!AE745)</f>
        <v>#N/A</v>
      </c>
      <c r="D745" s="41"/>
      <c r="E745" s="41"/>
      <c r="F745" s="41" t="e">
        <f>IF(A745="","",'Frese Valve Selection'!D745)</f>
        <v>#N/A</v>
      </c>
      <c r="G745" s="41">
        <v>1</v>
      </c>
      <c r="H745" s="41" t="s">
        <v>78</v>
      </c>
      <c r="I745" s="41" t="e">
        <f>IF(A745="","",'Frese Valve Selection'!AF745&amp;" kPa")</f>
        <v>#N/A</v>
      </c>
      <c r="J745" s="41" t="e">
        <f>IF(A745="","",'Frese Valve Selection'!B745)</f>
        <v>#N/A</v>
      </c>
      <c r="K745" s="42" t="e">
        <f>IF(A745="","",'Frese Valve Selection'!E745)</f>
        <v>#N/A</v>
      </c>
    </row>
    <row r="746" spans="1:11">
      <c r="A746" s="40" t="e">
        <f>IF('Frese Valve Selection'!Q746=1,IF(ISBLANK('Frese Valve Selection'!T746),"",'Frese Valve Selection'!T746),"")</f>
        <v>#N/A</v>
      </c>
      <c r="B746" s="41" t="e">
        <f>IF(A746="","",'Frese Valve Selection'!C746)</f>
        <v>#N/A</v>
      </c>
      <c r="C746" s="41" t="e">
        <f>IF(A746="","",'Frese Valve Selection'!AE746)</f>
        <v>#N/A</v>
      </c>
      <c r="D746" s="41"/>
      <c r="E746" s="41"/>
      <c r="F746" s="41" t="e">
        <f>IF(A746="","",'Frese Valve Selection'!D746)</f>
        <v>#N/A</v>
      </c>
      <c r="G746" s="41">
        <v>1</v>
      </c>
      <c r="H746" s="41" t="s">
        <v>78</v>
      </c>
      <c r="I746" s="41" t="e">
        <f>IF(A746="","",'Frese Valve Selection'!AF746&amp;" kPa")</f>
        <v>#N/A</v>
      </c>
      <c r="J746" s="41" t="e">
        <f>IF(A746="","",'Frese Valve Selection'!B746)</f>
        <v>#N/A</v>
      </c>
      <c r="K746" s="42" t="e">
        <f>IF(A746="","",'Frese Valve Selection'!E746)</f>
        <v>#N/A</v>
      </c>
    </row>
    <row r="747" spans="1:11">
      <c r="A747" s="40" t="e">
        <f>IF('Frese Valve Selection'!Q747=1,IF(ISBLANK('Frese Valve Selection'!T747),"",'Frese Valve Selection'!T747),"")</f>
        <v>#N/A</v>
      </c>
      <c r="B747" s="41" t="e">
        <f>IF(A747="","",'Frese Valve Selection'!C747)</f>
        <v>#N/A</v>
      </c>
      <c r="C747" s="41" t="e">
        <f>IF(A747="","",'Frese Valve Selection'!AE747)</f>
        <v>#N/A</v>
      </c>
      <c r="D747" s="41"/>
      <c r="E747" s="41"/>
      <c r="F747" s="41" t="e">
        <f>IF(A747="","",'Frese Valve Selection'!D747)</f>
        <v>#N/A</v>
      </c>
      <c r="G747" s="41">
        <v>1</v>
      </c>
      <c r="H747" s="41" t="s">
        <v>78</v>
      </c>
      <c r="I747" s="41" t="e">
        <f>IF(A747="","",'Frese Valve Selection'!AF747&amp;" kPa")</f>
        <v>#N/A</v>
      </c>
      <c r="J747" s="41" t="e">
        <f>IF(A747="","",'Frese Valve Selection'!B747)</f>
        <v>#N/A</v>
      </c>
      <c r="K747" s="42" t="e">
        <f>IF(A747="","",'Frese Valve Selection'!E747)</f>
        <v>#N/A</v>
      </c>
    </row>
    <row r="748" spans="1:11">
      <c r="A748" s="40" t="e">
        <f>IF('Frese Valve Selection'!Q748=1,IF(ISBLANK('Frese Valve Selection'!T748),"",'Frese Valve Selection'!T748),"")</f>
        <v>#N/A</v>
      </c>
      <c r="B748" s="41" t="e">
        <f>IF(A748="","",'Frese Valve Selection'!C748)</f>
        <v>#N/A</v>
      </c>
      <c r="C748" s="41" t="e">
        <f>IF(A748="","",'Frese Valve Selection'!AE748)</f>
        <v>#N/A</v>
      </c>
      <c r="D748" s="41"/>
      <c r="E748" s="41"/>
      <c r="F748" s="41" t="e">
        <f>IF(A748="","",'Frese Valve Selection'!D748)</f>
        <v>#N/A</v>
      </c>
      <c r="G748" s="41">
        <v>1</v>
      </c>
      <c r="H748" s="41" t="s">
        <v>78</v>
      </c>
      <c r="I748" s="41" t="e">
        <f>IF(A748="","",'Frese Valve Selection'!AF748&amp;" kPa")</f>
        <v>#N/A</v>
      </c>
      <c r="J748" s="41" t="e">
        <f>IF(A748="","",'Frese Valve Selection'!B748)</f>
        <v>#N/A</v>
      </c>
      <c r="K748" s="42" t="e">
        <f>IF(A748="","",'Frese Valve Selection'!E748)</f>
        <v>#N/A</v>
      </c>
    </row>
    <row r="749" spans="1:11">
      <c r="A749" s="40" t="e">
        <f>IF('Frese Valve Selection'!Q749=1,IF(ISBLANK('Frese Valve Selection'!T749),"",'Frese Valve Selection'!T749),"")</f>
        <v>#N/A</v>
      </c>
      <c r="B749" s="41" t="e">
        <f>IF(A749="","",'Frese Valve Selection'!C749)</f>
        <v>#N/A</v>
      </c>
      <c r="C749" s="41" t="e">
        <f>IF(A749="","",'Frese Valve Selection'!AE749)</f>
        <v>#N/A</v>
      </c>
      <c r="D749" s="41"/>
      <c r="E749" s="41"/>
      <c r="F749" s="41" t="e">
        <f>IF(A749="","",'Frese Valve Selection'!D749)</f>
        <v>#N/A</v>
      </c>
      <c r="G749" s="41">
        <v>1</v>
      </c>
      <c r="H749" s="41" t="s">
        <v>78</v>
      </c>
      <c r="I749" s="41" t="e">
        <f>IF(A749="","",'Frese Valve Selection'!AF749&amp;" kPa")</f>
        <v>#N/A</v>
      </c>
      <c r="J749" s="41" t="e">
        <f>IF(A749="","",'Frese Valve Selection'!B749)</f>
        <v>#N/A</v>
      </c>
      <c r="K749" s="42" t="e">
        <f>IF(A749="","",'Frese Valve Selection'!E749)</f>
        <v>#N/A</v>
      </c>
    </row>
    <row r="750" spans="1:11">
      <c r="A750" s="40" t="e">
        <f>IF('Frese Valve Selection'!Q750=1,IF(ISBLANK('Frese Valve Selection'!T750),"",'Frese Valve Selection'!T750),"")</f>
        <v>#N/A</v>
      </c>
      <c r="B750" s="41" t="e">
        <f>IF(A750="","",'Frese Valve Selection'!C750)</f>
        <v>#N/A</v>
      </c>
      <c r="C750" s="41" t="e">
        <f>IF(A750="","",'Frese Valve Selection'!AE750)</f>
        <v>#N/A</v>
      </c>
      <c r="D750" s="41"/>
      <c r="E750" s="41"/>
      <c r="F750" s="41" t="e">
        <f>IF(A750="","",'Frese Valve Selection'!D750)</f>
        <v>#N/A</v>
      </c>
      <c r="G750" s="41">
        <v>1</v>
      </c>
      <c r="H750" s="41" t="s">
        <v>78</v>
      </c>
      <c r="I750" s="41" t="e">
        <f>IF(A750="","",'Frese Valve Selection'!AF750&amp;" kPa")</f>
        <v>#N/A</v>
      </c>
      <c r="J750" s="41" t="e">
        <f>IF(A750="","",'Frese Valve Selection'!B750)</f>
        <v>#N/A</v>
      </c>
      <c r="K750" s="42" t="e">
        <f>IF(A750="","",'Frese Valve Selection'!E750)</f>
        <v>#N/A</v>
      </c>
    </row>
    <row r="751" spans="1:11">
      <c r="A751" s="40" t="e">
        <f>IF('Frese Valve Selection'!Q751=1,IF(ISBLANK('Frese Valve Selection'!T751),"",'Frese Valve Selection'!T751),"")</f>
        <v>#N/A</v>
      </c>
      <c r="B751" s="41" t="e">
        <f>IF(A751="","",'Frese Valve Selection'!C751)</f>
        <v>#N/A</v>
      </c>
      <c r="C751" s="41" t="e">
        <f>IF(A751="","",'Frese Valve Selection'!AE751)</f>
        <v>#N/A</v>
      </c>
      <c r="D751" s="41"/>
      <c r="E751" s="41"/>
      <c r="F751" s="41" t="e">
        <f>IF(A751="","",'Frese Valve Selection'!D751)</f>
        <v>#N/A</v>
      </c>
      <c r="G751" s="41">
        <v>1</v>
      </c>
      <c r="H751" s="41" t="s">
        <v>78</v>
      </c>
      <c r="I751" s="41" t="e">
        <f>IF(A751="","",'Frese Valve Selection'!AF751&amp;" kPa")</f>
        <v>#N/A</v>
      </c>
      <c r="J751" s="41" t="e">
        <f>IF(A751="","",'Frese Valve Selection'!B751)</f>
        <v>#N/A</v>
      </c>
      <c r="K751" s="42" t="e">
        <f>IF(A751="","",'Frese Valve Selection'!E751)</f>
        <v>#N/A</v>
      </c>
    </row>
    <row r="752" spans="1:11">
      <c r="A752" s="40" t="e">
        <f>IF('Frese Valve Selection'!Q752=1,IF(ISBLANK('Frese Valve Selection'!T752),"",'Frese Valve Selection'!T752),"")</f>
        <v>#N/A</v>
      </c>
      <c r="B752" s="41" t="e">
        <f>IF(A752="","",'Frese Valve Selection'!C752)</f>
        <v>#N/A</v>
      </c>
      <c r="C752" s="41" t="e">
        <f>IF(A752="","",'Frese Valve Selection'!AE752)</f>
        <v>#N/A</v>
      </c>
      <c r="D752" s="41"/>
      <c r="E752" s="41"/>
      <c r="F752" s="41" t="e">
        <f>IF(A752="","",'Frese Valve Selection'!D752)</f>
        <v>#N/A</v>
      </c>
      <c r="G752" s="41">
        <v>1</v>
      </c>
      <c r="H752" s="41" t="s">
        <v>78</v>
      </c>
      <c r="I752" s="41" t="e">
        <f>IF(A752="","",'Frese Valve Selection'!AF752&amp;" kPa")</f>
        <v>#N/A</v>
      </c>
      <c r="J752" s="41" t="e">
        <f>IF(A752="","",'Frese Valve Selection'!B752)</f>
        <v>#N/A</v>
      </c>
      <c r="K752" s="42" t="e">
        <f>IF(A752="","",'Frese Valve Selection'!E752)</f>
        <v>#N/A</v>
      </c>
    </row>
    <row r="753" spans="1:11">
      <c r="A753" s="40" t="e">
        <f>IF('Frese Valve Selection'!Q753=1,IF(ISBLANK('Frese Valve Selection'!T753),"",'Frese Valve Selection'!T753),"")</f>
        <v>#N/A</v>
      </c>
      <c r="B753" s="41" t="e">
        <f>IF(A753="","",'Frese Valve Selection'!C753)</f>
        <v>#N/A</v>
      </c>
      <c r="C753" s="41" t="e">
        <f>IF(A753="","",'Frese Valve Selection'!AE753)</f>
        <v>#N/A</v>
      </c>
      <c r="D753" s="41"/>
      <c r="E753" s="41"/>
      <c r="F753" s="41" t="e">
        <f>IF(A753="","",'Frese Valve Selection'!D753)</f>
        <v>#N/A</v>
      </c>
      <c r="G753" s="41">
        <v>1</v>
      </c>
      <c r="H753" s="41" t="s">
        <v>78</v>
      </c>
      <c r="I753" s="41" t="e">
        <f>IF(A753="","",'Frese Valve Selection'!AF753&amp;" kPa")</f>
        <v>#N/A</v>
      </c>
      <c r="J753" s="41" t="e">
        <f>IF(A753="","",'Frese Valve Selection'!B753)</f>
        <v>#N/A</v>
      </c>
      <c r="K753" s="42" t="e">
        <f>IF(A753="","",'Frese Valve Selection'!E753)</f>
        <v>#N/A</v>
      </c>
    </row>
    <row r="754" spans="1:11">
      <c r="A754" s="40" t="e">
        <f>IF('Frese Valve Selection'!Q754=1,IF(ISBLANK('Frese Valve Selection'!T754),"",'Frese Valve Selection'!T754),"")</f>
        <v>#N/A</v>
      </c>
      <c r="B754" s="41" t="e">
        <f>IF(A754="","",'Frese Valve Selection'!C754)</f>
        <v>#N/A</v>
      </c>
      <c r="C754" s="41" t="e">
        <f>IF(A754="","",'Frese Valve Selection'!AE754)</f>
        <v>#N/A</v>
      </c>
      <c r="D754" s="41"/>
      <c r="E754" s="41"/>
      <c r="F754" s="41" t="e">
        <f>IF(A754="","",'Frese Valve Selection'!D754)</f>
        <v>#N/A</v>
      </c>
      <c r="G754" s="41">
        <v>1</v>
      </c>
      <c r="H754" s="41" t="s">
        <v>78</v>
      </c>
      <c r="I754" s="41" t="e">
        <f>IF(A754="","",'Frese Valve Selection'!AF754&amp;" kPa")</f>
        <v>#N/A</v>
      </c>
      <c r="J754" s="41" t="e">
        <f>IF(A754="","",'Frese Valve Selection'!B754)</f>
        <v>#N/A</v>
      </c>
      <c r="K754" s="42" t="e">
        <f>IF(A754="","",'Frese Valve Selection'!E754)</f>
        <v>#N/A</v>
      </c>
    </row>
    <row r="755" spans="1:11">
      <c r="A755" s="40" t="e">
        <f>IF('Frese Valve Selection'!Q755=1,IF(ISBLANK('Frese Valve Selection'!T755),"",'Frese Valve Selection'!T755),"")</f>
        <v>#N/A</v>
      </c>
      <c r="B755" s="41" t="e">
        <f>IF(A755="","",'Frese Valve Selection'!C755)</f>
        <v>#N/A</v>
      </c>
      <c r="C755" s="41" t="e">
        <f>IF(A755="","",'Frese Valve Selection'!AE755)</f>
        <v>#N/A</v>
      </c>
      <c r="D755" s="41"/>
      <c r="E755" s="41"/>
      <c r="F755" s="41" t="e">
        <f>IF(A755="","",'Frese Valve Selection'!D755)</f>
        <v>#N/A</v>
      </c>
      <c r="G755" s="41">
        <v>1</v>
      </c>
      <c r="H755" s="41" t="s">
        <v>78</v>
      </c>
      <c r="I755" s="41" t="e">
        <f>IF(A755="","",'Frese Valve Selection'!AF755&amp;" kPa")</f>
        <v>#N/A</v>
      </c>
      <c r="J755" s="41" t="e">
        <f>IF(A755="","",'Frese Valve Selection'!B755)</f>
        <v>#N/A</v>
      </c>
      <c r="K755" s="42" t="e">
        <f>IF(A755="","",'Frese Valve Selection'!E755)</f>
        <v>#N/A</v>
      </c>
    </row>
    <row r="756" spans="1:11">
      <c r="A756" s="40" t="e">
        <f>IF('Frese Valve Selection'!Q756=1,IF(ISBLANK('Frese Valve Selection'!T756),"",'Frese Valve Selection'!T756),"")</f>
        <v>#N/A</v>
      </c>
      <c r="B756" s="41" t="e">
        <f>IF(A756="","",'Frese Valve Selection'!C756)</f>
        <v>#N/A</v>
      </c>
      <c r="C756" s="41" t="e">
        <f>IF(A756="","",'Frese Valve Selection'!AE756)</f>
        <v>#N/A</v>
      </c>
      <c r="D756" s="41"/>
      <c r="E756" s="41"/>
      <c r="F756" s="41" t="e">
        <f>IF(A756="","",'Frese Valve Selection'!D756)</f>
        <v>#N/A</v>
      </c>
      <c r="G756" s="41">
        <v>1</v>
      </c>
      <c r="H756" s="41" t="s">
        <v>78</v>
      </c>
      <c r="I756" s="41" t="e">
        <f>IF(A756="","",'Frese Valve Selection'!AF756&amp;" kPa")</f>
        <v>#N/A</v>
      </c>
      <c r="J756" s="41" t="e">
        <f>IF(A756="","",'Frese Valve Selection'!B756)</f>
        <v>#N/A</v>
      </c>
      <c r="K756" s="42" t="e">
        <f>IF(A756="","",'Frese Valve Selection'!E756)</f>
        <v>#N/A</v>
      </c>
    </row>
    <row r="757" spans="1:11">
      <c r="A757" s="40" t="e">
        <f>IF('Frese Valve Selection'!Q757=1,IF(ISBLANK('Frese Valve Selection'!T757),"",'Frese Valve Selection'!T757),"")</f>
        <v>#N/A</v>
      </c>
      <c r="B757" s="41" t="e">
        <f>IF(A757="","",'Frese Valve Selection'!C757)</f>
        <v>#N/A</v>
      </c>
      <c r="C757" s="41" t="e">
        <f>IF(A757="","",'Frese Valve Selection'!AE757)</f>
        <v>#N/A</v>
      </c>
      <c r="D757" s="41"/>
      <c r="E757" s="41"/>
      <c r="F757" s="41" t="e">
        <f>IF(A757="","",'Frese Valve Selection'!D757)</f>
        <v>#N/A</v>
      </c>
      <c r="G757" s="41">
        <v>1</v>
      </c>
      <c r="H757" s="41" t="s">
        <v>78</v>
      </c>
      <c r="I757" s="41" t="e">
        <f>IF(A757="","",'Frese Valve Selection'!AF757&amp;" kPa")</f>
        <v>#N/A</v>
      </c>
      <c r="J757" s="41" t="e">
        <f>IF(A757="","",'Frese Valve Selection'!B757)</f>
        <v>#N/A</v>
      </c>
      <c r="K757" s="42" t="e">
        <f>IF(A757="","",'Frese Valve Selection'!E757)</f>
        <v>#N/A</v>
      </c>
    </row>
    <row r="758" spans="1:11">
      <c r="A758" s="40" t="e">
        <f>IF('Frese Valve Selection'!Q758=1,IF(ISBLANK('Frese Valve Selection'!T758),"",'Frese Valve Selection'!T758),"")</f>
        <v>#N/A</v>
      </c>
      <c r="B758" s="41" t="e">
        <f>IF(A758="","",'Frese Valve Selection'!C758)</f>
        <v>#N/A</v>
      </c>
      <c r="C758" s="41" t="e">
        <f>IF(A758="","",'Frese Valve Selection'!AE758)</f>
        <v>#N/A</v>
      </c>
      <c r="D758" s="41"/>
      <c r="E758" s="41"/>
      <c r="F758" s="41" t="e">
        <f>IF(A758="","",'Frese Valve Selection'!D758)</f>
        <v>#N/A</v>
      </c>
      <c r="G758" s="41">
        <v>1</v>
      </c>
      <c r="H758" s="41" t="s">
        <v>78</v>
      </c>
      <c r="I758" s="41" t="e">
        <f>IF(A758="","",'Frese Valve Selection'!AF758&amp;" kPa")</f>
        <v>#N/A</v>
      </c>
      <c r="J758" s="41" t="e">
        <f>IF(A758="","",'Frese Valve Selection'!B758)</f>
        <v>#N/A</v>
      </c>
      <c r="K758" s="42" t="e">
        <f>IF(A758="","",'Frese Valve Selection'!E758)</f>
        <v>#N/A</v>
      </c>
    </row>
    <row r="759" spans="1:11">
      <c r="A759" s="40" t="e">
        <f>IF('Frese Valve Selection'!Q759=1,IF(ISBLANK('Frese Valve Selection'!T759),"",'Frese Valve Selection'!T759),"")</f>
        <v>#N/A</v>
      </c>
      <c r="B759" s="41" t="e">
        <f>IF(A759="","",'Frese Valve Selection'!C759)</f>
        <v>#N/A</v>
      </c>
      <c r="C759" s="41" t="e">
        <f>IF(A759="","",'Frese Valve Selection'!AE759)</f>
        <v>#N/A</v>
      </c>
      <c r="D759" s="41"/>
      <c r="E759" s="41"/>
      <c r="F759" s="41" t="e">
        <f>IF(A759="","",'Frese Valve Selection'!D759)</f>
        <v>#N/A</v>
      </c>
      <c r="G759" s="41">
        <v>1</v>
      </c>
      <c r="H759" s="41" t="s">
        <v>78</v>
      </c>
      <c r="I759" s="41" t="e">
        <f>IF(A759="","",'Frese Valve Selection'!AF759&amp;" kPa")</f>
        <v>#N/A</v>
      </c>
      <c r="J759" s="41" t="e">
        <f>IF(A759="","",'Frese Valve Selection'!B759)</f>
        <v>#N/A</v>
      </c>
      <c r="K759" s="42" t="e">
        <f>IF(A759="","",'Frese Valve Selection'!E759)</f>
        <v>#N/A</v>
      </c>
    </row>
    <row r="760" spans="1:11">
      <c r="A760" s="40" t="e">
        <f>IF('Frese Valve Selection'!Q760=1,IF(ISBLANK('Frese Valve Selection'!T760),"",'Frese Valve Selection'!T760),"")</f>
        <v>#N/A</v>
      </c>
      <c r="B760" s="41" t="e">
        <f>IF(A760="","",'Frese Valve Selection'!C760)</f>
        <v>#N/A</v>
      </c>
      <c r="C760" s="41" t="e">
        <f>IF(A760="","",'Frese Valve Selection'!AE760)</f>
        <v>#N/A</v>
      </c>
      <c r="D760" s="41"/>
      <c r="E760" s="41"/>
      <c r="F760" s="41" t="e">
        <f>IF(A760="","",'Frese Valve Selection'!D760)</f>
        <v>#N/A</v>
      </c>
      <c r="G760" s="41">
        <v>1</v>
      </c>
      <c r="H760" s="41" t="s">
        <v>78</v>
      </c>
      <c r="I760" s="41" t="e">
        <f>IF(A760="","",'Frese Valve Selection'!AF760&amp;" kPa")</f>
        <v>#N/A</v>
      </c>
      <c r="J760" s="41" t="e">
        <f>IF(A760="","",'Frese Valve Selection'!B760)</f>
        <v>#N/A</v>
      </c>
      <c r="K760" s="42" t="e">
        <f>IF(A760="","",'Frese Valve Selection'!E760)</f>
        <v>#N/A</v>
      </c>
    </row>
    <row r="761" spans="1:11">
      <c r="A761" s="40" t="e">
        <f>IF('Frese Valve Selection'!Q761=1,IF(ISBLANK('Frese Valve Selection'!T761),"",'Frese Valve Selection'!T761),"")</f>
        <v>#N/A</v>
      </c>
      <c r="B761" s="41" t="e">
        <f>IF(A761="","",'Frese Valve Selection'!C761)</f>
        <v>#N/A</v>
      </c>
      <c r="C761" s="41" t="e">
        <f>IF(A761="","",'Frese Valve Selection'!AE761)</f>
        <v>#N/A</v>
      </c>
      <c r="D761" s="41"/>
      <c r="E761" s="41"/>
      <c r="F761" s="41" t="e">
        <f>IF(A761="","",'Frese Valve Selection'!D761)</f>
        <v>#N/A</v>
      </c>
      <c r="G761" s="41">
        <v>1</v>
      </c>
      <c r="H761" s="41" t="s">
        <v>78</v>
      </c>
      <c r="I761" s="41" t="e">
        <f>IF(A761="","",'Frese Valve Selection'!AF761&amp;" kPa")</f>
        <v>#N/A</v>
      </c>
      <c r="J761" s="41" t="e">
        <f>IF(A761="","",'Frese Valve Selection'!B761)</f>
        <v>#N/A</v>
      </c>
      <c r="K761" s="42" t="e">
        <f>IF(A761="","",'Frese Valve Selection'!E761)</f>
        <v>#N/A</v>
      </c>
    </row>
    <row r="762" spans="1:11">
      <c r="A762" s="40" t="e">
        <f>IF('Frese Valve Selection'!Q762=1,IF(ISBLANK('Frese Valve Selection'!T762),"",'Frese Valve Selection'!T762),"")</f>
        <v>#N/A</v>
      </c>
      <c r="B762" s="41" t="e">
        <f>IF(A762="","",'Frese Valve Selection'!C762)</f>
        <v>#N/A</v>
      </c>
      <c r="C762" s="41" t="e">
        <f>IF(A762="","",'Frese Valve Selection'!AE762)</f>
        <v>#N/A</v>
      </c>
      <c r="D762" s="41"/>
      <c r="E762" s="41"/>
      <c r="F762" s="41" t="e">
        <f>IF(A762="","",'Frese Valve Selection'!D762)</f>
        <v>#N/A</v>
      </c>
      <c r="G762" s="41">
        <v>1</v>
      </c>
      <c r="H762" s="41" t="s">
        <v>78</v>
      </c>
      <c r="I762" s="41" t="e">
        <f>IF(A762="","",'Frese Valve Selection'!AF762&amp;" kPa")</f>
        <v>#N/A</v>
      </c>
      <c r="J762" s="41" t="e">
        <f>IF(A762="","",'Frese Valve Selection'!B762)</f>
        <v>#N/A</v>
      </c>
      <c r="K762" s="42" t="e">
        <f>IF(A762="","",'Frese Valve Selection'!E762)</f>
        <v>#N/A</v>
      </c>
    </row>
    <row r="763" spans="1:11">
      <c r="A763" s="40" t="e">
        <f>IF('Frese Valve Selection'!Q763=1,IF(ISBLANK('Frese Valve Selection'!T763),"",'Frese Valve Selection'!T763),"")</f>
        <v>#N/A</v>
      </c>
      <c r="B763" s="41" t="e">
        <f>IF(A763="","",'Frese Valve Selection'!C763)</f>
        <v>#N/A</v>
      </c>
      <c r="C763" s="41" t="e">
        <f>IF(A763="","",'Frese Valve Selection'!AE763)</f>
        <v>#N/A</v>
      </c>
      <c r="D763" s="41"/>
      <c r="E763" s="41"/>
      <c r="F763" s="41" t="e">
        <f>IF(A763="","",'Frese Valve Selection'!D763)</f>
        <v>#N/A</v>
      </c>
      <c r="G763" s="41">
        <v>1</v>
      </c>
      <c r="H763" s="41" t="s">
        <v>78</v>
      </c>
      <c r="I763" s="41" t="e">
        <f>IF(A763="","",'Frese Valve Selection'!AF763&amp;" kPa")</f>
        <v>#N/A</v>
      </c>
      <c r="J763" s="41" t="e">
        <f>IF(A763="","",'Frese Valve Selection'!B763)</f>
        <v>#N/A</v>
      </c>
      <c r="K763" s="42" t="e">
        <f>IF(A763="","",'Frese Valve Selection'!E763)</f>
        <v>#N/A</v>
      </c>
    </row>
    <row r="764" spans="1:11">
      <c r="A764" s="40" t="e">
        <f>IF('Frese Valve Selection'!Q764=1,IF(ISBLANK('Frese Valve Selection'!T764),"",'Frese Valve Selection'!T764),"")</f>
        <v>#N/A</v>
      </c>
      <c r="B764" s="41" t="e">
        <f>IF(A764="","",'Frese Valve Selection'!C764)</f>
        <v>#N/A</v>
      </c>
      <c r="C764" s="41" t="e">
        <f>IF(A764="","",'Frese Valve Selection'!AE764)</f>
        <v>#N/A</v>
      </c>
      <c r="D764" s="41"/>
      <c r="E764" s="41"/>
      <c r="F764" s="41" t="e">
        <f>IF(A764="","",'Frese Valve Selection'!D764)</f>
        <v>#N/A</v>
      </c>
      <c r="G764" s="41">
        <v>1</v>
      </c>
      <c r="H764" s="41" t="s">
        <v>78</v>
      </c>
      <c r="I764" s="41" t="e">
        <f>IF(A764="","",'Frese Valve Selection'!AF764&amp;" kPa")</f>
        <v>#N/A</v>
      </c>
      <c r="J764" s="41" t="e">
        <f>IF(A764="","",'Frese Valve Selection'!B764)</f>
        <v>#N/A</v>
      </c>
      <c r="K764" s="42" t="e">
        <f>IF(A764="","",'Frese Valve Selection'!E764)</f>
        <v>#N/A</v>
      </c>
    </row>
    <row r="765" spans="1:11">
      <c r="A765" s="40" t="e">
        <f>IF('Frese Valve Selection'!Q765=1,IF(ISBLANK('Frese Valve Selection'!T765),"",'Frese Valve Selection'!T765),"")</f>
        <v>#N/A</v>
      </c>
      <c r="B765" s="41" t="e">
        <f>IF(A765="","",'Frese Valve Selection'!C765)</f>
        <v>#N/A</v>
      </c>
      <c r="C765" s="41" t="e">
        <f>IF(A765="","",'Frese Valve Selection'!AE765)</f>
        <v>#N/A</v>
      </c>
      <c r="D765" s="41"/>
      <c r="E765" s="41"/>
      <c r="F765" s="41" t="e">
        <f>IF(A765="","",'Frese Valve Selection'!D765)</f>
        <v>#N/A</v>
      </c>
      <c r="G765" s="41">
        <v>1</v>
      </c>
      <c r="H765" s="41" t="s">
        <v>78</v>
      </c>
      <c r="I765" s="41" t="e">
        <f>IF(A765="","",'Frese Valve Selection'!AF765&amp;" kPa")</f>
        <v>#N/A</v>
      </c>
      <c r="J765" s="41" t="e">
        <f>IF(A765="","",'Frese Valve Selection'!B765)</f>
        <v>#N/A</v>
      </c>
      <c r="K765" s="42" t="e">
        <f>IF(A765="","",'Frese Valve Selection'!E765)</f>
        <v>#N/A</v>
      </c>
    </row>
    <row r="766" spans="1:11">
      <c r="A766" s="40" t="e">
        <f>IF('Frese Valve Selection'!Q766=1,IF(ISBLANK('Frese Valve Selection'!T766),"",'Frese Valve Selection'!T766),"")</f>
        <v>#N/A</v>
      </c>
      <c r="B766" s="41" t="e">
        <f>IF(A766="","",'Frese Valve Selection'!C766)</f>
        <v>#N/A</v>
      </c>
      <c r="C766" s="41" t="e">
        <f>IF(A766="","",'Frese Valve Selection'!AE766)</f>
        <v>#N/A</v>
      </c>
      <c r="D766" s="41"/>
      <c r="E766" s="41"/>
      <c r="F766" s="41" t="e">
        <f>IF(A766="","",'Frese Valve Selection'!D766)</f>
        <v>#N/A</v>
      </c>
      <c r="G766" s="41">
        <v>1</v>
      </c>
      <c r="H766" s="41" t="s">
        <v>78</v>
      </c>
      <c r="I766" s="41" t="e">
        <f>IF(A766="","",'Frese Valve Selection'!AF766&amp;" kPa")</f>
        <v>#N/A</v>
      </c>
      <c r="J766" s="41" t="e">
        <f>IF(A766="","",'Frese Valve Selection'!B766)</f>
        <v>#N/A</v>
      </c>
      <c r="K766" s="42" t="e">
        <f>IF(A766="","",'Frese Valve Selection'!E766)</f>
        <v>#N/A</v>
      </c>
    </row>
    <row r="767" spans="1:11">
      <c r="A767" s="40" t="e">
        <f>IF('Frese Valve Selection'!Q767=1,IF(ISBLANK('Frese Valve Selection'!T767),"",'Frese Valve Selection'!T767),"")</f>
        <v>#N/A</v>
      </c>
      <c r="B767" s="41" t="e">
        <f>IF(A767="","",'Frese Valve Selection'!C767)</f>
        <v>#N/A</v>
      </c>
      <c r="C767" s="41" t="e">
        <f>IF(A767="","",'Frese Valve Selection'!AE767)</f>
        <v>#N/A</v>
      </c>
      <c r="D767" s="41"/>
      <c r="E767" s="41"/>
      <c r="F767" s="41" t="e">
        <f>IF(A767="","",'Frese Valve Selection'!D767)</f>
        <v>#N/A</v>
      </c>
      <c r="G767" s="41">
        <v>1</v>
      </c>
      <c r="H767" s="41" t="s">
        <v>78</v>
      </c>
      <c r="I767" s="41" t="e">
        <f>IF(A767="","",'Frese Valve Selection'!AF767&amp;" kPa")</f>
        <v>#N/A</v>
      </c>
      <c r="J767" s="41" t="e">
        <f>IF(A767="","",'Frese Valve Selection'!B767)</f>
        <v>#N/A</v>
      </c>
      <c r="K767" s="42" t="e">
        <f>IF(A767="","",'Frese Valve Selection'!E767)</f>
        <v>#N/A</v>
      </c>
    </row>
    <row r="768" spans="1:11">
      <c r="A768" s="40" t="e">
        <f>IF('Frese Valve Selection'!Q768=1,IF(ISBLANK('Frese Valve Selection'!T768),"",'Frese Valve Selection'!T768),"")</f>
        <v>#N/A</v>
      </c>
      <c r="B768" s="41" t="e">
        <f>IF(A768="","",'Frese Valve Selection'!C768)</f>
        <v>#N/A</v>
      </c>
      <c r="C768" s="41" t="e">
        <f>IF(A768="","",'Frese Valve Selection'!AE768)</f>
        <v>#N/A</v>
      </c>
      <c r="D768" s="41"/>
      <c r="E768" s="41"/>
      <c r="F768" s="41" t="e">
        <f>IF(A768="","",'Frese Valve Selection'!D768)</f>
        <v>#N/A</v>
      </c>
      <c r="G768" s="41">
        <v>1</v>
      </c>
      <c r="H768" s="41" t="s">
        <v>78</v>
      </c>
      <c r="I768" s="41" t="e">
        <f>IF(A768="","",'Frese Valve Selection'!AF768&amp;" kPa")</f>
        <v>#N/A</v>
      </c>
      <c r="J768" s="41" t="e">
        <f>IF(A768="","",'Frese Valve Selection'!B768)</f>
        <v>#N/A</v>
      </c>
      <c r="K768" s="42" t="e">
        <f>IF(A768="","",'Frese Valve Selection'!E768)</f>
        <v>#N/A</v>
      </c>
    </row>
    <row r="769" spans="1:11">
      <c r="A769" s="40" t="e">
        <f>IF('Frese Valve Selection'!Q769=1,IF(ISBLANK('Frese Valve Selection'!T769),"",'Frese Valve Selection'!T769),"")</f>
        <v>#N/A</v>
      </c>
      <c r="B769" s="41" t="e">
        <f>IF(A769="","",'Frese Valve Selection'!C769)</f>
        <v>#N/A</v>
      </c>
      <c r="C769" s="41" t="e">
        <f>IF(A769="","",'Frese Valve Selection'!AE769)</f>
        <v>#N/A</v>
      </c>
      <c r="D769" s="41"/>
      <c r="E769" s="41"/>
      <c r="F769" s="41" t="e">
        <f>IF(A769="","",'Frese Valve Selection'!D769)</f>
        <v>#N/A</v>
      </c>
      <c r="G769" s="41">
        <v>1</v>
      </c>
      <c r="H769" s="41" t="s">
        <v>78</v>
      </c>
      <c r="I769" s="41" t="e">
        <f>IF(A769="","",'Frese Valve Selection'!AF769&amp;" kPa")</f>
        <v>#N/A</v>
      </c>
      <c r="J769" s="41" t="e">
        <f>IF(A769="","",'Frese Valve Selection'!B769)</f>
        <v>#N/A</v>
      </c>
      <c r="K769" s="42" t="e">
        <f>IF(A769="","",'Frese Valve Selection'!E769)</f>
        <v>#N/A</v>
      </c>
    </row>
    <row r="770" spans="1:11">
      <c r="A770" s="40" t="e">
        <f>IF('Frese Valve Selection'!Q770=1,IF(ISBLANK('Frese Valve Selection'!T770),"",'Frese Valve Selection'!T770),"")</f>
        <v>#N/A</v>
      </c>
      <c r="B770" s="41" t="e">
        <f>IF(A770="","",'Frese Valve Selection'!C770)</f>
        <v>#N/A</v>
      </c>
      <c r="C770" s="41" t="e">
        <f>IF(A770="","",'Frese Valve Selection'!AE770)</f>
        <v>#N/A</v>
      </c>
      <c r="D770" s="41"/>
      <c r="E770" s="41"/>
      <c r="F770" s="41" t="e">
        <f>IF(A770="","",'Frese Valve Selection'!D770)</f>
        <v>#N/A</v>
      </c>
      <c r="G770" s="41">
        <v>1</v>
      </c>
      <c r="H770" s="41" t="s">
        <v>78</v>
      </c>
      <c r="I770" s="41" t="e">
        <f>IF(A770="","",'Frese Valve Selection'!AF770&amp;" kPa")</f>
        <v>#N/A</v>
      </c>
      <c r="J770" s="41" t="e">
        <f>IF(A770="","",'Frese Valve Selection'!B770)</f>
        <v>#N/A</v>
      </c>
      <c r="K770" s="42" t="e">
        <f>IF(A770="","",'Frese Valve Selection'!E770)</f>
        <v>#N/A</v>
      </c>
    </row>
    <row r="771" spans="1:11">
      <c r="A771" s="40" t="e">
        <f>IF('Frese Valve Selection'!Q771=1,IF(ISBLANK('Frese Valve Selection'!T771),"",'Frese Valve Selection'!T771),"")</f>
        <v>#N/A</v>
      </c>
      <c r="B771" s="41" t="e">
        <f>IF(A771="","",'Frese Valve Selection'!C771)</f>
        <v>#N/A</v>
      </c>
      <c r="C771" s="41" t="e">
        <f>IF(A771="","",'Frese Valve Selection'!AE771)</f>
        <v>#N/A</v>
      </c>
      <c r="D771" s="41"/>
      <c r="E771" s="41"/>
      <c r="F771" s="41" t="e">
        <f>IF(A771="","",'Frese Valve Selection'!D771)</f>
        <v>#N/A</v>
      </c>
      <c r="G771" s="41">
        <v>1</v>
      </c>
      <c r="H771" s="41" t="s">
        <v>78</v>
      </c>
      <c r="I771" s="41" t="e">
        <f>IF(A771="","",'Frese Valve Selection'!AF771&amp;" kPa")</f>
        <v>#N/A</v>
      </c>
      <c r="J771" s="41" t="e">
        <f>IF(A771="","",'Frese Valve Selection'!B771)</f>
        <v>#N/A</v>
      </c>
      <c r="K771" s="42" t="e">
        <f>IF(A771="","",'Frese Valve Selection'!E771)</f>
        <v>#N/A</v>
      </c>
    </row>
    <row r="772" spans="1:11">
      <c r="A772" s="40" t="e">
        <f>IF('Frese Valve Selection'!Q772=1,IF(ISBLANK('Frese Valve Selection'!T772),"",'Frese Valve Selection'!T772),"")</f>
        <v>#N/A</v>
      </c>
      <c r="B772" s="41" t="e">
        <f>IF(A772="","",'Frese Valve Selection'!C772)</f>
        <v>#N/A</v>
      </c>
      <c r="C772" s="41" t="e">
        <f>IF(A772="","",'Frese Valve Selection'!AE772)</f>
        <v>#N/A</v>
      </c>
      <c r="D772" s="41"/>
      <c r="E772" s="41"/>
      <c r="F772" s="41" t="e">
        <f>IF(A772="","",'Frese Valve Selection'!D772)</f>
        <v>#N/A</v>
      </c>
      <c r="G772" s="41">
        <v>1</v>
      </c>
      <c r="H772" s="41" t="s">
        <v>78</v>
      </c>
      <c r="I772" s="41" t="e">
        <f>IF(A772="","",'Frese Valve Selection'!AF772&amp;" kPa")</f>
        <v>#N/A</v>
      </c>
      <c r="J772" s="41" t="e">
        <f>IF(A772="","",'Frese Valve Selection'!B772)</f>
        <v>#N/A</v>
      </c>
      <c r="K772" s="42" t="e">
        <f>IF(A772="","",'Frese Valve Selection'!E772)</f>
        <v>#N/A</v>
      </c>
    </row>
    <row r="773" spans="1:11">
      <c r="A773" s="40" t="e">
        <f>IF('Frese Valve Selection'!Q773=1,IF(ISBLANK('Frese Valve Selection'!T773),"",'Frese Valve Selection'!T773),"")</f>
        <v>#N/A</v>
      </c>
      <c r="B773" s="41" t="e">
        <f>IF(A773="","",'Frese Valve Selection'!C773)</f>
        <v>#N/A</v>
      </c>
      <c r="C773" s="41" t="e">
        <f>IF(A773="","",'Frese Valve Selection'!AE773)</f>
        <v>#N/A</v>
      </c>
      <c r="D773" s="41"/>
      <c r="E773" s="41"/>
      <c r="F773" s="41" t="e">
        <f>IF(A773="","",'Frese Valve Selection'!D773)</f>
        <v>#N/A</v>
      </c>
      <c r="G773" s="41">
        <v>1</v>
      </c>
      <c r="H773" s="41" t="s">
        <v>78</v>
      </c>
      <c r="I773" s="41" t="e">
        <f>IF(A773="","",'Frese Valve Selection'!AF773&amp;" kPa")</f>
        <v>#N/A</v>
      </c>
      <c r="J773" s="41" t="e">
        <f>IF(A773="","",'Frese Valve Selection'!B773)</f>
        <v>#N/A</v>
      </c>
      <c r="K773" s="42" t="e">
        <f>IF(A773="","",'Frese Valve Selection'!E773)</f>
        <v>#N/A</v>
      </c>
    </row>
    <row r="774" spans="1:11">
      <c r="A774" s="40" t="e">
        <f>IF('Frese Valve Selection'!Q774=1,IF(ISBLANK('Frese Valve Selection'!T774),"",'Frese Valve Selection'!T774),"")</f>
        <v>#N/A</v>
      </c>
      <c r="B774" s="41" t="e">
        <f>IF(A774="","",'Frese Valve Selection'!C774)</f>
        <v>#N/A</v>
      </c>
      <c r="C774" s="41" t="e">
        <f>IF(A774="","",'Frese Valve Selection'!AE774)</f>
        <v>#N/A</v>
      </c>
      <c r="D774" s="41"/>
      <c r="E774" s="41"/>
      <c r="F774" s="41" t="e">
        <f>IF(A774="","",'Frese Valve Selection'!D774)</f>
        <v>#N/A</v>
      </c>
      <c r="G774" s="41">
        <v>1</v>
      </c>
      <c r="H774" s="41" t="s">
        <v>78</v>
      </c>
      <c r="I774" s="41" t="e">
        <f>IF(A774="","",'Frese Valve Selection'!AF774&amp;" kPa")</f>
        <v>#N/A</v>
      </c>
      <c r="J774" s="41" t="e">
        <f>IF(A774="","",'Frese Valve Selection'!B774)</f>
        <v>#N/A</v>
      </c>
      <c r="K774" s="42" t="e">
        <f>IF(A774="","",'Frese Valve Selection'!E774)</f>
        <v>#N/A</v>
      </c>
    </row>
    <row r="775" spans="1:11">
      <c r="A775" s="40" t="e">
        <f>IF('Frese Valve Selection'!Q775=1,IF(ISBLANK('Frese Valve Selection'!T775),"",'Frese Valve Selection'!T775),"")</f>
        <v>#N/A</v>
      </c>
      <c r="B775" s="41" t="e">
        <f>IF(A775="","",'Frese Valve Selection'!C775)</f>
        <v>#N/A</v>
      </c>
      <c r="C775" s="41" t="e">
        <f>IF(A775="","",'Frese Valve Selection'!AE775)</f>
        <v>#N/A</v>
      </c>
      <c r="D775" s="41"/>
      <c r="E775" s="41"/>
      <c r="F775" s="41" t="e">
        <f>IF(A775="","",'Frese Valve Selection'!D775)</f>
        <v>#N/A</v>
      </c>
      <c r="G775" s="41">
        <v>1</v>
      </c>
      <c r="H775" s="41" t="s">
        <v>78</v>
      </c>
      <c r="I775" s="41" t="e">
        <f>IF(A775="","",'Frese Valve Selection'!AF775&amp;" kPa")</f>
        <v>#N/A</v>
      </c>
      <c r="J775" s="41" t="e">
        <f>IF(A775="","",'Frese Valve Selection'!B775)</f>
        <v>#N/A</v>
      </c>
      <c r="K775" s="42" t="e">
        <f>IF(A775="","",'Frese Valve Selection'!E775)</f>
        <v>#N/A</v>
      </c>
    </row>
    <row r="776" spans="1:11">
      <c r="A776" s="40" t="e">
        <f>IF('Frese Valve Selection'!Q776=1,IF(ISBLANK('Frese Valve Selection'!T776),"",'Frese Valve Selection'!T776),"")</f>
        <v>#N/A</v>
      </c>
      <c r="B776" s="41" t="e">
        <f>IF(A776="","",'Frese Valve Selection'!C776)</f>
        <v>#N/A</v>
      </c>
      <c r="C776" s="41" t="e">
        <f>IF(A776="","",'Frese Valve Selection'!AE776)</f>
        <v>#N/A</v>
      </c>
      <c r="D776" s="41"/>
      <c r="E776" s="41"/>
      <c r="F776" s="41" t="e">
        <f>IF(A776="","",'Frese Valve Selection'!D776)</f>
        <v>#N/A</v>
      </c>
      <c r="G776" s="41">
        <v>1</v>
      </c>
      <c r="H776" s="41" t="s">
        <v>78</v>
      </c>
      <c r="I776" s="41" t="e">
        <f>IF(A776="","",'Frese Valve Selection'!AF776&amp;" kPa")</f>
        <v>#N/A</v>
      </c>
      <c r="J776" s="41" t="e">
        <f>IF(A776="","",'Frese Valve Selection'!B776)</f>
        <v>#N/A</v>
      </c>
      <c r="K776" s="42" t="e">
        <f>IF(A776="","",'Frese Valve Selection'!E776)</f>
        <v>#N/A</v>
      </c>
    </row>
    <row r="777" spans="1:11">
      <c r="A777" s="40" t="e">
        <f>IF('Frese Valve Selection'!Q777=1,IF(ISBLANK('Frese Valve Selection'!T777),"",'Frese Valve Selection'!T777),"")</f>
        <v>#N/A</v>
      </c>
      <c r="B777" s="41" t="e">
        <f>IF(A777="","",'Frese Valve Selection'!C777)</f>
        <v>#N/A</v>
      </c>
      <c r="C777" s="41" t="e">
        <f>IF(A777="","",'Frese Valve Selection'!AE777)</f>
        <v>#N/A</v>
      </c>
      <c r="D777" s="41"/>
      <c r="E777" s="41"/>
      <c r="F777" s="41" t="e">
        <f>IF(A777="","",'Frese Valve Selection'!D777)</f>
        <v>#N/A</v>
      </c>
      <c r="G777" s="41">
        <v>1</v>
      </c>
      <c r="H777" s="41" t="s">
        <v>78</v>
      </c>
      <c r="I777" s="41" t="e">
        <f>IF(A777="","",'Frese Valve Selection'!AF777&amp;" kPa")</f>
        <v>#N/A</v>
      </c>
      <c r="J777" s="41" t="e">
        <f>IF(A777="","",'Frese Valve Selection'!B777)</f>
        <v>#N/A</v>
      </c>
      <c r="K777" s="42" t="e">
        <f>IF(A777="","",'Frese Valve Selection'!E777)</f>
        <v>#N/A</v>
      </c>
    </row>
    <row r="778" spans="1:11">
      <c r="A778" s="40" t="e">
        <f>IF('Frese Valve Selection'!Q778=1,IF(ISBLANK('Frese Valve Selection'!T778),"",'Frese Valve Selection'!T778),"")</f>
        <v>#N/A</v>
      </c>
      <c r="B778" s="41" t="e">
        <f>IF(A778="","",'Frese Valve Selection'!C778)</f>
        <v>#N/A</v>
      </c>
      <c r="C778" s="41" t="e">
        <f>IF(A778="","",'Frese Valve Selection'!AE778)</f>
        <v>#N/A</v>
      </c>
      <c r="D778" s="41"/>
      <c r="E778" s="41"/>
      <c r="F778" s="41" t="e">
        <f>IF(A778="","",'Frese Valve Selection'!D778)</f>
        <v>#N/A</v>
      </c>
      <c r="G778" s="41">
        <v>1</v>
      </c>
      <c r="H778" s="41" t="s">
        <v>78</v>
      </c>
      <c r="I778" s="41" t="e">
        <f>IF(A778="","",'Frese Valve Selection'!AF778&amp;" kPa")</f>
        <v>#N/A</v>
      </c>
      <c r="J778" s="41" t="e">
        <f>IF(A778="","",'Frese Valve Selection'!B778)</f>
        <v>#N/A</v>
      </c>
      <c r="K778" s="42" t="e">
        <f>IF(A778="","",'Frese Valve Selection'!E778)</f>
        <v>#N/A</v>
      </c>
    </row>
    <row r="779" spans="1:11">
      <c r="A779" s="40" t="e">
        <f>IF('Frese Valve Selection'!Q779=1,IF(ISBLANK('Frese Valve Selection'!T779),"",'Frese Valve Selection'!T779),"")</f>
        <v>#N/A</v>
      </c>
      <c r="B779" s="41" t="e">
        <f>IF(A779="","",'Frese Valve Selection'!C779)</f>
        <v>#N/A</v>
      </c>
      <c r="C779" s="41" t="e">
        <f>IF(A779="","",'Frese Valve Selection'!AE779)</f>
        <v>#N/A</v>
      </c>
      <c r="D779" s="41"/>
      <c r="E779" s="41"/>
      <c r="F779" s="41" t="e">
        <f>IF(A779="","",'Frese Valve Selection'!D779)</f>
        <v>#N/A</v>
      </c>
      <c r="G779" s="41">
        <v>1</v>
      </c>
      <c r="H779" s="41" t="s">
        <v>78</v>
      </c>
      <c r="I779" s="41" t="e">
        <f>IF(A779="","",'Frese Valve Selection'!AF779&amp;" kPa")</f>
        <v>#N/A</v>
      </c>
      <c r="J779" s="41" t="e">
        <f>IF(A779="","",'Frese Valve Selection'!B779)</f>
        <v>#N/A</v>
      </c>
      <c r="K779" s="42" t="e">
        <f>IF(A779="","",'Frese Valve Selection'!E779)</f>
        <v>#N/A</v>
      </c>
    </row>
    <row r="780" spans="1:11">
      <c r="A780" s="40" t="e">
        <f>IF('Frese Valve Selection'!Q780=1,IF(ISBLANK('Frese Valve Selection'!T780),"",'Frese Valve Selection'!T780),"")</f>
        <v>#N/A</v>
      </c>
      <c r="B780" s="41" t="e">
        <f>IF(A780="","",'Frese Valve Selection'!C780)</f>
        <v>#N/A</v>
      </c>
      <c r="C780" s="41" t="e">
        <f>IF(A780="","",'Frese Valve Selection'!AE780)</f>
        <v>#N/A</v>
      </c>
      <c r="D780" s="41"/>
      <c r="E780" s="41"/>
      <c r="F780" s="41" t="e">
        <f>IF(A780="","",'Frese Valve Selection'!D780)</f>
        <v>#N/A</v>
      </c>
      <c r="G780" s="41">
        <v>1</v>
      </c>
      <c r="H780" s="41" t="s">
        <v>78</v>
      </c>
      <c r="I780" s="41" t="e">
        <f>IF(A780="","",'Frese Valve Selection'!AF780&amp;" kPa")</f>
        <v>#N/A</v>
      </c>
      <c r="J780" s="41" t="e">
        <f>IF(A780="","",'Frese Valve Selection'!B780)</f>
        <v>#N/A</v>
      </c>
      <c r="K780" s="42" t="e">
        <f>IF(A780="","",'Frese Valve Selection'!E780)</f>
        <v>#N/A</v>
      </c>
    </row>
    <row r="781" spans="1:11">
      <c r="A781" s="40" t="e">
        <f>IF('Frese Valve Selection'!Q781=1,IF(ISBLANK('Frese Valve Selection'!T781),"",'Frese Valve Selection'!T781),"")</f>
        <v>#N/A</v>
      </c>
      <c r="B781" s="41" t="e">
        <f>IF(A781="","",'Frese Valve Selection'!C781)</f>
        <v>#N/A</v>
      </c>
      <c r="C781" s="41" t="e">
        <f>IF(A781="","",'Frese Valve Selection'!AE781)</f>
        <v>#N/A</v>
      </c>
      <c r="D781" s="41"/>
      <c r="E781" s="41"/>
      <c r="F781" s="41" t="e">
        <f>IF(A781="","",'Frese Valve Selection'!D781)</f>
        <v>#N/A</v>
      </c>
      <c r="G781" s="41">
        <v>1</v>
      </c>
      <c r="H781" s="41" t="s">
        <v>78</v>
      </c>
      <c r="I781" s="41" t="e">
        <f>IF(A781="","",'Frese Valve Selection'!AF781&amp;" kPa")</f>
        <v>#N/A</v>
      </c>
      <c r="J781" s="41" t="e">
        <f>IF(A781="","",'Frese Valve Selection'!B781)</f>
        <v>#N/A</v>
      </c>
      <c r="K781" s="42" t="e">
        <f>IF(A781="","",'Frese Valve Selection'!E781)</f>
        <v>#N/A</v>
      </c>
    </row>
    <row r="782" spans="1:11">
      <c r="A782" s="40" t="e">
        <f>IF('Frese Valve Selection'!Q782=1,IF(ISBLANK('Frese Valve Selection'!T782),"",'Frese Valve Selection'!T782),"")</f>
        <v>#N/A</v>
      </c>
      <c r="B782" s="41" t="e">
        <f>IF(A782="","",'Frese Valve Selection'!C782)</f>
        <v>#N/A</v>
      </c>
      <c r="C782" s="41" t="e">
        <f>IF(A782="","",'Frese Valve Selection'!AE782)</f>
        <v>#N/A</v>
      </c>
      <c r="D782" s="41"/>
      <c r="E782" s="41"/>
      <c r="F782" s="41" t="e">
        <f>IF(A782="","",'Frese Valve Selection'!D782)</f>
        <v>#N/A</v>
      </c>
      <c r="G782" s="41">
        <v>1</v>
      </c>
      <c r="H782" s="41" t="s">
        <v>78</v>
      </c>
      <c r="I782" s="41" t="e">
        <f>IF(A782="","",'Frese Valve Selection'!AF782&amp;" kPa")</f>
        <v>#N/A</v>
      </c>
      <c r="J782" s="41" t="e">
        <f>IF(A782="","",'Frese Valve Selection'!B782)</f>
        <v>#N/A</v>
      </c>
      <c r="K782" s="42" t="e">
        <f>IF(A782="","",'Frese Valve Selection'!E782)</f>
        <v>#N/A</v>
      </c>
    </row>
    <row r="783" spans="1:11">
      <c r="A783" s="40" t="e">
        <f>IF('Frese Valve Selection'!Q783=1,IF(ISBLANK('Frese Valve Selection'!T783),"",'Frese Valve Selection'!T783),"")</f>
        <v>#N/A</v>
      </c>
      <c r="B783" s="41" t="e">
        <f>IF(A783="","",'Frese Valve Selection'!C783)</f>
        <v>#N/A</v>
      </c>
      <c r="C783" s="41" t="e">
        <f>IF(A783="","",'Frese Valve Selection'!AE783)</f>
        <v>#N/A</v>
      </c>
      <c r="D783" s="41"/>
      <c r="E783" s="41"/>
      <c r="F783" s="41" t="e">
        <f>IF(A783="","",'Frese Valve Selection'!D783)</f>
        <v>#N/A</v>
      </c>
      <c r="G783" s="41">
        <v>1</v>
      </c>
      <c r="H783" s="41" t="s">
        <v>78</v>
      </c>
      <c r="I783" s="41" t="e">
        <f>IF(A783="","",'Frese Valve Selection'!AF783&amp;" kPa")</f>
        <v>#N/A</v>
      </c>
      <c r="J783" s="41" t="e">
        <f>IF(A783="","",'Frese Valve Selection'!B783)</f>
        <v>#N/A</v>
      </c>
      <c r="K783" s="42" t="e">
        <f>IF(A783="","",'Frese Valve Selection'!E783)</f>
        <v>#N/A</v>
      </c>
    </row>
    <row r="784" spans="1:11">
      <c r="A784" s="40" t="e">
        <f>IF('Frese Valve Selection'!Q784=1,IF(ISBLANK('Frese Valve Selection'!T784),"",'Frese Valve Selection'!T784),"")</f>
        <v>#N/A</v>
      </c>
      <c r="B784" s="41" t="e">
        <f>IF(A784="","",'Frese Valve Selection'!C784)</f>
        <v>#N/A</v>
      </c>
      <c r="C784" s="41" t="e">
        <f>IF(A784="","",'Frese Valve Selection'!AE784)</f>
        <v>#N/A</v>
      </c>
      <c r="D784" s="41"/>
      <c r="E784" s="41"/>
      <c r="F784" s="41" t="e">
        <f>IF(A784="","",'Frese Valve Selection'!D784)</f>
        <v>#N/A</v>
      </c>
      <c r="G784" s="41">
        <v>1</v>
      </c>
      <c r="H784" s="41" t="s">
        <v>78</v>
      </c>
      <c r="I784" s="41" t="e">
        <f>IF(A784="","",'Frese Valve Selection'!AF784&amp;" kPa")</f>
        <v>#N/A</v>
      </c>
      <c r="J784" s="41" t="e">
        <f>IF(A784="","",'Frese Valve Selection'!B784)</f>
        <v>#N/A</v>
      </c>
      <c r="K784" s="42" t="e">
        <f>IF(A784="","",'Frese Valve Selection'!E784)</f>
        <v>#N/A</v>
      </c>
    </row>
    <row r="785" spans="1:11">
      <c r="A785" s="40" t="e">
        <f>IF('Frese Valve Selection'!Q785=1,IF(ISBLANK('Frese Valve Selection'!T785),"",'Frese Valve Selection'!T785),"")</f>
        <v>#N/A</v>
      </c>
      <c r="B785" s="41" t="e">
        <f>IF(A785="","",'Frese Valve Selection'!C785)</f>
        <v>#N/A</v>
      </c>
      <c r="C785" s="41" t="e">
        <f>IF(A785="","",'Frese Valve Selection'!AE785)</f>
        <v>#N/A</v>
      </c>
      <c r="D785" s="41"/>
      <c r="E785" s="41"/>
      <c r="F785" s="41" t="e">
        <f>IF(A785="","",'Frese Valve Selection'!D785)</f>
        <v>#N/A</v>
      </c>
      <c r="G785" s="41">
        <v>1</v>
      </c>
      <c r="H785" s="41" t="s">
        <v>78</v>
      </c>
      <c r="I785" s="41" t="e">
        <f>IF(A785="","",'Frese Valve Selection'!AF785&amp;" kPa")</f>
        <v>#N/A</v>
      </c>
      <c r="J785" s="41" t="e">
        <f>IF(A785="","",'Frese Valve Selection'!B785)</f>
        <v>#N/A</v>
      </c>
      <c r="K785" s="42" t="e">
        <f>IF(A785="","",'Frese Valve Selection'!E785)</f>
        <v>#N/A</v>
      </c>
    </row>
    <row r="786" spans="1:11">
      <c r="A786" s="40" t="e">
        <f>IF('Frese Valve Selection'!Q786=1,IF(ISBLANK('Frese Valve Selection'!T786),"",'Frese Valve Selection'!T786),"")</f>
        <v>#N/A</v>
      </c>
      <c r="B786" s="41" t="e">
        <f>IF(A786="","",'Frese Valve Selection'!C786)</f>
        <v>#N/A</v>
      </c>
      <c r="C786" s="41" t="e">
        <f>IF(A786="","",'Frese Valve Selection'!AE786)</f>
        <v>#N/A</v>
      </c>
      <c r="D786" s="41"/>
      <c r="E786" s="41"/>
      <c r="F786" s="41" t="e">
        <f>IF(A786="","",'Frese Valve Selection'!D786)</f>
        <v>#N/A</v>
      </c>
      <c r="G786" s="41">
        <v>1</v>
      </c>
      <c r="H786" s="41" t="s">
        <v>78</v>
      </c>
      <c r="I786" s="41" t="e">
        <f>IF(A786="","",'Frese Valve Selection'!AF786&amp;" kPa")</f>
        <v>#N/A</v>
      </c>
      <c r="J786" s="41" t="e">
        <f>IF(A786="","",'Frese Valve Selection'!B786)</f>
        <v>#N/A</v>
      </c>
      <c r="K786" s="42" t="e">
        <f>IF(A786="","",'Frese Valve Selection'!E786)</f>
        <v>#N/A</v>
      </c>
    </row>
    <row r="787" spans="1:11">
      <c r="A787" s="40" t="e">
        <f>IF('Frese Valve Selection'!Q787=1,IF(ISBLANK('Frese Valve Selection'!T787),"",'Frese Valve Selection'!T787),"")</f>
        <v>#N/A</v>
      </c>
      <c r="B787" s="41" t="e">
        <f>IF(A787="","",'Frese Valve Selection'!C787)</f>
        <v>#N/A</v>
      </c>
      <c r="C787" s="41" t="e">
        <f>IF(A787="","",'Frese Valve Selection'!AE787)</f>
        <v>#N/A</v>
      </c>
      <c r="D787" s="41"/>
      <c r="E787" s="41"/>
      <c r="F787" s="41" t="e">
        <f>IF(A787="","",'Frese Valve Selection'!D787)</f>
        <v>#N/A</v>
      </c>
      <c r="G787" s="41">
        <v>1</v>
      </c>
      <c r="H787" s="41" t="s">
        <v>78</v>
      </c>
      <c r="I787" s="41" t="e">
        <f>IF(A787="","",'Frese Valve Selection'!AF787&amp;" kPa")</f>
        <v>#N/A</v>
      </c>
      <c r="J787" s="41" t="e">
        <f>IF(A787="","",'Frese Valve Selection'!B787)</f>
        <v>#N/A</v>
      </c>
      <c r="K787" s="42" t="e">
        <f>IF(A787="","",'Frese Valve Selection'!E787)</f>
        <v>#N/A</v>
      </c>
    </row>
    <row r="788" spans="1:11">
      <c r="A788" s="40" t="e">
        <f>IF('Frese Valve Selection'!Q788=1,IF(ISBLANK('Frese Valve Selection'!T788),"",'Frese Valve Selection'!T788),"")</f>
        <v>#N/A</v>
      </c>
      <c r="B788" s="41" t="e">
        <f>IF(A788="","",'Frese Valve Selection'!C788)</f>
        <v>#N/A</v>
      </c>
      <c r="C788" s="41" t="e">
        <f>IF(A788="","",'Frese Valve Selection'!AE788)</f>
        <v>#N/A</v>
      </c>
      <c r="D788" s="41"/>
      <c r="E788" s="41"/>
      <c r="F788" s="41" t="e">
        <f>IF(A788="","",'Frese Valve Selection'!D788)</f>
        <v>#N/A</v>
      </c>
      <c r="G788" s="41">
        <v>1</v>
      </c>
      <c r="H788" s="41" t="s">
        <v>78</v>
      </c>
      <c r="I788" s="41" t="e">
        <f>IF(A788="","",'Frese Valve Selection'!AF788&amp;" kPa")</f>
        <v>#N/A</v>
      </c>
      <c r="J788" s="41" t="e">
        <f>IF(A788="","",'Frese Valve Selection'!B788)</f>
        <v>#N/A</v>
      </c>
      <c r="K788" s="42" t="e">
        <f>IF(A788="","",'Frese Valve Selection'!E788)</f>
        <v>#N/A</v>
      </c>
    </row>
    <row r="789" spans="1:11">
      <c r="A789" s="40" t="e">
        <f>IF('Frese Valve Selection'!Q789=1,IF(ISBLANK('Frese Valve Selection'!T789),"",'Frese Valve Selection'!T789),"")</f>
        <v>#N/A</v>
      </c>
      <c r="B789" s="41" t="e">
        <f>IF(A789="","",'Frese Valve Selection'!C789)</f>
        <v>#N/A</v>
      </c>
      <c r="C789" s="41" t="e">
        <f>IF(A789="","",'Frese Valve Selection'!AE789)</f>
        <v>#N/A</v>
      </c>
      <c r="D789" s="41"/>
      <c r="E789" s="41"/>
      <c r="F789" s="41" t="e">
        <f>IF(A789="","",'Frese Valve Selection'!D789)</f>
        <v>#N/A</v>
      </c>
      <c r="G789" s="41">
        <v>1</v>
      </c>
      <c r="H789" s="41" t="s">
        <v>78</v>
      </c>
      <c r="I789" s="41" t="e">
        <f>IF(A789="","",'Frese Valve Selection'!AF789&amp;" kPa")</f>
        <v>#N/A</v>
      </c>
      <c r="J789" s="41" t="e">
        <f>IF(A789="","",'Frese Valve Selection'!B789)</f>
        <v>#N/A</v>
      </c>
      <c r="K789" s="42" t="e">
        <f>IF(A789="","",'Frese Valve Selection'!E789)</f>
        <v>#N/A</v>
      </c>
    </row>
    <row r="790" spans="1:11">
      <c r="A790" s="40" t="e">
        <f>IF('Frese Valve Selection'!Q790=1,IF(ISBLANK('Frese Valve Selection'!T790),"",'Frese Valve Selection'!T790),"")</f>
        <v>#N/A</v>
      </c>
      <c r="B790" s="41" t="e">
        <f>IF(A790="","",'Frese Valve Selection'!C790)</f>
        <v>#N/A</v>
      </c>
      <c r="C790" s="41" t="e">
        <f>IF(A790="","",'Frese Valve Selection'!AE790)</f>
        <v>#N/A</v>
      </c>
      <c r="D790" s="41"/>
      <c r="E790" s="41"/>
      <c r="F790" s="41" t="e">
        <f>IF(A790="","",'Frese Valve Selection'!D790)</f>
        <v>#N/A</v>
      </c>
      <c r="G790" s="41">
        <v>1</v>
      </c>
      <c r="H790" s="41" t="s">
        <v>78</v>
      </c>
      <c r="I790" s="41" t="e">
        <f>IF(A790="","",'Frese Valve Selection'!AF790&amp;" kPa")</f>
        <v>#N/A</v>
      </c>
      <c r="J790" s="41" t="e">
        <f>IF(A790="","",'Frese Valve Selection'!B790)</f>
        <v>#N/A</v>
      </c>
      <c r="K790" s="42" t="e">
        <f>IF(A790="","",'Frese Valve Selection'!E790)</f>
        <v>#N/A</v>
      </c>
    </row>
    <row r="791" spans="1:11">
      <c r="A791" s="40" t="e">
        <f>IF('Frese Valve Selection'!Q791=1,IF(ISBLANK('Frese Valve Selection'!T791),"",'Frese Valve Selection'!T791),"")</f>
        <v>#N/A</v>
      </c>
      <c r="B791" s="41" t="e">
        <f>IF(A791="","",'Frese Valve Selection'!C791)</f>
        <v>#N/A</v>
      </c>
      <c r="C791" s="41" t="e">
        <f>IF(A791="","",'Frese Valve Selection'!AE791)</f>
        <v>#N/A</v>
      </c>
      <c r="D791" s="41"/>
      <c r="E791" s="41"/>
      <c r="F791" s="41" t="e">
        <f>IF(A791="","",'Frese Valve Selection'!D791)</f>
        <v>#N/A</v>
      </c>
      <c r="G791" s="41">
        <v>1</v>
      </c>
      <c r="H791" s="41" t="s">
        <v>78</v>
      </c>
      <c r="I791" s="41" t="e">
        <f>IF(A791="","",'Frese Valve Selection'!AF791&amp;" kPa")</f>
        <v>#N/A</v>
      </c>
      <c r="J791" s="41" t="e">
        <f>IF(A791="","",'Frese Valve Selection'!B791)</f>
        <v>#N/A</v>
      </c>
      <c r="K791" s="42" t="e">
        <f>IF(A791="","",'Frese Valve Selection'!E791)</f>
        <v>#N/A</v>
      </c>
    </row>
    <row r="792" spans="1:11">
      <c r="A792" s="40" t="e">
        <f>IF('Frese Valve Selection'!Q792=1,IF(ISBLANK('Frese Valve Selection'!T792),"",'Frese Valve Selection'!T792),"")</f>
        <v>#N/A</v>
      </c>
      <c r="B792" s="41" t="e">
        <f>IF(A792="","",'Frese Valve Selection'!C792)</f>
        <v>#N/A</v>
      </c>
      <c r="C792" s="41" t="e">
        <f>IF(A792="","",'Frese Valve Selection'!AE792)</f>
        <v>#N/A</v>
      </c>
      <c r="D792" s="41"/>
      <c r="E792" s="41"/>
      <c r="F792" s="41" t="e">
        <f>IF(A792="","",'Frese Valve Selection'!D792)</f>
        <v>#N/A</v>
      </c>
      <c r="G792" s="41">
        <v>1</v>
      </c>
      <c r="H792" s="41" t="s">
        <v>78</v>
      </c>
      <c r="I792" s="41" t="e">
        <f>IF(A792="","",'Frese Valve Selection'!AF792&amp;" kPa")</f>
        <v>#N/A</v>
      </c>
      <c r="J792" s="41" t="e">
        <f>IF(A792="","",'Frese Valve Selection'!B792)</f>
        <v>#N/A</v>
      </c>
      <c r="K792" s="42" t="e">
        <f>IF(A792="","",'Frese Valve Selection'!E792)</f>
        <v>#N/A</v>
      </c>
    </row>
    <row r="793" spans="1:11">
      <c r="A793" s="40" t="e">
        <f>IF('Frese Valve Selection'!Q793=1,IF(ISBLANK('Frese Valve Selection'!T793),"",'Frese Valve Selection'!T793),"")</f>
        <v>#N/A</v>
      </c>
      <c r="B793" s="41" t="e">
        <f>IF(A793="","",'Frese Valve Selection'!C793)</f>
        <v>#N/A</v>
      </c>
      <c r="C793" s="41" t="e">
        <f>IF(A793="","",'Frese Valve Selection'!AE793)</f>
        <v>#N/A</v>
      </c>
      <c r="D793" s="41"/>
      <c r="E793" s="41"/>
      <c r="F793" s="41" t="e">
        <f>IF(A793="","",'Frese Valve Selection'!D793)</f>
        <v>#N/A</v>
      </c>
      <c r="G793" s="41">
        <v>1</v>
      </c>
      <c r="H793" s="41" t="s">
        <v>78</v>
      </c>
      <c r="I793" s="41" t="e">
        <f>IF(A793="","",'Frese Valve Selection'!AF793&amp;" kPa")</f>
        <v>#N/A</v>
      </c>
      <c r="J793" s="41" t="e">
        <f>IF(A793="","",'Frese Valve Selection'!B793)</f>
        <v>#N/A</v>
      </c>
      <c r="K793" s="42" t="e">
        <f>IF(A793="","",'Frese Valve Selection'!E793)</f>
        <v>#N/A</v>
      </c>
    </row>
    <row r="794" spans="1:11">
      <c r="A794" s="40" t="e">
        <f>IF('Frese Valve Selection'!Q794=1,IF(ISBLANK('Frese Valve Selection'!T794),"",'Frese Valve Selection'!T794),"")</f>
        <v>#N/A</v>
      </c>
      <c r="B794" s="41" t="e">
        <f>IF(A794="","",'Frese Valve Selection'!C794)</f>
        <v>#N/A</v>
      </c>
      <c r="C794" s="41" t="e">
        <f>IF(A794="","",'Frese Valve Selection'!AE794)</f>
        <v>#N/A</v>
      </c>
      <c r="D794" s="41"/>
      <c r="E794" s="41"/>
      <c r="F794" s="41" t="e">
        <f>IF(A794="","",'Frese Valve Selection'!D794)</f>
        <v>#N/A</v>
      </c>
      <c r="G794" s="41">
        <v>1</v>
      </c>
      <c r="H794" s="41" t="s">
        <v>78</v>
      </c>
      <c r="I794" s="41" t="e">
        <f>IF(A794="","",'Frese Valve Selection'!AF794&amp;" kPa")</f>
        <v>#N/A</v>
      </c>
      <c r="J794" s="41" t="e">
        <f>IF(A794="","",'Frese Valve Selection'!B794)</f>
        <v>#N/A</v>
      </c>
      <c r="K794" s="42" t="e">
        <f>IF(A794="","",'Frese Valve Selection'!E794)</f>
        <v>#N/A</v>
      </c>
    </row>
    <row r="795" spans="1:11">
      <c r="A795" s="40" t="e">
        <f>IF('Frese Valve Selection'!Q795=1,IF(ISBLANK('Frese Valve Selection'!T795),"",'Frese Valve Selection'!T795),"")</f>
        <v>#N/A</v>
      </c>
      <c r="B795" s="41" t="e">
        <f>IF(A795="","",'Frese Valve Selection'!C795)</f>
        <v>#N/A</v>
      </c>
      <c r="C795" s="41" t="e">
        <f>IF(A795="","",'Frese Valve Selection'!AE795)</f>
        <v>#N/A</v>
      </c>
      <c r="D795" s="41"/>
      <c r="E795" s="41"/>
      <c r="F795" s="41" t="e">
        <f>IF(A795="","",'Frese Valve Selection'!D795)</f>
        <v>#N/A</v>
      </c>
      <c r="G795" s="41">
        <v>1</v>
      </c>
      <c r="H795" s="41" t="s">
        <v>78</v>
      </c>
      <c r="I795" s="41" t="e">
        <f>IF(A795="","",'Frese Valve Selection'!AF795&amp;" kPa")</f>
        <v>#N/A</v>
      </c>
      <c r="J795" s="41" t="e">
        <f>IF(A795="","",'Frese Valve Selection'!B795)</f>
        <v>#N/A</v>
      </c>
      <c r="K795" s="42" t="e">
        <f>IF(A795="","",'Frese Valve Selection'!E795)</f>
        <v>#N/A</v>
      </c>
    </row>
    <row r="796" spans="1:11">
      <c r="A796" s="40" t="e">
        <f>IF('Frese Valve Selection'!Q796=1,IF(ISBLANK('Frese Valve Selection'!T796),"",'Frese Valve Selection'!T796),"")</f>
        <v>#N/A</v>
      </c>
      <c r="B796" s="41" t="e">
        <f>IF(A796="","",'Frese Valve Selection'!C796)</f>
        <v>#N/A</v>
      </c>
      <c r="C796" s="41" t="e">
        <f>IF(A796="","",'Frese Valve Selection'!AE796)</f>
        <v>#N/A</v>
      </c>
      <c r="D796" s="41"/>
      <c r="E796" s="41"/>
      <c r="F796" s="41" t="e">
        <f>IF(A796="","",'Frese Valve Selection'!D796)</f>
        <v>#N/A</v>
      </c>
      <c r="G796" s="41">
        <v>1</v>
      </c>
      <c r="H796" s="41" t="s">
        <v>78</v>
      </c>
      <c r="I796" s="41" t="e">
        <f>IF(A796="","",'Frese Valve Selection'!AF796&amp;" kPa")</f>
        <v>#N/A</v>
      </c>
      <c r="J796" s="41" t="e">
        <f>IF(A796="","",'Frese Valve Selection'!B796)</f>
        <v>#N/A</v>
      </c>
      <c r="K796" s="42" t="e">
        <f>IF(A796="","",'Frese Valve Selection'!E796)</f>
        <v>#N/A</v>
      </c>
    </row>
    <row r="797" spans="1:11">
      <c r="A797" s="40" t="e">
        <f>IF('Frese Valve Selection'!Q797=1,IF(ISBLANK('Frese Valve Selection'!T797),"",'Frese Valve Selection'!T797),"")</f>
        <v>#N/A</v>
      </c>
      <c r="B797" s="41" t="e">
        <f>IF(A797="","",'Frese Valve Selection'!C797)</f>
        <v>#N/A</v>
      </c>
      <c r="C797" s="41" t="e">
        <f>IF(A797="","",'Frese Valve Selection'!AE797)</f>
        <v>#N/A</v>
      </c>
      <c r="D797" s="41"/>
      <c r="E797" s="41"/>
      <c r="F797" s="41" t="e">
        <f>IF(A797="","",'Frese Valve Selection'!D797)</f>
        <v>#N/A</v>
      </c>
      <c r="G797" s="41">
        <v>1</v>
      </c>
      <c r="H797" s="41" t="s">
        <v>78</v>
      </c>
      <c r="I797" s="41" t="e">
        <f>IF(A797="","",'Frese Valve Selection'!AF797&amp;" kPa")</f>
        <v>#N/A</v>
      </c>
      <c r="J797" s="41" t="e">
        <f>IF(A797="","",'Frese Valve Selection'!B797)</f>
        <v>#N/A</v>
      </c>
      <c r="K797" s="42" t="e">
        <f>IF(A797="","",'Frese Valve Selection'!E797)</f>
        <v>#N/A</v>
      </c>
    </row>
    <row r="798" spans="1:11">
      <c r="A798" s="40" t="e">
        <f>IF('Frese Valve Selection'!Q798=1,IF(ISBLANK('Frese Valve Selection'!T798),"",'Frese Valve Selection'!T798),"")</f>
        <v>#N/A</v>
      </c>
      <c r="B798" s="41" t="e">
        <f>IF(A798="","",'Frese Valve Selection'!C798)</f>
        <v>#N/A</v>
      </c>
      <c r="C798" s="41" t="e">
        <f>IF(A798="","",'Frese Valve Selection'!AE798)</f>
        <v>#N/A</v>
      </c>
      <c r="D798" s="41"/>
      <c r="E798" s="41"/>
      <c r="F798" s="41" t="e">
        <f>IF(A798="","",'Frese Valve Selection'!D798)</f>
        <v>#N/A</v>
      </c>
      <c r="G798" s="41">
        <v>1</v>
      </c>
      <c r="H798" s="41" t="s">
        <v>78</v>
      </c>
      <c r="I798" s="41" t="e">
        <f>IF(A798="","",'Frese Valve Selection'!AF798&amp;" kPa")</f>
        <v>#N/A</v>
      </c>
      <c r="J798" s="41" t="e">
        <f>IF(A798="","",'Frese Valve Selection'!B798)</f>
        <v>#N/A</v>
      </c>
      <c r="K798" s="42" t="e">
        <f>IF(A798="","",'Frese Valve Selection'!E798)</f>
        <v>#N/A</v>
      </c>
    </row>
    <row r="799" spans="1:11">
      <c r="A799" s="40" t="e">
        <f>IF('Frese Valve Selection'!Q799=1,IF(ISBLANK('Frese Valve Selection'!T799),"",'Frese Valve Selection'!T799),"")</f>
        <v>#N/A</v>
      </c>
      <c r="B799" s="41" t="e">
        <f>IF(A799="","",'Frese Valve Selection'!C799)</f>
        <v>#N/A</v>
      </c>
      <c r="C799" s="41" t="e">
        <f>IF(A799="","",'Frese Valve Selection'!AE799)</f>
        <v>#N/A</v>
      </c>
      <c r="D799" s="41"/>
      <c r="E799" s="41"/>
      <c r="F799" s="41" t="e">
        <f>IF(A799="","",'Frese Valve Selection'!D799)</f>
        <v>#N/A</v>
      </c>
      <c r="G799" s="41">
        <v>1</v>
      </c>
      <c r="H799" s="41" t="s">
        <v>78</v>
      </c>
      <c r="I799" s="41" t="e">
        <f>IF(A799="","",'Frese Valve Selection'!AF799&amp;" kPa")</f>
        <v>#N/A</v>
      </c>
      <c r="J799" s="41" t="e">
        <f>IF(A799="","",'Frese Valve Selection'!B799)</f>
        <v>#N/A</v>
      </c>
      <c r="K799" s="42" t="e">
        <f>IF(A799="","",'Frese Valve Selection'!E799)</f>
        <v>#N/A</v>
      </c>
    </row>
    <row r="800" spans="1:11">
      <c r="A800" s="40" t="e">
        <f>IF('Frese Valve Selection'!Q800=1,IF(ISBLANK('Frese Valve Selection'!T800),"",'Frese Valve Selection'!T800),"")</f>
        <v>#N/A</v>
      </c>
      <c r="B800" s="41" t="e">
        <f>IF(A800="","",'Frese Valve Selection'!C800)</f>
        <v>#N/A</v>
      </c>
      <c r="C800" s="41" t="e">
        <f>IF(A800="","",'Frese Valve Selection'!AE800)</f>
        <v>#N/A</v>
      </c>
      <c r="D800" s="41"/>
      <c r="E800" s="41"/>
      <c r="F800" s="41" t="e">
        <f>IF(A800="","",'Frese Valve Selection'!D800)</f>
        <v>#N/A</v>
      </c>
      <c r="G800" s="41">
        <v>1</v>
      </c>
      <c r="H800" s="41" t="s">
        <v>78</v>
      </c>
      <c r="I800" s="41" t="e">
        <f>IF(A800="","",'Frese Valve Selection'!AF800&amp;" kPa")</f>
        <v>#N/A</v>
      </c>
      <c r="J800" s="41" t="e">
        <f>IF(A800="","",'Frese Valve Selection'!B800)</f>
        <v>#N/A</v>
      </c>
      <c r="K800" s="42" t="e">
        <f>IF(A800="","",'Frese Valve Selection'!E800)</f>
        <v>#N/A</v>
      </c>
    </row>
    <row r="801" spans="1:11">
      <c r="A801" s="40" t="e">
        <f>IF('Frese Valve Selection'!Q801=1,IF(ISBLANK('Frese Valve Selection'!T801),"",'Frese Valve Selection'!T801),"")</f>
        <v>#N/A</v>
      </c>
      <c r="B801" s="41" t="e">
        <f>IF(A801="","",'Frese Valve Selection'!C801)</f>
        <v>#N/A</v>
      </c>
      <c r="C801" s="41" t="e">
        <f>IF(A801="","",'Frese Valve Selection'!AE801)</f>
        <v>#N/A</v>
      </c>
      <c r="D801" s="41"/>
      <c r="E801" s="41"/>
      <c r="F801" s="41" t="e">
        <f>IF(A801="","",'Frese Valve Selection'!D801)</f>
        <v>#N/A</v>
      </c>
      <c r="G801" s="41">
        <v>1</v>
      </c>
      <c r="H801" s="41" t="s">
        <v>78</v>
      </c>
      <c r="I801" s="41" t="e">
        <f>IF(A801="","",'Frese Valve Selection'!AF801&amp;" kPa")</f>
        <v>#N/A</v>
      </c>
      <c r="J801" s="41" t="e">
        <f>IF(A801="","",'Frese Valve Selection'!B801)</f>
        <v>#N/A</v>
      </c>
      <c r="K801" s="42" t="e">
        <f>IF(A801="","",'Frese Valve Selection'!E801)</f>
        <v>#N/A</v>
      </c>
    </row>
    <row r="802" spans="1:11">
      <c r="A802" s="40" t="e">
        <f>IF('Frese Valve Selection'!Q802=1,IF(ISBLANK('Frese Valve Selection'!T802),"",'Frese Valve Selection'!T802),"")</f>
        <v>#N/A</v>
      </c>
      <c r="B802" s="41" t="e">
        <f>IF(A802="","",'Frese Valve Selection'!C802)</f>
        <v>#N/A</v>
      </c>
      <c r="C802" s="41" t="e">
        <f>IF(A802="","",'Frese Valve Selection'!AE802)</f>
        <v>#N/A</v>
      </c>
      <c r="D802" s="41"/>
      <c r="E802" s="41"/>
      <c r="F802" s="41" t="e">
        <f>IF(A802="","",'Frese Valve Selection'!D802)</f>
        <v>#N/A</v>
      </c>
      <c r="G802" s="41">
        <v>1</v>
      </c>
      <c r="H802" s="41" t="s">
        <v>78</v>
      </c>
      <c r="I802" s="41" t="e">
        <f>IF(A802="","",'Frese Valve Selection'!AF802&amp;" kPa")</f>
        <v>#N/A</v>
      </c>
      <c r="J802" s="41" t="e">
        <f>IF(A802="","",'Frese Valve Selection'!B802)</f>
        <v>#N/A</v>
      </c>
      <c r="K802" s="42" t="e">
        <f>IF(A802="","",'Frese Valve Selection'!E802)</f>
        <v>#N/A</v>
      </c>
    </row>
    <row r="803" spans="1:11">
      <c r="A803" s="40" t="e">
        <f>IF('Frese Valve Selection'!Q803=1,IF(ISBLANK('Frese Valve Selection'!T803),"",'Frese Valve Selection'!T803),"")</f>
        <v>#N/A</v>
      </c>
      <c r="B803" s="41" t="e">
        <f>IF(A803="","",'Frese Valve Selection'!C803)</f>
        <v>#N/A</v>
      </c>
      <c r="C803" s="41" t="e">
        <f>IF(A803="","",'Frese Valve Selection'!AE803)</f>
        <v>#N/A</v>
      </c>
      <c r="D803" s="41"/>
      <c r="E803" s="41"/>
      <c r="F803" s="41" t="e">
        <f>IF(A803="","",'Frese Valve Selection'!D803)</f>
        <v>#N/A</v>
      </c>
      <c r="G803" s="41">
        <v>1</v>
      </c>
      <c r="H803" s="41" t="s">
        <v>78</v>
      </c>
      <c r="I803" s="41" t="e">
        <f>IF(A803="","",'Frese Valve Selection'!AF803&amp;" kPa")</f>
        <v>#N/A</v>
      </c>
      <c r="J803" s="41" t="e">
        <f>IF(A803="","",'Frese Valve Selection'!B803)</f>
        <v>#N/A</v>
      </c>
      <c r="K803" s="42" t="e">
        <f>IF(A803="","",'Frese Valve Selection'!E803)</f>
        <v>#N/A</v>
      </c>
    </row>
    <row r="804" spans="1:11">
      <c r="A804" s="40" t="e">
        <f>IF('Frese Valve Selection'!Q804=1,IF(ISBLANK('Frese Valve Selection'!T804),"",'Frese Valve Selection'!T804),"")</f>
        <v>#N/A</v>
      </c>
      <c r="B804" s="41" t="e">
        <f>IF(A804="","",'Frese Valve Selection'!C804)</f>
        <v>#N/A</v>
      </c>
      <c r="C804" s="41" t="e">
        <f>IF(A804="","",'Frese Valve Selection'!AE804)</f>
        <v>#N/A</v>
      </c>
      <c r="D804" s="41"/>
      <c r="E804" s="41"/>
      <c r="F804" s="41" t="e">
        <f>IF(A804="","",'Frese Valve Selection'!D804)</f>
        <v>#N/A</v>
      </c>
      <c r="G804" s="41">
        <v>1</v>
      </c>
      <c r="H804" s="41" t="s">
        <v>78</v>
      </c>
      <c r="I804" s="41" t="e">
        <f>IF(A804="","",'Frese Valve Selection'!AF804&amp;" kPa")</f>
        <v>#N/A</v>
      </c>
      <c r="J804" s="41" t="e">
        <f>IF(A804="","",'Frese Valve Selection'!B804)</f>
        <v>#N/A</v>
      </c>
      <c r="K804" s="42" t="e">
        <f>IF(A804="","",'Frese Valve Selection'!E804)</f>
        <v>#N/A</v>
      </c>
    </row>
    <row r="805" spans="1:11">
      <c r="A805" s="40" t="e">
        <f>IF('Frese Valve Selection'!Q805=1,IF(ISBLANK('Frese Valve Selection'!T805),"",'Frese Valve Selection'!T805),"")</f>
        <v>#N/A</v>
      </c>
      <c r="B805" s="41" t="e">
        <f>IF(A805="","",'Frese Valve Selection'!C805)</f>
        <v>#N/A</v>
      </c>
      <c r="C805" s="41" t="e">
        <f>IF(A805="","",'Frese Valve Selection'!AE805)</f>
        <v>#N/A</v>
      </c>
      <c r="D805" s="41"/>
      <c r="E805" s="41"/>
      <c r="F805" s="41" t="e">
        <f>IF(A805="","",'Frese Valve Selection'!D805)</f>
        <v>#N/A</v>
      </c>
      <c r="G805" s="41">
        <v>1</v>
      </c>
      <c r="H805" s="41" t="s">
        <v>78</v>
      </c>
      <c r="I805" s="41" t="e">
        <f>IF(A805="","",'Frese Valve Selection'!AF805&amp;" kPa")</f>
        <v>#N/A</v>
      </c>
      <c r="J805" s="41" t="e">
        <f>IF(A805="","",'Frese Valve Selection'!B805)</f>
        <v>#N/A</v>
      </c>
      <c r="K805" s="42" t="e">
        <f>IF(A805="","",'Frese Valve Selection'!E805)</f>
        <v>#N/A</v>
      </c>
    </row>
    <row r="806" spans="1:11">
      <c r="A806" s="40" t="e">
        <f>IF('Frese Valve Selection'!Q806=1,IF(ISBLANK('Frese Valve Selection'!T806),"",'Frese Valve Selection'!T806),"")</f>
        <v>#N/A</v>
      </c>
      <c r="B806" s="41" t="e">
        <f>IF(A806="","",'Frese Valve Selection'!C806)</f>
        <v>#N/A</v>
      </c>
      <c r="C806" s="41" t="e">
        <f>IF(A806="","",'Frese Valve Selection'!AE806)</f>
        <v>#N/A</v>
      </c>
      <c r="D806" s="41"/>
      <c r="E806" s="41"/>
      <c r="F806" s="41" t="e">
        <f>IF(A806="","",'Frese Valve Selection'!D806)</f>
        <v>#N/A</v>
      </c>
      <c r="G806" s="41">
        <v>1</v>
      </c>
      <c r="H806" s="41" t="s">
        <v>78</v>
      </c>
      <c r="I806" s="41" t="e">
        <f>IF(A806="","",'Frese Valve Selection'!AF806&amp;" kPa")</f>
        <v>#N/A</v>
      </c>
      <c r="J806" s="41" t="e">
        <f>IF(A806="","",'Frese Valve Selection'!B806)</f>
        <v>#N/A</v>
      </c>
      <c r="K806" s="42" t="e">
        <f>IF(A806="","",'Frese Valve Selection'!E806)</f>
        <v>#N/A</v>
      </c>
    </row>
    <row r="807" spans="1:11">
      <c r="A807" s="40" t="e">
        <f>IF('Frese Valve Selection'!Q807=1,IF(ISBLANK('Frese Valve Selection'!T807),"",'Frese Valve Selection'!T807),"")</f>
        <v>#N/A</v>
      </c>
      <c r="B807" s="41" t="e">
        <f>IF(A807="","",'Frese Valve Selection'!C807)</f>
        <v>#N/A</v>
      </c>
      <c r="C807" s="41" t="e">
        <f>IF(A807="","",'Frese Valve Selection'!AE807)</f>
        <v>#N/A</v>
      </c>
      <c r="D807" s="41"/>
      <c r="E807" s="41"/>
      <c r="F807" s="41" t="e">
        <f>IF(A807="","",'Frese Valve Selection'!D807)</f>
        <v>#N/A</v>
      </c>
      <c r="G807" s="41">
        <v>1</v>
      </c>
      <c r="H807" s="41" t="s">
        <v>78</v>
      </c>
      <c r="I807" s="41" t="e">
        <f>IF(A807="","",'Frese Valve Selection'!AF807&amp;" kPa")</f>
        <v>#N/A</v>
      </c>
      <c r="J807" s="41" t="e">
        <f>IF(A807="","",'Frese Valve Selection'!B807)</f>
        <v>#N/A</v>
      </c>
      <c r="K807" s="42" t="e">
        <f>IF(A807="","",'Frese Valve Selection'!E807)</f>
        <v>#N/A</v>
      </c>
    </row>
    <row r="808" spans="1:11">
      <c r="A808" s="40" t="e">
        <f>IF('Frese Valve Selection'!Q808=1,IF(ISBLANK('Frese Valve Selection'!T808),"",'Frese Valve Selection'!T808),"")</f>
        <v>#N/A</v>
      </c>
      <c r="B808" s="41" t="e">
        <f>IF(A808="","",'Frese Valve Selection'!C808)</f>
        <v>#N/A</v>
      </c>
      <c r="C808" s="41" t="e">
        <f>IF(A808="","",'Frese Valve Selection'!AE808)</f>
        <v>#N/A</v>
      </c>
      <c r="D808" s="41"/>
      <c r="E808" s="41"/>
      <c r="F808" s="41" t="e">
        <f>IF(A808="","",'Frese Valve Selection'!D808)</f>
        <v>#N/A</v>
      </c>
      <c r="G808" s="41">
        <v>1</v>
      </c>
      <c r="H808" s="41" t="s">
        <v>78</v>
      </c>
      <c r="I808" s="41" t="e">
        <f>IF(A808="","",'Frese Valve Selection'!AF808&amp;" kPa")</f>
        <v>#N/A</v>
      </c>
      <c r="J808" s="41" t="e">
        <f>IF(A808="","",'Frese Valve Selection'!B808)</f>
        <v>#N/A</v>
      </c>
      <c r="K808" s="42" t="e">
        <f>IF(A808="","",'Frese Valve Selection'!E808)</f>
        <v>#N/A</v>
      </c>
    </row>
    <row r="809" spans="1:11">
      <c r="A809" s="40" t="e">
        <f>IF('Frese Valve Selection'!Q809=1,IF(ISBLANK('Frese Valve Selection'!T809),"",'Frese Valve Selection'!T809),"")</f>
        <v>#N/A</v>
      </c>
      <c r="B809" s="41" t="e">
        <f>IF(A809="","",'Frese Valve Selection'!C809)</f>
        <v>#N/A</v>
      </c>
      <c r="C809" s="41" t="e">
        <f>IF(A809="","",'Frese Valve Selection'!AE809)</f>
        <v>#N/A</v>
      </c>
      <c r="D809" s="41"/>
      <c r="E809" s="41"/>
      <c r="F809" s="41" t="e">
        <f>IF(A809="","",'Frese Valve Selection'!D809)</f>
        <v>#N/A</v>
      </c>
      <c r="G809" s="41">
        <v>1</v>
      </c>
      <c r="H809" s="41" t="s">
        <v>78</v>
      </c>
      <c r="I809" s="41" t="e">
        <f>IF(A809="","",'Frese Valve Selection'!AF809&amp;" kPa")</f>
        <v>#N/A</v>
      </c>
      <c r="J809" s="41" t="e">
        <f>IF(A809="","",'Frese Valve Selection'!B809)</f>
        <v>#N/A</v>
      </c>
      <c r="K809" s="42" t="e">
        <f>IF(A809="","",'Frese Valve Selection'!E809)</f>
        <v>#N/A</v>
      </c>
    </row>
    <row r="810" spans="1:11">
      <c r="A810" s="40" t="e">
        <f>IF('Frese Valve Selection'!Q810=1,IF(ISBLANK('Frese Valve Selection'!T810),"",'Frese Valve Selection'!T810),"")</f>
        <v>#N/A</v>
      </c>
      <c r="B810" s="41" t="e">
        <f>IF(A810="","",'Frese Valve Selection'!C810)</f>
        <v>#N/A</v>
      </c>
      <c r="C810" s="41" t="e">
        <f>IF(A810="","",'Frese Valve Selection'!AE810)</f>
        <v>#N/A</v>
      </c>
      <c r="D810" s="41"/>
      <c r="E810" s="41"/>
      <c r="F810" s="41" t="e">
        <f>IF(A810="","",'Frese Valve Selection'!D810)</f>
        <v>#N/A</v>
      </c>
      <c r="G810" s="41">
        <v>1</v>
      </c>
      <c r="H810" s="41" t="s">
        <v>78</v>
      </c>
      <c r="I810" s="41" t="e">
        <f>IF(A810="","",'Frese Valve Selection'!AF810&amp;" kPa")</f>
        <v>#N/A</v>
      </c>
      <c r="J810" s="41" t="e">
        <f>IF(A810="","",'Frese Valve Selection'!B810)</f>
        <v>#N/A</v>
      </c>
      <c r="K810" s="42" t="e">
        <f>IF(A810="","",'Frese Valve Selection'!E810)</f>
        <v>#N/A</v>
      </c>
    </row>
    <row r="811" spans="1:11">
      <c r="A811" s="40" t="e">
        <f>IF('Frese Valve Selection'!Q811=1,IF(ISBLANK('Frese Valve Selection'!T811),"",'Frese Valve Selection'!T811),"")</f>
        <v>#N/A</v>
      </c>
      <c r="B811" s="41" t="e">
        <f>IF(A811="","",'Frese Valve Selection'!C811)</f>
        <v>#N/A</v>
      </c>
      <c r="C811" s="41" t="e">
        <f>IF(A811="","",'Frese Valve Selection'!AE811)</f>
        <v>#N/A</v>
      </c>
      <c r="D811" s="41"/>
      <c r="E811" s="41"/>
      <c r="F811" s="41" t="e">
        <f>IF(A811="","",'Frese Valve Selection'!D811)</f>
        <v>#N/A</v>
      </c>
      <c r="G811" s="41">
        <v>1</v>
      </c>
      <c r="H811" s="41" t="s">
        <v>78</v>
      </c>
      <c r="I811" s="41" t="e">
        <f>IF(A811="","",'Frese Valve Selection'!AF811&amp;" kPa")</f>
        <v>#N/A</v>
      </c>
      <c r="J811" s="41" t="e">
        <f>IF(A811="","",'Frese Valve Selection'!B811)</f>
        <v>#N/A</v>
      </c>
      <c r="K811" s="42" t="e">
        <f>IF(A811="","",'Frese Valve Selection'!E811)</f>
        <v>#N/A</v>
      </c>
    </row>
    <row r="812" spans="1:11">
      <c r="A812" s="40" t="e">
        <f>IF('Frese Valve Selection'!Q812=1,IF(ISBLANK('Frese Valve Selection'!T812),"",'Frese Valve Selection'!T812),"")</f>
        <v>#N/A</v>
      </c>
      <c r="B812" s="41" t="e">
        <f>IF(A812="","",'Frese Valve Selection'!C812)</f>
        <v>#N/A</v>
      </c>
      <c r="C812" s="41" t="e">
        <f>IF(A812="","",'Frese Valve Selection'!AE812)</f>
        <v>#N/A</v>
      </c>
      <c r="D812" s="41"/>
      <c r="E812" s="41"/>
      <c r="F812" s="41" t="e">
        <f>IF(A812="","",'Frese Valve Selection'!D812)</f>
        <v>#N/A</v>
      </c>
      <c r="G812" s="41">
        <v>1</v>
      </c>
      <c r="H812" s="41" t="s">
        <v>78</v>
      </c>
      <c r="I812" s="41" t="e">
        <f>IF(A812="","",'Frese Valve Selection'!AF812&amp;" kPa")</f>
        <v>#N/A</v>
      </c>
      <c r="J812" s="41" t="e">
        <f>IF(A812="","",'Frese Valve Selection'!B812)</f>
        <v>#N/A</v>
      </c>
      <c r="K812" s="42" t="e">
        <f>IF(A812="","",'Frese Valve Selection'!E812)</f>
        <v>#N/A</v>
      </c>
    </row>
    <row r="813" spans="1:11">
      <c r="A813" s="40" t="e">
        <f>IF('Frese Valve Selection'!Q813=1,IF(ISBLANK('Frese Valve Selection'!T813),"",'Frese Valve Selection'!T813),"")</f>
        <v>#N/A</v>
      </c>
      <c r="B813" s="41" t="e">
        <f>IF(A813="","",'Frese Valve Selection'!C813)</f>
        <v>#N/A</v>
      </c>
      <c r="C813" s="41" t="e">
        <f>IF(A813="","",'Frese Valve Selection'!AE813)</f>
        <v>#N/A</v>
      </c>
      <c r="D813" s="41"/>
      <c r="E813" s="41"/>
      <c r="F813" s="41" t="e">
        <f>IF(A813="","",'Frese Valve Selection'!D813)</f>
        <v>#N/A</v>
      </c>
      <c r="G813" s="41">
        <v>1</v>
      </c>
      <c r="H813" s="41" t="s">
        <v>78</v>
      </c>
      <c r="I813" s="41" t="e">
        <f>IF(A813="","",'Frese Valve Selection'!AF813&amp;" kPa")</f>
        <v>#N/A</v>
      </c>
      <c r="J813" s="41" t="e">
        <f>IF(A813="","",'Frese Valve Selection'!B813)</f>
        <v>#N/A</v>
      </c>
      <c r="K813" s="42" t="e">
        <f>IF(A813="","",'Frese Valve Selection'!E813)</f>
        <v>#N/A</v>
      </c>
    </row>
    <row r="814" spans="1:11">
      <c r="A814" s="40" t="e">
        <f>IF('Frese Valve Selection'!Q814=1,IF(ISBLANK('Frese Valve Selection'!T814),"",'Frese Valve Selection'!T814),"")</f>
        <v>#N/A</v>
      </c>
      <c r="B814" s="41" t="e">
        <f>IF(A814="","",'Frese Valve Selection'!C814)</f>
        <v>#N/A</v>
      </c>
      <c r="C814" s="41" t="e">
        <f>IF(A814="","",'Frese Valve Selection'!AE814)</f>
        <v>#N/A</v>
      </c>
      <c r="D814" s="41"/>
      <c r="E814" s="41"/>
      <c r="F814" s="41" t="e">
        <f>IF(A814="","",'Frese Valve Selection'!D814)</f>
        <v>#N/A</v>
      </c>
      <c r="G814" s="41">
        <v>1</v>
      </c>
      <c r="H814" s="41" t="s">
        <v>78</v>
      </c>
      <c r="I814" s="41" t="e">
        <f>IF(A814="","",'Frese Valve Selection'!AF814&amp;" kPa")</f>
        <v>#N/A</v>
      </c>
      <c r="J814" s="41" t="e">
        <f>IF(A814="","",'Frese Valve Selection'!B814)</f>
        <v>#N/A</v>
      </c>
      <c r="K814" s="42" t="e">
        <f>IF(A814="","",'Frese Valve Selection'!E814)</f>
        <v>#N/A</v>
      </c>
    </row>
    <row r="815" spans="1:11">
      <c r="A815" s="40" t="e">
        <f>IF('Frese Valve Selection'!Q815=1,IF(ISBLANK('Frese Valve Selection'!T815),"",'Frese Valve Selection'!T815),"")</f>
        <v>#N/A</v>
      </c>
      <c r="B815" s="41" t="e">
        <f>IF(A815="","",'Frese Valve Selection'!C815)</f>
        <v>#N/A</v>
      </c>
      <c r="C815" s="41" t="e">
        <f>IF(A815="","",'Frese Valve Selection'!AE815)</f>
        <v>#N/A</v>
      </c>
      <c r="D815" s="41"/>
      <c r="E815" s="41"/>
      <c r="F815" s="41" t="e">
        <f>IF(A815="","",'Frese Valve Selection'!D815)</f>
        <v>#N/A</v>
      </c>
      <c r="G815" s="41">
        <v>1</v>
      </c>
      <c r="H815" s="41" t="s">
        <v>78</v>
      </c>
      <c r="I815" s="41" t="e">
        <f>IF(A815="","",'Frese Valve Selection'!AF815&amp;" kPa")</f>
        <v>#N/A</v>
      </c>
      <c r="J815" s="41" t="e">
        <f>IF(A815="","",'Frese Valve Selection'!B815)</f>
        <v>#N/A</v>
      </c>
      <c r="K815" s="42" t="e">
        <f>IF(A815="","",'Frese Valve Selection'!E815)</f>
        <v>#N/A</v>
      </c>
    </row>
    <row r="816" spans="1:11">
      <c r="A816" s="40" t="e">
        <f>IF('Frese Valve Selection'!Q816=1,IF(ISBLANK('Frese Valve Selection'!T816),"",'Frese Valve Selection'!T816),"")</f>
        <v>#N/A</v>
      </c>
      <c r="B816" s="41" t="e">
        <f>IF(A816="","",'Frese Valve Selection'!C816)</f>
        <v>#N/A</v>
      </c>
      <c r="C816" s="41" t="e">
        <f>IF(A816="","",'Frese Valve Selection'!AE816)</f>
        <v>#N/A</v>
      </c>
      <c r="D816" s="41"/>
      <c r="E816" s="41"/>
      <c r="F816" s="41" t="e">
        <f>IF(A816="","",'Frese Valve Selection'!D816)</f>
        <v>#N/A</v>
      </c>
      <c r="G816" s="41">
        <v>1</v>
      </c>
      <c r="H816" s="41" t="s">
        <v>78</v>
      </c>
      <c r="I816" s="41" t="e">
        <f>IF(A816="","",'Frese Valve Selection'!AF816&amp;" kPa")</f>
        <v>#N/A</v>
      </c>
      <c r="J816" s="41" t="e">
        <f>IF(A816="","",'Frese Valve Selection'!B816)</f>
        <v>#N/A</v>
      </c>
      <c r="K816" s="42" t="e">
        <f>IF(A816="","",'Frese Valve Selection'!E816)</f>
        <v>#N/A</v>
      </c>
    </row>
    <row r="817" spans="1:11">
      <c r="A817" s="40" t="e">
        <f>IF('Frese Valve Selection'!Q817=1,IF(ISBLANK('Frese Valve Selection'!T817),"",'Frese Valve Selection'!T817),"")</f>
        <v>#N/A</v>
      </c>
      <c r="B817" s="41" t="e">
        <f>IF(A817="","",'Frese Valve Selection'!C817)</f>
        <v>#N/A</v>
      </c>
      <c r="C817" s="41" t="e">
        <f>IF(A817="","",'Frese Valve Selection'!AE817)</f>
        <v>#N/A</v>
      </c>
      <c r="D817" s="41"/>
      <c r="E817" s="41"/>
      <c r="F817" s="41" t="e">
        <f>IF(A817="","",'Frese Valve Selection'!D817)</f>
        <v>#N/A</v>
      </c>
      <c r="G817" s="41">
        <v>1</v>
      </c>
      <c r="H817" s="41" t="s">
        <v>78</v>
      </c>
      <c r="I817" s="41" t="e">
        <f>IF(A817="","",'Frese Valve Selection'!AF817&amp;" kPa")</f>
        <v>#N/A</v>
      </c>
      <c r="J817" s="41" t="e">
        <f>IF(A817="","",'Frese Valve Selection'!B817)</f>
        <v>#N/A</v>
      </c>
      <c r="K817" s="42" t="e">
        <f>IF(A817="","",'Frese Valve Selection'!E817)</f>
        <v>#N/A</v>
      </c>
    </row>
    <row r="818" spans="1:11">
      <c r="A818" s="40" t="e">
        <f>IF('Frese Valve Selection'!Q818=1,IF(ISBLANK('Frese Valve Selection'!T818),"",'Frese Valve Selection'!T818),"")</f>
        <v>#N/A</v>
      </c>
      <c r="B818" s="41" t="e">
        <f>IF(A818="","",'Frese Valve Selection'!C818)</f>
        <v>#N/A</v>
      </c>
      <c r="C818" s="41" t="e">
        <f>IF(A818="","",'Frese Valve Selection'!AE818)</f>
        <v>#N/A</v>
      </c>
      <c r="D818" s="41"/>
      <c r="E818" s="41"/>
      <c r="F818" s="41" t="e">
        <f>IF(A818="","",'Frese Valve Selection'!D818)</f>
        <v>#N/A</v>
      </c>
      <c r="G818" s="41">
        <v>1</v>
      </c>
      <c r="H818" s="41" t="s">
        <v>78</v>
      </c>
      <c r="I818" s="41" t="e">
        <f>IF(A818="","",'Frese Valve Selection'!AF818&amp;" kPa")</f>
        <v>#N/A</v>
      </c>
      <c r="J818" s="41" t="e">
        <f>IF(A818="","",'Frese Valve Selection'!B818)</f>
        <v>#N/A</v>
      </c>
      <c r="K818" s="42" t="e">
        <f>IF(A818="","",'Frese Valve Selection'!E818)</f>
        <v>#N/A</v>
      </c>
    </row>
    <row r="819" spans="1:11">
      <c r="A819" s="40" t="e">
        <f>IF('Frese Valve Selection'!Q819=1,IF(ISBLANK('Frese Valve Selection'!T819),"",'Frese Valve Selection'!T819),"")</f>
        <v>#N/A</v>
      </c>
      <c r="B819" s="41" t="e">
        <f>IF(A819="","",'Frese Valve Selection'!C819)</f>
        <v>#N/A</v>
      </c>
      <c r="C819" s="41" t="e">
        <f>IF(A819="","",'Frese Valve Selection'!AE819)</f>
        <v>#N/A</v>
      </c>
      <c r="D819" s="41"/>
      <c r="E819" s="41"/>
      <c r="F819" s="41" t="e">
        <f>IF(A819="","",'Frese Valve Selection'!D819)</f>
        <v>#N/A</v>
      </c>
      <c r="G819" s="41">
        <v>1</v>
      </c>
      <c r="H819" s="41" t="s">
        <v>78</v>
      </c>
      <c r="I819" s="41" t="e">
        <f>IF(A819="","",'Frese Valve Selection'!AF819&amp;" kPa")</f>
        <v>#N/A</v>
      </c>
      <c r="J819" s="41" t="e">
        <f>IF(A819="","",'Frese Valve Selection'!B819)</f>
        <v>#N/A</v>
      </c>
      <c r="K819" s="42" t="e">
        <f>IF(A819="","",'Frese Valve Selection'!E819)</f>
        <v>#N/A</v>
      </c>
    </row>
    <row r="820" spans="1:11">
      <c r="A820" s="40" t="e">
        <f>IF('Frese Valve Selection'!Q820=1,IF(ISBLANK('Frese Valve Selection'!T820),"",'Frese Valve Selection'!T820),"")</f>
        <v>#N/A</v>
      </c>
      <c r="B820" s="41" t="e">
        <f>IF(A820="","",'Frese Valve Selection'!C820)</f>
        <v>#N/A</v>
      </c>
      <c r="C820" s="41" t="e">
        <f>IF(A820="","",'Frese Valve Selection'!AE820)</f>
        <v>#N/A</v>
      </c>
      <c r="D820" s="41"/>
      <c r="E820" s="41"/>
      <c r="F820" s="41" t="e">
        <f>IF(A820="","",'Frese Valve Selection'!D820)</f>
        <v>#N/A</v>
      </c>
      <c r="G820" s="41">
        <v>1</v>
      </c>
      <c r="H820" s="41" t="s">
        <v>78</v>
      </c>
      <c r="I820" s="41" t="e">
        <f>IF(A820="","",'Frese Valve Selection'!AF820&amp;" kPa")</f>
        <v>#N/A</v>
      </c>
      <c r="J820" s="41" t="e">
        <f>IF(A820="","",'Frese Valve Selection'!B820)</f>
        <v>#N/A</v>
      </c>
      <c r="K820" s="42" t="e">
        <f>IF(A820="","",'Frese Valve Selection'!E820)</f>
        <v>#N/A</v>
      </c>
    </row>
    <row r="821" spans="1:11">
      <c r="A821" s="40" t="e">
        <f>IF('Frese Valve Selection'!Q821=1,IF(ISBLANK('Frese Valve Selection'!T821),"",'Frese Valve Selection'!T821),"")</f>
        <v>#N/A</v>
      </c>
      <c r="B821" s="41" t="e">
        <f>IF(A821="","",'Frese Valve Selection'!C821)</f>
        <v>#N/A</v>
      </c>
      <c r="C821" s="41" t="e">
        <f>IF(A821="","",'Frese Valve Selection'!AE821)</f>
        <v>#N/A</v>
      </c>
      <c r="D821" s="41"/>
      <c r="E821" s="41"/>
      <c r="F821" s="41" t="e">
        <f>IF(A821="","",'Frese Valve Selection'!D821)</f>
        <v>#N/A</v>
      </c>
      <c r="G821" s="41">
        <v>1</v>
      </c>
      <c r="H821" s="41" t="s">
        <v>78</v>
      </c>
      <c r="I821" s="41" t="e">
        <f>IF(A821="","",'Frese Valve Selection'!AF821&amp;" kPa")</f>
        <v>#N/A</v>
      </c>
      <c r="J821" s="41" t="e">
        <f>IF(A821="","",'Frese Valve Selection'!B821)</f>
        <v>#N/A</v>
      </c>
      <c r="K821" s="42" t="e">
        <f>IF(A821="","",'Frese Valve Selection'!E821)</f>
        <v>#N/A</v>
      </c>
    </row>
    <row r="822" spans="1:11">
      <c r="A822" s="40" t="e">
        <f>IF('Frese Valve Selection'!Q822=1,IF(ISBLANK('Frese Valve Selection'!T822),"",'Frese Valve Selection'!T822),"")</f>
        <v>#N/A</v>
      </c>
      <c r="B822" s="41" t="e">
        <f>IF(A822="","",'Frese Valve Selection'!C822)</f>
        <v>#N/A</v>
      </c>
      <c r="C822" s="41" t="e">
        <f>IF(A822="","",'Frese Valve Selection'!AE822)</f>
        <v>#N/A</v>
      </c>
      <c r="D822" s="41"/>
      <c r="E822" s="41"/>
      <c r="F822" s="41" t="e">
        <f>IF(A822="","",'Frese Valve Selection'!D822)</f>
        <v>#N/A</v>
      </c>
      <c r="G822" s="41">
        <v>1</v>
      </c>
      <c r="H822" s="41" t="s">
        <v>78</v>
      </c>
      <c r="I822" s="41" t="e">
        <f>IF(A822="","",'Frese Valve Selection'!AF822&amp;" kPa")</f>
        <v>#N/A</v>
      </c>
      <c r="J822" s="41" t="e">
        <f>IF(A822="","",'Frese Valve Selection'!B822)</f>
        <v>#N/A</v>
      </c>
      <c r="K822" s="42" t="e">
        <f>IF(A822="","",'Frese Valve Selection'!E822)</f>
        <v>#N/A</v>
      </c>
    </row>
    <row r="823" spans="1:11">
      <c r="A823" s="40" t="e">
        <f>IF('Frese Valve Selection'!Q823=1,IF(ISBLANK('Frese Valve Selection'!T823),"",'Frese Valve Selection'!T823),"")</f>
        <v>#N/A</v>
      </c>
      <c r="B823" s="41" t="e">
        <f>IF(A823="","",'Frese Valve Selection'!C823)</f>
        <v>#N/A</v>
      </c>
      <c r="C823" s="41" t="e">
        <f>IF(A823="","",'Frese Valve Selection'!AE823)</f>
        <v>#N/A</v>
      </c>
      <c r="D823" s="41"/>
      <c r="E823" s="41"/>
      <c r="F823" s="41" t="e">
        <f>IF(A823="","",'Frese Valve Selection'!D823)</f>
        <v>#N/A</v>
      </c>
      <c r="G823" s="41">
        <v>1</v>
      </c>
      <c r="H823" s="41" t="s">
        <v>78</v>
      </c>
      <c r="I823" s="41" t="e">
        <f>IF(A823="","",'Frese Valve Selection'!AF823&amp;" kPa")</f>
        <v>#N/A</v>
      </c>
      <c r="J823" s="41" t="e">
        <f>IF(A823="","",'Frese Valve Selection'!B823)</f>
        <v>#N/A</v>
      </c>
      <c r="K823" s="42" t="e">
        <f>IF(A823="","",'Frese Valve Selection'!E823)</f>
        <v>#N/A</v>
      </c>
    </row>
    <row r="824" spans="1:11">
      <c r="A824" s="40" t="e">
        <f>IF('Frese Valve Selection'!Q824=1,IF(ISBLANK('Frese Valve Selection'!T824),"",'Frese Valve Selection'!T824),"")</f>
        <v>#N/A</v>
      </c>
      <c r="B824" s="41" t="e">
        <f>IF(A824="","",'Frese Valve Selection'!C824)</f>
        <v>#N/A</v>
      </c>
      <c r="C824" s="41" t="e">
        <f>IF(A824="","",'Frese Valve Selection'!AE824)</f>
        <v>#N/A</v>
      </c>
      <c r="D824" s="41"/>
      <c r="E824" s="41"/>
      <c r="F824" s="41" t="e">
        <f>IF(A824="","",'Frese Valve Selection'!D824)</f>
        <v>#N/A</v>
      </c>
      <c r="G824" s="41">
        <v>1</v>
      </c>
      <c r="H824" s="41" t="s">
        <v>78</v>
      </c>
      <c r="I824" s="41" t="e">
        <f>IF(A824="","",'Frese Valve Selection'!AF824&amp;" kPa")</f>
        <v>#N/A</v>
      </c>
      <c r="J824" s="41" t="e">
        <f>IF(A824="","",'Frese Valve Selection'!B824)</f>
        <v>#N/A</v>
      </c>
      <c r="K824" s="42" t="e">
        <f>IF(A824="","",'Frese Valve Selection'!E824)</f>
        <v>#N/A</v>
      </c>
    </row>
    <row r="825" spans="1:11">
      <c r="A825" s="40" t="e">
        <f>IF('Frese Valve Selection'!Q825=1,IF(ISBLANK('Frese Valve Selection'!T825),"",'Frese Valve Selection'!T825),"")</f>
        <v>#N/A</v>
      </c>
      <c r="B825" s="41" t="e">
        <f>IF(A825="","",'Frese Valve Selection'!C825)</f>
        <v>#N/A</v>
      </c>
      <c r="C825" s="41" t="e">
        <f>IF(A825="","",'Frese Valve Selection'!AE825)</f>
        <v>#N/A</v>
      </c>
      <c r="D825" s="41"/>
      <c r="E825" s="41"/>
      <c r="F825" s="41" t="e">
        <f>IF(A825="","",'Frese Valve Selection'!D825)</f>
        <v>#N/A</v>
      </c>
      <c r="G825" s="41">
        <v>1</v>
      </c>
      <c r="H825" s="41" t="s">
        <v>78</v>
      </c>
      <c r="I825" s="41" t="e">
        <f>IF(A825="","",'Frese Valve Selection'!AF825&amp;" kPa")</f>
        <v>#N/A</v>
      </c>
      <c r="J825" s="41" t="e">
        <f>IF(A825="","",'Frese Valve Selection'!B825)</f>
        <v>#N/A</v>
      </c>
      <c r="K825" s="42" t="e">
        <f>IF(A825="","",'Frese Valve Selection'!E825)</f>
        <v>#N/A</v>
      </c>
    </row>
    <row r="826" spans="1:11">
      <c r="A826" s="40" t="e">
        <f>IF('Frese Valve Selection'!Q826=1,IF(ISBLANK('Frese Valve Selection'!T826),"",'Frese Valve Selection'!T826),"")</f>
        <v>#N/A</v>
      </c>
      <c r="B826" s="41" t="e">
        <f>IF(A826="","",'Frese Valve Selection'!C826)</f>
        <v>#N/A</v>
      </c>
      <c r="C826" s="41" t="e">
        <f>IF(A826="","",'Frese Valve Selection'!AE826)</f>
        <v>#N/A</v>
      </c>
      <c r="D826" s="41"/>
      <c r="E826" s="41"/>
      <c r="F826" s="41" t="e">
        <f>IF(A826="","",'Frese Valve Selection'!D826)</f>
        <v>#N/A</v>
      </c>
      <c r="G826" s="41">
        <v>1</v>
      </c>
      <c r="H826" s="41" t="s">
        <v>78</v>
      </c>
      <c r="I826" s="41" t="e">
        <f>IF(A826="","",'Frese Valve Selection'!AF826&amp;" kPa")</f>
        <v>#N/A</v>
      </c>
      <c r="J826" s="41" t="e">
        <f>IF(A826="","",'Frese Valve Selection'!B826)</f>
        <v>#N/A</v>
      </c>
      <c r="K826" s="42" t="e">
        <f>IF(A826="","",'Frese Valve Selection'!E826)</f>
        <v>#N/A</v>
      </c>
    </row>
    <row r="827" spans="1:11">
      <c r="A827" s="40" t="e">
        <f>IF('Frese Valve Selection'!Q827=1,IF(ISBLANK('Frese Valve Selection'!T827),"",'Frese Valve Selection'!T827),"")</f>
        <v>#N/A</v>
      </c>
      <c r="B827" s="41" t="e">
        <f>IF(A827="","",'Frese Valve Selection'!C827)</f>
        <v>#N/A</v>
      </c>
      <c r="C827" s="41" t="e">
        <f>IF(A827="","",'Frese Valve Selection'!AE827)</f>
        <v>#N/A</v>
      </c>
      <c r="D827" s="41"/>
      <c r="E827" s="41"/>
      <c r="F827" s="41" t="e">
        <f>IF(A827="","",'Frese Valve Selection'!D827)</f>
        <v>#N/A</v>
      </c>
      <c r="G827" s="41">
        <v>1</v>
      </c>
      <c r="H827" s="41" t="s">
        <v>78</v>
      </c>
      <c r="I827" s="41" t="e">
        <f>IF(A827="","",'Frese Valve Selection'!AF827&amp;" kPa")</f>
        <v>#N/A</v>
      </c>
      <c r="J827" s="41" t="e">
        <f>IF(A827="","",'Frese Valve Selection'!B827)</f>
        <v>#N/A</v>
      </c>
      <c r="K827" s="42" t="e">
        <f>IF(A827="","",'Frese Valve Selection'!E827)</f>
        <v>#N/A</v>
      </c>
    </row>
    <row r="828" spans="1:11">
      <c r="A828" s="40" t="e">
        <f>IF('Frese Valve Selection'!Q828=1,IF(ISBLANK('Frese Valve Selection'!T828),"",'Frese Valve Selection'!T828),"")</f>
        <v>#N/A</v>
      </c>
      <c r="B828" s="41" t="e">
        <f>IF(A828="","",'Frese Valve Selection'!C828)</f>
        <v>#N/A</v>
      </c>
      <c r="C828" s="41" t="e">
        <f>IF(A828="","",'Frese Valve Selection'!AE828)</f>
        <v>#N/A</v>
      </c>
      <c r="D828" s="41"/>
      <c r="E828" s="41"/>
      <c r="F828" s="41" t="e">
        <f>IF(A828="","",'Frese Valve Selection'!D828)</f>
        <v>#N/A</v>
      </c>
      <c r="G828" s="41">
        <v>1</v>
      </c>
      <c r="H828" s="41" t="s">
        <v>78</v>
      </c>
      <c r="I828" s="41" t="e">
        <f>IF(A828="","",'Frese Valve Selection'!AF828&amp;" kPa")</f>
        <v>#N/A</v>
      </c>
      <c r="J828" s="41" t="e">
        <f>IF(A828="","",'Frese Valve Selection'!B828)</f>
        <v>#N/A</v>
      </c>
      <c r="K828" s="42" t="e">
        <f>IF(A828="","",'Frese Valve Selection'!E828)</f>
        <v>#N/A</v>
      </c>
    </row>
    <row r="829" spans="1:11">
      <c r="A829" s="40" t="e">
        <f>IF('Frese Valve Selection'!Q829=1,IF(ISBLANK('Frese Valve Selection'!T829),"",'Frese Valve Selection'!T829),"")</f>
        <v>#N/A</v>
      </c>
      <c r="B829" s="41" t="e">
        <f>IF(A829="","",'Frese Valve Selection'!C829)</f>
        <v>#N/A</v>
      </c>
      <c r="C829" s="41" t="e">
        <f>IF(A829="","",'Frese Valve Selection'!AE829)</f>
        <v>#N/A</v>
      </c>
      <c r="D829" s="41"/>
      <c r="E829" s="41"/>
      <c r="F829" s="41" t="e">
        <f>IF(A829="","",'Frese Valve Selection'!D829)</f>
        <v>#N/A</v>
      </c>
      <c r="G829" s="41">
        <v>1</v>
      </c>
      <c r="H829" s="41" t="s">
        <v>78</v>
      </c>
      <c r="I829" s="41" t="e">
        <f>IF(A829="","",'Frese Valve Selection'!AF829&amp;" kPa")</f>
        <v>#N/A</v>
      </c>
      <c r="J829" s="41" t="e">
        <f>IF(A829="","",'Frese Valve Selection'!B829)</f>
        <v>#N/A</v>
      </c>
      <c r="K829" s="42" t="e">
        <f>IF(A829="","",'Frese Valve Selection'!E829)</f>
        <v>#N/A</v>
      </c>
    </row>
    <row r="830" spans="1:11">
      <c r="A830" s="40" t="e">
        <f>IF('Frese Valve Selection'!Q830=1,IF(ISBLANK('Frese Valve Selection'!T830),"",'Frese Valve Selection'!T830),"")</f>
        <v>#N/A</v>
      </c>
      <c r="B830" s="41" t="e">
        <f>IF(A830="","",'Frese Valve Selection'!C830)</f>
        <v>#N/A</v>
      </c>
      <c r="C830" s="41" t="e">
        <f>IF(A830="","",'Frese Valve Selection'!AE830)</f>
        <v>#N/A</v>
      </c>
      <c r="D830" s="41"/>
      <c r="E830" s="41"/>
      <c r="F830" s="41" t="e">
        <f>IF(A830="","",'Frese Valve Selection'!D830)</f>
        <v>#N/A</v>
      </c>
      <c r="G830" s="41">
        <v>1</v>
      </c>
      <c r="H830" s="41" t="s">
        <v>78</v>
      </c>
      <c r="I830" s="41" t="e">
        <f>IF(A830="","",'Frese Valve Selection'!AF830&amp;" kPa")</f>
        <v>#N/A</v>
      </c>
      <c r="J830" s="41" t="e">
        <f>IF(A830="","",'Frese Valve Selection'!B830)</f>
        <v>#N/A</v>
      </c>
      <c r="K830" s="42" t="e">
        <f>IF(A830="","",'Frese Valve Selection'!E830)</f>
        <v>#N/A</v>
      </c>
    </row>
    <row r="831" spans="1:11">
      <c r="A831" s="40" t="e">
        <f>IF('Frese Valve Selection'!Q831=1,IF(ISBLANK('Frese Valve Selection'!T831),"",'Frese Valve Selection'!T831),"")</f>
        <v>#N/A</v>
      </c>
      <c r="B831" s="41" t="e">
        <f>IF(A831="","",'Frese Valve Selection'!C831)</f>
        <v>#N/A</v>
      </c>
      <c r="C831" s="41" t="e">
        <f>IF(A831="","",'Frese Valve Selection'!AE831)</f>
        <v>#N/A</v>
      </c>
      <c r="D831" s="41"/>
      <c r="E831" s="41"/>
      <c r="F831" s="41" t="e">
        <f>IF(A831="","",'Frese Valve Selection'!D831)</f>
        <v>#N/A</v>
      </c>
      <c r="G831" s="41">
        <v>1</v>
      </c>
      <c r="H831" s="41" t="s">
        <v>78</v>
      </c>
      <c r="I831" s="41" t="e">
        <f>IF(A831="","",'Frese Valve Selection'!AF831&amp;" kPa")</f>
        <v>#N/A</v>
      </c>
      <c r="J831" s="41" t="e">
        <f>IF(A831="","",'Frese Valve Selection'!B831)</f>
        <v>#N/A</v>
      </c>
      <c r="K831" s="42" t="e">
        <f>IF(A831="","",'Frese Valve Selection'!E831)</f>
        <v>#N/A</v>
      </c>
    </row>
    <row r="832" spans="1:11">
      <c r="A832" s="40" t="e">
        <f>IF('Frese Valve Selection'!Q832=1,IF(ISBLANK('Frese Valve Selection'!T832),"",'Frese Valve Selection'!T832),"")</f>
        <v>#N/A</v>
      </c>
      <c r="B832" s="41" t="e">
        <f>IF(A832="","",'Frese Valve Selection'!C832)</f>
        <v>#N/A</v>
      </c>
      <c r="C832" s="41" t="e">
        <f>IF(A832="","",'Frese Valve Selection'!AE832)</f>
        <v>#N/A</v>
      </c>
      <c r="D832" s="41"/>
      <c r="E832" s="41"/>
      <c r="F832" s="41" t="e">
        <f>IF(A832="","",'Frese Valve Selection'!D832)</f>
        <v>#N/A</v>
      </c>
      <c r="G832" s="41">
        <v>1</v>
      </c>
      <c r="H832" s="41" t="s">
        <v>78</v>
      </c>
      <c r="I832" s="41" t="e">
        <f>IF(A832="","",'Frese Valve Selection'!AF832&amp;" kPa")</f>
        <v>#N/A</v>
      </c>
      <c r="J832" s="41" t="e">
        <f>IF(A832="","",'Frese Valve Selection'!B832)</f>
        <v>#N/A</v>
      </c>
      <c r="K832" s="42" t="e">
        <f>IF(A832="","",'Frese Valve Selection'!E832)</f>
        <v>#N/A</v>
      </c>
    </row>
    <row r="833" spans="1:11">
      <c r="A833" s="40" t="e">
        <f>IF('Frese Valve Selection'!Q833=1,IF(ISBLANK('Frese Valve Selection'!T833),"",'Frese Valve Selection'!T833),"")</f>
        <v>#N/A</v>
      </c>
      <c r="B833" s="41" t="e">
        <f>IF(A833="","",'Frese Valve Selection'!C833)</f>
        <v>#N/A</v>
      </c>
      <c r="C833" s="41" t="e">
        <f>IF(A833="","",'Frese Valve Selection'!AE833)</f>
        <v>#N/A</v>
      </c>
      <c r="D833" s="41"/>
      <c r="E833" s="41"/>
      <c r="F833" s="41" t="e">
        <f>IF(A833="","",'Frese Valve Selection'!D833)</f>
        <v>#N/A</v>
      </c>
      <c r="G833" s="41">
        <v>1</v>
      </c>
      <c r="H833" s="41" t="s">
        <v>78</v>
      </c>
      <c r="I833" s="41" t="e">
        <f>IF(A833="","",'Frese Valve Selection'!AF833&amp;" kPa")</f>
        <v>#N/A</v>
      </c>
      <c r="J833" s="41" t="e">
        <f>IF(A833="","",'Frese Valve Selection'!B833)</f>
        <v>#N/A</v>
      </c>
      <c r="K833" s="42" t="e">
        <f>IF(A833="","",'Frese Valve Selection'!E833)</f>
        <v>#N/A</v>
      </c>
    </row>
    <row r="834" spans="1:11">
      <c r="A834" s="40" t="e">
        <f>IF('Frese Valve Selection'!Q834=1,IF(ISBLANK('Frese Valve Selection'!T834),"",'Frese Valve Selection'!T834),"")</f>
        <v>#N/A</v>
      </c>
      <c r="B834" s="41" t="e">
        <f>IF(A834="","",'Frese Valve Selection'!C834)</f>
        <v>#N/A</v>
      </c>
      <c r="C834" s="41" t="e">
        <f>IF(A834="","",'Frese Valve Selection'!AE834)</f>
        <v>#N/A</v>
      </c>
      <c r="D834" s="41"/>
      <c r="E834" s="41"/>
      <c r="F834" s="41" t="e">
        <f>IF(A834="","",'Frese Valve Selection'!D834)</f>
        <v>#N/A</v>
      </c>
      <c r="G834" s="41">
        <v>1</v>
      </c>
      <c r="H834" s="41" t="s">
        <v>78</v>
      </c>
      <c r="I834" s="41" t="e">
        <f>IF(A834="","",'Frese Valve Selection'!AF834&amp;" kPa")</f>
        <v>#N/A</v>
      </c>
      <c r="J834" s="41" t="e">
        <f>IF(A834="","",'Frese Valve Selection'!B834)</f>
        <v>#N/A</v>
      </c>
      <c r="K834" s="42" t="e">
        <f>IF(A834="","",'Frese Valve Selection'!E834)</f>
        <v>#N/A</v>
      </c>
    </row>
    <row r="835" spans="1:11">
      <c r="A835" s="40" t="e">
        <f>IF('Frese Valve Selection'!Q835=1,IF(ISBLANK('Frese Valve Selection'!T835),"",'Frese Valve Selection'!T835),"")</f>
        <v>#N/A</v>
      </c>
      <c r="B835" s="41" t="e">
        <f>IF(A835="","",'Frese Valve Selection'!C835)</f>
        <v>#N/A</v>
      </c>
      <c r="C835" s="41" t="e">
        <f>IF(A835="","",'Frese Valve Selection'!AE835)</f>
        <v>#N/A</v>
      </c>
      <c r="D835" s="41"/>
      <c r="E835" s="41"/>
      <c r="F835" s="41" t="e">
        <f>IF(A835="","",'Frese Valve Selection'!D835)</f>
        <v>#N/A</v>
      </c>
      <c r="G835" s="41">
        <v>1</v>
      </c>
      <c r="H835" s="41" t="s">
        <v>78</v>
      </c>
      <c r="I835" s="41" t="e">
        <f>IF(A835="","",'Frese Valve Selection'!AF835&amp;" kPa")</f>
        <v>#N/A</v>
      </c>
      <c r="J835" s="41" t="e">
        <f>IF(A835="","",'Frese Valve Selection'!B835)</f>
        <v>#N/A</v>
      </c>
      <c r="K835" s="42" t="e">
        <f>IF(A835="","",'Frese Valve Selection'!E835)</f>
        <v>#N/A</v>
      </c>
    </row>
    <row r="836" spans="1:11">
      <c r="A836" s="40" t="e">
        <f>IF('Frese Valve Selection'!Q836=1,IF(ISBLANK('Frese Valve Selection'!T836),"",'Frese Valve Selection'!T836),"")</f>
        <v>#N/A</v>
      </c>
      <c r="B836" s="41" t="e">
        <f>IF(A836="","",'Frese Valve Selection'!C836)</f>
        <v>#N/A</v>
      </c>
      <c r="C836" s="41" t="e">
        <f>IF(A836="","",'Frese Valve Selection'!AE836)</f>
        <v>#N/A</v>
      </c>
      <c r="D836" s="41"/>
      <c r="E836" s="41"/>
      <c r="F836" s="41" t="e">
        <f>IF(A836="","",'Frese Valve Selection'!D836)</f>
        <v>#N/A</v>
      </c>
      <c r="G836" s="41">
        <v>1</v>
      </c>
      <c r="H836" s="41" t="s">
        <v>78</v>
      </c>
      <c r="I836" s="41" t="e">
        <f>IF(A836="","",'Frese Valve Selection'!AF836&amp;" kPa")</f>
        <v>#N/A</v>
      </c>
      <c r="J836" s="41" t="e">
        <f>IF(A836="","",'Frese Valve Selection'!B836)</f>
        <v>#N/A</v>
      </c>
      <c r="K836" s="42" t="e">
        <f>IF(A836="","",'Frese Valve Selection'!E836)</f>
        <v>#N/A</v>
      </c>
    </row>
    <row r="837" spans="1:11">
      <c r="A837" s="40" t="e">
        <f>IF('Frese Valve Selection'!Q837=1,IF(ISBLANK('Frese Valve Selection'!T837),"",'Frese Valve Selection'!T837),"")</f>
        <v>#N/A</v>
      </c>
      <c r="B837" s="41" t="e">
        <f>IF(A837="","",'Frese Valve Selection'!C837)</f>
        <v>#N/A</v>
      </c>
      <c r="C837" s="41" t="e">
        <f>IF(A837="","",'Frese Valve Selection'!AE837)</f>
        <v>#N/A</v>
      </c>
      <c r="D837" s="41"/>
      <c r="E837" s="41"/>
      <c r="F837" s="41" t="e">
        <f>IF(A837="","",'Frese Valve Selection'!D837)</f>
        <v>#N/A</v>
      </c>
      <c r="G837" s="41">
        <v>1</v>
      </c>
      <c r="H837" s="41" t="s">
        <v>78</v>
      </c>
      <c r="I837" s="41" t="e">
        <f>IF(A837="","",'Frese Valve Selection'!AF837&amp;" kPa")</f>
        <v>#N/A</v>
      </c>
      <c r="J837" s="41" t="e">
        <f>IF(A837="","",'Frese Valve Selection'!B837)</f>
        <v>#N/A</v>
      </c>
      <c r="K837" s="42" t="e">
        <f>IF(A837="","",'Frese Valve Selection'!E837)</f>
        <v>#N/A</v>
      </c>
    </row>
    <row r="838" spans="1:11">
      <c r="A838" s="40" t="e">
        <f>IF('Frese Valve Selection'!Q838=1,IF(ISBLANK('Frese Valve Selection'!T838),"",'Frese Valve Selection'!T838),"")</f>
        <v>#N/A</v>
      </c>
      <c r="B838" s="41" t="e">
        <f>IF(A838="","",'Frese Valve Selection'!C838)</f>
        <v>#N/A</v>
      </c>
      <c r="C838" s="41" t="e">
        <f>IF(A838="","",'Frese Valve Selection'!AE838)</f>
        <v>#N/A</v>
      </c>
      <c r="D838" s="41"/>
      <c r="E838" s="41"/>
      <c r="F838" s="41" t="e">
        <f>IF(A838="","",'Frese Valve Selection'!D838)</f>
        <v>#N/A</v>
      </c>
      <c r="G838" s="41">
        <v>1</v>
      </c>
      <c r="H838" s="41" t="s">
        <v>78</v>
      </c>
      <c r="I838" s="41" t="e">
        <f>IF(A838="","",'Frese Valve Selection'!AF838&amp;" kPa")</f>
        <v>#N/A</v>
      </c>
      <c r="J838" s="41" t="e">
        <f>IF(A838="","",'Frese Valve Selection'!B838)</f>
        <v>#N/A</v>
      </c>
      <c r="K838" s="42" t="e">
        <f>IF(A838="","",'Frese Valve Selection'!E838)</f>
        <v>#N/A</v>
      </c>
    </row>
    <row r="839" spans="1:11">
      <c r="A839" s="40" t="e">
        <f>IF('Frese Valve Selection'!Q839=1,IF(ISBLANK('Frese Valve Selection'!T839),"",'Frese Valve Selection'!T839),"")</f>
        <v>#N/A</v>
      </c>
      <c r="B839" s="41" t="e">
        <f>IF(A839="","",'Frese Valve Selection'!C839)</f>
        <v>#N/A</v>
      </c>
      <c r="C839" s="41" t="e">
        <f>IF(A839="","",'Frese Valve Selection'!AE839)</f>
        <v>#N/A</v>
      </c>
      <c r="D839" s="41"/>
      <c r="E839" s="41"/>
      <c r="F839" s="41" t="e">
        <f>IF(A839="","",'Frese Valve Selection'!D839)</f>
        <v>#N/A</v>
      </c>
      <c r="G839" s="41">
        <v>1</v>
      </c>
      <c r="H839" s="41" t="s">
        <v>78</v>
      </c>
      <c r="I839" s="41" t="e">
        <f>IF(A839="","",'Frese Valve Selection'!AF839&amp;" kPa")</f>
        <v>#N/A</v>
      </c>
      <c r="J839" s="41" t="e">
        <f>IF(A839="","",'Frese Valve Selection'!B839)</f>
        <v>#N/A</v>
      </c>
      <c r="K839" s="42" t="e">
        <f>IF(A839="","",'Frese Valve Selection'!E839)</f>
        <v>#N/A</v>
      </c>
    </row>
    <row r="840" spans="1:11">
      <c r="A840" s="40" t="e">
        <f>IF('Frese Valve Selection'!Q840=1,IF(ISBLANK('Frese Valve Selection'!T840),"",'Frese Valve Selection'!T840),"")</f>
        <v>#N/A</v>
      </c>
      <c r="B840" s="41" t="e">
        <f>IF(A840="","",'Frese Valve Selection'!C840)</f>
        <v>#N/A</v>
      </c>
      <c r="C840" s="41" t="e">
        <f>IF(A840="","",'Frese Valve Selection'!AE840)</f>
        <v>#N/A</v>
      </c>
      <c r="D840" s="41"/>
      <c r="E840" s="41"/>
      <c r="F840" s="41" t="e">
        <f>IF(A840="","",'Frese Valve Selection'!D840)</f>
        <v>#N/A</v>
      </c>
      <c r="G840" s="41">
        <v>1</v>
      </c>
      <c r="H840" s="41" t="s">
        <v>78</v>
      </c>
      <c r="I840" s="41" t="e">
        <f>IF(A840="","",'Frese Valve Selection'!AF840&amp;" kPa")</f>
        <v>#N/A</v>
      </c>
      <c r="J840" s="41" t="e">
        <f>IF(A840="","",'Frese Valve Selection'!B840)</f>
        <v>#N/A</v>
      </c>
      <c r="K840" s="42" t="e">
        <f>IF(A840="","",'Frese Valve Selection'!E840)</f>
        <v>#N/A</v>
      </c>
    </row>
    <row r="841" spans="1:11">
      <c r="A841" s="40" t="e">
        <f>IF('Frese Valve Selection'!Q841=1,IF(ISBLANK('Frese Valve Selection'!T841),"",'Frese Valve Selection'!T841),"")</f>
        <v>#N/A</v>
      </c>
      <c r="B841" s="41" t="e">
        <f>IF(A841="","",'Frese Valve Selection'!C841)</f>
        <v>#N/A</v>
      </c>
      <c r="C841" s="41" t="e">
        <f>IF(A841="","",'Frese Valve Selection'!AE841)</f>
        <v>#N/A</v>
      </c>
      <c r="D841" s="41"/>
      <c r="E841" s="41"/>
      <c r="F841" s="41" t="e">
        <f>IF(A841="","",'Frese Valve Selection'!D841)</f>
        <v>#N/A</v>
      </c>
      <c r="G841" s="41">
        <v>1</v>
      </c>
      <c r="H841" s="41" t="s">
        <v>78</v>
      </c>
      <c r="I841" s="41" t="e">
        <f>IF(A841="","",'Frese Valve Selection'!AF841&amp;" kPa")</f>
        <v>#N/A</v>
      </c>
      <c r="J841" s="41" t="e">
        <f>IF(A841="","",'Frese Valve Selection'!B841)</f>
        <v>#N/A</v>
      </c>
      <c r="K841" s="42" t="e">
        <f>IF(A841="","",'Frese Valve Selection'!E841)</f>
        <v>#N/A</v>
      </c>
    </row>
    <row r="842" spans="1:11">
      <c r="A842" s="40" t="e">
        <f>IF('Frese Valve Selection'!Q842=1,IF(ISBLANK('Frese Valve Selection'!T842),"",'Frese Valve Selection'!T842),"")</f>
        <v>#N/A</v>
      </c>
      <c r="B842" s="41" t="e">
        <f>IF(A842="","",'Frese Valve Selection'!C842)</f>
        <v>#N/A</v>
      </c>
      <c r="C842" s="41" t="e">
        <f>IF(A842="","",'Frese Valve Selection'!AE842)</f>
        <v>#N/A</v>
      </c>
      <c r="D842" s="41"/>
      <c r="E842" s="41"/>
      <c r="F842" s="41" t="e">
        <f>IF(A842="","",'Frese Valve Selection'!D842)</f>
        <v>#N/A</v>
      </c>
      <c r="G842" s="41">
        <v>1</v>
      </c>
      <c r="H842" s="41" t="s">
        <v>78</v>
      </c>
      <c r="I842" s="41" t="e">
        <f>IF(A842="","",'Frese Valve Selection'!AF842&amp;" kPa")</f>
        <v>#N/A</v>
      </c>
      <c r="J842" s="41" t="e">
        <f>IF(A842="","",'Frese Valve Selection'!B842)</f>
        <v>#N/A</v>
      </c>
      <c r="K842" s="42" t="e">
        <f>IF(A842="","",'Frese Valve Selection'!E842)</f>
        <v>#N/A</v>
      </c>
    </row>
    <row r="843" spans="1:11">
      <c r="A843" s="40" t="e">
        <f>IF('Frese Valve Selection'!Q843=1,IF(ISBLANK('Frese Valve Selection'!T843),"",'Frese Valve Selection'!T843),"")</f>
        <v>#N/A</v>
      </c>
      <c r="B843" s="41" t="e">
        <f>IF(A843="","",'Frese Valve Selection'!C843)</f>
        <v>#N/A</v>
      </c>
      <c r="C843" s="41" t="e">
        <f>IF(A843="","",'Frese Valve Selection'!AE843)</f>
        <v>#N/A</v>
      </c>
      <c r="D843" s="41"/>
      <c r="E843" s="41"/>
      <c r="F843" s="41" t="e">
        <f>IF(A843="","",'Frese Valve Selection'!D843)</f>
        <v>#N/A</v>
      </c>
      <c r="G843" s="41">
        <v>1</v>
      </c>
      <c r="H843" s="41" t="s">
        <v>78</v>
      </c>
      <c r="I843" s="41" t="e">
        <f>IF(A843="","",'Frese Valve Selection'!AF843&amp;" kPa")</f>
        <v>#N/A</v>
      </c>
      <c r="J843" s="41" t="e">
        <f>IF(A843="","",'Frese Valve Selection'!B843)</f>
        <v>#N/A</v>
      </c>
      <c r="K843" s="42" t="e">
        <f>IF(A843="","",'Frese Valve Selection'!E843)</f>
        <v>#N/A</v>
      </c>
    </row>
    <row r="844" spans="1:11">
      <c r="A844" s="40" t="e">
        <f>IF('Frese Valve Selection'!Q844=1,IF(ISBLANK('Frese Valve Selection'!T844),"",'Frese Valve Selection'!T844),"")</f>
        <v>#N/A</v>
      </c>
      <c r="B844" s="41" t="e">
        <f>IF(A844="","",'Frese Valve Selection'!C844)</f>
        <v>#N/A</v>
      </c>
      <c r="C844" s="41" t="e">
        <f>IF(A844="","",'Frese Valve Selection'!AE844)</f>
        <v>#N/A</v>
      </c>
      <c r="D844" s="41"/>
      <c r="E844" s="41"/>
      <c r="F844" s="41" t="e">
        <f>IF(A844="","",'Frese Valve Selection'!D844)</f>
        <v>#N/A</v>
      </c>
      <c r="G844" s="41">
        <v>1</v>
      </c>
      <c r="H844" s="41" t="s">
        <v>78</v>
      </c>
      <c r="I844" s="41" t="e">
        <f>IF(A844="","",'Frese Valve Selection'!AF844&amp;" kPa")</f>
        <v>#N/A</v>
      </c>
      <c r="J844" s="41" t="e">
        <f>IF(A844="","",'Frese Valve Selection'!B844)</f>
        <v>#N/A</v>
      </c>
      <c r="K844" s="42" t="e">
        <f>IF(A844="","",'Frese Valve Selection'!E844)</f>
        <v>#N/A</v>
      </c>
    </row>
    <row r="845" spans="1:11">
      <c r="A845" s="40" t="e">
        <f>IF('Frese Valve Selection'!Q845=1,IF(ISBLANK('Frese Valve Selection'!T845),"",'Frese Valve Selection'!T845),"")</f>
        <v>#N/A</v>
      </c>
      <c r="B845" s="41" t="e">
        <f>IF(A845="","",'Frese Valve Selection'!C845)</f>
        <v>#N/A</v>
      </c>
      <c r="C845" s="41" t="e">
        <f>IF(A845="","",'Frese Valve Selection'!AE845)</f>
        <v>#N/A</v>
      </c>
      <c r="D845" s="41"/>
      <c r="E845" s="41"/>
      <c r="F845" s="41" t="e">
        <f>IF(A845="","",'Frese Valve Selection'!D845)</f>
        <v>#N/A</v>
      </c>
      <c r="G845" s="41">
        <v>1</v>
      </c>
      <c r="H845" s="41" t="s">
        <v>78</v>
      </c>
      <c r="I845" s="41" t="e">
        <f>IF(A845="","",'Frese Valve Selection'!AF845&amp;" kPa")</f>
        <v>#N/A</v>
      </c>
      <c r="J845" s="41" t="e">
        <f>IF(A845="","",'Frese Valve Selection'!B845)</f>
        <v>#N/A</v>
      </c>
      <c r="K845" s="42" t="e">
        <f>IF(A845="","",'Frese Valve Selection'!E845)</f>
        <v>#N/A</v>
      </c>
    </row>
    <row r="846" spans="1:11">
      <c r="A846" s="40" t="e">
        <f>IF('Frese Valve Selection'!Q846=1,IF(ISBLANK('Frese Valve Selection'!T846),"",'Frese Valve Selection'!T846),"")</f>
        <v>#N/A</v>
      </c>
      <c r="B846" s="41" t="e">
        <f>IF(A846="","",'Frese Valve Selection'!C846)</f>
        <v>#N/A</v>
      </c>
      <c r="C846" s="41" t="e">
        <f>IF(A846="","",'Frese Valve Selection'!AE846)</f>
        <v>#N/A</v>
      </c>
      <c r="D846" s="41"/>
      <c r="E846" s="41"/>
      <c r="F846" s="41" t="e">
        <f>IF(A846="","",'Frese Valve Selection'!D846)</f>
        <v>#N/A</v>
      </c>
      <c r="G846" s="41">
        <v>1</v>
      </c>
      <c r="H846" s="41" t="s">
        <v>78</v>
      </c>
      <c r="I846" s="41" t="e">
        <f>IF(A846="","",'Frese Valve Selection'!AF846&amp;" kPa")</f>
        <v>#N/A</v>
      </c>
      <c r="J846" s="41" t="e">
        <f>IF(A846="","",'Frese Valve Selection'!B846)</f>
        <v>#N/A</v>
      </c>
      <c r="K846" s="42" t="e">
        <f>IF(A846="","",'Frese Valve Selection'!E846)</f>
        <v>#N/A</v>
      </c>
    </row>
    <row r="847" spans="1:11">
      <c r="A847" s="40" t="e">
        <f>IF('Frese Valve Selection'!Q847=1,IF(ISBLANK('Frese Valve Selection'!T847),"",'Frese Valve Selection'!T847),"")</f>
        <v>#N/A</v>
      </c>
      <c r="B847" s="41" t="e">
        <f>IF(A847="","",'Frese Valve Selection'!C847)</f>
        <v>#N/A</v>
      </c>
      <c r="C847" s="41" t="e">
        <f>IF(A847="","",'Frese Valve Selection'!AE847)</f>
        <v>#N/A</v>
      </c>
      <c r="D847" s="41"/>
      <c r="E847" s="41"/>
      <c r="F847" s="41" t="e">
        <f>IF(A847="","",'Frese Valve Selection'!D847)</f>
        <v>#N/A</v>
      </c>
      <c r="G847" s="41">
        <v>1</v>
      </c>
      <c r="H847" s="41" t="s">
        <v>78</v>
      </c>
      <c r="I847" s="41" t="e">
        <f>IF(A847="","",'Frese Valve Selection'!AF847&amp;" kPa")</f>
        <v>#N/A</v>
      </c>
      <c r="J847" s="41" t="e">
        <f>IF(A847="","",'Frese Valve Selection'!B847)</f>
        <v>#N/A</v>
      </c>
      <c r="K847" s="42" t="e">
        <f>IF(A847="","",'Frese Valve Selection'!E847)</f>
        <v>#N/A</v>
      </c>
    </row>
    <row r="848" spans="1:11">
      <c r="A848" s="40" t="e">
        <f>IF('Frese Valve Selection'!Q848=1,IF(ISBLANK('Frese Valve Selection'!T848),"",'Frese Valve Selection'!T848),"")</f>
        <v>#N/A</v>
      </c>
      <c r="B848" s="41" t="e">
        <f>IF(A848="","",'Frese Valve Selection'!C848)</f>
        <v>#N/A</v>
      </c>
      <c r="C848" s="41" t="e">
        <f>IF(A848="","",'Frese Valve Selection'!AE848)</f>
        <v>#N/A</v>
      </c>
      <c r="D848" s="41"/>
      <c r="E848" s="41"/>
      <c r="F848" s="41" t="e">
        <f>IF(A848="","",'Frese Valve Selection'!D848)</f>
        <v>#N/A</v>
      </c>
      <c r="G848" s="41">
        <v>1</v>
      </c>
      <c r="H848" s="41" t="s">
        <v>78</v>
      </c>
      <c r="I848" s="41" t="e">
        <f>IF(A848="","",'Frese Valve Selection'!AF848&amp;" kPa")</f>
        <v>#N/A</v>
      </c>
      <c r="J848" s="41" t="e">
        <f>IF(A848="","",'Frese Valve Selection'!B848)</f>
        <v>#N/A</v>
      </c>
      <c r="K848" s="42" t="e">
        <f>IF(A848="","",'Frese Valve Selection'!E848)</f>
        <v>#N/A</v>
      </c>
    </row>
    <row r="849" spans="1:11">
      <c r="A849" s="40" t="e">
        <f>IF('Frese Valve Selection'!Q849=1,IF(ISBLANK('Frese Valve Selection'!T849),"",'Frese Valve Selection'!T849),"")</f>
        <v>#N/A</v>
      </c>
      <c r="B849" s="41" t="e">
        <f>IF(A849="","",'Frese Valve Selection'!C849)</f>
        <v>#N/A</v>
      </c>
      <c r="C849" s="41" t="e">
        <f>IF(A849="","",'Frese Valve Selection'!AE849)</f>
        <v>#N/A</v>
      </c>
      <c r="D849" s="41"/>
      <c r="E849" s="41"/>
      <c r="F849" s="41" t="e">
        <f>IF(A849="","",'Frese Valve Selection'!D849)</f>
        <v>#N/A</v>
      </c>
      <c r="G849" s="41">
        <v>1</v>
      </c>
      <c r="H849" s="41" t="s">
        <v>78</v>
      </c>
      <c r="I849" s="41" t="e">
        <f>IF(A849="","",'Frese Valve Selection'!AF849&amp;" kPa")</f>
        <v>#N/A</v>
      </c>
      <c r="J849" s="41" t="e">
        <f>IF(A849="","",'Frese Valve Selection'!B849)</f>
        <v>#N/A</v>
      </c>
      <c r="K849" s="42" t="e">
        <f>IF(A849="","",'Frese Valve Selection'!E849)</f>
        <v>#N/A</v>
      </c>
    </row>
    <row r="850" spans="1:11">
      <c r="A850" s="40" t="e">
        <f>IF('Frese Valve Selection'!Q850=1,IF(ISBLANK('Frese Valve Selection'!T850),"",'Frese Valve Selection'!T850),"")</f>
        <v>#N/A</v>
      </c>
      <c r="B850" s="41" t="e">
        <f>IF(A850="","",'Frese Valve Selection'!C850)</f>
        <v>#N/A</v>
      </c>
      <c r="C850" s="41" t="e">
        <f>IF(A850="","",'Frese Valve Selection'!AE850)</f>
        <v>#N/A</v>
      </c>
      <c r="D850" s="41"/>
      <c r="E850" s="41"/>
      <c r="F850" s="41" t="e">
        <f>IF(A850="","",'Frese Valve Selection'!D850)</f>
        <v>#N/A</v>
      </c>
      <c r="G850" s="41">
        <v>1</v>
      </c>
      <c r="H850" s="41" t="s">
        <v>78</v>
      </c>
      <c r="I850" s="41" t="e">
        <f>IF(A850="","",'Frese Valve Selection'!AF850&amp;" kPa")</f>
        <v>#N/A</v>
      </c>
      <c r="J850" s="41" t="e">
        <f>IF(A850="","",'Frese Valve Selection'!B850)</f>
        <v>#N/A</v>
      </c>
      <c r="K850" s="42" t="e">
        <f>IF(A850="","",'Frese Valve Selection'!E850)</f>
        <v>#N/A</v>
      </c>
    </row>
    <row r="851" spans="1:11">
      <c r="A851" s="40" t="e">
        <f>IF('Frese Valve Selection'!Q851=1,IF(ISBLANK('Frese Valve Selection'!T851),"",'Frese Valve Selection'!T851),"")</f>
        <v>#N/A</v>
      </c>
      <c r="B851" s="41" t="e">
        <f>IF(A851="","",'Frese Valve Selection'!C851)</f>
        <v>#N/A</v>
      </c>
      <c r="C851" s="41" t="e">
        <f>IF(A851="","",'Frese Valve Selection'!AE851)</f>
        <v>#N/A</v>
      </c>
      <c r="D851" s="41"/>
      <c r="E851" s="41"/>
      <c r="F851" s="41" t="e">
        <f>IF(A851="","",'Frese Valve Selection'!D851)</f>
        <v>#N/A</v>
      </c>
      <c r="G851" s="41">
        <v>1</v>
      </c>
      <c r="H851" s="41" t="s">
        <v>78</v>
      </c>
      <c r="I851" s="41" t="e">
        <f>IF(A851="","",'Frese Valve Selection'!AF851&amp;" kPa")</f>
        <v>#N/A</v>
      </c>
      <c r="J851" s="41" t="e">
        <f>IF(A851="","",'Frese Valve Selection'!B851)</f>
        <v>#N/A</v>
      </c>
      <c r="K851" s="42" t="e">
        <f>IF(A851="","",'Frese Valve Selection'!E851)</f>
        <v>#N/A</v>
      </c>
    </row>
    <row r="852" spans="1:11">
      <c r="A852" s="40" t="e">
        <f>IF('Frese Valve Selection'!Q852=1,IF(ISBLANK('Frese Valve Selection'!T852),"",'Frese Valve Selection'!T852),"")</f>
        <v>#N/A</v>
      </c>
      <c r="B852" s="41" t="e">
        <f>IF(A852="","",'Frese Valve Selection'!C852)</f>
        <v>#N/A</v>
      </c>
      <c r="C852" s="41" t="e">
        <f>IF(A852="","",'Frese Valve Selection'!AE852)</f>
        <v>#N/A</v>
      </c>
      <c r="D852" s="41"/>
      <c r="E852" s="41"/>
      <c r="F852" s="41" t="e">
        <f>IF(A852="","",'Frese Valve Selection'!D852)</f>
        <v>#N/A</v>
      </c>
      <c r="G852" s="41">
        <v>1</v>
      </c>
      <c r="H852" s="41" t="s">
        <v>78</v>
      </c>
      <c r="I852" s="41" t="e">
        <f>IF(A852="","",'Frese Valve Selection'!AF852&amp;" kPa")</f>
        <v>#N/A</v>
      </c>
      <c r="J852" s="41" t="e">
        <f>IF(A852="","",'Frese Valve Selection'!B852)</f>
        <v>#N/A</v>
      </c>
      <c r="K852" s="42" t="e">
        <f>IF(A852="","",'Frese Valve Selection'!E852)</f>
        <v>#N/A</v>
      </c>
    </row>
    <row r="853" spans="1:11">
      <c r="A853" s="40" t="e">
        <f>IF('Frese Valve Selection'!Q853=1,IF(ISBLANK('Frese Valve Selection'!T853),"",'Frese Valve Selection'!T853),"")</f>
        <v>#N/A</v>
      </c>
      <c r="B853" s="41" t="e">
        <f>IF(A853="","",'Frese Valve Selection'!C853)</f>
        <v>#N/A</v>
      </c>
      <c r="C853" s="41" t="e">
        <f>IF(A853="","",'Frese Valve Selection'!AE853)</f>
        <v>#N/A</v>
      </c>
      <c r="D853" s="41"/>
      <c r="E853" s="41"/>
      <c r="F853" s="41" t="e">
        <f>IF(A853="","",'Frese Valve Selection'!D853)</f>
        <v>#N/A</v>
      </c>
      <c r="G853" s="41">
        <v>1</v>
      </c>
      <c r="H853" s="41" t="s">
        <v>78</v>
      </c>
      <c r="I853" s="41" t="e">
        <f>IF(A853="","",'Frese Valve Selection'!AF853&amp;" kPa")</f>
        <v>#N/A</v>
      </c>
      <c r="J853" s="41" t="e">
        <f>IF(A853="","",'Frese Valve Selection'!B853)</f>
        <v>#N/A</v>
      </c>
      <c r="K853" s="42" t="e">
        <f>IF(A853="","",'Frese Valve Selection'!E853)</f>
        <v>#N/A</v>
      </c>
    </row>
    <row r="854" spans="1:11">
      <c r="A854" s="40" t="e">
        <f>IF('Frese Valve Selection'!Q854=1,IF(ISBLANK('Frese Valve Selection'!T854),"",'Frese Valve Selection'!T854),"")</f>
        <v>#N/A</v>
      </c>
      <c r="B854" s="41" t="e">
        <f>IF(A854="","",'Frese Valve Selection'!C854)</f>
        <v>#N/A</v>
      </c>
      <c r="C854" s="41" t="e">
        <f>IF(A854="","",'Frese Valve Selection'!AE854)</f>
        <v>#N/A</v>
      </c>
      <c r="D854" s="41"/>
      <c r="E854" s="41"/>
      <c r="F854" s="41" t="e">
        <f>IF(A854="","",'Frese Valve Selection'!D854)</f>
        <v>#N/A</v>
      </c>
      <c r="G854" s="41">
        <v>1</v>
      </c>
      <c r="H854" s="41" t="s">
        <v>78</v>
      </c>
      <c r="I854" s="41" t="e">
        <f>IF(A854="","",'Frese Valve Selection'!AF854&amp;" kPa")</f>
        <v>#N/A</v>
      </c>
      <c r="J854" s="41" t="e">
        <f>IF(A854="","",'Frese Valve Selection'!B854)</f>
        <v>#N/A</v>
      </c>
      <c r="K854" s="42" t="e">
        <f>IF(A854="","",'Frese Valve Selection'!E854)</f>
        <v>#N/A</v>
      </c>
    </row>
    <row r="855" spans="1:11">
      <c r="A855" s="40" t="e">
        <f>IF('Frese Valve Selection'!Q855=1,IF(ISBLANK('Frese Valve Selection'!T855),"",'Frese Valve Selection'!T855),"")</f>
        <v>#N/A</v>
      </c>
      <c r="B855" s="41" t="e">
        <f>IF(A855="","",'Frese Valve Selection'!C855)</f>
        <v>#N/A</v>
      </c>
      <c r="C855" s="41" t="e">
        <f>IF(A855="","",'Frese Valve Selection'!AE855)</f>
        <v>#N/A</v>
      </c>
      <c r="D855" s="41"/>
      <c r="E855" s="41"/>
      <c r="F855" s="41" t="e">
        <f>IF(A855="","",'Frese Valve Selection'!D855)</f>
        <v>#N/A</v>
      </c>
      <c r="G855" s="41">
        <v>1</v>
      </c>
      <c r="H855" s="41" t="s">
        <v>78</v>
      </c>
      <c r="I855" s="41" t="e">
        <f>IF(A855="","",'Frese Valve Selection'!AF855&amp;" kPa")</f>
        <v>#N/A</v>
      </c>
      <c r="J855" s="41" t="e">
        <f>IF(A855="","",'Frese Valve Selection'!B855)</f>
        <v>#N/A</v>
      </c>
      <c r="K855" s="42" t="e">
        <f>IF(A855="","",'Frese Valve Selection'!E855)</f>
        <v>#N/A</v>
      </c>
    </row>
    <row r="856" spans="1:11">
      <c r="A856" s="40" t="e">
        <f>IF('Frese Valve Selection'!Q856=1,IF(ISBLANK('Frese Valve Selection'!T856),"",'Frese Valve Selection'!T856),"")</f>
        <v>#N/A</v>
      </c>
      <c r="B856" s="41" t="e">
        <f>IF(A856="","",'Frese Valve Selection'!C856)</f>
        <v>#N/A</v>
      </c>
      <c r="C856" s="41" t="e">
        <f>IF(A856="","",'Frese Valve Selection'!AE856)</f>
        <v>#N/A</v>
      </c>
      <c r="D856" s="41"/>
      <c r="E856" s="41"/>
      <c r="F856" s="41" t="e">
        <f>IF(A856="","",'Frese Valve Selection'!D856)</f>
        <v>#N/A</v>
      </c>
      <c r="G856" s="41">
        <v>1</v>
      </c>
      <c r="H856" s="41" t="s">
        <v>78</v>
      </c>
      <c r="I856" s="41" t="e">
        <f>IF(A856="","",'Frese Valve Selection'!AF856&amp;" kPa")</f>
        <v>#N/A</v>
      </c>
      <c r="J856" s="41" t="e">
        <f>IF(A856="","",'Frese Valve Selection'!B856)</f>
        <v>#N/A</v>
      </c>
      <c r="K856" s="42" t="e">
        <f>IF(A856="","",'Frese Valve Selection'!E856)</f>
        <v>#N/A</v>
      </c>
    </row>
    <row r="857" spans="1:11">
      <c r="A857" s="40" t="e">
        <f>IF('Frese Valve Selection'!Q857=1,IF(ISBLANK('Frese Valve Selection'!T857),"",'Frese Valve Selection'!T857),"")</f>
        <v>#N/A</v>
      </c>
      <c r="B857" s="41" t="e">
        <f>IF(A857="","",'Frese Valve Selection'!C857)</f>
        <v>#N/A</v>
      </c>
      <c r="C857" s="41" t="e">
        <f>IF(A857="","",'Frese Valve Selection'!AE857)</f>
        <v>#N/A</v>
      </c>
      <c r="D857" s="41"/>
      <c r="E857" s="41"/>
      <c r="F857" s="41" t="e">
        <f>IF(A857="","",'Frese Valve Selection'!D857)</f>
        <v>#N/A</v>
      </c>
      <c r="G857" s="41">
        <v>1</v>
      </c>
      <c r="H857" s="41" t="s">
        <v>78</v>
      </c>
      <c r="I857" s="41" t="e">
        <f>IF(A857="","",'Frese Valve Selection'!AF857&amp;" kPa")</f>
        <v>#N/A</v>
      </c>
      <c r="J857" s="41" t="e">
        <f>IF(A857="","",'Frese Valve Selection'!B857)</f>
        <v>#N/A</v>
      </c>
      <c r="K857" s="42" t="e">
        <f>IF(A857="","",'Frese Valve Selection'!E857)</f>
        <v>#N/A</v>
      </c>
    </row>
    <row r="858" spans="1:11">
      <c r="A858" s="40" t="e">
        <f>IF('Frese Valve Selection'!Q858=1,IF(ISBLANK('Frese Valve Selection'!T858),"",'Frese Valve Selection'!T858),"")</f>
        <v>#N/A</v>
      </c>
      <c r="B858" s="41" t="e">
        <f>IF(A858="","",'Frese Valve Selection'!C858)</f>
        <v>#N/A</v>
      </c>
      <c r="C858" s="41" t="e">
        <f>IF(A858="","",'Frese Valve Selection'!AE858)</f>
        <v>#N/A</v>
      </c>
      <c r="D858" s="41"/>
      <c r="E858" s="41"/>
      <c r="F858" s="41" t="e">
        <f>IF(A858="","",'Frese Valve Selection'!D858)</f>
        <v>#N/A</v>
      </c>
      <c r="G858" s="41">
        <v>1</v>
      </c>
      <c r="H858" s="41" t="s">
        <v>78</v>
      </c>
      <c r="I858" s="41" t="e">
        <f>IF(A858="","",'Frese Valve Selection'!AF858&amp;" kPa")</f>
        <v>#N/A</v>
      </c>
      <c r="J858" s="41" t="e">
        <f>IF(A858="","",'Frese Valve Selection'!B858)</f>
        <v>#N/A</v>
      </c>
      <c r="K858" s="42" t="e">
        <f>IF(A858="","",'Frese Valve Selection'!E858)</f>
        <v>#N/A</v>
      </c>
    </row>
    <row r="859" spans="1:11">
      <c r="A859" s="40" t="e">
        <f>IF('Frese Valve Selection'!Q859=1,IF(ISBLANK('Frese Valve Selection'!T859),"",'Frese Valve Selection'!T859),"")</f>
        <v>#N/A</v>
      </c>
      <c r="B859" s="41" t="e">
        <f>IF(A859="","",'Frese Valve Selection'!C859)</f>
        <v>#N/A</v>
      </c>
      <c r="C859" s="41" t="e">
        <f>IF(A859="","",'Frese Valve Selection'!AE859)</f>
        <v>#N/A</v>
      </c>
      <c r="D859" s="41"/>
      <c r="E859" s="41"/>
      <c r="F859" s="41" t="e">
        <f>IF(A859="","",'Frese Valve Selection'!D859)</f>
        <v>#N/A</v>
      </c>
      <c r="G859" s="41">
        <v>1</v>
      </c>
      <c r="H859" s="41" t="s">
        <v>78</v>
      </c>
      <c r="I859" s="41" t="e">
        <f>IF(A859="","",'Frese Valve Selection'!AF859&amp;" kPa")</f>
        <v>#N/A</v>
      </c>
      <c r="J859" s="41" t="e">
        <f>IF(A859="","",'Frese Valve Selection'!B859)</f>
        <v>#N/A</v>
      </c>
      <c r="K859" s="42" t="e">
        <f>IF(A859="","",'Frese Valve Selection'!E859)</f>
        <v>#N/A</v>
      </c>
    </row>
    <row r="860" spans="1:11">
      <c r="A860" s="40" t="e">
        <f>IF('Frese Valve Selection'!Q860=1,IF(ISBLANK('Frese Valve Selection'!T860),"",'Frese Valve Selection'!T860),"")</f>
        <v>#N/A</v>
      </c>
      <c r="B860" s="41" t="e">
        <f>IF(A860="","",'Frese Valve Selection'!C860)</f>
        <v>#N/A</v>
      </c>
      <c r="C860" s="41" t="e">
        <f>IF(A860="","",'Frese Valve Selection'!AE860)</f>
        <v>#N/A</v>
      </c>
      <c r="D860" s="41"/>
      <c r="E860" s="41"/>
      <c r="F860" s="41" t="e">
        <f>IF(A860="","",'Frese Valve Selection'!D860)</f>
        <v>#N/A</v>
      </c>
      <c r="G860" s="41">
        <v>1</v>
      </c>
      <c r="H860" s="41" t="s">
        <v>78</v>
      </c>
      <c r="I860" s="41" t="e">
        <f>IF(A860="","",'Frese Valve Selection'!AF860&amp;" kPa")</f>
        <v>#N/A</v>
      </c>
      <c r="J860" s="41" t="e">
        <f>IF(A860="","",'Frese Valve Selection'!B860)</f>
        <v>#N/A</v>
      </c>
      <c r="K860" s="42" t="e">
        <f>IF(A860="","",'Frese Valve Selection'!E860)</f>
        <v>#N/A</v>
      </c>
    </row>
    <row r="861" spans="1:11">
      <c r="A861" s="40" t="e">
        <f>IF('Frese Valve Selection'!Q861=1,IF(ISBLANK('Frese Valve Selection'!T861),"",'Frese Valve Selection'!T861),"")</f>
        <v>#N/A</v>
      </c>
      <c r="B861" s="41" t="e">
        <f>IF(A861="","",'Frese Valve Selection'!C861)</f>
        <v>#N/A</v>
      </c>
      <c r="C861" s="41" t="e">
        <f>IF(A861="","",'Frese Valve Selection'!AE861)</f>
        <v>#N/A</v>
      </c>
      <c r="D861" s="41"/>
      <c r="E861" s="41"/>
      <c r="F861" s="41" t="e">
        <f>IF(A861="","",'Frese Valve Selection'!D861)</f>
        <v>#N/A</v>
      </c>
      <c r="G861" s="41">
        <v>1</v>
      </c>
      <c r="H861" s="41" t="s">
        <v>78</v>
      </c>
      <c r="I861" s="41" t="e">
        <f>IF(A861="","",'Frese Valve Selection'!AF861&amp;" kPa")</f>
        <v>#N/A</v>
      </c>
      <c r="J861" s="41" t="e">
        <f>IF(A861="","",'Frese Valve Selection'!B861)</f>
        <v>#N/A</v>
      </c>
      <c r="K861" s="42" t="e">
        <f>IF(A861="","",'Frese Valve Selection'!E861)</f>
        <v>#N/A</v>
      </c>
    </row>
    <row r="862" spans="1:11">
      <c r="A862" s="40" t="e">
        <f>IF('Frese Valve Selection'!Q862=1,IF(ISBLANK('Frese Valve Selection'!T862),"",'Frese Valve Selection'!T862),"")</f>
        <v>#N/A</v>
      </c>
      <c r="B862" s="41" t="e">
        <f>IF(A862="","",'Frese Valve Selection'!C862)</f>
        <v>#N/A</v>
      </c>
      <c r="C862" s="41" t="e">
        <f>IF(A862="","",'Frese Valve Selection'!AE862)</f>
        <v>#N/A</v>
      </c>
      <c r="D862" s="41"/>
      <c r="E862" s="41"/>
      <c r="F862" s="41" t="e">
        <f>IF(A862="","",'Frese Valve Selection'!D862)</f>
        <v>#N/A</v>
      </c>
      <c r="G862" s="41">
        <v>1</v>
      </c>
      <c r="H862" s="41" t="s">
        <v>78</v>
      </c>
      <c r="I862" s="41" t="e">
        <f>IF(A862="","",'Frese Valve Selection'!AF862&amp;" kPa")</f>
        <v>#N/A</v>
      </c>
      <c r="J862" s="41" t="e">
        <f>IF(A862="","",'Frese Valve Selection'!B862)</f>
        <v>#N/A</v>
      </c>
      <c r="K862" s="42" t="e">
        <f>IF(A862="","",'Frese Valve Selection'!E862)</f>
        <v>#N/A</v>
      </c>
    </row>
    <row r="863" spans="1:11">
      <c r="A863" s="40" t="e">
        <f>IF('Frese Valve Selection'!Q863=1,IF(ISBLANK('Frese Valve Selection'!T863),"",'Frese Valve Selection'!T863),"")</f>
        <v>#N/A</v>
      </c>
      <c r="B863" s="41" t="e">
        <f>IF(A863="","",'Frese Valve Selection'!C863)</f>
        <v>#N/A</v>
      </c>
      <c r="C863" s="41" t="e">
        <f>IF(A863="","",'Frese Valve Selection'!AE863)</f>
        <v>#N/A</v>
      </c>
      <c r="D863" s="41"/>
      <c r="E863" s="41"/>
      <c r="F863" s="41" t="e">
        <f>IF(A863="","",'Frese Valve Selection'!D863)</f>
        <v>#N/A</v>
      </c>
      <c r="G863" s="41">
        <v>1</v>
      </c>
      <c r="H863" s="41" t="s">
        <v>78</v>
      </c>
      <c r="I863" s="41" t="e">
        <f>IF(A863="","",'Frese Valve Selection'!AF863&amp;" kPa")</f>
        <v>#N/A</v>
      </c>
      <c r="J863" s="41" t="e">
        <f>IF(A863="","",'Frese Valve Selection'!B863)</f>
        <v>#N/A</v>
      </c>
      <c r="K863" s="42" t="e">
        <f>IF(A863="","",'Frese Valve Selection'!E863)</f>
        <v>#N/A</v>
      </c>
    </row>
    <row r="864" spans="1:11">
      <c r="A864" s="40" t="e">
        <f>IF('Frese Valve Selection'!Q864=1,IF(ISBLANK('Frese Valve Selection'!T864),"",'Frese Valve Selection'!T864),"")</f>
        <v>#N/A</v>
      </c>
      <c r="B864" s="41" t="e">
        <f>IF(A864="","",'Frese Valve Selection'!C864)</f>
        <v>#N/A</v>
      </c>
      <c r="C864" s="41" t="e">
        <f>IF(A864="","",'Frese Valve Selection'!AE864)</f>
        <v>#N/A</v>
      </c>
      <c r="D864" s="41"/>
      <c r="E864" s="41"/>
      <c r="F864" s="41" t="e">
        <f>IF(A864="","",'Frese Valve Selection'!D864)</f>
        <v>#N/A</v>
      </c>
      <c r="G864" s="41">
        <v>1</v>
      </c>
      <c r="H864" s="41" t="s">
        <v>78</v>
      </c>
      <c r="I864" s="41" t="e">
        <f>IF(A864="","",'Frese Valve Selection'!AF864&amp;" kPa")</f>
        <v>#N/A</v>
      </c>
      <c r="J864" s="41" t="e">
        <f>IF(A864="","",'Frese Valve Selection'!B864)</f>
        <v>#N/A</v>
      </c>
      <c r="K864" s="42" t="e">
        <f>IF(A864="","",'Frese Valve Selection'!E864)</f>
        <v>#N/A</v>
      </c>
    </row>
    <row r="865" spans="1:11">
      <c r="A865" s="40" t="e">
        <f>IF('Frese Valve Selection'!Q865=1,IF(ISBLANK('Frese Valve Selection'!T865),"",'Frese Valve Selection'!T865),"")</f>
        <v>#N/A</v>
      </c>
      <c r="B865" s="41" t="e">
        <f>IF(A865="","",'Frese Valve Selection'!C865)</f>
        <v>#N/A</v>
      </c>
      <c r="C865" s="41" t="e">
        <f>IF(A865="","",'Frese Valve Selection'!AE865)</f>
        <v>#N/A</v>
      </c>
      <c r="D865" s="41"/>
      <c r="E865" s="41"/>
      <c r="F865" s="41" t="e">
        <f>IF(A865="","",'Frese Valve Selection'!D865)</f>
        <v>#N/A</v>
      </c>
      <c r="G865" s="41">
        <v>1</v>
      </c>
      <c r="H865" s="41" t="s">
        <v>78</v>
      </c>
      <c r="I865" s="41" t="e">
        <f>IF(A865="","",'Frese Valve Selection'!AF865&amp;" kPa")</f>
        <v>#N/A</v>
      </c>
      <c r="J865" s="41" t="e">
        <f>IF(A865="","",'Frese Valve Selection'!B865)</f>
        <v>#N/A</v>
      </c>
      <c r="K865" s="42" t="e">
        <f>IF(A865="","",'Frese Valve Selection'!E865)</f>
        <v>#N/A</v>
      </c>
    </row>
    <row r="866" spans="1:11">
      <c r="A866" s="40" t="e">
        <f>IF('Frese Valve Selection'!Q866=1,IF(ISBLANK('Frese Valve Selection'!T866),"",'Frese Valve Selection'!T866),"")</f>
        <v>#N/A</v>
      </c>
      <c r="B866" s="41" t="e">
        <f>IF(A866="","",'Frese Valve Selection'!C866)</f>
        <v>#N/A</v>
      </c>
      <c r="C866" s="41" t="e">
        <f>IF(A866="","",'Frese Valve Selection'!AE866)</f>
        <v>#N/A</v>
      </c>
      <c r="D866" s="41"/>
      <c r="E866" s="41"/>
      <c r="F866" s="41" t="e">
        <f>IF(A866="","",'Frese Valve Selection'!D866)</f>
        <v>#N/A</v>
      </c>
      <c r="G866" s="41">
        <v>1</v>
      </c>
      <c r="H866" s="41" t="s">
        <v>78</v>
      </c>
      <c r="I866" s="41" t="e">
        <f>IF(A866="","",'Frese Valve Selection'!AF866&amp;" kPa")</f>
        <v>#N/A</v>
      </c>
      <c r="J866" s="41" t="e">
        <f>IF(A866="","",'Frese Valve Selection'!B866)</f>
        <v>#N/A</v>
      </c>
      <c r="K866" s="42" t="e">
        <f>IF(A866="","",'Frese Valve Selection'!E866)</f>
        <v>#N/A</v>
      </c>
    </row>
    <row r="867" spans="1:11">
      <c r="A867" s="40" t="e">
        <f>IF('Frese Valve Selection'!Q867=1,IF(ISBLANK('Frese Valve Selection'!T867),"",'Frese Valve Selection'!T867),"")</f>
        <v>#N/A</v>
      </c>
      <c r="B867" s="41" t="e">
        <f>IF(A867="","",'Frese Valve Selection'!C867)</f>
        <v>#N/A</v>
      </c>
      <c r="C867" s="41" t="e">
        <f>IF(A867="","",'Frese Valve Selection'!AE867)</f>
        <v>#N/A</v>
      </c>
      <c r="D867" s="41"/>
      <c r="E867" s="41"/>
      <c r="F867" s="41" t="e">
        <f>IF(A867="","",'Frese Valve Selection'!D867)</f>
        <v>#N/A</v>
      </c>
      <c r="G867" s="41">
        <v>1</v>
      </c>
      <c r="H867" s="41" t="s">
        <v>78</v>
      </c>
      <c r="I867" s="41" t="e">
        <f>IF(A867="","",'Frese Valve Selection'!AF867&amp;" kPa")</f>
        <v>#N/A</v>
      </c>
      <c r="J867" s="41" t="e">
        <f>IF(A867="","",'Frese Valve Selection'!B867)</f>
        <v>#N/A</v>
      </c>
      <c r="K867" s="42" t="e">
        <f>IF(A867="","",'Frese Valve Selection'!E867)</f>
        <v>#N/A</v>
      </c>
    </row>
    <row r="868" spans="1:11">
      <c r="A868" s="40" t="e">
        <f>IF('Frese Valve Selection'!Q868=1,IF(ISBLANK('Frese Valve Selection'!T868),"",'Frese Valve Selection'!T868),"")</f>
        <v>#N/A</v>
      </c>
      <c r="B868" s="41" t="e">
        <f>IF(A868="","",'Frese Valve Selection'!C868)</f>
        <v>#N/A</v>
      </c>
      <c r="C868" s="41" t="e">
        <f>IF(A868="","",'Frese Valve Selection'!AE868)</f>
        <v>#N/A</v>
      </c>
      <c r="D868" s="41"/>
      <c r="E868" s="41"/>
      <c r="F868" s="41" t="e">
        <f>IF(A868="","",'Frese Valve Selection'!D868)</f>
        <v>#N/A</v>
      </c>
      <c r="G868" s="41">
        <v>1</v>
      </c>
      <c r="H868" s="41" t="s">
        <v>78</v>
      </c>
      <c r="I868" s="41" t="e">
        <f>IF(A868="","",'Frese Valve Selection'!AF868&amp;" kPa")</f>
        <v>#N/A</v>
      </c>
      <c r="J868" s="41" t="e">
        <f>IF(A868="","",'Frese Valve Selection'!B868)</f>
        <v>#N/A</v>
      </c>
      <c r="K868" s="42" t="e">
        <f>IF(A868="","",'Frese Valve Selection'!E868)</f>
        <v>#N/A</v>
      </c>
    </row>
    <row r="869" spans="1:11">
      <c r="A869" s="40" t="e">
        <f>IF('Frese Valve Selection'!Q869=1,IF(ISBLANK('Frese Valve Selection'!T869),"",'Frese Valve Selection'!T869),"")</f>
        <v>#N/A</v>
      </c>
      <c r="B869" s="41" t="e">
        <f>IF(A869="","",'Frese Valve Selection'!C869)</f>
        <v>#N/A</v>
      </c>
      <c r="C869" s="41" t="e">
        <f>IF(A869="","",'Frese Valve Selection'!AE869)</f>
        <v>#N/A</v>
      </c>
      <c r="D869" s="41"/>
      <c r="E869" s="41"/>
      <c r="F869" s="41" t="e">
        <f>IF(A869="","",'Frese Valve Selection'!D869)</f>
        <v>#N/A</v>
      </c>
      <c r="G869" s="41">
        <v>1</v>
      </c>
      <c r="H869" s="41" t="s">
        <v>78</v>
      </c>
      <c r="I869" s="41" t="e">
        <f>IF(A869="","",'Frese Valve Selection'!AF869&amp;" kPa")</f>
        <v>#N/A</v>
      </c>
      <c r="J869" s="41" t="e">
        <f>IF(A869="","",'Frese Valve Selection'!B869)</f>
        <v>#N/A</v>
      </c>
      <c r="K869" s="42" t="e">
        <f>IF(A869="","",'Frese Valve Selection'!E869)</f>
        <v>#N/A</v>
      </c>
    </row>
    <row r="870" spans="1:11">
      <c r="A870" s="40" t="e">
        <f>IF('Frese Valve Selection'!Q870=1,IF(ISBLANK('Frese Valve Selection'!T870),"",'Frese Valve Selection'!T870),"")</f>
        <v>#N/A</v>
      </c>
      <c r="B870" s="41" t="e">
        <f>IF(A870="","",'Frese Valve Selection'!C870)</f>
        <v>#N/A</v>
      </c>
      <c r="C870" s="41" t="e">
        <f>IF(A870="","",'Frese Valve Selection'!AE870)</f>
        <v>#N/A</v>
      </c>
      <c r="D870" s="41"/>
      <c r="E870" s="41"/>
      <c r="F870" s="41" t="e">
        <f>IF(A870="","",'Frese Valve Selection'!D870)</f>
        <v>#N/A</v>
      </c>
      <c r="G870" s="41">
        <v>1</v>
      </c>
      <c r="H870" s="41" t="s">
        <v>78</v>
      </c>
      <c r="I870" s="41" t="e">
        <f>IF(A870="","",'Frese Valve Selection'!AF870&amp;" kPa")</f>
        <v>#N/A</v>
      </c>
      <c r="J870" s="41" t="e">
        <f>IF(A870="","",'Frese Valve Selection'!B870)</f>
        <v>#N/A</v>
      </c>
      <c r="K870" s="42" t="e">
        <f>IF(A870="","",'Frese Valve Selection'!E870)</f>
        <v>#N/A</v>
      </c>
    </row>
    <row r="871" spans="1:11">
      <c r="A871" s="40" t="e">
        <f>IF('Frese Valve Selection'!Q871=1,IF(ISBLANK('Frese Valve Selection'!T871),"",'Frese Valve Selection'!T871),"")</f>
        <v>#N/A</v>
      </c>
      <c r="B871" s="41" t="e">
        <f>IF(A871="","",'Frese Valve Selection'!C871)</f>
        <v>#N/A</v>
      </c>
      <c r="C871" s="41" t="e">
        <f>IF(A871="","",'Frese Valve Selection'!AE871)</f>
        <v>#N/A</v>
      </c>
      <c r="D871" s="41"/>
      <c r="E871" s="41"/>
      <c r="F871" s="41" t="e">
        <f>IF(A871="","",'Frese Valve Selection'!D871)</f>
        <v>#N/A</v>
      </c>
      <c r="G871" s="41">
        <v>1</v>
      </c>
      <c r="H871" s="41" t="s">
        <v>78</v>
      </c>
      <c r="I871" s="41" t="e">
        <f>IF(A871="","",'Frese Valve Selection'!AF871&amp;" kPa")</f>
        <v>#N/A</v>
      </c>
      <c r="J871" s="41" t="e">
        <f>IF(A871="","",'Frese Valve Selection'!B871)</f>
        <v>#N/A</v>
      </c>
      <c r="K871" s="42" t="e">
        <f>IF(A871="","",'Frese Valve Selection'!E871)</f>
        <v>#N/A</v>
      </c>
    </row>
    <row r="872" spans="1:11">
      <c r="A872" s="40" t="e">
        <f>IF('Frese Valve Selection'!Q872=1,IF(ISBLANK('Frese Valve Selection'!T872),"",'Frese Valve Selection'!T872),"")</f>
        <v>#N/A</v>
      </c>
      <c r="B872" s="41" t="e">
        <f>IF(A872="","",'Frese Valve Selection'!C872)</f>
        <v>#N/A</v>
      </c>
      <c r="C872" s="41" t="e">
        <f>IF(A872="","",'Frese Valve Selection'!AE872)</f>
        <v>#N/A</v>
      </c>
      <c r="D872" s="41"/>
      <c r="E872" s="41"/>
      <c r="F872" s="41" t="e">
        <f>IF(A872="","",'Frese Valve Selection'!D872)</f>
        <v>#N/A</v>
      </c>
      <c r="G872" s="41">
        <v>1</v>
      </c>
      <c r="H872" s="41" t="s">
        <v>78</v>
      </c>
      <c r="I872" s="41" t="e">
        <f>IF(A872="","",'Frese Valve Selection'!AF872&amp;" kPa")</f>
        <v>#N/A</v>
      </c>
      <c r="J872" s="41" t="e">
        <f>IF(A872="","",'Frese Valve Selection'!B872)</f>
        <v>#N/A</v>
      </c>
      <c r="K872" s="42" t="e">
        <f>IF(A872="","",'Frese Valve Selection'!E872)</f>
        <v>#N/A</v>
      </c>
    </row>
    <row r="873" spans="1:11">
      <c r="A873" s="40" t="e">
        <f>IF('Frese Valve Selection'!Q873=1,IF(ISBLANK('Frese Valve Selection'!T873),"",'Frese Valve Selection'!T873),"")</f>
        <v>#N/A</v>
      </c>
      <c r="B873" s="41" t="e">
        <f>IF(A873="","",'Frese Valve Selection'!C873)</f>
        <v>#N/A</v>
      </c>
      <c r="C873" s="41" t="e">
        <f>IF(A873="","",'Frese Valve Selection'!AE873)</f>
        <v>#N/A</v>
      </c>
      <c r="D873" s="41"/>
      <c r="E873" s="41"/>
      <c r="F873" s="41" t="e">
        <f>IF(A873="","",'Frese Valve Selection'!D873)</f>
        <v>#N/A</v>
      </c>
      <c r="G873" s="41">
        <v>1</v>
      </c>
      <c r="H873" s="41" t="s">
        <v>78</v>
      </c>
      <c r="I873" s="41" t="e">
        <f>IF(A873="","",'Frese Valve Selection'!AF873&amp;" kPa")</f>
        <v>#N/A</v>
      </c>
      <c r="J873" s="41" t="e">
        <f>IF(A873="","",'Frese Valve Selection'!B873)</f>
        <v>#N/A</v>
      </c>
      <c r="K873" s="42" t="e">
        <f>IF(A873="","",'Frese Valve Selection'!E873)</f>
        <v>#N/A</v>
      </c>
    </row>
    <row r="874" spans="1:11">
      <c r="A874" s="40" t="e">
        <f>IF('Frese Valve Selection'!Q874=1,IF(ISBLANK('Frese Valve Selection'!T874),"",'Frese Valve Selection'!T874),"")</f>
        <v>#N/A</v>
      </c>
      <c r="B874" s="41" t="e">
        <f>IF(A874="","",'Frese Valve Selection'!C874)</f>
        <v>#N/A</v>
      </c>
      <c r="C874" s="41" t="e">
        <f>IF(A874="","",'Frese Valve Selection'!AE874)</f>
        <v>#N/A</v>
      </c>
      <c r="D874" s="41"/>
      <c r="E874" s="41"/>
      <c r="F874" s="41" t="e">
        <f>IF(A874="","",'Frese Valve Selection'!D874)</f>
        <v>#N/A</v>
      </c>
      <c r="G874" s="41">
        <v>1</v>
      </c>
      <c r="H874" s="41" t="s">
        <v>78</v>
      </c>
      <c r="I874" s="41" t="e">
        <f>IF(A874="","",'Frese Valve Selection'!AF874&amp;" kPa")</f>
        <v>#N/A</v>
      </c>
      <c r="J874" s="41" t="e">
        <f>IF(A874="","",'Frese Valve Selection'!B874)</f>
        <v>#N/A</v>
      </c>
      <c r="K874" s="42" t="e">
        <f>IF(A874="","",'Frese Valve Selection'!E874)</f>
        <v>#N/A</v>
      </c>
    </row>
    <row r="875" spans="1:11">
      <c r="A875" s="40" t="e">
        <f>IF('Frese Valve Selection'!Q875=1,IF(ISBLANK('Frese Valve Selection'!T875),"",'Frese Valve Selection'!T875),"")</f>
        <v>#N/A</v>
      </c>
      <c r="B875" s="41" t="e">
        <f>IF(A875="","",'Frese Valve Selection'!C875)</f>
        <v>#N/A</v>
      </c>
      <c r="C875" s="41" t="e">
        <f>IF(A875="","",'Frese Valve Selection'!AE875)</f>
        <v>#N/A</v>
      </c>
      <c r="D875" s="41"/>
      <c r="E875" s="41"/>
      <c r="F875" s="41" t="e">
        <f>IF(A875="","",'Frese Valve Selection'!D875)</f>
        <v>#N/A</v>
      </c>
      <c r="G875" s="41">
        <v>1</v>
      </c>
      <c r="H875" s="41" t="s">
        <v>78</v>
      </c>
      <c r="I875" s="41" t="e">
        <f>IF(A875="","",'Frese Valve Selection'!AF875&amp;" kPa")</f>
        <v>#N/A</v>
      </c>
      <c r="J875" s="41" t="e">
        <f>IF(A875="","",'Frese Valve Selection'!B875)</f>
        <v>#N/A</v>
      </c>
      <c r="K875" s="42" t="e">
        <f>IF(A875="","",'Frese Valve Selection'!E875)</f>
        <v>#N/A</v>
      </c>
    </row>
    <row r="876" spans="1:11">
      <c r="A876" s="40" t="e">
        <f>IF('Frese Valve Selection'!Q876=1,IF(ISBLANK('Frese Valve Selection'!T876),"",'Frese Valve Selection'!T876),"")</f>
        <v>#N/A</v>
      </c>
      <c r="B876" s="41" t="e">
        <f>IF(A876="","",'Frese Valve Selection'!C876)</f>
        <v>#N/A</v>
      </c>
      <c r="C876" s="41" t="e">
        <f>IF(A876="","",'Frese Valve Selection'!AE876)</f>
        <v>#N/A</v>
      </c>
      <c r="D876" s="41"/>
      <c r="E876" s="41"/>
      <c r="F876" s="41" t="e">
        <f>IF(A876="","",'Frese Valve Selection'!D876)</f>
        <v>#N/A</v>
      </c>
      <c r="G876" s="41">
        <v>1</v>
      </c>
      <c r="H876" s="41" t="s">
        <v>78</v>
      </c>
      <c r="I876" s="41" t="e">
        <f>IF(A876="","",'Frese Valve Selection'!AF876&amp;" kPa")</f>
        <v>#N/A</v>
      </c>
      <c r="J876" s="41" t="e">
        <f>IF(A876="","",'Frese Valve Selection'!B876)</f>
        <v>#N/A</v>
      </c>
      <c r="K876" s="42" t="e">
        <f>IF(A876="","",'Frese Valve Selection'!E876)</f>
        <v>#N/A</v>
      </c>
    </row>
    <row r="877" spans="1:11">
      <c r="A877" s="40" t="e">
        <f>IF('Frese Valve Selection'!Q877=1,IF(ISBLANK('Frese Valve Selection'!T877),"",'Frese Valve Selection'!T877),"")</f>
        <v>#N/A</v>
      </c>
      <c r="B877" s="41" t="e">
        <f>IF(A877="","",'Frese Valve Selection'!C877)</f>
        <v>#N/A</v>
      </c>
      <c r="C877" s="41" t="e">
        <f>IF(A877="","",'Frese Valve Selection'!AE877)</f>
        <v>#N/A</v>
      </c>
      <c r="D877" s="41"/>
      <c r="E877" s="41"/>
      <c r="F877" s="41" t="e">
        <f>IF(A877="","",'Frese Valve Selection'!D877)</f>
        <v>#N/A</v>
      </c>
      <c r="G877" s="41">
        <v>1</v>
      </c>
      <c r="H877" s="41" t="s">
        <v>78</v>
      </c>
      <c r="I877" s="41" t="e">
        <f>IF(A877="","",'Frese Valve Selection'!AF877&amp;" kPa")</f>
        <v>#N/A</v>
      </c>
      <c r="J877" s="41" t="e">
        <f>IF(A877="","",'Frese Valve Selection'!B877)</f>
        <v>#N/A</v>
      </c>
      <c r="K877" s="42" t="e">
        <f>IF(A877="","",'Frese Valve Selection'!E877)</f>
        <v>#N/A</v>
      </c>
    </row>
    <row r="878" spans="1:11">
      <c r="A878" s="40" t="e">
        <f>IF('Frese Valve Selection'!Q878=1,IF(ISBLANK('Frese Valve Selection'!T878),"",'Frese Valve Selection'!T878),"")</f>
        <v>#N/A</v>
      </c>
      <c r="B878" s="41" t="e">
        <f>IF(A878="","",'Frese Valve Selection'!C878)</f>
        <v>#N/A</v>
      </c>
      <c r="C878" s="41" t="e">
        <f>IF(A878="","",'Frese Valve Selection'!AE878)</f>
        <v>#N/A</v>
      </c>
      <c r="D878" s="41"/>
      <c r="E878" s="41"/>
      <c r="F878" s="41" t="e">
        <f>IF(A878="","",'Frese Valve Selection'!D878)</f>
        <v>#N/A</v>
      </c>
      <c r="G878" s="41">
        <v>1</v>
      </c>
      <c r="H878" s="41" t="s">
        <v>78</v>
      </c>
      <c r="I878" s="41" t="e">
        <f>IF(A878="","",'Frese Valve Selection'!AF878&amp;" kPa")</f>
        <v>#N/A</v>
      </c>
      <c r="J878" s="41" t="e">
        <f>IF(A878="","",'Frese Valve Selection'!B878)</f>
        <v>#N/A</v>
      </c>
      <c r="K878" s="42" t="e">
        <f>IF(A878="","",'Frese Valve Selection'!E878)</f>
        <v>#N/A</v>
      </c>
    </row>
    <row r="879" spans="1:11">
      <c r="A879" s="40" t="e">
        <f>IF('Frese Valve Selection'!Q879=1,IF(ISBLANK('Frese Valve Selection'!T879),"",'Frese Valve Selection'!T879),"")</f>
        <v>#N/A</v>
      </c>
      <c r="B879" s="41" t="e">
        <f>IF(A879="","",'Frese Valve Selection'!C879)</f>
        <v>#N/A</v>
      </c>
      <c r="C879" s="41" t="e">
        <f>IF(A879="","",'Frese Valve Selection'!AE879)</f>
        <v>#N/A</v>
      </c>
      <c r="D879" s="41"/>
      <c r="E879" s="41"/>
      <c r="F879" s="41" t="e">
        <f>IF(A879="","",'Frese Valve Selection'!D879)</f>
        <v>#N/A</v>
      </c>
      <c r="G879" s="41">
        <v>1</v>
      </c>
      <c r="H879" s="41" t="s">
        <v>78</v>
      </c>
      <c r="I879" s="41" t="e">
        <f>IF(A879="","",'Frese Valve Selection'!AF879&amp;" kPa")</f>
        <v>#N/A</v>
      </c>
      <c r="J879" s="41" t="e">
        <f>IF(A879="","",'Frese Valve Selection'!B879)</f>
        <v>#N/A</v>
      </c>
      <c r="K879" s="42" t="e">
        <f>IF(A879="","",'Frese Valve Selection'!E879)</f>
        <v>#N/A</v>
      </c>
    </row>
    <row r="880" spans="1:11">
      <c r="A880" s="40" t="e">
        <f>IF('Frese Valve Selection'!Q880=1,IF(ISBLANK('Frese Valve Selection'!T880),"",'Frese Valve Selection'!T880),"")</f>
        <v>#N/A</v>
      </c>
      <c r="B880" s="41" t="e">
        <f>IF(A880="","",'Frese Valve Selection'!C880)</f>
        <v>#N/A</v>
      </c>
      <c r="C880" s="41" t="e">
        <f>IF(A880="","",'Frese Valve Selection'!AE880)</f>
        <v>#N/A</v>
      </c>
      <c r="D880" s="41"/>
      <c r="E880" s="41"/>
      <c r="F880" s="41" t="e">
        <f>IF(A880="","",'Frese Valve Selection'!D880)</f>
        <v>#N/A</v>
      </c>
      <c r="G880" s="41">
        <v>1</v>
      </c>
      <c r="H880" s="41" t="s">
        <v>78</v>
      </c>
      <c r="I880" s="41" t="e">
        <f>IF(A880="","",'Frese Valve Selection'!AF880&amp;" kPa")</f>
        <v>#N/A</v>
      </c>
      <c r="J880" s="41" t="e">
        <f>IF(A880="","",'Frese Valve Selection'!B880)</f>
        <v>#N/A</v>
      </c>
      <c r="K880" s="42" t="e">
        <f>IF(A880="","",'Frese Valve Selection'!E880)</f>
        <v>#N/A</v>
      </c>
    </row>
    <row r="881" spans="1:11">
      <c r="A881" s="40" t="e">
        <f>IF('Frese Valve Selection'!Q881=1,IF(ISBLANK('Frese Valve Selection'!T881),"",'Frese Valve Selection'!T881),"")</f>
        <v>#N/A</v>
      </c>
      <c r="B881" s="41" t="e">
        <f>IF(A881="","",'Frese Valve Selection'!C881)</f>
        <v>#N/A</v>
      </c>
      <c r="C881" s="41" t="e">
        <f>IF(A881="","",'Frese Valve Selection'!AE881)</f>
        <v>#N/A</v>
      </c>
      <c r="D881" s="41"/>
      <c r="E881" s="41"/>
      <c r="F881" s="41" t="e">
        <f>IF(A881="","",'Frese Valve Selection'!D881)</f>
        <v>#N/A</v>
      </c>
      <c r="G881" s="41">
        <v>1</v>
      </c>
      <c r="H881" s="41" t="s">
        <v>78</v>
      </c>
      <c r="I881" s="41" t="e">
        <f>IF(A881="","",'Frese Valve Selection'!AF881&amp;" kPa")</f>
        <v>#N/A</v>
      </c>
      <c r="J881" s="41" t="e">
        <f>IF(A881="","",'Frese Valve Selection'!B881)</f>
        <v>#N/A</v>
      </c>
      <c r="K881" s="42" t="e">
        <f>IF(A881="","",'Frese Valve Selection'!E881)</f>
        <v>#N/A</v>
      </c>
    </row>
    <row r="882" spans="1:11">
      <c r="A882" s="40" t="e">
        <f>IF('Frese Valve Selection'!Q882=1,IF(ISBLANK('Frese Valve Selection'!T882),"",'Frese Valve Selection'!T882),"")</f>
        <v>#N/A</v>
      </c>
      <c r="B882" s="41" t="e">
        <f>IF(A882="","",'Frese Valve Selection'!C882)</f>
        <v>#N/A</v>
      </c>
      <c r="C882" s="41" t="e">
        <f>IF(A882="","",'Frese Valve Selection'!AE882)</f>
        <v>#N/A</v>
      </c>
      <c r="D882" s="41"/>
      <c r="E882" s="41"/>
      <c r="F882" s="41" t="e">
        <f>IF(A882="","",'Frese Valve Selection'!D882)</f>
        <v>#N/A</v>
      </c>
      <c r="G882" s="41">
        <v>1</v>
      </c>
      <c r="H882" s="41" t="s">
        <v>78</v>
      </c>
      <c r="I882" s="41" t="e">
        <f>IF(A882="","",'Frese Valve Selection'!AF882&amp;" kPa")</f>
        <v>#N/A</v>
      </c>
      <c r="J882" s="41" t="e">
        <f>IF(A882="","",'Frese Valve Selection'!B882)</f>
        <v>#N/A</v>
      </c>
      <c r="K882" s="42" t="e">
        <f>IF(A882="","",'Frese Valve Selection'!E882)</f>
        <v>#N/A</v>
      </c>
    </row>
    <row r="883" spans="1:11">
      <c r="A883" s="40" t="e">
        <f>IF('Frese Valve Selection'!Q883=1,IF(ISBLANK('Frese Valve Selection'!T883),"",'Frese Valve Selection'!T883),"")</f>
        <v>#N/A</v>
      </c>
      <c r="B883" s="41" t="e">
        <f>IF(A883="","",'Frese Valve Selection'!C883)</f>
        <v>#N/A</v>
      </c>
      <c r="C883" s="41" t="e">
        <f>IF(A883="","",'Frese Valve Selection'!AE883)</f>
        <v>#N/A</v>
      </c>
      <c r="D883" s="41"/>
      <c r="E883" s="41"/>
      <c r="F883" s="41" t="e">
        <f>IF(A883="","",'Frese Valve Selection'!D883)</f>
        <v>#N/A</v>
      </c>
      <c r="G883" s="41">
        <v>1</v>
      </c>
      <c r="H883" s="41" t="s">
        <v>78</v>
      </c>
      <c r="I883" s="41" t="e">
        <f>IF(A883="","",'Frese Valve Selection'!AF883&amp;" kPa")</f>
        <v>#N/A</v>
      </c>
      <c r="J883" s="41" t="e">
        <f>IF(A883="","",'Frese Valve Selection'!B883)</f>
        <v>#N/A</v>
      </c>
      <c r="K883" s="42" t="e">
        <f>IF(A883="","",'Frese Valve Selection'!E883)</f>
        <v>#N/A</v>
      </c>
    </row>
    <row r="884" spans="1:11">
      <c r="A884" s="40" t="e">
        <f>IF('Frese Valve Selection'!Q884=1,IF(ISBLANK('Frese Valve Selection'!T884),"",'Frese Valve Selection'!T884),"")</f>
        <v>#N/A</v>
      </c>
      <c r="B884" s="41" t="e">
        <f>IF(A884="","",'Frese Valve Selection'!C884)</f>
        <v>#N/A</v>
      </c>
      <c r="C884" s="41" t="e">
        <f>IF(A884="","",'Frese Valve Selection'!AE884)</f>
        <v>#N/A</v>
      </c>
      <c r="D884" s="41"/>
      <c r="E884" s="41"/>
      <c r="F884" s="41" t="e">
        <f>IF(A884="","",'Frese Valve Selection'!D884)</f>
        <v>#N/A</v>
      </c>
      <c r="G884" s="41">
        <v>1</v>
      </c>
      <c r="H884" s="41" t="s">
        <v>78</v>
      </c>
      <c r="I884" s="41" t="e">
        <f>IF(A884="","",'Frese Valve Selection'!AF884&amp;" kPa")</f>
        <v>#N/A</v>
      </c>
      <c r="J884" s="41" t="e">
        <f>IF(A884="","",'Frese Valve Selection'!B884)</f>
        <v>#N/A</v>
      </c>
      <c r="K884" s="42" t="e">
        <f>IF(A884="","",'Frese Valve Selection'!E884)</f>
        <v>#N/A</v>
      </c>
    </row>
    <row r="885" spans="1:11">
      <c r="A885" s="40" t="e">
        <f>IF('Frese Valve Selection'!Q885=1,IF(ISBLANK('Frese Valve Selection'!T885),"",'Frese Valve Selection'!T885),"")</f>
        <v>#N/A</v>
      </c>
      <c r="B885" s="41" t="e">
        <f>IF(A885="","",'Frese Valve Selection'!C885)</f>
        <v>#N/A</v>
      </c>
      <c r="C885" s="41" t="e">
        <f>IF(A885="","",'Frese Valve Selection'!AE885)</f>
        <v>#N/A</v>
      </c>
      <c r="D885" s="41"/>
      <c r="E885" s="41"/>
      <c r="F885" s="41" t="e">
        <f>IF(A885="","",'Frese Valve Selection'!D885)</f>
        <v>#N/A</v>
      </c>
      <c r="G885" s="41">
        <v>1</v>
      </c>
      <c r="H885" s="41" t="s">
        <v>78</v>
      </c>
      <c r="I885" s="41" t="e">
        <f>IF(A885="","",'Frese Valve Selection'!AF885&amp;" kPa")</f>
        <v>#N/A</v>
      </c>
      <c r="J885" s="41" t="e">
        <f>IF(A885="","",'Frese Valve Selection'!B885)</f>
        <v>#N/A</v>
      </c>
      <c r="K885" s="42" t="e">
        <f>IF(A885="","",'Frese Valve Selection'!E885)</f>
        <v>#N/A</v>
      </c>
    </row>
    <row r="886" spans="1:11">
      <c r="A886" s="40" t="e">
        <f>IF('Frese Valve Selection'!Q886=1,IF(ISBLANK('Frese Valve Selection'!T886),"",'Frese Valve Selection'!T886),"")</f>
        <v>#N/A</v>
      </c>
      <c r="B886" s="41" t="e">
        <f>IF(A886="","",'Frese Valve Selection'!C886)</f>
        <v>#N/A</v>
      </c>
      <c r="C886" s="41" t="e">
        <f>IF(A886="","",'Frese Valve Selection'!AE886)</f>
        <v>#N/A</v>
      </c>
      <c r="D886" s="41"/>
      <c r="E886" s="41"/>
      <c r="F886" s="41" t="e">
        <f>IF(A886="","",'Frese Valve Selection'!D886)</f>
        <v>#N/A</v>
      </c>
      <c r="G886" s="41">
        <v>1</v>
      </c>
      <c r="H886" s="41" t="s">
        <v>78</v>
      </c>
      <c r="I886" s="41" t="e">
        <f>IF(A886="","",'Frese Valve Selection'!AF886&amp;" kPa")</f>
        <v>#N/A</v>
      </c>
      <c r="J886" s="41" t="e">
        <f>IF(A886="","",'Frese Valve Selection'!B886)</f>
        <v>#N/A</v>
      </c>
      <c r="K886" s="42" t="e">
        <f>IF(A886="","",'Frese Valve Selection'!E886)</f>
        <v>#N/A</v>
      </c>
    </row>
    <row r="887" spans="1:11">
      <c r="A887" s="40" t="e">
        <f>IF('Frese Valve Selection'!Q887=1,IF(ISBLANK('Frese Valve Selection'!T887),"",'Frese Valve Selection'!T887),"")</f>
        <v>#N/A</v>
      </c>
      <c r="B887" s="41" t="e">
        <f>IF(A887="","",'Frese Valve Selection'!C887)</f>
        <v>#N/A</v>
      </c>
      <c r="C887" s="41" t="e">
        <f>IF(A887="","",'Frese Valve Selection'!AE887)</f>
        <v>#N/A</v>
      </c>
      <c r="D887" s="41"/>
      <c r="E887" s="41"/>
      <c r="F887" s="41" t="e">
        <f>IF(A887="","",'Frese Valve Selection'!D887)</f>
        <v>#N/A</v>
      </c>
      <c r="G887" s="41">
        <v>1</v>
      </c>
      <c r="H887" s="41" t="s">
        <v>78</v>
      </c>
      <c r="I887" s="41" t="e">
        <f>IF(A887="","",'Frese Valve Selection'!AF887&amp;" kPa")</f>
        <v>#N/A</v>
      </c>
      <c r="J887" s="41" t="e">
        <f>IF(A887="","",'Frese Valve Selection'!B887)</f>
        <v>#N/A</v>
      </c>
      <c r="K887" s="42" t="e">
        <f>IF(A887="","",'Frese Valve Selection'!E887)</f>
        <v>#N/A</v>
      </c>
    </row>
    <row r="888" spans="1:11">
      <c r="A888" s="40" t="e">
        <f>IF('Frese Valve Selection'!Q888=1,IF(ISBLANK('Frese Valve Selection'!T888),"",'Frese Valve Selection'!T888),"")</f>
        <v>#N/A</v>
      </c>
      <c r="B888" s="41" t="e">
        <f>IF(A888="","",'Frese Valve Selection'!C888)</f>
        <v>#N/A</v>
      </c>
      <c r="C888" s="41" t="e">
        <f>IF(A888="","",'Frese Valve Selection'!AE888)</f>
        <v>#N/A</v>
      </c>
      <c r="D888" s="41"/>
      <c r="E888" s="41"/>
      <c r="F888" s="41" t="e">
        <f>IF(A888="","",'Frese Valve Selection'!D888)</f>
        <v>#N/A</v>
      </c>
      <c r="G888" s="41">
        <v>1</v>
      </c>
      <c r="H888" s="41" t="s">
        <v>78</v>
      </c>
      <c r="I888" s="41" t="e">
        <f>IF(A888="","",'Frese Valve Selection'!AF888&amp;" kPa")</f>
        <v>#N/A</v>
      </c>
      <c r="J888" s="41" t="e">
        <f>IF(A888="","",'Frese Valve Selection'!B888)</f>
        <v>#N/A</v>
      </c>
      <c r="K888" s="42" t="e">
        <f>IF(A888="","",'Frese Valve Selection'!E888)</f>
        <v>#N/A</v>
      </c>
    </row>
    <row r="889" spans="1:11">
      <c r="A889" s="40" t="e">
        <f>IF('Frese Valve Selection'!Q889=1,IF(ISBLANK('Frese Valve Selection'!T889),"",'Frese Valve Selection'!T889),"")</f>
        <v>#N/A</v>
      </c>
      <c r="B889" s="41" t="e">
        <f>IF(A889="","",'Frese Valve Selection'!C889)</f>
        <v>#N/A</v>
      </c>
      <c r="C889" s="41" t="e">
        <f>IF(A889="","",'Frese Valve Selection'!AE889)</f>
        <v>#N/A</v>
      </c>
      <c r="D889" s="41"/>
      <c r="E889" s="41"/>
      <c r="F889" s="41" t="e">
        <f>IF(A889="","",'Frese Valve Selection'!D889)</f>
        <v>#N/A</v>
      </c>
      <c r="G889" s="41">
        <v>1</v>
      </c>
      <c r="H889" s="41" t="s">
        <v>78</v>
      </c>
      <c r="I889" s="41" t="e">
        <f>IF(A889="","",'Frese Valve Selection'!AF889&amp;" kPa")</f>
        <v>#N/A</v>
      </c>
      <c r="J889" s="41" t="e">
        <f>IF(A889="","",'Frese Valve Selection'!B889)</f>
        <v>#N/A</v>
      </c>
      <c r="K889" s="42" t="e">
        <f>IF(A889="","",'Frese Valve Selection'!E889)</f>
        <v>#N/A</v>
      </c>
    </row>
    <row r="890" spans="1:11">
      <c r="A890" s="40" t="e">
        <f>IF('Frese Valve Selection'!Q890=1,IF(ISBLANK('Frese Valve Selection'!T890),"",'Frese Valve Selection'!T890),"")</f>
        <v>#N/A</v>
      </c>
      <c r="B890" s="41" t="e">
        <f>IF(A890="","",'Frese Valve Selection'!C890)</f>
        <v>#N/A</v>
      </c>
      <c r="C890" s="41" t="e">
        <f>IF(A890="","",'Frese Valve Selection'!AE890)</f>
        <v>#N/A</v>
      </c>
      <c r="D890" s="41"/>
      <c r="E890" s="41"/>
      <c r="F890" s="41" t="e">
        <f>IF(A890="","",'Frese Valve Selection'!D890)</f>
        <v>#N/A</v>
      </c>
      <c r="G890" s="41">
        <v>1</v>
      </c>
      <c r="H890" s="41" t="s">
        <v>78</v>
      </c>
      <c r="I890" s="41" t="e">
        <f>IF(A890="","",'Frese Valve Selection'!AF890&amp;" kPa")</f>
        <v>#N/A</v>
      </c>
      <c r="J890" s="41" t="e">
        <f>IF(A890="","",'Frese Valve Selection'!B890)</f>
        <v>#N/A</v>
      </c>
      <c r="K890" s="42" t="e">
        <f>IF(A890="","",'Frese Valve Selection'!E890)</f>
        <v>#N/A</v>
      </c>
    </row>
    <row r="891" spans="1:11">
      <c r="A891" s="40" t="e">
        <f>IF('Frese Valve Selection'!Q891=1,IF(ISBLANK('Frese Valve Selection'!T891),"",'Frese Valve Selection'!T891),"")</f>
        <v>#N/A</v>
      </c>
      <c r="B891" s="41" t="e">
        <f>IF(A891="","",'Frese Valve Selection'!C891)</f>
        <v>#N/A</v>
      </c>
      <c r="C891" s="41" t="e">
        <f>IF(A891="","",'Frese Valve Selection'!AE891)</f>
        <v>#N/A</v>
      </c>
      <c r="D891" s="41"/>
      <c r="E891" s="41"/>
      <c r="F891" s="41" t="e">
        <f>IF(A891="","",'Frese Valve Selection'!D891)</f>
        <v>#N/A</v>
      </c>
      <c r="G891" s="41">
        <v>1</v>
      </c>
      <c r="H891" s="41" t="s">
        <v>78</v>
      </c>
      <c r="I891" s="41" t="e">
        <f>IF(A891="","",'Frese Valve Selection'!AF891&amp;" kPa")</f>
        <v>#N/A</v>
      </c>
      <c r="J891" s="41" t="e">
        <f>IF(A891="","",'Frese Valve Selection'!B891)</f>
        <v>#N/A</v>
      </c>
      <c r="K891" s="42" t="e">
        <f>IF(A891="","",'Frese Valve Selection'!E891)</f>
        <v>#N/A</v>
      </c>
    </row>
    <row r="892" spans="1:11">
      <c r="A892" s="40" t="e">
        <f>IF('Frese Valve Selection'!Q892=1,IF(ISBLANK('Frese Valve Selection'!T892),"",'Frese Valve Selection'!T892),"")</f>
        <v>#N/A</v>
      </c>
      <c r="B892" s="41" t="e">
        <f>IF(A892="","",'Frese Valve Selection'!C892)</f>
        <v>#N/A</v>
      </c>
      <c r="C892" s="41" t="e">
        <f>IF(A892="","",'Frese Valve Selection'!AE892)</f>
        <v>#N/A</v>
      </c>
      <c r="D892" s="41"/>
      <c r="E892" s="41"/>
      <c r="F892" s="41" t="e">
        <f>IF(A892="","",'Frese Valve Selection'!D892)</f>
        <v>#N/A</v>
      </c>
      <c r="G892" s="41">
        <v>1</v>
      </c>
      <c r="H892" s="41" t="s">
        <v>78</v>
      </c>
      <c r="I892" s="41" t="e">
        <f>IF(A892="","",'Frese Valve Selection'!AF892&amp;" kPa")</f>
        <v>#N/A</v>
      </c>
      <c r="J892" s="41" t="e">
        <f>IF(A892="","",'Frese Valve Selection'!B892)</f>
        <v>#N/A</v>
      </c>
      <c r="K892" s="42" t="e">
        <f>IF(A892="","",'Frese Valve Selection'!E892)</f>
        <v>#N/A</v>
      </c>
    </row>
    <row r="893" spans="1:11">
      <c r="A893" s="40" t="e">
        <f>IF('Frese Valve Selection'!Q893=1,IF(ISBLANK('Frese Valve Selection'!T893),"",'Frese Valve Selection'!T893),"")</f>
        <v>#N/A</v>
      </c>
      <c r="B893" s="41" t="e">
        <f>IF(A893="","",'Frese Valve Selection'!C893)</f>
        <v>#N/A</v>
      </c>
      <c r="C893" s="41" t="e">
        <f>IF(A893="","",'Frese Valve Selection'!AE893)</f>
        <v>#N/A</v>
      </c>
      <c r="D893" s="41"/>
      <c r="E893" s="41"/>
      <c r="F893" s="41" t="e">
        <f>IF(A893="","",'Frese Valve Selection'!D893)</f>
        <v>#N/A</v>
      </c>
      <c r="G893" s="41">
        <v>1</v>
      </c>
      <c r="H893" s="41" t="s">
        <v>78</v>
      </c>
      <c r="I893" s="41" t="e">
        <f>IF(A893="","",'Frese Valve Selection'!AF893&amp;" kPa")</f>
        <v>#N/A</v>
      </c>
      <c r="J893" s="41" t="e">
        <f>IF(A893="","",'Frese Valve Selection'!B893)</f>
        <v>#N/A</v>
      </c>
      <c r="K893" s="42" t="e">
        <f>IF(A893="","",'Frese Valve Selection'!E893)</f>
        <v>#N/A</v>
      </c>
    </row>
    <row r="894" spans="1:11">
      <c r="A894" s="40" t="e">
        <f>IF('Frese Valve Selection'!Q894=1,IF(ISBLANK('Frese Valve Selection'!T894),"",'Frese Valve Selection'!T894),"")</f>
        <v>#N/A</v>
      </c>
      <c r="B894" s="41" t="e">
        <f>IF(A894="","",'Frese Valve Selection'!C894)</f>
        <v>#N/A</v>
      </c>
      <c r="C894" s="41" t="e">
        <f>IF(A894="","",'Frese Valve Selection'!AE894)</f>
        <v>#N/A</v>
      </c>
      <c r="D894" s="41"/>
      <c r="E894" s="41"/>
      <c r="F894" s="41" t="e">
        <f>IF(A894="","",'Frese Valve Selection'!D894)</f>
        <v>#N/A</v>
      </c>
      <c r="G894" s="41">
        <v>1</v>
      </c>
      <c r="H894" s="41" t="s">
        <v>78</v>
      </c>
      <c r="I894" s="41" t="e">
        <f>IF(A894="","",'Frese Valve Selection'!AF894&amp;" kPa")</f>
        <v>#N/A</v>
      </c>
      <c r="J894" s="41" t="e">
        <f>IF(A894="","",'Frese Valve Selection'!B894)</f>
        <v>#N/A</v>
      </c>
      <c r="K894" s="42" t="e">
        <f>IF(A894="","",'Frese Valve Selection'!E894)</f>
        <v>#N/A</v>
      </c>
    </row>
    <row r="895" spans="1:11">
      <c r="A895" s="40" t="e">
        <f>IF('Frese Valve Selection'!Q895=1,IF(ISBLANK('Frese Valve Selection'!T895),"",'Frese Valve Selection'!T895),"")</f>
        <v>#N/A</v>
      </c>
      <c r="B895" s="41" t="e">
        <f>IF(A895="","",'Frese Valve Selection'!C895)</f>
        <v>#N/A</v>
      </c>
      <c r="C895" s="41" t="e">
        <f>IF(A895="","",'Frese Valve Selection'!AE895)</f>
        <v>#N/A</v>
      </c>
      <c r="D895" s="41"/>
      <c r="E895" s="41"/>
      <c r="F895" s="41" t="e">
        <f>IF(A895="","",'Frese Valve Selection'!D895)</f>
        <v>#N/A</v>
      </c>
      <c r="G895" s="41">
        <v>1</v>
      </c>
      <c r="H895" s="41" t="s">
        <v>78</v>
      </c>
      <c r="I895" s="41" t="e">
        <f>IF(A895="","",'Frese Valve Selection'!AF895&amp;" kPa")</f>
        <v>#N/A</v>
      </c>
      <c r="J895" s="41" t="e">
        <f>IF(A895="","",'Frese Valve Selection'!B895)</f>
        <v>#N/A</v>
      </c>
      <c r="K895" s="42" t="e">
        <f>IF(A895="","",'Frese Valve Selection'!E895)</f>
        <v>#N/A</v>
      </c>
    </row>
    <row r="896" spans="1:11">
      <c r="A896" s="40" t="e">
        <f>IF('Frese Valve Selection'!Q896=1,IF(ISBLANK('Frese Valve Selection'!T896),"",'Frese Valve Selection'!T896),"")</f>
        <v>#N/A</v>
      </c>
      <c r="B896" s="41" t="e">
        <f>IF(A896="","",'Frese Valve Selection'!C896)</f>
        <v>#N/A</v>
      </c>
      <c r="C896" s="41" t="e">
        <f>IF(A896="","",'Frese Valve Selection'!AE896)</f>
        <v>#N/A</v>
      </c>
      <c r="D896" s="41"/>
      <c r="E896" s="41"/>
      <c r="F896" s="41" t="e">
        <f>IF(A896="","",'Frese Valve Selection'!D896)</f>
        <v>#N/A</v>
      </c>
      <c r="G896" s="41">
        <v>1</v>
      </c>
      <c r="H896" s="41" t="s">
        <v>78</v>
      </c>
      <c r="I896" s="41" t="e">
        <f>IF(A896="","",'Frese Valve Selection'!AF896&amp;" kPa")</f>
        <v>#N/A</v>
      </c>
      <c r="J896" s="41" t="e">
        <f>IF(A896="","",'Frese Valve Selection'!B896)</f>
        <v>#N/A</v>
      </c>
      <c r="K896" s="42" t="e">
        <f>IF(A896="","",'Frese Valve Selection'!E896)</f>
        <v>#N/A</v>
      </c>
    </row>
    <row r="897" spans="1:11">
      <c r="A897" s="40" t="e">
        <f>IF('Frese Valve Selection'!Q897=1,IF(ISBLANK('Frese Valve Selection'!T897),"",'Frese Valve Selection'!T897),"")</f>
        <v>#N/A</v>
      </c>
      <c r="B897" s="41" t="e">
        <f>IF(A897="","",'Frese Valve Selection'!C897)</f>
        <v>#N/A</v>
      </c>
      <c r="C897" s="41" t="e">
        <f>IF(A897="","",'Frese Valve Selection'!AE897)</f>
        <v>#N/A</v>
      </c>
      <c r="D897" s="41"/>
      <c r="E897" s="41"/>
      <c r="F897" s="41" t="e">
        <f>IF(A897="","",'Frese Valve Selection'!D897)</f>
        <v>#N/A</v>
      </c>
      <c r="G897" s="41">
        <v>1</v>
      </c>
      <c r="H897" s="41" t="s">
        <v>78</v>
      </c>
      <c r="I897" s="41" t="e">
        <f>IF(A897="","",'Frese Valve Selection'!AF897&amp;" kPa")</f>
        <v>#N/A</v>
      </c>
      <c r="J897" s="41" t="e">
        <f>IF(A897="","",'Frese Valve Selection'!B897)</f>
        <v>#N/A</v>
      </c>
      <c r="K897" s="42" t="e">
        <f>IF(A897="","",'Frese Valve Selection'!E897)</f>
        <v>#N/A</v>
      </c>
    </row>
    <row r="898" spans="1:11">
      <c r="A898" s="40" t="e">
        <f>IF('Frese Valve Selection'!Q898=1,IF(ISBLANK('Frese Valve Selection'!T898),"",'Frese Valve Selection'!T898),"")</f>
        <v>#N/A</v>
      </c>
      <c r="B898" s="41" t="e">
        <f>IF(A898="","",'Frese Valve Selection'!C898)</f>
        <v>#N/A</v>
      </c>
      <c r="C898" s="41" t="e">
        <f>IF(A898="","",'Frese Valve Selection'!AE898)</f>
        <v>#N/A</v>
      </c>
      <c r="D898" s="41"/>
      <c r="E898" s="41"/>
      <c r="F898" s="41" t="e">
        <f>IF(A898="","",'Frese Valve Selection'!D898)</f>
        <v>#N/A</v>
      </c>
      <c r="G898" s="41">
        <v>1</v>
      </c>
      <c r="H898" s="41" t="s">
        <v>78</v>
      </c>
      <c r="I898" s="41" t="e">
        <f>IF(A898="","",'Frese Valve Selection'!AF898&amp;" kPa")</f>
        <v>#N/A</v>
      </c>
      <c r="J898" s="41" t="e">
        <f>IF(A898="","",'Frese Valve Selection'!B898)</f>
        <v>#N/A</v>
      </c>
      <c r="K898" s="42" t="e">
        <f>IF(A898="","",'Frese Valve Selection'!E898)</f>
        <v>#N/A</v>
      </c>
    </row>
    <row r="899" spans="1:11">
      <c r="A899" s="40" t="e">
        <f>IF('Frese Valve Selection'!Q899=1,IF(ISBLANK('Frese Valve Selection'!T899),"",'Frese Valve Selection'!T899),"")</f>
        <v>#N/A</v>
      </c>
      <c r="B899" s="41" t="e">
        <f>IF(A899="","",'Frese Valve Selection'!C899)</f>
        <v>#N/A</v>
      </c>
      <c r="C899" s="41" t="e">
        <f>IF(A899="","",'Frese Valve Selection'!AE899)</f>
        <v>#N/A</v>
      </c>
      <c r="D899" s="41"/>
      <c r="E899" s="41"/>
      <c r="F899" s="41" t="e">
        <f>IF(A899="","",'Frese Valve Selection'!D899)</f>
        <v>#N/A</v>
      </c>
      <c r="G899" s="41">
        <v>1</v>
      </c>
      <c r="H899" s="41" t="s">
        <v>78</v>
      </c>
      <c r="I899" s="41" t="e">
        <f>IF(A899="","",'Frese Valve Selection'!AF899&amp;" kPa")</f>
        <v>#N/A</v>
      </c>
      <c r="J899" s="41" t="e">
        <f>IF(A899="","",'Frese Valve Selection'!B899)</f>
        <v>#N/A</v>
      </c>
      <c r="K899" s="42" t="e">
        <f>IF(A899="","",'Frese Valve Selection'!E899)</f>
        <v>#N/A</v>
      </c>
    </row>
    <row r="900" spans="1:11">
      <c r="A900" s="40" t="e">
        <f>IF('Frese Valve Selection'!Q900=1,IF(ISBLANK('Frese Valve Selection'!T900),"",'Frese Valve Selection'!T900),"")</f>
        <v>#N/A</v>
      </c>
      <c r="B900" s="41" t="e">
        <f>IF(A900="","",'Frese Valve Selection'!C900)</f>
        <v>#N/A</v>
      </c>
      <c r="C900" s="41" t="e">
        <f>IF(A900="","",'Frese Valve Selection'!AE900)</f>
        <v>#N/A</v>
      </c>
      <c r="D900" s="41"/>
      <c r="E900" s="41"/>
      <c r="F900" s="41" t="e">
        <f>IF(A900="","",'Frese Valve Selection'!D900)</f>
        <v>#N/A</v>
      </c>
      <c r="G900" s="41">
        <v>1</v>
      </c>
      <c r="H900" s="41" t="s">
        <v>78</v>
      </c>
      <c r="I900" s="41" t="e">
        <f>IF(A900="","",'Frese Valve Selection'!AF900&amp;" kPa")</f>
        <v>#N/A</v>
      </c>
      <c r="J900" s="41" t="e">
        <f>IF(A900="","",'Frese Valve Selection'!B900)</f>
        <v>#N/A</v>
      </c>
      <c r="K900" s="42" t="e">
        <f>IF(A900="","",'Frese Valve Selection'!E900)</f>
        <v>#N/A</v>
      </c>
    </row>
    <row r="901" spans="1:11">
      <c r="A901" s="40" t="e">
        <f>IF('Frese Valve Selection'!Q901=1,IF(ISBLANK('Frese Valve Selection'!T901),"",'Frese Valve Selection'!T901),"")</f>
        <v>#N/A</v>
      </c>
      <c r="B901" s="41" t="e">
        <f>IF(A901="","",'Frese Valve Selection'!C901)</f>
        <v>#N/A</v>
      </c>
      <c r="C901" s="41" t="e">
        <f>IF(A901="","",'Frese Valve Selection'!AE901)</f>
        <v>#N/A</v>
      </c>
      <c r="D901" s="41"/>
      <c r="E901" s="41"/>
      <c r="F901" s="41" t="e">
        <f>IF(A901="","",'Frese Valve Selection'!D901)</f>
        <v>#N/A</v>
      </c>
      <c r="G901" s="41">
        <v>1</v>
      </c>
      <c r="H901" s="41" t="s">
        <v>78</v>
      </c>
      <c r="I901" s="41" t="e">
        <f>IF(A901="","",'Frese Valve Selection'!AF901&amp;" kPa")</f>
        <v>#N/A</v>
      </c>
      <c r="J901" s="41" t="e">
        <f>IF(A901="","",'Frese Valve Selection'!B901)</f>
        <v>#N/A</v>
      </c>
      <c r="K901" s="42" t="e">
        <f>IF(A901="","",'Frese Valve Selection'!E901)</f>
        <v>#N/A</v>
      </c>
    </row>
    <row r="902" spans="1:11">
      <c r="A902" s="40" t="e">
        <f>IF('Frese Valve Selection'!Q902=1,IF(ISBLANK('Frese Valve Selection'!T902),"",'Frese Valve Selection'!T902),"")</f>
        <v>#N/A</v>
      </c>
      <c r="B902" s="41" t="e">
        <f>IF(A902="","",'Frese Valve Selection'!C902)</f>
        <v>#N/A</v>
      </c>
      <c r="C902" s="41" t="e">
        <f>IF(A902="","",'Frese Valve Selection'!AE902)</f>
        <v>#N/A</v>
      </c>
      <c r="D902" s="41"/>
      <c r="E902" s="41"/>
      <c r="F902" s="41" t="e">
        <f>IF(A902="","",'Frese Valve Selection'!D902)</f>
        <v>#N/A</v>
      </c>
      <c r="G902" s="41">
        <v>1</v>
      </c>
      <c r="H902" s="41" t="s">
        <v>78</v>
      </c>
      <c r="I902" s="41" t="e">
        <f>IF(A902="","",'Frese Valve Selection'!AF902&amp;" kPa")</f>
        <v>#N/A</v>
      </c>
      <c r="J902" s="41" t="e">
        <f>IF(A902="","",'Frese Valve Selection'!B902)</f>
        <v>#N/A</v>
      </c>
      <c r="K902" s="42" t="e">
        <f>IF(A902="","",'Frese Valve Selection'!E902)</f>
        <v>#N/A</v>
      </c>
    </row>
    <row r="903" spans="1:11">
      <c r="A903" s="40" t="e">
        <f>IF('Frese Valve Selection'!Q903=1,IF(ISBLANK('Frese Valve Selection'!T903),"",'Frese Valve Selection'!T903),"")</f>
        <v>#N/A</v>
      </c>
      <c r="B903" s="41" t="e">
        <f>IF(A903="","",'Frese Valve Selection'!C903)</f>
        <v>#N/A</v>
      </c>
      <c r="C903" s="41" t="e">
        <f>IF(A903="","",'Frese Valve Selection'!AE903)</f>
        <v>#N/A</v>
      </c>
      <c r="D903" s="41"/>
      <c r="E903" s="41"/>
      <c r="F903" s="41" t="e">
        <f>IF(A903="","",'Frese Valve Selection'!D903)</f>
        <v>#N/A</v>
      </c>
      <c r="G903" s="41">
        <v>1</v>
      </c>
      <c r="H903" s="41" t="s">
        <v>78</v>
      </c>
      <c r="I903" s="41" t="e">
        <f>IF(A903="","",'Frese Valve Selection'!AF903&amp;" kPa")</f>
        <v>#N/A</v>
      </c>
      <c r="J903" s="41" t="e">
        <f>IF(A903="","",'Frese Valve Selection'!B903)</f>
        <v>#N/A</v>
      </c>
      <c r="K903" s="42" t="e">
        <f>IF(A903="","",'Frese Valve Selection'!E903)</f>
        <v>#N/A</v>
      </c>
    </row>
    <row r="904" spans="1:11">
      <c r="A904" s="40" t="e">
        <f>IF('Frese Valve Selection'!Q904=1,IF(ISBLANK('Frese Valve Selection'!T904),"",'Frese Valve Selection'!T904),"")</f>
        <v>#N/A</v>
      </c>
      <c r="B904" s="41" t="e">
        <f>IF(A904="","",'Frese Valve Selection'!C904)</f>
        <v>#N/A</v>
      </c>
      <c r="C904" s="41" t="e">
        <f>IF(A904="","",'Frese Valve Selection'!AE904)</f>
        <v>#N/A</v>
      </c>
      <c r="D904" s="41"/>
      <c r="E904" s="41"/>
      <c r="F904" s="41" t="e">
        <f>IF(A904="","",'Frese Valve Selection'!D904)</f>
        <v>#N/A</v>
      </c>
      <c r="G904" s="41">
        <v>1</v>
      </c>
      <c r="H904" s="41" t="s">
        <v>78</v>
      </c>
      <c r="I904" s="41" t="e">
        <f>IF(A904="","",'Frese Valve Selection'!AF904&amp;" kPa")</f>
        <v>#N/A</v>
      </c>
      <c r="J904" s="41" t="e">
        <f>IF(A904="","",'Frese Valve Selection'!B904)</f>
        <v>#N/A</v>
      </c>
      <c r="K904" s="42" t="e">
        <f>IF(A904="","",'Frese Valve Selection'!E904)</f>
        <v>#N/A</v>
      </c>
    </row>
    <row r="905" spans="1:11">
      <c r="A905" s="40" t="e">
        <f>IF('Frese Valve Selection'!Q905=1,IF(ISBLANK('Frese Valve Selection'!T905),"",'Frese Valve Selection'!T905),"")</f>
        <v>#N/A</v>
      </c>
      <c r="B905" s="41" t="e">
        <f>IF(A905="","",'Frese Valve Selection'!C905)</f>
        <v>#N/A</v>
      </c>
      <c r="C905" s="41" t="e">
        <f>IF(A905="","",'Frese Valve Selection'!AE905)</f>
        <v>#N/A</v>
      </c>
      <c r="D905" s="41"/>
      <c r="E905" s="41"/>
      <c r="F905" s="41" t="e">
        <f>IF(A905="","",'Frese Valve Selection'!D905)</f>
        <v>#N/A</v>
      </c>
      <c r="G905" s="41">
        <v>1</v>
      </c>
      <c r="H905" s="41" t="s">
        <v>78</v>
      </c>
      <c r="I905" s="41" t="e">
        <f>IF(A905="","",'Frese Valve Selection'!AF905&amp;" kPa")</f>
        <v>#N/A</v>
      </c>
      <c r="J905" s="41" t="e">
        <f>IF(A905="","",'Frese Valve Selection'!B905)</f>
        <v>#N/A</v>
      </c>
      <c r="K905" s="42" t="e">
        <f>IF(A905="","",'Frese Valve Selection'!E905)</f>
        <v>#N/A</v>
      </c>
    </row>
    <row r="906" spans="1:11">
      <c r="A906" s="40" t="e">
        <f>IF('Frese Valve Selection'!Q906=1,IF(ISBLANK('Frese Valve Selection'!T906),"",'Frese Valve Selection'!T906),"")</f>
        <v>#N/A</v>
      </c>
      <c r="B906" s="41" t="e">
        <f>IF(A906="","",'Frese Valve Selection'!C906)</f>
        <v>#N/A</v>
      </c>
      <c r="C906" s="41" t="e">
        <f>IF(A906="","",'Frese Valve Selection'!AE906)</f>
        <v>#N/A</v>
      </c>
      <c r="D906" s="41"/>
      <c r="E906" s="41"/>
      <c r="F906" s="41" t="e">
        <f>IF(A906="","",'Frese Valve Selection'!D906)</f>
        <v>#N/A</v>
      </c>
      <c r="G906" s="41">
        <v>1</v>
      </c>
      <c r="H906" s="41" t="s">
        <v>78</v>
      </c>
      <c r="I906" s="41" t="e">
        <f>IF(A906="","",'Frese Valve Selection'!AF906&amp;" kPa")</f>
        <v>#N/A</v>
      </c>
      <c r="J906" s="41" t="e">
        <f>IF(A906="","",'Frese Valve Selection'!B906)</f>
        <v>#N/A</v>
      </c>
      <c r="K906" s="42" t="e">
        <f>IF(A906="","",'Frese Valve Selection'!E906)</f>
        <v>#N/A</v>
      </c>
    </row>
    <row r="907" spans="1:11">
      <c r="A907" s="40" t="e">
        <f>IF('Frese Valve Selection'!Q907=1,IF(ISBLANK('Frese Valve Selection'!T907),"",'Frese Valve Selection'!T907),"")</f>
        <v>#N/A</v>
      </c>
      <c r="B907" s="41" t="e">
        <f>IF(A907="","",'Frese Valve Selection'!C907)</f>
        <v>#N/A</v>
      </c>
      <c r="C907" s="41" t="e">
        <f>IF(A907="","",'Frese Valve Selection'!AE907)</f>
        <v>#N/A</v>
      </c>
      <c r="D907" s="41"/>
      <c r="E907" s="41"/>
      <c r="F907" s="41" t="e">
        <f>IF(A907="","",'Frese Valve Selection'!D907)</f>
        <v>#N/A</v>
      </c>
      <c r="G907" s="41">
        <v>1</v>
      </c>
      <c r="H907" s="41" t="s">
        <v>78</v>
      </c>
      <c r="I907" s="41" t="e">
        <f>IF(A907="","",'Frese Valve Selection'!AF907&amp;" kPa")</f>
        <v>#N/A</v>
      </c>
      <c r="J907" s="41" t="e">
        <f>IF(A907="","",'Frese Valve Selection'!B907)</f>
        <v>#N/A</v>
      </c>
      <c r="K907" s="42" t="e">
        <f>IF(A907="","",'Frese Valve Selection'!E907)</f>
        <v>#N/A</v>
      </c>
    </row>
    <row r="908" spans="1:11">
      <c r="A908" s="40" t="e">
        <f>IF('Frese Valve Selection'!Q908=1,IF(ISBLANK('Frese Valve Selection'!T908),"",'Frese Valve Selection'!T908),"")</f>
        <v>#N/A</v>
      </c>
      <c r="B908" s="41" t="e">
        <f>IF(A908="","",'Frese Valve Selection'!C908)</f>
        <v>#N/A</v>
      </c>
      <c r="C908" s="41" t="e">
        <f>IF(A908="","",'Frese Valve Selection'!AE908)</f>
        <v>#N/A</v>
      </c>
      <c r="D908" s="41"/>
      <c r="E908" s="41"/>
      <c r="F908" s="41" t="e">
        <f>IF(A908="","",'Frese Valve Selection'!D908)</f>
        <v>#N/A</v>
      </c>
      <c r="G908" s="41">
        <v>1</v>
      </c>
      <c r="H908" s="41" t="s">
        <v>78</v>
      </c>
      <c r="I908" s="41" t="e">
        <f>IF(A908="","",'Frese Valve Selection'!AF908&amp;" kPa")</f>
        <v>#N/A</v>
      </c>
      <c r="J908" s="41" t="e">
        <f>IF(A908="","",'Frese Valve Selection'!B908)</f>
        <v>#N/A</v>
      </c>
      <c r="K908" s="42" t="e">
        <f>IF(A908="","",'Frese Valve Selection'!E908)</f>
        <v>#N/A</v>
      </c>
    </row>
    <row r="909" spans="1:11">
      <c r="A909" s="40" t="e">
        <f>IF('Frese Valve Selection'!Q909=1,IF(ISBLANK('Frese Valve Selection'!T909),"",'Frese Valve Selection'!T909),"")</f>
        <v>#N/A</v>
      </c>
      <c r="B909" s="41" t="e">
        <f>IF(A909="","",'Frese Valve Selection'!C909)</f>
        <v>#N/A</v>
      </c>
      <c r="C909" s="41" t="e">
        <f>IF(A909="","",'Frese Valve Selection'!AE909)</f>
        <v>#N/A</v>
      </c>
      <c r="D909" s="41"/>
      <c r="E909" s="41"/>
      <c r="F909" s="41" t="e">
        <f>IF(A909="","",'Frese Valve Selection'!D909)</f>
        <v>#N/A</v>
      </c>
      <c r="G909" s="41">
        <v>1</v>
      </c>
      <c r="H909" s="41" t="s">
        <v>78</v>
      </c>
      <c r="I909" s="41" t="e">
        <f>IF(A909="","",'Frese Valve Selection'!AF909&amp;" kPa")</f>
        <v>#N/A</v>
      </c>
      <c r="J909" s="41" t="e">
        <f>IF(A909="","",'Frese Valve Selection'!B909)</f>
        <v>#N/A</v>
      </c>
      <c r="K909" s="42" t="e">
        <f>IF(A909="","",'Frese Valve Selection'!E909)</f>
        <v>#N/A</v>
      </c>
    </row>
    <row r="910" spans="1:11">
      <c r="A910" s="40" t="e">
        <f>IF('Frese Valve Selection'!Q910=1,IF(ISBLANK('Frese Valve Selection'!T910),"",'Frese Valve Selection'!T910),"")</f>
        <v>#N/A</v>
      </c>
      <c r="B910" s="41" t="e">
        <f>IF(A910="","",'Frese Valve Selection'!C910)</f>
        <v>#N/A</v>
      </c>
      <c r="C910" s="41" t="e">
        <f>IF(A910="","",'Frese Valve Selection'!AE910)</f>
        <v>#N/A</v>
      </c>
      <c r="D910" s="41"/>
      <c r="E910" s="41"/>
      <c r="F910" s="41" t="e">
        <f>IF(A910="","",'Frese Valve Selection'!D910)</f>
        <v>#N/A</v>
      </c>
      <c r="G910" s="41">
        <v>1</v>
      </c>
      <c r="H910" s="41" t="s">
        <v>78</v>
      </c>
      <c r="I910" s="41" t="e">
        <f>IF(A910="","",'Frese Valve Selection'!AF910&amp;" kPa")</f>
        <v>#N/A</v>
      </c>
      <c r="J910" s="41" t="e">
        <f>IF(A910="","",'Frese Valve Selection'!B910)</f>
        <v>#N/A</v>
      </c>
      <c r="K910" s="42" t="e">
        <f>IF(A910="","",'Frese Valve Selection'!E910)</f>
        <v>#N/A</v>
      </c>
    </row>
    <row r="911" spans="1:11">
      <c r="A911" s="40" t="e">
        <f>IF('Frese Valve Selection'!Q911=1,IF(ISBLANK('Frese Valve Selection'!T911),"",'Frese Valve Selection'!T911),"")</f>
        <v>#N/A</v>
      </c>
      <c r="B911" s="41" t="e">
        <f>IF(A911="","",'Frese Valve Selection'!C911)</f>
        <v>#N/A</v>
      </c>
      <c r="C911" s="41" t="e">
        <f>IF(A911="","",'Frese Valve Selection'!AE911)</f>
        <v>#N/A</v>
      </c>
      <c r="D911" s="41"/>
      <c r="E911" s="41"/>
      <c r="F911" s="41" t="e">
        <f>IF(A911="","",'Frese Valve Selection'!D911)</f>
        <v>#N/A</v>
      </c>
      <c r="G911" s="41">
        <v>1</v>
      </c>
      <c r="H911" s="41" t="s">
        <v>78</v>
      </c>
      <c r="I911" s="41" t="e">
        <f>IF(A911="","",'Frese Valve Selection'!AF911&amp;" kPa")</f>
        <v>#N/A</v>
      </c>
      <c r="J911" s="41" t="e">
        <f>IF(A911="","",'Frese Valve Selection'!B911)</f>
        <v>#N/A</v>
      </c>
      <c r="K911" s="42" t="e">
        <f>IF(A911="","",'Frese Valve Selection'!E911)</f>
        <v>#N/A</v>
      </c>
    </row>
    <row r="912" spans="1:11">
      <c r="A912" s="40" t="e">
        <f>IF('Frese Valve Selection'!Q912=1,IF(ISBLANK('Frese Valve Selection'!T912),"",'Frese Valve Selection'!T912),"")</f>
        <v>#N/A</v>
      </c>
      <c r="B912" s="41" t="e">
        <f>IF(A912="","",'Frese Valve Selection'!C912)</f>
        <v>#N/A</v>
      </c>
      <c r="C912" s="41" t="e">
        <f>IF(A912="","",'Frese Valve Selection'!AE912)</f>
        <v>#N/A</v>
      </c>
      <c r="D912" s="41"/>
      <c r="E912" s="41"/>
      <c r="F912" s="41" t="e">
        <f>IF(A912="","",'Frese Valve Selection'!D912)</f>
        <v>#N/A</v>
      </c>
      <c r="G912" s="41">
        <v>1</v>
      </c>
      <c r="H912" s="41" t="s">
        <v>78</v>
      </c>
      <c r="I912" s="41" t="e">
        <f>IF(A912="","",'Frese Valve Selection'!AF912&amp;" kPa")</f>
        <v>#N/A</v>
      </c>
      <c r="J912" s="41" t="e">
        <f>IF(A912="","",'Frese Valve Selection'!B912)</f>
        <v>#N/A</v>
      </c>
      <c r="K912" s="42" t="e">
        <f>IF(A912="","",'Frese Valve Selection'!E912)</f>
        <v>#N/A</v>
      </c>
    </row>
    <row r="913" spans="1:11">
      <c r="A913" s="40" t="e">
        <f>IF('Frese Valve Selection'!Q913=1,IF(ISBLANK('Frese Valve Selection'!T913),"",'Frese Valve Selection'!T913),"")</f>
        <v>#N/A</v>
      </c>
      <c r="B913" s="41" t="e">
        <f>IF(A913="","",'Frese Valve Selection'!C913)</f>
        <v>#N/A</v>
      </c>
      <c r="C913" s="41" t="e">
        <f>IF(A913="","",'Frese Valve Selection'!AE913)</f>
        <v>#N/A</v>
      </c>
      <c r="D913" s="41"/>
      <c r="E913" s="41"/>
      <c r="F913" s="41" t="e">
        <f>IF(A913="","",'Frese Valve Selection'!D913)</f>
        <v>#N/A</v>
      </c>
      <c r="G913" s="41">
        <v>1</v>
      </c>
      <c r="H913" s="41" t="s">
        <v>78</v>
      </c>
      <c r="I913" s="41" t="e">
        <f>IF(A913="","",'Frese Valve Selection'!AF913&amp;" kPa")</f>
        <v>#N/A</v>
      </c>
      <c r="J913" s="41" t="e">
        <f>IF(A913="","",'Frese Valve Selection'!B913)</f>
        <v>#N/A</v>
      </c>
      <c r="K913" s="42" t="e">
        <f>IF(A913="","",'Frese Valve Selection'!E913)</f>
        <v>#N/A</v>
      </c>
    </row>
    <row r="914" spans="1:11">
      <c r="A914" s="40" t="e">
        <f>IF('Frese Valve Selection'!Q914=1,IF(ISBLANK('Frese Valve Selection'!T914),"",'Frese Valve Selection'!T914),"")</f>
        <v>#N/A</v>
      </c>
      <c r="B914" s="41" t="e">
        <f>IF(A914="","",'Frese Valve Selection'!C914)</f>
        <v>#N/A</v>
      </c>
      <c r="C914" s="41" t="e">
        <f>IF(A914="","",'Frese Valve Selection'!AE914)</f>
        <v>#N/A</v>
      </c>
      <c r="D914" s="41"/>
      <c r="E914" s="41"/>
      <c r="F914" s="41" t="e">
        <f>IF(A914="","",'Frese Valve Selection'!D914)</f>
        <v>#N/A</v>
      </c>
      <c r="G914" s="41">
        <v>1</v>
      </c>
      <c r="H914" s="41" t="s">
        <v>78</v>
      </c>
      <c r="I914" s="41" t="e">
        <f>IF(A914="","",'Frese Valve Selection'!AF914&amp;" kPa")</f>
        <v>#N/A</v>
      </c>
      <c r="J914" s="41" t="e">
        <f>IF(A914="","",'Frese Valve Selection'!B914)</f>
        <v>#N/A</v>
      </c>
      <c r="K914" s="42" t="e">
        <f>IF(A914="","",'Frese Valve Selection'!E914)</f>
        <v>#N/A</v>
      </c>
    </row>
    <row r="915" spans="1:11">
      <c r="A915" s="40" t="e">
        <f>IF('Frese Valve Selection'!Q915=1,IF(ISBLANK('Frese Valve Selection'!T915),"",'Frese Valve Selection'!T915),"")</f>
        <v>#N/A</v>
      </c>
      <c r="B915" s="41" t="e">
        <f>IF(A915="","",'Frese Valve Selection'!C915)</f>
        <v>#N/A</v>
      </c>
      <c r="C915" s="41" t="e">
        <f>IF(A915="","",'Frese Valve Selection'!AE915)</f>
        <v>#N/A</v>
      </c>
      <c r="D915" s="41"/>
      <c r="E915" s="41"/>
      <c r="F915" s="41" t="e">
        <f>IF(A915="","",'Frese Valve Selection'!D915)</f>
        <v>#N/A</v>
      </c>
      <c r="G915" s="41">
        <v>1</v>
      </c>
      <c r="H915" s="41" t="s">
        <v>78</v>
      </c>
      <c r="I915" s="41" t="e">
        <f>IF(A915="","",'Frese Valve Selection'!AF915&amp;" kPa")</f>
        <v>#N/A</v>
      </c>
      <c r="J915" s="41" t="e">
        <f>IF(A915="","",'Frese Valve Selection'!B915)</f>
        <v>#N/A</v>
      </c>
      <c r="K915" s="42" t="e">
        <f>IF(A915="","",'Frese Valve Selection'!E915)</f>
        <v>#N/A</v>
      </c>
    </row>
    <row r="916" spans="1:11">
      <c r="A916" s="40" t="e">
        <f>IF('Frese Valve Selection'!Q916=1,IF(ISBLANK('Frese Valve Selection'!T916),"",'Frese Valve Selection'!T916),"")</f>
        <v>#N/A</v>
      </c>
      <c r="B916" s="41" t="e">
        <f>IF(A916="","",'Frese Valve Selection'!C916)</f>
        <v>#N/A</v>
      </c>
      <c r="C916" s="41" t="e">
        <f>IF(A916="","",'Frese Valve Selection'!AE916)</f>
        <v>#N/A</v>
      </c>
      <c r="D916" s="41"/>
      <c r="E916" s="41"/>
      <c r="F916" s="41" t="e">
        <f>IF(A916="","",'Frese Valve Selection'!D916)</f>
        <v>#N/A</v>
      </c>
      <c r="G916" s="41">
        <v>1</v>
      </c>
      <c r="H916" s="41" t="s">
        <v>78</v>
      </c>
      <c r="I916" s="41" t="e">
        <f>IF(A916="","",'Frese Valve Selection'!AF916&amp;" kPa")</f>
        <v>#N/A</v>
      </c>
      <c r="J916" s="41" t="e">
        <f>IF(A916="","",'Frese Valve Selection'!B916)</f>
        <v>#N/A</v>
      </c>
      <c r="K916" s="42" t="e">
        <f>IF(A916="","",'Frese Valve Selection'!E916)</f>
        <v>#N/A</v>
      </c>
    </row>
    <row r="917" spans="1:11">
      <c r="A917" s="40" t="e">
        <f>IF('Frese Valve Selection'!Q917=1,IF(ISBLANK('Frese Valve Selection'!T917),"",'Frese Valve Selection'!T917),"")</f>
        <v>#N/A</v>
      </c>
      <c r="B917" s="41" t="e">
        <f>IF(A917="","",'Frese Valve Selection'!C917)</f>
        <v>#N/A</v>
      </c>
      <c r="C917" s="41" t="e">
        <f>IF(A917="","",'Frese Valve Selection'!AE917)</f>
        <v>#N/A</v>
      </c>
      <c r="D917" s="41"/>
      <c r="E917" s="41"/>
      <c r="F917" s="41" t="e">
        <f>IF(A917="","",'Frese Valve Selection'!D917)</f>
        <v>#N/A</v>
      </c>
      <c r="G917" s="41">
        <v>1</v>
      </c>
      <c r="H917" s="41" t="s">
        <v>78</v>
      </c>
      <c r="I917" s="41" t="e">
        <f>IF(A917="","",'Frese Valve Selection'!AF917&amp;" kPa")</f>
        <v>#N/A</v>
      </c>
      <c r="J917" s="41" t="e">
        <f>IF(A917="","",'Frese Valve Selection'!B917)</f>
        <v>#N/A</v>
      </c>
      <c r="K917" s="42" t="e">
        <f>IF(A917="","",'Frese Valve Selection'!E917)</f>
        <v>#N/A</v>
      </c>
    </row>
    <row r="918" spans="1:11">
      <c r="A918" s="40" t="e">
        <f>IF('Frese Valve Selection'!Q918=1,IF(ISBLANK('Frese Valve Selection'!T918),"",'Frese Valve Selection'!T918),"")</f>
        <v>#N/A</v>
      </c>
      <c r="B918" s="41" t="e">
        <f>IF(A918="","",'Frese Valve Selection'!C918)</f>
        <v>#N/A</v>
      </c>
      <c r="C918" s="41" t="e">
        <f>IF(A918="","",'Frese Valve Selection'!AE918)</f>
        <v>#N/A</v>
      </c>
      <c r="D918" s="41"/>
      <c r="E918" s="41"/>
      <c r="F918" s="41" t="e">
        <f>IF(A918="","",'Frese Valve Selection'!D918)</f>
        <v>#N/A</v>
      </c>
      <c r="G918" s="41">
        <v>1</v>
      </c>
      <c r="H918" s="41" t="s">
        <v>78</v>
      </c>
      <c r="I918" s="41" t="e">
        <f>IF(A918="","",'Frese Valve Selection'!AF918&amp;" kPa")</f>
        <v>#N/A</v>
      </c>
      <c r="J918" s="41" t="e">
        <f>IF(A918="","",'Frese Valve Selection'!B918)</f>
        <v>#N/A</v>
      </c>
      <c r="K918" s="42" t="e">
        <f>IF(A918="","",'Frese Valve Selection'!E918)</f>
        <v>#N/A</v>
      </c>
    </row>
    <row r="919" spans="1:11">
      <c r="A919" s="40" t="e">
        <f>IF('Frese Valve Selection'!Q919=1,IF(ISBLANK('Frese Valve Selection'!T919),"",'Frese Valve Selection'!T919),"")</f>
        <v>#N/A</v>
      </c>
      <c r="B919" s="41" t="e">
        <f>IF(A919="","",'Frese Valve Selection'!C919)</f>
        <v>#N/A</v>
      </c>
      <c r="C919" s="41" t="e">
        <f>IF(A919="","",'Frese Valve Selection'!AE919)</f>
        <v>#N/A</v>
      </c>
      <c r="D919" s="41"/>
      <c r="E919" s="41"/>
      <c r="F919" s="41" t="e">
        <f>IF(A919="","",'Frese Valve Selection'!D919)</f>
        <v>#N/A</v>
      </c>
      <c r="G919" s="41">
        <v>1</v>
      </c>
      <c r="H919" s="41" t="s">
        <v>78</v>
      </c>
      <c r="I919" s="41" t="e">
        <f>IF(A919="","",'Frese Valve Selection'!AF919&amp;" kPa")</f>
        <v>#N/A</v>
      </c>
      <c r="J919" s="41" t="e">
        <f>IF(A919="","",'Frese Valve Selection'!B919)</f>
        <v>#N/A</v>
      </c>
      <c r="K919" s="42" t="e">
        <f>IF(A919="","",'Frese Valve Selection'!E919)</f>
        <v>#N/A</v>
      </c>
    </row>
    <row r="920" spans="1:11">
      <c r="A920" s="40" t="e">
        <f>IF('Frese Valve Selection'!Q920=1,IF(ISBLANK('Frese Valve Selection'!T920),"",'Frese Valve Selection'!T920),"")</f>
        <v>#N/A</v>
      </c>
      <c r="B920" s="41" t="e">
        <f>IF(A920="","",'Frese Valve Selection'!C920)</f>
        <v>#N/A</v>
      </c>
      <c r="C920" s="41" t="e">
        <f>IF(A920="","",'Frese Valve Selection'!AE920)</f>
        <v>#N/A</v>
      </c>
      <c r="D920" s="41"/>
      <c r="E920" s="41"/>
      <c r="F920" s="41" t="e">
        <f>IF(A920="","",'Frese Valve Selection'!D920)</f>
        <v>#N/A</v>
      </c>
      <c r="G920" s="41">
        <v>1</v>
      </c>
      <c r="H920" s="41" t="s">
        <v>78</v>
      </c>
      <c r="I920" s="41" t="e">
        <f>IF(A920="","",'Frese Valve Selection'!AF920&amp;" kPa")</f>
        <v>#N/A</v>
      </c>
      <c r="J920" s="41" t="e">
        <f>IF(A920="","",'Frese Valve Selection'!B920)</f>
        <v>#N/A</v>
      </c>
      <c r="K920" s="42" t="e">
        <f>IF(A920="","",'Frese Valve Selection'!E920)</f>
        <v>#N/A</v>
      </c>
    </row>
    <row r="921" spans="1:11">
      <c r="A921" s="40" t="e">
        <f>IF('Frese Valve Selection'!Q921=1,IF(ISBLANK('Frese Valve Selection'!T921),"",'Frese Valve Selection'!T921),"")</f>
        <v>#N/A</v>
      </c>
      <c r="B921" s="41" t="e">
        <f>IF(A921="","",'Frese Valve Selection'!C921)</f>
        <v>#N/A</v>
      </c>
      <c r="C921" s="41" t="e">
        <f>IF(A921="","",'Frese Valve Selection'!AE921)</f>
        <v>#N/A</v>
      </c>
      <c r="D921" s="41"/>
      <c r="E921" s="41"/>
      <c r="F921" s="41" t="e">
        <f>IF(A921="","",'Frese Valve Selection'!D921)</f>
        <v>#N/A</v>
      </c>
      <c r="G921" s="41">
        <v>1</v>
      </c>
      <c r="H921" s="41" t="s">
        <v>78</v>
      </c>
      <c r="I921" s="41" t="e">
        <f>IF(A921="","",'Frese Valve Selection'!AF921&amp;" kPa")</f>
        <v>#N/A</v>
      </c>
      <c r="J921" s="41" t="e">
        <f>IF(A921="","",'Frese Valve Selection'!B921)</f>
        <v>#N/A</v>
      </c>
      <c r="K921" s="42" t="e">
        <f>IF(A921="","",'Frese Valve Selection'!E921)</f>
        <v>#N/A</v>
      </c>
    </row>
    <row r="922" spans="1:11">
      <c r="A922" s="40" t="e">
        <f>IF('Frese Valve Selection'!Q922=1,IF(ISBLANK('Frese Valve Selection'!T922),"",'Frese Valve Selection'!T922),"")</f>
        <v>#N/A</v>
      </c>
      <c r="B922" s="41" t="e">
        <f>IF(A922="","",'Frese Valve Selection'!C922)</f>
        <v>#N/A</v>
      </c>
      <c r="C922" s="41" t="e">
        <f>IF(A922="","",'Frese Valve Selection'!AE922)</f>
        <v>#N/A</v>
      </c>
      <c r="D922" s="41"/>
      <c r="E922" s="41"/>
      <c r="F922" s="41" t="e">
        <f>IF(A922="","",'Frese Valve Selection'!D922)</f>
        <v>#N/A</v>
      </c>
      <c r="G922" s="41">
        <v>1</v>
      </c>
      <c r="H922" s="41" t="s">
        <v>78</v>
      </c>
      <c r="I922" s="41" t="e">
        <f>IF(A922="","",'Frese Valve Selection'!AF922&amp;" kPa")</f>
        <v>#N/A</v>
      </c>
      <c r="J922" s="41" t="e">
        <f>IF(A922="","",'Frese Valve Selection'!B922)</f>
        <v>#N/A</v>
      </c>
      <c r="K922" s="42" t="e">
        <f>IF(A922="","",'Frese Valve Selection'!E922)</f>
        <v>#N/A</v>
      </c>
    </row>
    <row r="923" spans="1:11">
      <c r="A923" s="40" t="e">
        <f>IF('Frese Valve Selection'!Q923=1,IF(ISBLANK('Frese Valve Selection'!T923),"",'Frese Valve Selection'!T923),"")</f>
        <v>#N/A</v>
      </c>
      <c r="B923" s="41" t="e">
        <f>IF(A923="","",'Frese Valve Selection'!C923)</f>
        <v>#N/A</v>
      </c>
      <c r="C923" s="41" t="e">
        <f>IF(A923="","",'Frese Valve Selection'!AE923)</f>
        <v>#N/A</v>
      </c>
      <c r="D923" s="41"/>
      <c r="E923" s="41"/>
      <c r="F923" s="41" t="e">
        <f>IF(A923="","",'Frese Valve Selection'!D923)</f>
        <v>#N/A</v>
      </c>
      <c r="G923" s="41">
        <v>1</v>
      </c>
      <c r="H923" s="41" t="s">
        <v>78</v>
      </c>
      <c r="I923" s="41" t="e">
        <f>IF(A923="","",'Frese Valve Selection'!AF923&amp;" kPa")</f>
        <v>#N/A</v>
      </c>
      <c r="J923" s="41" t="e">
        <f>IF(A923="","",'Frese Valve Selection'!B923)</f>
        <v>#N/A</v>
      </c>
      <c r="K923" s="42" t="e">
        <f>IF(A923="","",'Frese Valve Selection'!E923)</f>
        <v>#N/A</v>
      </c>
    </row>
    <row r="924" spans="1:11">
      <c r="A924" s="40" t="e">
        <f>IF('Frese Valve Selection'!Q924=1,IF(ISBLANK('Frese Valve Selection'!T924),"",'Frese Valve Selection'!T924),"")</f>
        <v>#N/A</v>
      </c>
      <c r="B924" s="41" t="e">
        <f>IF(A924="","",'Frese Valve Selection'!C924)</f>
        <v>#N/A</v>
      </c>
      <c r="C924" s="41" t="e">
        <f>IF(A924="","",'Frese Valve Selection'!AE924)</f>
        <v>#N/A</v>
      </c>
      <c r="D924" s="41"/>
      <c r="E924" s="41"/>
      <c r="F924" s="41" t="e">
        <f>IF(A924="","",'Frese Valve Selection'!D924)</f>
        <v>#N/A</v>
      </c>
      <c r="G924" s="41">
        <v>1</v>
      </c>
      <c r="H924" s="41" t="s">
        <v>78</v>
      </c>
      <c r="I924" s="41" t="e">
        <f>IF(A924="","",'Frese Valve Selection'!AF924&amp;" kPa")</f>
        <v>#N/A</v>
      </c>
      <c r="J924" s="41" t="e">
        <f>IF(A924="","",'Frese Valve Selection'!B924)</f>
        <v>#N/A</v>
      </c>
      <c r="K924" s="42" t="e">
        <f>IF(A924="","",'Frese Valve Selection'!E924)</f>
        <v>#N/A</v>
      </c>
    </row>
    <row r="925" spans="1:11">
      <c r="A925" s="40" t="e">
        <f>IF('Frese Valve Selection'!Q925=1,IF(ISBLANK('Frese Valve Selection'!T925),"",'Frese Valve Selection'!T925),"")</f>
        <v>#N/A</v>
      </c>
      <c r="B925" s="41" t="e">
        <f>IF(A925="","",'Frese Valve Selection'!C925)</f>
        <v>#N/A</v>
      </c>
      <c r="C925" s="41" t="e">
        <f>IF(A925="","",'Frese Valve Selection'!AE925)</f>
        <v>#N/A</v>
      </c>
      <c r="D925" s="41"/>
      <c r="E925" s="41"/>
      <c r="F925" s="41" t="e">
        <f>IF(A925="","",'Frese Valve Selection'!D925)</f>
        <v>#N/A</v>
      </c>
      <c r="G925" s="41">
        <v>1</v>
      </c>
      <c r="H925" s="41" t="s">
        <v>78</v>
      </c>
      <c r="I925" s="41" t="e">
        <f>IF(A925="","",'Frese Valve Selection'!AF925&amp;" kPa")</f>
        <v>#N/A</v>
      </c>
      <c r="J925" s="41" t="e">
        <f>IF(A925="","",'Frese Valve Selection'!B925)</f>
        <v>#N/A</v>
      </c>
      <c r="K925" s="42" t="e">
        <f>IF(A925="","",'Frese Valve Selection'!E925)</f>
        <v>#N/A</v>
      </c>
    </row>
    <row r="926" spans="1:11">
      <c r="A926" s="40" t="e">
        <f>IF('Frese Valve Selection'!Q926=1,IF(ISBLANK('Frese Valve Selection'!T926),"",'Frese Valve Selection'!T926),"")</f>
        <v>#N/A</v>
      </c>
      <c r="B926" s="41" t="e">
        <f>IF(A926="","",'Frese Valve Selection'!C926)</f>
        <v>#N/A</v>
      </c>
      <c r="C926" s="41" t="e">
        <f>IF(A926="","",'Frese Valve Selection'!AE926)</f>
        <v>#N/A</v>
      </c>
      <c r="D926" s="41"/>
      <c r="E926" s="41"/>
      <c r="F926" s="41" t="e">
        <f>IF(A926="","",'Frese Valve Selection'!D926)</f>
        <v>#N/A</v>
      </c>
      <c r="G926" s="41">
        <v>1</v>
      </c>
      <c r="H926" s="41" t="s">
        <v>78</v>
      </c>
      <c r="I926" s="41" t="e">
        <f>IF(A926="","",'Frese Valve Selection'!AF926&amp;" kPa")</f>
        <v>#N/A</v>
      </c>
      <c r="J926" s="41" t="e">
        <f>IF(A926="","",'Frese Valve Selection'!B926)</f>
        <v>#N/A</v>
      </c>
      <c r="K926" s="42" t="e">
        <f>IF(A926="","",'Frese Valve Selection'!E926)</f>
        <v>#N/A</v>
      </c>
    </row>
    <row r="927" spans="1:11">
      <c r="A927" s="40" t="e">
        <f>IF('Frese Valve Selection'!Q927=1,IF(ISBLANK('Frese Valve Selection'!T927),"",'Frese Valve Selection'!T927),"")</f>
        <v>#N/A</v>
      </c>
      <c r="B927" s="41" t="e">
        <f>IF(A927="","",'Frese Valve Selection'!C927)</f>
        <v>#N/A</v>
      </c>
      <c r="C927" s="41" t="e">
        <f>IF(A927="","",'Frese Valve Selection'!AE927)</f>
        <v>#N/A</v>
      </c>
      <c r="D927" s="41"/>
      <c r="E927" s="41"/>
      <c r="F927" s="41" t="e">
        <f>IF(A927="","",'Frese Valve Selection'!D927)</f>
        <v>#N/A</v>
      </c>
      <c r="G927" s="41">
        <v>1</v>
      </c>
      <c r="H927" s="41" t="s">
        <v>78</v>
      </c>
      <c r="I927" s="41" t="e">
        <f>IF(A927="","",'Frese Valve Selection'!AF927&amp;" kPa")</f>
        <v>#N/A</v>
      </c>
      <c r="J927" s="41" t="e">
        <f>IF(A927="","",'Frese Valve Selection'!B927)</f>
        <v>#N/A</v>
      </c>
      <c r="K927" s="42" t="e">
        <f>IF(A927="","",'Frese Valve Selection'!E927)</f>
        <v>#N/A</v>
      </c>
    </row>
    <row r="928" spans="1:11">
      <c r="A928" s="40" t="e">
        <f>IF('Frese Valve Selection'!Q928=1,IF(ISBLANK('Frese Valve Selection'!T928),"",'Frese Valve Selection'!T928),"")</f>
        <v>#N/A</v>
      </c>
      <c r="B928" s="41" t="e">
        <f>IF(A928="","",'Frese Valve Selection'!C928)</f>
        <v>#N/A</v>
      </c>
      <c r="C928" s="41" t="e">
        <f>IF(A928="","",'Frese Valve Selection'!AE928)</f>
        <v>#N/A</v>
      </c>
      <c r="D928" s="41"/>
      <c r="E928" s="41"/>
      <c r="F928" s="41" t="e">
        <f>IF(A928="","",'Frese Valve Selection'!D928)</f>
        <v>#N/A</v>
      </c>
      <c r="G928" s="41">
        <v>1</v>
      </c>
      <c r="H928" s="41" t="s">
        <v>78</v>
      </c>
      <c r="I928" s="41" t="e">
        <f>IF(A928="","",'Frese Valve Selection'!AF928&amp;" kPa")</f>
        <v>#N/A</v>
      </c>
      <c r="J928" s="41" t="e">
        <f>IF(A928="","",'Frese Valve Selection'!B928)</f>
        <v>#N/A</v>
      </c>
      <c r="K928" s="42" t="e">
        <f>IF(A928="","",'Frese Valve Selection'!E928)</f>
        <v>#N/A</v>
      </c>
    </row>
    <row r="929" spans="1:11">
      <c r="A929" s="40" t="e">
        <f>IF('Frese Valve Selection'!Q929=1,IF(ISBLANK('Frese Valve Selection'!T929),"",'Frese Valve Selection'!T929),"")</f>
        <v>#N/A</v>
      </c>
      <c r="B929" s="41" t="e">
        <f>IF(A929="","",'Frese Valve Selection'!C929)</f>
        <v>#N/A</v>
      </c>
      <c r="C929" s="41" t="e">
        <f>IF(A929="","",'Frese Valve Selection'!AE929)</f>
        <v>#N/A</v>
      </c>
      <c r="D929" s="41"/>
      <c r="E929" s="41"/>
      <c r="F929" s="41" t="e">
        <f>IF(A929="","",'Frese Valve Selection'!D929)</f>
        <v>#N/A</v>
      </c>
      <c r="G929" s="41">
        <v>1</v>
      </c>
      <c r="H929" s="41" t="s">
        <v>78</v>
      </c>
      <c r="I929" s="41" t="e">
        <f>IF(A929="","",'Frese Valve Selection'!AF929&amp;" kPa")</f>
        <v>#N/A</v>
      </c>
      <c r="J929" s="41" t="e">
        <f>IF(A929="","",'Frese Valve Selection'!B929)</f>
        <v>#N/A</v>
      </c>
      <c r="K929" s="42" t="e">
        <f>IF(A929="","",'Frese Valve Selection'!E929)</f>
        <v>#N/A</v>
      </c>
    </row>
    <row r="930" spans="1:11">
      <c r="A930" s="40" t="e">
        <f>IF('Frese Valve Selection'!Q930=1,IF(ISBLANK('Frese Valve Selection'!T930),"",'Frese Valve Selection'!T930),"")</f>
        <v>#N/A</v>
      </c>
      <c r="B930" s="41" t="e">
        <f>IF(A930="","",'Frese Valve Selection'!C930)</f>
        <v>#N/A</v>
      </c>
      <c r="C930" s="41" t="e">
        <f>IF(A930="","",'Frese Valve Selection'!AE930)</f>
        <v>#N/A</v>
      </c>
      <c r="D930" s="41"/>
      <c r="E930" s="41"/>
      <c r="F930" s="41" t="e">
        <f>IF(A930="","",'Frese Valve Selection'!D930)</f>
        <v>#N/A</v>
      </c>
      <c r="G930" s="41">
        <v>1</v>
      </c>
      <c r="H930" s="41" t="s">
        <v>78</v>
      </c>
      <c r="I930" s="41" t="e">
        <f>IF(A930="","",'Frese Valve Selection'!AF930&amp;" kPa")</f>
        <v>#N/A</v>
      </c>
      <c r="J930" s="41" t="e">
        <f>IF(A930="","",'Frese Valve Selection'!B930)</f>
        <v>#N/A</v>
      </c>
      <c r="K930" s="42" t="e">
        <f>IF(A930="","",'Frese Valve Selection'!E930)</f>
        <v>#N/A</v>
      </c>
    </row>
    <row r="931" spans="1:11">
      <c r="A931" s="40" t="e">
        <f>IF('Frese Valve Selection'!Q931=1,IF(ISBLANK('Frese Valve Selection'!T931),"",'Frese Valve Selection'!T931),"")</f>
        <v>#N/A</v>
      </c>
      <c r="B931" s="41" t="e">
        <f>IF(A931="","",'Frese Valve Selection'!C931)</f>
        <v>#N/A</v>
      </c>
      <c r="C931" s="41" t="e">
        <f>IF(A931="","",'Frese Valve Selection'!AE931)</f>
        <v>#N/A</v>
      </c>
      <c r="D931" s="41"/>
      <c r="E931" s="41"/>
      <c r="F931" s="41" t="e">
        <f>IF(A931="","",'Frese Valve Selection'!D931)</f>
        <v>#N/A</v>
      </c>
      <c r="G931" s="41">
        <v>1</v>
      </c>
      <c r="H931" s="41" t="s">
        <v>78</v>
      </c>
      <c r="I931" s="41" t="e">
        <f>IF(A931="","",'Frese Valve Selection'!AF931&amp;" kPa")</f>
        <v>#N/A</v>
      </c>
      <c r="J931" s="41" t="e">
        <f>IF(A931="","",'Frese Valve Selection'!B931)</f>
        <v>#N/A</v>
      </c>
      <c r="K931" s="42" t="e">
        <f>IF(A931="","",'Frese Valve Selection'!E931)</f>
        <v>#N/A</v>
      </c>
    </row>
    <row r="932" spans="1:11">
      <c r="A932" s="40" t="e">
        <f>IF('Frese Valve Selection'!Q932=1,IF(ISBLANK('Frese Valve Selection'!T932),"",'Frese Valve Selection'!T932),"")</f>
        <v>#N/A</v>
      </c>
      <c r="B932" s="41" t="e">
        <f>IF(A932="","",'Frese Valve Selection'!C932)</f>
        <v>#N/A</v>
      </c>
      <c r="C932" s="41" t="e">
        <f>IF(A932="","",'Frese Valve Selection'!AE932)</f>
        <v>#N/A</v>
      </c>
      <c r="D932" s="41"/>
      <c r="E932" s="41"/>
      <c r="F932" s="41" t="e">
        <f>IF(A932="","",'Frese Valve Selection'!D932)</f>
        <v>#N/A</v>
      </c>
      <c r="G932" s="41">
        <v>1</v>
      </c>
      <c r="H932" s="41" t="s">
        <v>78</v>
      </c>
      <c r="I932" s="41" t="e">
        <f>IF(A932="","",'Frese Valve Selection'!AF932&amp;" kPa")</f>
        <v>#N/A</v>
      </c>
      <c r="J932" s="41" t="e">
        <f>IF(A932="","",'Frese Valve Selection'!B932)</f>
        <v>#N/A</v>
      </c>
      <c r="K932" s="42" t="e">
        <f>IF(A932="","",'Frese Valve Selection'!E932)</f>
        <v>#N/A</v>
      </c>
    </row>
    <row r="933" spans="1:11">
      <c r="A933" s="40" t="e">
        <f>IF('Frese Valve Selection'!Q933=1,IF(ISBLANK('Frese Valve Selection'!T933),"",'Frese Valve Selection'!T933),"")</f>
        <v>#N/A</v>
      </c>
      <c r="B933" s="41" t="e">
        <f>IF(A933="","",'Frese Valve Selection'!C933)</f>
        <v>#N/A</v>
      </c>
      <c r="C933" s="41" t="e">
        <f>IF(A933="","",'Frese Valve Selection'!AE933)</f>
        <v>#N/A</v>
      </c>
      <c r="D933" s="41"/>
      <c r="E933" s="41"/>
      <c r="F933" s="41" t="e">
        <f>IF(A933="","",'Frese Valve Selection'!D933)</f>
        <v>#N/A</v>
      </c>
      <c r="G933" s="41">
        <v>1</v>
      </c>
      <c r="H933" s="41" t="s">
        <v>78</v>
      </c>
      <c r="I933" s="41" t="e">
        <f>IF(A933="","",'Frese Valve Selection'!AF933&amp;" kPa")</f>
        <v>#N/A</v>
      </c>
      <c r="J933" s="41" t="e">
        <f>IF(A933="","",'Frese Valve Selection'!B933)</f>
        <v>#N/A</v>
      </c>
      <c r="K933" s="42" t="e">
        <f>IF(A933="","",'Frese Valve Selection'!E933)</f>
        <v>#N/A</v>
      </c>
    </row>
    <row r="934" spans="1:11">
      <c r="A934" s="40" t="e">
        <f>IF('Frese Valve Selection'!Q934=1,IF(ISBLANK('Frese Valve Selection'!T934),"",'Frese Valve Selection'!T934),"")</f>
        <v>#N/A</v>
      </c>
      <c r="B934" s="41" t="e">
        <f>IF(A934="","",'Frese Valve Selection'!C934)</f>
        <v>#N/A</v>
      </c>
      <c r="C934" s="41" t="e">
        <f>IF(A934="","",'Frese Valve Selection'!AE934)</f>
        <v>#N/A</v>
      </c>
      <c r="D934" s="41"/>
      <c r="E934" s="41"/>
      <c r="F934" s="41" t="e">
        <f>IF(A934="","",'Frese Valve Selection'!D934)</f>
        <v>#N/A</v>
      </c>
      <c r="G934" s="41">
        <v>1</v>
      </c>
      <c r="H934" s="41" t="s">
        <v>78</v>
      </c>
      <c r="I934" s="41" t="e">
        <f>IF(A934="","",'Frese Valve Selection'!AF934&amp;" kPa")</f>
        <v>#N/A</v>
      </c>
      <c r="J934" s="41" t="e">
        <f>IF(A934="","",'Frese Valve Selection'!B934)</f>
        <v>#N/A</v>
      </c>
      <c r="K934" s="42" t="e">
        <f>IF(A934="","",'Frese Valve Selection'!E934)</f>
        <v>#N/A</v>
      </c>
    </row>
    <row r="935" spans="1:11">
      <c r="A935" s="40" t="e">
        <f>IF('Frese Valve Selection'!Q935=1,IF(ISBLANK('Frese Valve Selection'!T935),"",'Frese Valve Selection'!T935),"")</f>
        <v>#N/A</v>
      </c>
      <c r="B935" s="41" t="e">
        <f>IF(A935="","",'Frese Valve Selection'!C935)</f>
        <v>#N/A</v>
      </c>
      <c r="C935" s="41" t="e">
        <f>IF(A935="","",'Frese Valve Selection'!AE935)</f>
        <v>#N/A</v>
      </c>
      <c r="D935" s="41"/>
      <c r="E935" s="41"/>
      <c r="F935" s="41" t="e">
        <f>IF(A935="","",'Frese Valve Selection'!D935)</f>
        <v>#N/A</v>
      </c>
      <c r="G935" s="41">
        <v>1</v>
      </c>
      <c r="H935" s="41" t="s">
        <v>78</v>
      </c>
      <c r="I935" s="41" t="e">
        <f>IF(A935="","",'Frese Valve Selection'!AF935&amp;" kPa")</f>
        <v>#N/A</v>
      </c>
      <c r="J935" s="41" t="e">
        <f>IF(A935="","",'Frese Valve Selection'!B935)</f>
        <v>#N/A</v>
      </c>
      <c r="K935" s="42" t="e">
        <f>IF(A935="","",'Frese Valve Selection'!E935)</f>
        <v>#N/A</v>
      </c>
    </row>
    <row r="936" spans="1:11">
      <c r="A936" s="40" t="e">
        <f>IF('Frese Valve Selection'!Q936=1,IF(ISBLANK('Frese Valve Selection'!T936),"",'Frese Valve Selection'!T936),"")</f>
        <v>#N/A</v>
      </c>
      <c r="B936" s="41" t="e">
        <f>IF(A936="","",'Frese Valve Selection'!C936)</f>
        <v>#N/A</v>
      </c>
      <c r="C936" s="41" t="e">
        <f>IF(A936="","",'Frese Valve Selection'!AE936)</f>
        <v>#N/A</v>
      </c>
      <c r="D936" s="41"/>
      <c r="E936" s="41"/>
      <c r="F936" s="41" t="e">
        <f>IF(A936="","",'Frese Valve Selection'!D936)</f>
        <v>#N/A</v>
      </c>
      <c r="G936" s="41">
        <v>1</v>
      </c>
      <c r="H936" s="41" t="s">
        <v>78</v>
      </c>
      <c r="I936" s="41" t="e">
        <f>IF(A936="","",'Frese Valve Selection'!AF936&amp;" kPa")</f>
        <v>#N/A</v>
      </c>
      <c r="J936" s="41" t="e">
        <f>IF(A936="","",'Frese Valve Selection'!B936)</f>
        <v>#N/A</v>
      </c>
      <c r="K936" s="42" t="e">
        <f>IF(A936="","",'Frese Valve Selection'!E936)</f>
        <v>#N/A</v>
      </c>
    </row>
    <row r="937" spans="1:11">
      <c r="A937" s="40" t="e">
        <f>IF('Frese Valve Selection'!Q937=1,IF(ISBLANK('Frese Valve Selection'!T937),"",'Frese Valve Selection'!T937),"")</f>
        <v>#N/A</v>
      </c>
      <c r="B937" s="41" t="e">
        <f>IF(A937="","",'Frese Valve Selection'!C937)</f>
        <v>#N/A</v>
      </c>
      <c r="C937" s="41" t="e">
        <f>IF(A937="","",'Frese Valve Selection'!AE937)</f>
        <v>#N/A</v>
      </c>
      <c r="D937" s="41"/>
      <c r="E937" s="41"/>
      <c r="F937" s="41" t="e">
        <f>IF(A937="","",'Frese Valve Selection'!D937)</f>
        <v>#N/A</v>
      </c>
      <c r="G937" s="41">
        <v>1</v>
      </c>
      <c r="H937" s="41" t="s">
        <v>78</v>
      </c>
      <c r="I937" s="41" t="e">
        <f>IF(A937="","",'Frese Valve Selection'!AF937&amp;" kPa")</f>
        <v>#N/A</v>
      </c>
      <c r="J937" s="41" t="e">
        <f>IF(A937="","",'Frese Valve Selection'!B937)</f>
        <v>#N/A</v>
      </c>
      <c r="K937" s="42" t="e">
        <f>IF(A937="","",'Frese Valve Selection'!E937)</f>
        <v>#N/A</v>
      </c>
    </row>
    <row r="938" spans="1:11">
      <c r="A938" s="40" t="e">
        <f>IF('Frese Valve Selection'!Q938=1,IF(ISBLANK('Frese Valve Selection'!T938),"",'Frese Valve Selection'!T938),"")</f>
        <v>#N/A</v>
      </c>
      <c r="B938" s="41" t="e">
        <f>IF(A938="","",'Frese Valve Selection'!C938)</f>
        <v>#N/A</v>
      </c>
      <c r="C938" s="41" t="e">
        <f>IF(A938="","",'Frese Valve Selection'!AE938)</f>
        <v>#N/A</v>
      </c>
      <c r="D938" s="41"/>
      <c r="E938" s="41"/>
      <c r="F938" s="41" t="e">
        <f>IF(A938="","",'Frese Valve Selection'!D938)</f>
        <v>#N/A</v>
      </c>
      <c r="G938" s="41">
        <v>1</v>
      </c>
      <c r="H938" s="41" t="s">
        <v>78</v>
      </c>
      <c r="I938" s="41" t="e">
        <f>IF(A938="","",'Frese Valve Selection'!AF938&amp;" kPa")</f>
        <v>#N/A</v>
      </c>
      <c r="J938" s="41" t="e">
        <f>IF(A938="","",'Frese Valve Selection'!B938)</f>
        <v>#N/A</v>
      </c>
      <c r="K938" s="42" t="e">
        <f>IF(A938="","",'Frese Valve Selection'!E938)</f>
        <v>#N/A</v>
      </c>
    </row>
    <row r="939" spans="1:11">
      <c r="A939" s="40" t="e">
        <f>IF('Frese Valve Selection'!Q939=1,IF(ISBLANK('Frese Valve Selection'!T939),"",'Frese Valve Selection'!T939),"")</f>
        <v>#N/A</v>
      </c>
      <c r="B939" s="41" t="e">
        <f>IF(A939="","",'Frese Valve Selection'!C939)</f>
        <v>#N/A</v>
      </c>
      <c r="C939" s="41" t="e">
        <f>IF(A939="","",'Frese Valve Selection'!AE939)</f>
        <v>#N/A</v>
      </c>
      <c r="D939" s="41"/>
      <c r="E939" s="41"/>
      <c r="F939" s="41" t="e">
        <f>IF(A939="","",'Frese Valve Selection'!D939)</f>
        <v>#N/A</v>
      </c>
      <c r="G939" s="41">
        <v>1</v>
      </c>
      <c r="H939" s="41" t="s">
        <v>78</v>
      </c>
      <c r="I939" s="41" t="e">
        <f>IF(A939="","",'Frese Valve Selection'!AF939&amp;" kPa")</f>
        <v>#N/A</v>
      </c>
      <c r="J939" s="41" t="e">
        <f>IF(A939="","",'Frese Valve Selection'!B939)</f>
        <v>#N/A</v>
      </c>
      <c r="K939" s="42" t="e">
        <f>IF(A939="","",'Frese Valve Selection'!E939)</f>
        <v>#N/A</v>
      </c>
    </row>
    <row r="940" spans="1:11">
      <c r="A940" s="40" t="e">
        <f>IF('Frese Valve Selection'!Q940=1,IF(ISBLANK('Frese Valve Selection'!T940),"",'Frese Valve Selection'!T940),"")</f>
        <v>#N/A</v>
      </c>
      <c r="B940" s="41" t="e">
        <f>IF(A940="","",'Frese Valve Selection'!C940)</f>
        <v>#N/A</v>
      </c>
      <c r="C940" s="41" t="e">
        <f>IF(A940="","",'Frese Valve Selection'!AE940)</f>
        <v>#N/A</v>
      </c>
      <c r="D940" s="41"/>
      <c r="E940" s="41"/>
      <c r="F940" s="41" t="e">
        <f>IF(A940="","",'Frese Valve Selection'!D940)</f>
        <v>#N/A</v>
      </c>
      <c r="G940" s="41">
        <v>1</v>
      </c>
      <c r="H940" s="41" t="s">
        <v>78</v>
      </c>
      <c r="I940" s="41" t="e">
        <f>IF(A940="","",'Frese Valve Selection'!AF940&amp;" kPa")</f>
        <v>#N/A</v>
      </c>
      <c r="J940" s="41" t="e">
        <f>IF(A940="","",'Frese Valve Selection'!B940)</f>
        <v>#N/A</v>
      </c>
      <c r="K940" s="42" t="e">
        <f>IF(A940="","",'Frese Valve Selection'!E940)</f>
        <v>#N/A</v>
      </c>
    </row>
    <row r="941" spans="1:11">
      <c r="A941" s="40" t="e">
        <f>IF('Frese Valve Selection'!Q941=1,IF(ISBLANK('Frese Valve Selection'!T941),"",'Frese Valve Selection'!T941),"")</f>
        <v>#N/A</v>
      </c>
      <c r="B941" s="41" t="e">
        <f>IF(A941="","",'Frese Valve Selection'!C941)</f>
        <v>#N/A</v>
      </c>
      <c r="C941" s="41" t="e">
        <f>IF(A941="","",'Frese Valve Selection'!AE941)</f>
        <v>#N/A</v>
      </c>
      <c r="D941" s="41"/>
      <c r="E941" s="41"/>
      <c r="F941" s="41" t="e">
        <f>IF(A941="","",'Frese Valve Selection'!D941)</f>
        <v>#N/A</v>
      </c>
      <c r="G941" s="41">
        <v>1</v>
      </c>
      <c r="H941" s="41" t="s">
        <v>78</v>
      </c>
      <c r="I941" s="41" t="e">
        <f>IF(A941="","",'Frese Valve Selection'!AF941&amp;" kPa")</f>
        <v>#N/A</v>
      </c>
      <c r="J941" s="41" t="e">
        <f>IF(A941="","",'Frese Valve Selection'!B941)</f>
        <v>#N/A</v>
      </c>
      <c r="K941" s="42" t="e">
        <f>IF(A941="","",'Frese Valve Selection'!E941)</f>
        <v>#N/A</v>
      </c>
    </row>
    <row r="942" spans="1:11">
      <c r="A942" s="40" t="e">
        <f>IF('Frese Valve Selection'!Q942=1,IF(ISBLANK('Frese Valve Selection'!T942),"",'Frese Valve Selection'!T942),"")</f>
        <v>#N/A</v>
      </c>
      <c r="B942" s="41" t="e">
        <f>IF(A942="","",'Frese Valve Selection'!C942)</f>
        <v>#N/A</v>
      </c>
      <c r="C942" s="41" t="e">
        <f>IF(A942="","",'Frese Valve Selection'!AE942)</f>
        <v>#N/A</v>
      </c>
      <c r="D942" s="41"/>
      <c r="E942" s="41"/>
      <c r="F942" s="41" t="e">
        <f>IF(A942="","",'Frese Valve Selection'!D942)</f>
        <v>#N/A</v>
      </c>
      <c r="G942" s="41">
        <v>1</v>
      </c>
      <c r="H942" s="41" t="s">
        <v>78</v>
      </c>
      <c r="I942" s="41" t="e">
        <f>IF(A942="","",'Frese Valve Selection'!AF942&amp;" kPa")</f>
        <v>#N/A</v>
      </c>
      <c r="J942" s="41" t="e">
        <f>IF(A942="","",'Frese Valve Selection'!B942)</f>
        <v>#N/A</v>
      </c>
      <c r="K942" s="42" t="e">
        <f>IF(A942="","",'Frese Valve Selection'!E942)</f>
        <v>#N/A</v>
      </c>
    </row>
    <row r="943" spans="1:11">
      <c r="A943" s="40" t="e">
        <f>IF('Frese Valve Selection'!Q943=1,IF(ISBLANK('Frese Valve Selection'!T943),"",'Frese Valve Selection'!T943),"")</f>
        <v>#N/A</v>
      </c>
      <c r="B943" s="41" t="e">
        <f>IF(A943="","",'Frese Valve Selection'!C943)</f>
        <v>#N/A</v>
      </c>
      <c r="C943" s="41" t="e">
        <f>IF(A943="","",'Frese Valve Selection'!AE943)</f>
        <v>#N/A</v>
      </c>
      <c r="D943" s="41"/>
      <c r="E943" s="41"/>
      <c r="F943" s="41" t="e">
        <f>IF(A943="","",'Frese Valve Selection'!D943)</f>
        <v>#N/A</v>
      </c>
      <c r="G943" s="41">
        <v>1</v>
      </c>
      <c r="H943" s="41" t="s">
        <v>78</v>
      </c>
      <c r="I943" s="41" t="e">
        <f>IF(A943="","",'Frese Valve Selection'!AF943&amp;" kPa")</f>
        <v>#N/A</v>
      </c>
      <c r="J943" s="41" t="e">
        <f>IF(A943="","",'Frese Valve Selection'!B943)</f>
        <v>#N/A</v>
      </c>
      <c r="K943" s="42" t="e">
        <f>IF(A943="","",'Frese Valve Selection'!E943)</f>
        <v>#N/A</v>
      </c>
    </row>
    <row r="944" spans="1:11">
      <c r="A944" s="40" t="e">
        <f>IF('Frese Valve Selection'!Q944=1,IF(ISBLANK('Frese Valve Selection'!T944),"",'Frese Valve Selection'!T944),"")</f>
        <v>#N/A</v>
      </c>
      <c r="B944" s="41" t="e">
        <f>IF(A944="","",'Frese Valve Selection'!C944)</f>
        <v>#N/A</v>
      </c>
      <c r="C944" s="41" t="e">
        <f>IF(A944="","",'Frese Valve Selection'!AE944)</f>
        <v>#N/A</v>
      </c>
      <c r="D944" s="41"/>
      <c r="E944" s="41"/>
      <c r="F944" s="41" t="e">
        <f>IF(A944="","",'Frese Valve Selection'!D944)</f>
        <v>#N/A</v>
      </c>
      <c r="G944" s="41">
        <v>1</v>
      </c>
      <c r="H944" s="41" t="s">
        <v>78</v>
      </c>
      <c r="I944" s="41" t="e">
        <f>IF(A944="","",'Frese Valve Selection'!AF944&amp;" kPa")</f>
        <v>#N/A</v>
      </c>
      <c r="J944" s="41" t="e">
        <f>IF(A944="","",'Frese Valve Selection'!B944)</f>
        <v>#N/A</v>
      </c>
      <c r="K944" s="42" t="e">
        <f>IF(A944="","",'Frese Valve Selection'!E944)</f>
        <v>#N/A</v>
      </c>
    </row>
    <row r="945" spans="1:11">
      <c r="A945" s="40" t="e">
        <f>IF('Frese Valve Selection'!Q945=1,IF(ISBLANK('Frese Valve Selection'!T945),"",'Frese Valve Selection'!T945),"")</f>
        <v>#N/A</v>
      </c>
      <c r="B945" s="41" t="e">
        <f>IF(A945="","",'Frese Valve Selection'!C945)</f>
        <v>#N/A</v>
      </c>
      <c r="C945" s="41" t="e">
        <f>IF(A945="","",'Frese Valve Selection'!AE945)</f>
        <v>#N/A</v>
      </c>
      <c r="D945" s="41"/>
      <c r="E945" s="41"/>
      <c r="F945" s="41" t="e">
        <f>IF(A945="","",'Frese Valve Selection'!D945)</f>
        <v>#N/A</v>
      </c>
      <c r="G945" s="41">
        <v>1</v>
      </c>
      <c r="H945" s="41" t="s">
        <v>78</v>
      </c>
      <c r="I945" s="41" t="e">
        <f>IF(A945="","",'Frese Valve Selection'!AF945&amp;" kPa")</f>
        <v>#N/A</v>
      </c>
      <c r="J945" s="41" t="e">
        <f>IF(A945="","",'Frese Valve Selection'!B945)</f>
        <v>#N/A</v>
      </c>
      <c r="K945" s="42" t="e">
        <f>IF(A945="","",'Frese Valve Selection'!E945)</f>
        <v>#N/A</v>
      </c>
    </row>
    <row r="946" spans="1:11">
      <c r="A946" s="40" t="e">
        <f>IF('Frese Valve Selection'!Q946=1,IF(ISBLANK('Frese Valve Selection'!T946),"",'Frese Valve Selection'!T946),"")</f>
        <v>#N/A</v>
      </c>
      <c r="B946" s="41" t="e">
        <f>IF(A946="","",'Frese Valve Selection'!C946)</f>
        <v>#N/A</v>
      </c>
      <c r="C946" s="41" t="e">
        <f>IF(A946="","",'Frese Valve Selection'!AE946)</f>
        <v>#N/A</v>
      </c>
      <c r="D946" s="41"/>
      <c r="E946" s="41"/>
      <c r="F946" s="41" t="e">
        <f>IF(A946="","",'Frese Valve Selection'!D946)</f>
        <v>#N/A</v>
      </c>
      <c r="G946" s="41">
        <v>1</v>
      </c>
      <c r="H946" s="41" t="s">
        <v>78</v>
      </c>
      <c r="I946" s="41" t="e">
        <f>IF(A946="","",'Frese Valve Selection'!AF946&amp;" kPa")</f>
        <v>#N/A</v>
      </c>
      <c r="J946" s="41" t="e">
        <f>IF(A946="","",'Frese Valve Selection'!B946)</f>
        <v>#N/A</v>
      </c>
      <c r="K946" s="42" t="e">
        <f>IF(A946="","",'Frese Valve Selection'!E946)</f>
        <v>#N/A</v>
      </c>
    </row>
    <row r="947" spans="1:11">
      <c r="A947" s="40" t="e">
        <f>IF('Frese Valve Selection'!Q947=1,IF(ISBLANK('Frese Valve Selection'!T947),"",'Frese Valve Selection'!T947),"")</f>
        <v>#N/A</v>
      </c>
      <c r="B947" s="41" t="e">
        <f>IF(A947="","",'Frese Valve Selection'!C947)</f>
        <v>#N/A</v>
      </c>
      <c r="C947" s="41" t="e">
        <f>IF(A947="","",'Frese Valve Selection'!AE947)</f>
        <v>#N/A</v>
      </c>
      <c r="D947" s="41"/>
      <c r="E947" s="41"/>
      <c r="F947" s="41" t="e">
        <f>IF(A947="","",'Frese Valve Selection'!D947)</f>
        <v>#N/A</v>
      </c>
      <c r="G947" s="41">
        <v>1</v>
      </c>
      <c r="H947" s="41" t="s">
        <v>78</v>
      </c>
      <c r="I947" s="41" t="e">
        <f>IF(A947="","",'Frese Valve Selection'!AF947&amp;" kPa")</f>
        <v>#N/A</v>
      </c>
      <c r="J947" s="41" t="e">
        <f>IF(A947="","",'Frese Valve Selection'!B947)</f>
        <v>#N/A</v>
      </c>
      <c r="K947" s="42" t="e">
        <f>IF(A947="","",'Frese Valve Selection'!E947)</f>
        <v>#N/A</v>
      </c>
    </row>
    <row r="948" spans="1:11">
      <c r="A948" s="40" t="e">
        <f>IF('Frese Valve Selection'!Q948=1,IF(ISBLANK('Frese Valve Selection'!T948),"",'Frese Valve Selection'!T948),"")</f>
        <v>#N/A</v>
      </c>
      <c r="B948" s="41" t="e">
        <f>IF(A948="","",'Frese Valve Selection'!C948)</f>
        <v>#N/A</v>
      </c>
      <c r="C948" s="41" t="e">
        <f>IF(A948="","",'Frese Valve Selection'!AE948)</f>
        <v>#N/A</v>
      </c>
      <c r="D948" s="41"/>
      <c r="E948" s="41"/>
      <c r="F948" s="41" t="e">
        <f>IF(A948="","",'Frese Valve Selection'!D948)</f>
        <v>#N/A</v>
      </c>
      <c r="G948" s="41">
        <v>1</v>
      </c>
      <c r="H948" s="41" t="s">
        <v>78</v>
      </c>
      <c r="I948" s="41" t="e">
        <f>IF(A948="","",'Frese Valve Selection'!AF948&amp;" kPa")</f>
        <v>#N/A</v>
      </c>
      <c r="J948" s="41" t="e">
        <f>IF(A948="","",'Frese Valve Selection'!B948)</f>
        <v>#N/A</v>
      </c>
      <c r="K948" s="42" t="e">
        <f>IF(A948="","",'Frese Valve Selection'!E948)</f>
        <v>#N/A</v>
      </c>
    </row>
    <row r="949" spans="1:11">
      <c r="A949" s="40" t="e">
        <f>IF('Frese Valve Selection'!Q949=1,IF(ISBLANK('Frese Valve Selection'!T949),"",'Frese Valve Selection'!T949),"")</f>
        <v>#N/A</v>
      </c>
      <c r="B949" s="41" t="e">
        <f>IF(A949="","",'Frese Valve Selection'!C949)</f>
        <v>#N/A</v>
      </c>
      <c r="C949" s="41" t="e">
        <f>IF(A949="","",'Frese Valve Selection'!AE949)</f>
        <v>#N/A</v>
      </c>
      <c r="D949" s="41"/>
      <c r="E949" s="41"/>
      <c r="F949" s="41" t="e">
        <f>IF(A949="","",'Frese Valve Selection'!D949)</f>
        <v>#N/A</v>
      </c>
      <c r="G949" s="41">
        <v>1</v>
      </c>
      <c r="H949" s="41" t="s">
        <v>78</v>
      </c>
      <c r="I949" s="41" t="e">
        <f>IF(A949="","",'Frese Valve Selection'!AF949&amp;" kPa")</f>
        <v>#N/A</v>
      </c>
      <c r="J949" s="41" t="e">
        <f>IF(A949="","",'Frese Valve Selection'!B949)</f>
        <v>#N/A</v>
      </c>
      <c r="K949" s="42" t="e">
        <f>IF(A949="","",'Frese Valve Selection'!E949)</f>
        <v>#N/A</v>
      </c>
    </row>
    <row r="950" spans="1:11">
      <c r="A950" s="40" t="e">
        <f>IF('Frese Valve Selection'!Q950=1,IF(ISBLANK('Frese Valve Selection'!T950),"",'Frese Valve Selection'!T950),"")</f>
        <v>#N/A</v>
      </c>
      <c r="B950" s="41" t="e">
        <f>IF(A950="","",'Frese Valve Selection'!C950)</f>
        <v>#N/A</v>
      </c>
      <c r="C950" s="41" t="e">
        <f>IF(A950="","",'Frese Valve Selection'!AE950)</f>
        <v>#N/A</v>
      </c>
      <c r="D950" s="41"/>
      <c r="E950" s="41"/>
      <c r="F950" s="41" t="e">
        <f>IF(A950="","",'Frese Valve Selection'!D950)</f>
        <v>#N/A</v>
      </c>
      <c r="G950" s="41">
        <v>1</v>
      </c>
      <c r="H950" s="41" t="s">
        <v>78</v>
      </c>
      <c r="I950" s="41" t="e">
        <f>IF(A950="","",'Frese Valve Selection'!AF950&amp;" kPa")</f>
        <v>#N/A</v>
      </c>
      <c r="J950" s="41" t="e">
        <f>IF(A950="","",'Frese Valve Selection'!B950)</f>
        <v>#N/A</v>
      </c>
      <c r="K950" s="42" t="e">
        <f>IF(A950="","",'Frese Valve Selection'!E950)</f>
        <v>#N/A</v>
      </c>
    </row>
    <row r="951" spans="1:11">
      <c r="A951" s="40" t="e">
        <f>IF('Frese Valve Selection'!Q951=1,IF(ISBLANK('Frese Valve Selection'!T951),"",'Frese Valve Selection'!T951),"")</f>
        <v>#N/A</v>
      </c>
      <c r="B951" s="41" t="e">
        <f>IF(A951="","",'Frese Valve Selection'!C951)</f>
        <v>#N/A</v>
      </c>
      <c r="C951" s="41" t="e">
        <f>IF(A951="","",'Frese Valve Selection'!AE951)</f>
        <v>#N/A</v>
      </c>
      <c r="D951" s="41"/>
      <c r="E951" s="41"/>
      <c r="F951" s="41" t="e">
        <f>IF(A951="","",'Frese Valve Selection'!D951)</f>
        <v>#N/A</v>
      </c>
      <c r="G951" s="41">
        <v>1</v>
      </c>
      <c r="H951" s="41" t="s">
        <v>78</v>
      </c>
      <c r="I951" s="41" t="e">
        <f>IF(A951="","",'Frese Valve Selection'!AF951&amp;" kPa")</f>
        <v>#N/A</v>
      </c>
      <c r="J951" s="41" t="e">
        <f>IF(A951="","",'Frese Valve Selection'!B951)</f>
        <v>#N/A</v>
      </c>
      <c r="K951" s="42" t="e">
        <f>IF(A951="","",'Frese Valve Selection'!E951)</f>
        <v>#N/A</v>
      </c>
    </row>
    <row r="952" spans="1:11">
      <c r="A952" s="40" t="e">
        <f>IF('Frese Valve Selection'!Q952=1,IF(ISBLANK('Frese Valve Selection'!T952),"",'Frese Valve Selection'!T952),"")</f>
        <v>#N/A</v>
      </c>
      <c r="B952" s="41" t="e">
        <f>IF(A952="","",'Frese Valve Selection'!C952)</f>
        <v>#N/A</v>
      </c>
      <c r="C952" s="41" t="e">
        <f>IF(A952="","",'Frese Valve Selection'!AE952)</f>
        <v>#N/A</v>
      </c>
      <c r="D952" s="41"/>
      <c r="E952" s="41"/>
      <c r="F952" s="41" t="e">
        <f>IF(A952="","",'Frese Valve Selection'!D952)</f>
        <v>#N/A</v>
      </c>
      <c r="G952" s="41">
        <v>1</v>
      </c>
      <c r="H952" s="41" t="s">
        <v>78</v>
      </c>
      <c r="I952" s="41" t="e">
        <f>IF(A952="","",'Frese Valve Selection'!AF952&amp;" kPa")</f>
        <v>#N/A</v>
      </c>
      <c r="J952" s="41" t="e">
        <f>IF(A952="","",'Frese Valve Selection'!B952)</f>
        <v>#N/A</v>
      </c>
      <c r="K952" s="42" t="e">
        <f>IF(A952="","",'Frese Valve Selection'!E952)</f>
        <v>#N/A</v>
      </c>
    </row>
    <row r="953" spans="1:11">
      <c r="A953" s="40" t="e">
        <f>IF('Frese Valve Selection'!Q953=1,IF(ISBLANK('Frese Valve Selection'!T953),"",'Frese Valve Selection'!T953),"")</f>
        <v>#N/A</v>
      </c>
      <c r="B953" s="41" t="e">
        <f>IF(A953="","",'Frese Valve Selection'!C953)</f>
        <v>#N/A</v>
      </c>
      <c r="C953" s="41" t="e">
        <f>IF(A953="","",'Frese Valve Selection'!AE953)</f>
        <v>#N/A</v>
      </c>
      <c r="D953" s="41"/>
      <c r="E953" s="41"/>
      <c r="F953" s="41" t="e">
        <f>IF(A953="","",'Frese Valve Selection'!D953)</f>
        <v>#N/A</v>
      </c>
      <c r="G953" s="41">
        <v>1</v>
      </c>
      <c r="H953" s="41" t="s">
        <v>78</v>
      </c>
      <c r="I953" s="41" t="e">
        <f>IF(A953="","",'Frese Valve Selection'!AF953&amp;" kPa")</f>
        <v>#N/A</v>
      </c>
      <c r="J953" s="41" t="e">
        <f>IF(A953="","",'Frese Valve Selection'!B953)</f>
        <v>#N/A</v>
      </c>
      <c r="K953" s="42" t="e">
        <f>IF(A953="","",'Frese Valve Selection'!E953)</f>
        <v>#N/A</v>
      </c>
    </row>
    <row r="954" spans="1:11">
      <c r="A954" s="40" t="e">
        <f>IF('Frese Valve Selection'!Q954=1,IF(ISBLANK('Frese Valve Selection'!T954),"",'Frese Valve Selection'!T954),"")</f>
        <v>#N/A</v>
      </c>
      <c r="B954" s="41" t="e">
        <f>IF(A954="","",'Frese Valve Selection'!C954)</f>
        <v>#N/A</v>
      </c>
      <c r="C954" s="41" t="e">
        <f>IF(A954="","",'Frese Valve Selection'!AE954)</f>
        <v>#N/A</v>
      </c>
      <c r="D954" s="41"/>
      <c r="E954" s="41"/>
      <c r="F954" s="41" t="e">
        <f>IF(A954="","",'Frese Valve Selection'!D954)</f>
        <v>#N/A</v>
      </c>
      <c r="G954" s="41">
        <v>1</v>
      </c>
      <c r="H954" s="41" t="s">
        <v>78</v>
      </c>
      <c r="I954" s="41" t="e">
        <f>IF(A954="","",'Frese Valve Selection'!AF954&amp;" kPa")</f>
        <v>#N/A</v>
      </c>
      <c r="J954" s="41" t="e">
        <f>IF(A954="","",'Frese Valve Selection'!B954)</f>
        <v>#N/A</v>
      </c>
      <c r="K954" s="42" t="e">
        <f>IF(A954="","",'Frese Valve Selection'!E954)</f>
        <v>#N/A</v>
      </c>
    </row>
    <row r="955" spans="1:11">
      <c r="A955" s="40" t="e">
        <f>IF('Frese Valve Selection'!Q955=1,IF(ISBLANK('Frese Valve Selection'!T955),"",'Frese Valve Selection'!T955),"")</f>
        <v>#N/A</v>
      </c>
      <c r="B955" s="41" t="e">
        <f>IF(A955="","",'Frese Valve Selection'!C955)</f>
        <v>#N/A</v>
      </c>
      <c r="C955" s="41" t="e">
        <f>IF(A955="","",'Frese Valve Selection'!AE955)</f>
        <v>#N/A</v>
      </c>
      <c r="D955" s="41"/>
      <c r="E955" s="41"/>
      <c r="F955" s="41" t="e">
        <f>IF(A955="","",'Frese Valve Selection'!D955)</f>
        <v>#N/A</v>
      </c>
      <c r="G955" s="41">
        <v>1</v>
      </c>
      <c r="H955" s="41" t="s">
        <v>78</v>
      </c>
      <c r="I955" s="41" t="e">
        <f>IF(A955="","",'Frese Valve Selection'!AF955&amp;" kPa")</f>
        <v>#N/A</v>
      </c>
      <c r="J955" s="41" t="e">
        <f>IF(A955="","",'Frese Valve Selection'!B955)</f>
        <v>#N/A</v>
      </c>
      <c r="K955" s="42" t="e">
        <f>IF(A955="","",'Frese Valve Selection'!E955)</f>
        <v>#N/A</v>
      </c>
    </row>
    <row r="956" spans="1:11">
      <c r="A956" s="40" t="e">
        <f>IF('Frese Valve Selection'!Q956=1,IF(ISBLANK('Frese Valve Selection'!T956),"",'Frese Valve Selection'!T956),"")</f>
        <v>#N/A</v>
      </c>
      <c r="B956" s="41" t="e">
        <f>IF(A956="","",'Frese Valve Selection'!C956)</f>
        <v>#N/A</v>
      </c>
      <c r="C956" s="41" t="e">
        <f>IF(A956="","",'Frese Valve Selection'!AE956)</f>
        <v>#N/A</v>
      </c>
      <c r="D956" s="41"/>
      <c r="E956" s="41"/>
      <c r="F956" s="41" t="e">
        <f>IF(A956="","",'Frese Valve Selection'!D956)</f>
        <v>#N/A</v>
      </c>
      <c r="G956" s="41">
        <v>1</v>
      </c>
      <c r="H956" s="41" t="s">
        <v>78</v>
      </c>
      <c r="I956" s="41" t="e">
        <f>IF(A956="","",'Frese Valve Selection'!AF956&amp;" kPa")</f>
        <v>#N/A</v>
      </c>
      <c r="J956" s="41" t="e">
        <f>IF(A956="","",'Frese Valve Selection'!B956)</f>
        <v>#N/A</v>
      </c>
      <c r="K956" s="42" t="e">
        <f>IF(A956="","",'Frese Valve Selection'!E956)</f>
        <v>#N/A</v>
      </c>
    </row>
    <row r="957" spans="1:11">
      <c r="A957" s="40" t="e">
        <f>IF('Frese Valve Selection'!Q957=1,IF(ISBLANK('Frese Valve Selection'!T957),"",'Frese Valve Selection'!T957),"")</f>
        <v>#N/A</v>
      </c>
      <c r="B957" s="41" t="e">
        <f>IF(A957="","",'Frese Valve Selection'!C957)</f>
        <v>#N/A</v>
      </c>
      <c r="C957" s="41" t="e">
        <f>IF(A957="","",'Frese Valve Selection'!AE957)</f>
        <v>#N/A</v>
      </c>
      <c r="D957" s="41"/>
      <c r="E957" s="41"/>
      <c r="F957" s="41" t="e">
        <f>IF(A957="","",'Frese Valve Selection'!D957)</f>
        <v>#N/A</v>
      </c>
      <c r="G957" s="41">
        <v>1</v>
      </c>
      <c r="H957" s="41" t="s">
        <v>78</v>
      </c>
      <c r="I957" s="41" t="e">
        <f>IF(A957="","",'Frese Valve Selection'!AF957&amp;" kPa")</f>
        <v>#N/A</v>
      </c>
      <c r="J957" s="41" t="e">
        <f>IF(A957="","",'Frese Valve Selection'!B957)</f>
        <v>#N/A</v>
      </c>
      <c r="K957" s="42" t="e">
        <f>IF(A957="","",'Frese Valve Selection'!E957)</f>
        <v>#N/A</v>
      </c>
    </row>
    <row r="958" spans="1:11">
      <c r="A958" s="40" t="e">
        <f>IF('Frese Valve Selection'!Q958=1,IF(ISBLANK('Frese Valve Selection'!T958),"",'Frese Valve Selection'!T958),"")</f>
        <v>#N/A</v>
      </c>
      <c r="B958" s="41" t="e">
        <f>IF(A958="","",'Frese Valve Selection'!C958)</f>
        <v>#N/A</v>
      </c>
      <c r="C958" s="41" t="e">
        <f>IF(A958="","",'Frese Valve Selection'!AE958)</f>
        <v>#N/A</v>
      </c>
      <c r="D958" s="41"/>
      <c r="E958" s="41"/>
      <c r="F958" s="41" t="e">
        <f>IF(A958="","",'Frese Valve Selection'!D958)</f>
        <v>#N/A</v>
      </c>
      <c r="G958" s="41">
        <v>1</v>
      </c>
      <c r="H958" s="41" t="s">
        <v>78</v>
      </c>
      <c r="I958" s="41" t="e">
        <f>IF(A958="","",'Frese Valve Selection'!AF958&amp;" kPa")</f>
        <v>#N/A</v>
      </c>
      <c r="J958" s="41" t="e">
        <f>IF(A958="","",'Frese Valve Selection'!B958)</f>
        <v>#N/A</v>
      </c>
      <c r="K958" s="42" t="e">
        <f>IF(A958="","",'Frese Valve Selection'!E958)</f>
        <v>#N/A</v>
      </c>
    </row>
    <row r="959" spans="1:11">
      <c r="A959" s="40" t="e">
        <f>IF('Frese Valve Selection'!Q959=1,IF(ISBLANK('Frese Valve Selection'!T959),"",'Frese Valve Selection'!T959),"")</f>
        <v>#N/A</v>
      </c>
      <c r="B959" s="41" t="e">
        <f>IF(A959="","",'Frese Valve Selection'!C959)</f>
        <v>#N/A</v>
      </c>
      <c r="C959" s="41" t="e">
        <f>IF(A959="","",'Frese Valve Selection'!AE959)</f>
        <v>#N/A</v>
      </c>
      <c r="D959" s="41"/>
      <c r="E959" s="41"/>
      <c r="F959" s="41" t="e">
        <f>IF(A959="","",'Frese Valve Selection'!D959)</f>
        <v>#N/A</v>
      </c>
      <c r="G959" s="41">
        <v>1</v>
      </c>
      <c r="H959" s="41" t="s">
        <v>78</v>
      </c>
      <c r="I959" s="41" t="e">
        <f>IF(A959="","",'Frese Valve Selection'!AF959&amp;" kPa")</f>
        <v>#N/A</v>
      </c>
      <c r="J959" s="41" t="e">
        <f>IF(A959="","",'Frese Valve Selection'!B959)</f>
        <v>#N/A</v>
      </c>
      <c r="K959" s="42" t="e">
        <f>IF(A959="","",'Frese Valve Selection'!E959)</f>
        <v>#N/A</v>
      </c>
    </row>
    <row r="960" spans="1:11">
      <c r="A960" s="40" t="e">
        <f>IF('Frese Valve Selection'!Q960=1,IF(ISBLANK('Frese Valve Selection'!T960),"",'Frese Valve Selection'!T960),"")</f>
        <v>#N/A</v>
      </c>
      <c r="B960" s="41" t="e">
        <f>IF(A960="","",'Frese Valve Selection'!C960)</f>
        <v>#N/A</v>
      </c>
      <c r="C960" s="41" t="e">
        <f>IF(A960="","",'Frese Valve Selection'!AE960)</f>
        <v>#N/A</v>
      </c>
      <c r="D960" s="41"/>
      <c r="E960" s="41"/>
      <c r="F960" s="41" t="e">
        <f>IF(A960="","",'Frese Valve Selection'!D960)</f>
        <v>#N/A</v>
      </c>
      <c r="G960" s="41">
        <v>1</v>
      </c>
      <c r="H960" s="41" t="s">
        <v>78</v>
      </c>
      <c r="I960" s="41" t="e">
        <f>IF(A960="","",'Frese Valve Selection'!AF960&amp;" kPa")</f>
        <v>#N/A</v>
      </c>
      <c r="J960" s="41" t="e">
        <f>IF(A960="","",'Frese Valve Selection'!B960)</f>
        <v>#N/A</v>
      </c>
      <c r="K960" s="42" t="e">
        <f>IF(A960="","",'Frese Valve Selection'!E960)</f>
        <v>#N/A</v>
      </c>
    </row>
    <row r="961" spans="1:11">
      <c r="A961" s="40" t="e">
        <f>IF('Frese Valve Selection'!Q961=1,IF(ISBLANK('Frese Valve Selection'!T961),"",'Frese Valve Selection'!T961),"")</f>
        <v>#N/A</v>
      </c>
      <c r="B961" s="41" t="e">
        <f>IF(A961="","",'Frese Valve Selection'!C961)</f>
        <v>#N/A</v>
      </c>
      <c r="C961" s="41" t="e">
        <f>IF(A961="","",'Frese Valve Selection'!AE961)</f>
        <v>#N/A</v>
      </c>
      <c r="D961" s="41"/>
      <c r="E961" s="41"/>
      <c r="F961" s="41" t="e">
        <f>IF(A961="","",'Frese Valve Selection'!D961)</f>
        <v>#N/A</v>
      </c>
      <c r="G961" s="41">
        <v>1</v>
      </c>
      <c r="H961" s="41" t="s">
        <v>78</v>
      </c>
      <c r="I961" s="41" t="e">
        <f>IF(A961="","",'Frese Valve Selection'!AF961&amp;" kPa")</f>
        <v>#N/A</v>
      </c>
      <c r="J961" s="41" t="e">
        <f>IF(A961="","",'Frese Valve Selection'!B961)</f>
        <v>#N/A</v>
      </c>
      <c r="K961" s="42" t="e">
        <f>IF(A961="","",'Frese Valve Selection'!E961)</f>
        <v>#N/A</v>
      </c>
    </row>
    <row r="962" spans="1:11">
      <c r="A962" s="40" t="e">
        <f>IF('Frese Valve Selection'!Q962=1,IF(ISBLANK('Frese Valve Selection'!T962),"",'Frese Valve Selection'!T962),"")</f>
        <v>#N/A</v>
      </c>
      <c r="B962" s="41" t="e">
        <f>IF(A962="","",'Frese Valve Selection'!C962)</f>
        <v>#N/A</v>
      </c>
      <c r="C962" s="41" t="e">
        <f>IF(A962="","",'Frese Valve Selection'!AE962)</f>
        <v>#N/A</v>
      </c>
      <c r="D962" s="41"/>
      <c r="E962" s="41"/>
      <c r="F962" s="41" t="e">
        <f>IF(A962="","",'Frese Valve Selection'!D962)</f>
        <v>#N/A</v>
      </c>
      <c r="G962" s="41">
        <v>1</v>
      </c>
      <c r="H962" s="41" t="s">
        <v>78</v>
      </c>
      <c r="I962" s="41" t="e">
        <f>IF(A962="","",'Frese Valve Selection'!AF962&amp;" kPa")</f>
        <v>#N/A</v>
      </c>
      <c r="J962" s="41" t="e">
        <f>IF(A962="","",'Frese Valve Selection'!B962)</f>
        <v>#N/A</v>
      </c>
      <c r="K962" s="42" t="e">
        <f>IF(A962="","",'Frese Valve Selection'!E962)</f>
        <v>#N/A</v>
      </c>
    </row>
    <row r="963" spans="1:11">
      <c r="A963" s="40" t="e">
        <f>IF('Frese Valve Selection'!Q963=1,IF(ISBLANK('Frese Valve Selection'!T963),"",'Frese Valve Selection'!T963),"")</f>
        <v>#N/A</v>
      </c>
      <c r="B963" s="41" t="e">
        <f>IF(A963="","",'Frese Valve Selection'!C963)</f>
        <v>#N/A</v>
      </c>
      <c r="C963" s="41" t="e">
        <f>IF(A963="","",'Frese Valve Selection'!AE963)</f>
        <v>#N/A</v>
      </c>
      <c r="D963" s="41"/>
      <c r="E963" s="41"/>
      <c r="F963" s="41" t="e">
        <f>IF(A963="","",'Frese Valve Selection'!D963)</f>
        <v>#N/A</v>
      </c>
      <c r="G963" s="41">
        <v>1</v>
      </c>
      <c r="H963" s="41" t="s">
        <v>78</v>
      </c>
      <c r="I963" s="41" t="e">
        <f>IF(A963="","",'Frese Valve Selection'!AF963&amp;" kPa")</f>
        <v>#N/A</v>
      </c>
      <c r="J963" s="41" t="e">
        <f>IF(A963="","",'Frese Valve Selection'!B963)</f>
        <v>#N/A</v>
      </c>
      <c r="K963" s="42" t="e">
        <f>IF(A963="","",'Frese Valve Selection'!E963)</f>
        <v>#N/A</v>
      </c>
    </row>
    <row r="964" spans="1:11">
      <c r="A964" s="40" t="e">
        <f>IF('Frese Valve Selection'!Q964=1,IF(ISBLANK('Frese Valve Selection'!T964),"",'Frese Valve Selection'!T964),"")</f>
        <v>#N/A</v>
      </c>
      <c r="B964" s="41" t="e">
        <f>IF(A964="","",'Frese Valve Selection'!C964)</f>
        <v>#N/A</v>
      </c>
      <c r="C964" s="41" t="e">
        <f>IF(A964="","",'Frese Valve Selection'!AE964)</f>
        <v>#N/A</v>
      </c>
      <c r="D964" s="41"/>
      <c r="E964" s="41"/>
      <c r="F964" s="41" t="e">
        <f>IF(A964="","",'Frese Valve Selection'!D964)</f>
        <v>#N/A</v>
      </c>
      <c r="G964" s="41">
        <v>1</v>
      </c>
      <c r="H964" s="41" t="s">
        <v>78</v>
      </c>
      <c r="I964" s="41" t="e">
        <f>IF(A964="","",'Frese Valve Selection'!AF964&amp;" kPa")</f>
        <v>#N/A</v>
      </c>
      <c r="J964" s="41" t="e">
        <f>IF(A964="","",'Frese Valve Selection'!B964)</f>
        <v>#N/A</v>
      </c>
      <c r="K964" s="42" t="e">
        <f>IF(A964="","",'Frese Valve Selection'!E964)</f>
        <v>#N/A</v>
      </c>
    </row>
    <row r="965" spans="1:11">
      <c r="A965" s="40" t="e">
        <f>IF('Frese Valve Selection'!Q965=1,IF(ISBLANK('Frese Valve Selection'!T965),"",'Frese Valve Selection'!T965),"")</f>
        <v>#N/A</v>
      </c>
      <c r="B965" s="41" t="e">
        <f>IF(A965="","",'Frese Valve Selection'!C965)</f>
        <v>#N/A</v>
      </c>
      <c r="C965" s="41" t="e">
        <f>IF(A965="","",'Frese Valve Selection'!AE965)</f>
        <v>#N/A</v>
      </c>
      <c r="D965" s="41"/>
      <c r="E965" s="41"/>
      <c r="F965" s="41" t="e">
        <f>IF(A965="","",'Frese Valve Selection'!D965)</f>
        <v>#N/A</v>
      </c>
      <c r="G965" s="41">
        <v>1</v>
      </c>
      <c r="H965" s="41" t="s">
        <v>78</v>
      </c>
      <c r="I965" s="41" t="e">
        <f>IF(A965="","",'Frese Valve Selection'!AF965&amp;" kPa")</f>
        <v>#N/A</v>
      </c>
      <c r="J965" s="41" t="e">
        <f>IF(A965="","",'Frese Valve Selection'!B965)</f>
        <v>#N/A</v>
      </c>
      <c r="K965" s="42" t="e">
        <f>IF(A965="","",'Frese Valve Selection'!E965)</f>
        <v>#N/A</v>
      </c>
    </row>
    <row r="966" spans="1:11">
      <c r="A966" s="40" t="e">
        <f>IF('Frese Valve Selection'!Q966=1,IF(ISBLANK('Frese Valve Selection'!T966),"",'Frese Valve Selection'!T966),"")</f>
        <v>#N/A</v>
      </c>
      <c r="B966" s="41" t="e">
        <f>IF(A966="","",'Frese Valve Selection'!C966)</f>
        <v>#N/A</v>
      </c>
      <c r="C966" s="41" t="e">
        <f>IF(A966="","",'Frese Valve Selection'!AE966)</f>
        <v>#N/A</v>
      </c>
      <c r="D966" s="41"/>
      <c r="E966" s="41"/>
      <c r="F966" s="41" t="e">
        <f>IF(A966="","",'Frese Valve Selection'!D966)</f>
        <v>#N/A</v>
      </c>
      <c r="G966" s="41">
        <v>1</v>
      </c>
      <c r="H966" s="41" t="s">
        <v>78</v>
      </c>
      <c r="I966" s="41" t="e">
        <f>IF(A966="","",'Frese Valve Selection'!AF966&amp;" kPa")</f>
        <v>#N/A</v>
      </c>
      <c r="J966" s="41" t="e">
        <f>IF(A966="","",'Frese Valve Selection'!B966)</f>
        <v>#N/A</v>
      </c>
      <c r="K966" s="42" t="e">
        <f>IF(A966="","",'Frese Valve Selection'!E966)</f>
        <v>#N/A</v>
      </c>
    </row>
    <row r="967" spans="1:11">
      <c r="A967" s="40" t="e">
        <f>IF('Frese Valve Selection'!Q967=1,IF(ISBLANK('Frese Valve Selection'!T967),"",'Frese Valve Selection'!T967),"")</f>
        <v>#N/A</v>
      </c>
      <c r="B967" s="41" t="e">
        <f>IF(A967="","",'Frese Valve Selection'!C967)</f>
        <v>#N/A</v>
      </c>
      <c r="C967" s="41" t="e">
        <f>IF(A967="","",'Frese Valve Selection'!AE967)</f>
        <v>#N/A</v>
      </c>
      <c r="D967" s="41"/>
      <c r="E967" s="41"/>
      <c r="F967" s="41" t="e">
        <f>IF(A967="","",'Frese Valve Selection'!D967)</f>
        <v>#N/A</v>
      </c>
      <c r="G967" s="41">
        <v>1</v>
      </c>
      <c r="H967" s="41" t="s">
        <v>78</v>
      </c>
      <c r="I967" s="41" t="e">
        <f>IF(A967="","",'Frese Valve Selection'!AF967&amp;" kPa")</f>
        <v>#N/A</v>
      </c>
      <c r="J967" s="41" t="e">
        <f>IF(A967="","",'Frese Valve Selection'!B967)</f>
        <v>#N/A</v>
      </c>
      <c r="K967" s="42" t="e">
        <f>IF(A967="","",'Frese Valve Selection'!E967)</f>
        <v>#N/A</v>
      </c>
    </row>
    <row r="968" spans="1:11">
      <c r="A968" s="40" t="e">
        <f>IF('Frese Valve Selection'!Q968=1,IF(ISBLANK('Frese Valve Selection'!T968),"",'Frese Valve Selection'!T968),"")</f>
        <v>#N/A</v>
      </c>
      <c r="B968" s="41" t="e">
        <f>IF(A968="","",'Frese Valve Selection'!C968)</f>
        <v>#N/A</v>
      </c>
      <c r="C968" s="41" t="e">
        <f>IF(A968="","",'Frese Valve Selection'!AE968)</f>
        <v>#N/A</v>
      </c>
      <c r="D968" s="41"/>
      <c r="E968" s="41"/>
      <c r="F968" s="41" t="e">
        <f>IF(A968="","",'Frese Valve Selection'!D968)</f>
        <v>#N/A</v>
      </c>
      <c r="G968" s="41">
        <v>1</v>
      </c>
      <c r="H968" s="41" t="s">
        <v>78</v>
      </c>
      <c r="I968" s="41" t="e">
        <f>IF(A968="","",'Frese Valve Selection'!AF968&amp;" kPa")</f>
        <v>#N/A</v>
      </c>
      <c r="J968" s="41" t="e">
        <f>IF(A968="","",'Frese Valve Selection'!B968)</f>
        <v>#N/A</v>
      </c>
      <c r="K968" s="42" t="e">
        <f>IF(A968="","",'Frese Valve Selection'!E968)</f>
        <v>#N/A</v>
      </c>
    </row>
    <row r="969" spans="1:11">
      <c r="A969" s="40" t="e">
        <f>IF('Frese Valve Selection'!Q969=1,IF(ISBLANK('Frese Valve Selection'!T969),"",'Frese Valve Selection'!T969),"")</f>
        <v>#N/A</v>
      </c>
      <c r="B969" s="41" t="e">
        <f>IF(A969="","",'Frese Valve Selection'!C969)</f>
        <v>#N/A</v>
      </c>
      <c r="C969" s="41" t="e">
        <f>IF(A969="","",'Frese Valve Selection'!AE969)</f>
        <v>#N/A</v>
      </c>
      <c r="D969" s="41"/>
      <c r="E969" s="41"/>
      <c r="F969" s="41" t="e">
        <f>IF(A969="","",'Frese Valve Selection'!D969)</f>
        <v>#N/A</v>
      </c>
      <c r="G969" s="41">
        <v>1</v>
      </c>
      <c r="H969" s="41" t="s">
        <v>78</v>
      </c>
      <c r="I969" s="41" t="e">
        <f>IF(A969="","",'Frese Valve Selection'!AF969&amp;" kPa")</f>
        <v>#N/A</v>
      </c>
      <c r="J969" s="41" t="e">
        <f>IF(A969="","",'Frese Valve Selection'!B969)</f>
        <v>#N/A</v>
      </c>
      <c r="K969" s="42" t="e">
        <f>IF(A969="","",'Frese Valve Selection'!E969)</f>
        <v>#N/A</v>
      </c>
    </row>
    <row r="970" spans="1:11">
      <c r="A970" s="40" t="e">
        <f>IF('Frese Valve Selection'!Q970=1,IF(ISBLANK('Frese Valve Selection'!T970),"",'Frese Valve Selection'!T970),"")</f>
        <v>#N/A</v>
      </c>
      <c r="B970" s="41" t="e">
        <f>IF(A970="","",'Frese Valve Selection'!C970)</f>
        <v>#N/A</v>
      </c>
      <c r="C970" s="41" t="e">
        <f>IF(A970="","",'Frese Valve Selection'!AE970)</f>
        <v>#N/A</v>
      </c>
      <c r="D970" s="41"/>
      <c r="E970" s="41"/>
      <c r="F970" s="41" t="e">
        <f>IF(A970="","",'Frese Valve Selection'!D970)</f>
        <v>#N/A</v>
      </c>
      <c r="G970" s="41">
        <v>1</v>
      </c>
      <c r="H970" s="41" t="s">
        <v>78</v>
      </c>
      <c r="I970" s="41" t="e">
        <f>IF(A970="","",'Frese Valve Selection'!AF970&amp;" kPa")</f>
        <v>#N/A</v>
      </c>
      <c r="J970" s="41" t="e">
        <f>IF(A970="","",'Frese Valve Selection'!B970)</f>
        <v>#N/A</v>
      </c>
      <c r="K970" s="42" t="e">
        <f>IF(A970="","",'Frese Valve Selection'!E970)</f>
        <v>#N/A</v>
      </c>
    </row>
    <row r="971" spans="1:11">
      <c r="A971" s="40" t="e">
        <f>IF('Frese Valve Selection'!Q971=1,IF(ISBLANK('Frese Valve Selection'!T971),"",'Frese Valve Selection'!T971),"")</f>
        <v>#N/A</v>
      </c>
      <c r="B971" s="41" t="e">
        <f>IF(A971="","",'Frese Valve Selection'!C971)</f>
        <v>#N/A</v>
      </c>
      <c r="C971" s="41" t="e">
        <f>IF(A971="","",'Frese Valve Selection'!AE971)</f>
        <v>#N/A</v>
      </c>
      <c r="D971" s="41"/>
      <c r="E971" s="41"/>
      <c r="F971" s="41" t="e">
        <f>IF(A971="","",'Frese Valve Selection'!D971)</f>
        <v>#N/A</v>
      </c>
      <c r="G971" s="41">
        <v>1</v>
      </c>
      <c r="H971" s="41" t="s">
        <v>78</v>
      </c>
      <c r="I971" s="41" t="e">
        <f>IF(A971="","",'Frese Valve Selection'!AF971&amp;" kPa")</f>
        <v>#N/A</v>
      </c>
      <c r="J971" s="41" t="e">
        <f>IF(A971="","",'Frese Valve Selection'!B971)</f>
        <v>#N/A</v>
      </c>
      <c r="K971" s="42" t="e">
        <f>IF(A971="","",'Frese Valve Selection'!E971)</f>
        <v>#N/A</v>
      </c>
    </row>
    <row r="972" spans="1:11">
      <c r="A972" s="40" t="e">
        <f>IF('Frese Valve Selection'!Q972=1,IF(ISBLANK('Frese Valve Selection'!T972),"",'Frese Valve Selection'!T972),"")</f>
        <v>#N/A</v>
      </c>
      <c r="B972" s="41" t="e">
        <f>IF(A972="","",'Frese Valve Selection'!C972)</f>
        <v>#N/A</v>
      </c>
      <c r="C972" s="41" t="e">
        <f>IF(A972="","",'Frese Valve Selection'!AE972)</f>
        <v>#N/A</v>
      </c>
      <c r="D972" s="41"/>
      <c r="E972" s="41"/>
      <c r="F972" s="41" t="e">
        <f>IF(A972="","",'Frese Valve Selection'!D972)</f>
        <v>#N/A</v>
      </c>
      <c r="G972" s="41">
        <v>1</v>
      </c>
      <c r="H972" s="41" t="s">
        <v>78</v>
      </c>
      <c r="I972" s="41" t="e">
        <f>IF(A972="","",'Frese Valve Selection'!AF972&amp;" kPa")</f>
        <v>#N/A</v>
      </c>
      <c r="J972" s="41" t="e">
        <f>IF(A972="","",'Frese Valve Selection'!B972)</f>
        <v>#N/A</v>
      </c>
      <c r="K972" s="42" t="e">
        <f>IF(A972="","",'Frese Valve Selection'!E972)</f>
        <v>#N/A</v>
      </c>
    </row>
    <row r="973" spans="1:11">
      <c r="A973" s="40" t="e">
        <f>IF('Frese Valve Selection'!Q973=1,IF(ISBLANK('Frese Valve Selection'!T973),"",'Frese Valve Selection'!T973),"")</f>
        <v>#N/A</v>
      </c>
      <c r="B973" s="41" t="e">
        <f>IF(A973="","",'Frese Valve Selection'!C973)</f>
        <v>#N/A</v>
      </c>
      <c r="C973" s="41" t="e">
        <f>IF(A973="","",'Frese Valve Selection'!AE973)</f>
        <v>#N/A</v>
      </c>
      <c r="D973" s="41"/>
      <c r="E973" s="41"/>
      <c r="F973" s="41" t="e">
        <f>IF(A973="","",'Frese Valve Selection'!D973)</f>
        <v>#N/A</v>
      </c>
      <c r="G973" s="41">
        <v>1</v>
      </c>
      <c r="H973" s="41" t="s">
        <v>78</v>
      </c>
      <c r="I973" s="41" t="e">
        <f>IF(A973="","",'Frese Valve Selection'!AF973&amp;" kPa")</f>
        <v>#N/A</v>
      </c>
      <c r="J973" s="41" t="e">
        <f>IF(A973="","",'Frese Valve Selection'!B973)</f>
        <v>#N/A</v>
      </c>
      <c r="K973" s="42" t="e">
        <f>IF(A973="","",'Frese Valve Selection'!E973)</f>
        <v>#N/A</v>
      </c>
    </row>
    <row r="974" spans="1:11">
      <c r="A974" s="40" t="e">
        <f>IF('Frese Valve Selection'!Q974=1,IF(ISBLANK('Frese Valve Selection'!T974),"",'Frese Valve Selection'!T974),"")</f>
        <v>#N/A</v>
      </c>
      <c r="B974" s="41" t="e">
        <f>IF(A974="","",'Frese Valve Selection'!C974)</f>
        <v>#N/A</v>
      </c>
      <c r="C974" s="41" t="e">
        <f>IF(A974="","",'Frese Valve Selection'!AE974)</f>
        <v>#N/A</v>
      </c>
      <c r="D974" s="41"/>
      <c r="E974" s="41"/>
      <c r="F974" s="41" t="e">
        <f>IF(A974="","",'Frese Valve Selection'!D974)</f>
        <v>#N/A</v>
      </c>
      <c r="G974" s="41">
        <v>1</v>
      </c>
      <c r="H974" s="41" t="s">
        <v>78</v>
      </c>
      <c r="I974" s="41" t="e">
        <f>IF(A974="","",'Frese Valve Selection'!AF974&amp;" kPa")</f>
        <v>#N/A</v>
      </c>
      <c r="J974" s="41" t="e">
        <f>IF(A974="","",'Frese Valve Selection'!B974)</f>
        <v>#N/A</v>
      </c>
      <c r="K974" s="42" t="e">
        <f>IF(A974="","",'Frese Valve Selection'!E974)</f>
        <v>#N/A</v>
      </c>
    </row>
    <row r="975" spans="1:11">
      <c r="A975" s="40" t="e">
        <f>IF('Frese Valve Selection'!Q975=1,IF(ISBLANK('Frese Valve Selection'!T975),"",'Frese Valve Selection'!T975),"")</f>
        <v>#N/A</v>
      </c>
      <c r="B975" s="41" t="e">
        <f>IF(A975="","",'Frese Valve Selection'!C975)</f>
        <v>#N/A</v>
      </c>
      <c r="C975" s="41" t="e">
        <f>IF(A975="","",'Frese Valve Selection'!AE975)</f>
        <v>#N/A</v>
      </c>
      <c r="D975" s="41"/>
      <c r="E975" s="41"/>
      <c r="F975" s="41" t="e">
        <f>IF(A975="","",'Frese Valve Selection'!D975)</f>
        <v>#N/A</v>
      </c>
      <c r="G975" s="41">
        <v>1</v>
      </c>
      <c r="H975" s="41" t="s">
        <v>78</v>
      </c>
      <c r="I975" s="41" t="e">
        <f>IF(A975="","",'Frese Valve Selection'!AF975&amp;" kPa")</f>
        <v>#N/A</v>
      </c>
      <c r="J975" s="41" t="e">
        <f>IF(A975="","",'Frese Valve Selection'!B975)</f>
        <v>#N/A</v>
      </c>
      <c r="K975" s="42" t="e">
        <f>IF(A975="","",'Frese Valve Selection'!E975)</f>
        <v>#N/A</v>
      </c>
    </row>
    <row r="976" spans="1:11">
      <c r="A976" s="40" t="e">
        <f>IF('Frese Valve Selection'!Q976=1,IF(ISBLANK('Frese Valve Selection'!T976),"",'Frese Valve Selection'!T976),"")</f>
        <v>#N/A</v>
      </c>
      <c r="B976" s="41" t="e">
        <f>IF(A976="","",'Frese Valve Selection'!C976)</f>
        <v>#N/A</v>
      </c>
      <c r="C976" s="41" t="e">
        <f>IF(A976="","",'Frese Valve Selection'!AE976)</f>
        <v>#N/A</v>
      </c>
      <c r="D976" s="41"/>
      <c r="E976" s="41"/>
      <c r="F976" s="41" t="e">
        <f>IF(A976="","",'Frese Valve Selection'!D976)</f>
        <v>#N/A</v>
      </c>
      <c r="G976" s="41">
        <v>1</v>
      </c>
      <c r="H976" s="41" t="s">
        <v>78</v>
      </c>
      <c r="I976" s="41" t="e">
        <f>IF(A976="","",'Frese Valve Selection'!AF976&amp;" kPa")</f>
        <v>#N/A</v>
      </c>
      <c r="J976" s="41" t="e">
        <f>IF(A976="","",'Frese Valve Selection'!B976)</f>
        <v>#N/A</v>
      </c>
      <c r="K976" s="42" t="e">
        <f>IF(A976="","",'Frese Valve Selection'!E976)</f>
        <v>#N/A</v>
      </c>
    </row>
    <row r="977" spans="1:11">
      <c r="A977" s="40" t="e">
        <f>IF('Frese Valve Selection'!Q977=1,IF(ISBLANK('Frese Valve Selection'!T977),"",'Frese Valve Selection'!T977),"")</f>
        <v>#N/A</v>
      </c>
      <c r="B977" s="41" t="e">
        <f>IF(A977="","",'Frese Valve Selection'!C977)</f>
        <v>#N/A</v>
      </c>
      <c r="C977" s="41" t="e">
        <f>IF(A977="","",'Frese Valve Selection'!AE977)</f>
        <v>#N/A</v>
      </c>
      <c r="D977" s="41"/>
      <c r="E977" s="41"/>
      <c r="F977" s="41" t="e">
        <f>IF(A977="","",'Frese Valve Selection'!D977)</f>
        <v>#N/A</v>
      </c>
      <c r="G977" s="41">
        <v>1</v>
      </c>
      <c r="H977" s="41" t="s">
        <v>78</v>
      </c>
      <c r="I977" s="41" t="e">
        <f>IF(A977="","",'Frese Valve Selection'!AF977&amp;" kPa")</f>
        <v>#N/A</v>
      </c>
      <c r="J977" s="41" t="e">
        <f>IF(A977="","",'Frese Valve Selection'!B977)</f>
        <v>#N/A</v>
      </c>
      <c r="K977" s="42" t="e">
        <f>IF(A977="","",'Frese Valve Selection'!E977)</f>
        <v>#N/A</v>
      </c>
    </row>
    <row r="978" spans="1:11">
      <c r="A978" s="40" t="e">
        <f>IF('Frese Valve Selection'!Q978=1,IF(ISBLANK('Frese Valve Selection'!T978),"",'Frese Valve Selection'!T978),"")</f>
        <v>#N/A</v>
      </c>
      <c r="B978" s="41" t="e">
        <f>IF(A978="","",'Frese Valve Selection'!C978)</f>
        <v>#N/A</v>
      </c>
      <c r="C978" s="41" t="e">
        <f>IF(A978="","",'Frese Valve Selection'!AE978)</f>
        <v>#N/A</v>
      </c>
      <c r="D978" s="41"/>
      <c r="E978" s="41"/>
      <c r="F978" s="41" t="e">
        <f>IF(A978="","",'Frese Valve Selection'!D978)</f>
        <v>#N/A</v>
      </c>
      <c r="G978" s="41">
        <v>1</v>
      </c>
      <c r="H978" s="41" t="s">
        <v>78</v>
      </c>
      <c r="I978" s="41" t="e">
        <f>IF(A978="","",'Frese Valve Selection'!AF978&amp;" kPa")</f>
        <v>#N/A</v>
      </c>
      <c r="J978" s="41" t="e">
        <f>IF(A978="","",'Frese Valve Selection'!B978)</f>
        <v>#N/A</v>
      </c>
      <c r="K978" s="42" t="e">
        <f>IF(A978="","",'Frese Valve Selection'!E978)</f>
        <v>#N/A</v>
      </c>
    </row>
    <row r="979" spans="1:11">
      <c r="A979" s="40" t="e">
        <f>IF('Frese Valve Selection'!Q979=1,IF(ISBLANK('Frese Valve Selection'!T979),"",'Frese Valve Selection'!T979),"")</f>
        <v>#N/A</v>
      </c>
      <c r="B979" s="41" t="e">
        <f>IF(A979="","",'Frese Valve Selection'!C979)</f>
        <v>#N/A</v>
      </c>
      <c r="C979" s="41" t="e">
        <f>IF(A979="","",'Frese Valve Selection'!AE979)</f>
        <v>#N/A</v>
      </c>
      <c r="D979" s="41"/>
      <c r="E979" s="41"/>
      <c r="F979" s="41" t="e">
        <f>IF(A979="","",'Frese Valve Selection'!D979)</f>
        <v>#N/A</v>
      </c>
      <c r="G979" s="41">
        <v>1</v>
      </c>
      <c r="H979" s="41" t="s">
        <v>78</v>
      </c>
      <c r="I979" s="41" t="e">
        <f>IF(A979="","",'Frese Valve Selection'!AF979&amp;" kPa")</f>
        <v>#N/A</v>
      </c>
      <c r="J979" s="41" t="e">
        <f>IF(A979="","",'Frese Valve Selection'!B979)</f>
        <v>#N/A</v>
      </c>
      <c r="K979" s="42" t="e">
        <f>IF(A979="","",'Frese Valve Selection'!E979)</f>
        <v>#N/A</v>
      </c>
    </row>
    <row r="980" spans="1:11">
      <c r="A980" s="40" t="e">
        <f>IF('Frese Valve Selection'!Q980=1,IF(ISBLANK('Frese Valve Selection'!T980),"",'Frese Valve Selection'!T980),"")</f>
        <v>#N/A</v>
      </c>
      <c r="B980" s="41" t="e">
        <f>IF(A980="","",'Frese Valve Selection'!C980)</f>
        <v>#N/A</v>
      </c>
      <c r="C980" s="41" t="e">
        <f>IF(A980="","",'Frese Valve Selection'!AE980)</f>
        <v>#N/A</v>
      </c>
      <c r="D980" s="41"/>
      <c r="E980" s="41"/>
      <c r="F980" s="41" t="e">
        <f>IF(A980="","",'Frese Valve Selection'!D980)</f>
        <v>#N/A</v>
      </c>
      <c r="G980" s="41">
        <v>1</v>
      </c>
      <c r="H980" s="41" t="s">
        <v>78</v>
      </c>
      <c r="I980" s="41" t="e">
        <f>IF(A980="","",'Frese Valve Selection'!AF980&amp;" kPa")</f>
        <v>#N/A</v>
      </c>
      <c r="J980" s="41" t="e">
        <f>IF(A980="","",'Frese Valve Selection'!B980)</f>
        <v>#N/A</v>
      </c>
      <c r="K980" s="42" t="e">
        <f>IF(A980="","",'Frese Valve Selection'!E980)</f>
        <v>#N/A</v>
      </c>
    </row>
    <row r="981" spans="1:11">
      <c r="A981" s="40" t="e">
        <f>IF('Frese Valve Selection'!Q981=1,IF(ISBLANK('Frese Valve Selection'!T981),"",'Frese Valve Selection'!T981),"")</f>
        <v>#N/A</v>
      </c>
      <c r="B981" s="41" t="e">
        <f>IF(A981="","",'Frese Valve Selection'!C981)</f>
        <v>#N/A</v>
      </c>
      <c r="C981" s="41" t="e">
        <f>IF(A981="","",'Frese Valve Selection'!AE981)</f>
        <v>#N/A</v>
      </c>
      <c r="D981" s="41"/>
      <c r="E981" s="41"/>
      <c r="F981" s="41" t="e">
        <f>IF(A981="","",'Frese Valve Selection'!D981)</f>
        <v>#N/A</v>
      </c>
      <c r="G981" s="41">
        <v>1</v>
      </c>
      <c r="H981" s="41" t="s">
        <v>78</v>
      </c>
      <c r="I981" s="41" t="e">
        <f>IF(A981="","",'Frese Valve Selection'!AF981&amp;" kPa")</f>
        <v>#N/A</v>
      </c>
      <c r="J981" s="41" t="e">
        <f>IF(A981="","",'Frese Valve Selection'!B981)</f>
        <v>#N/A</v>
      </c>
      <c r="K981" s="42" t="e">
        <f>IF(A981="","",'Frese Valve Selection'!E981)</f>
        <v>#N/A</v>
      </c>
    </row>
    <row r="982" spans="1:11">
      <c r="A982" s="40" t="e">
        <f>IF('Frese Valve Selection'!Q982=1,IF(ISBLANK('Frese Valve Selection'!T982),"",'Frese Valve Selection'!T982),"")</f>
        <v>#N/A</v>
      </c>
      <c r="B982" s="41" t="e">
        <f>IF(A982="","",'Frese Valve Selection'!C982)</f>
        <v>#N/A</v>
      </c>
      <c r="C982" s="41" t="e">
        <f>IF(A982="","",'Frese Valve Selection'!AE982)</f>
        <v>#N/A</v>
      </c>
      <c r="D982" s="41"/>
      <c r="E982" s="41"/>
      <c r="F982" s="41" t="e">
        <f>IF(A982="","",'Frese Valve Selection'!D982)</f>
        <v>#N/A</v>
      </c>
      <c r="G982" s="41">
        <v>1</v>
      </c>
      <c r="H982" s="41" t="s">
        <v>78</v>
      </c>
      <c r="I982" s="41" t="e">
        <f>IF(A982="","",'Frese Valve Selection'!AF982&amp;" kPa")</f>
        <v>#N/A</v>
      </c>
      <c r="J982" s="41" t="e">
        <f>IF(A982="","",'Frese Valve Selection'!B982)</f>
        <v>#N/A</v>
      </c>
      <c r="K982" s="42" t="e">
        <f>IF(A982="","",'Frese Valve Selection'!E982)</f>
        <v>#N/A</v>
      </c>
    </row>
    <row r="983" spans="1:11">
      <c r="A983" s="40" t="e">
        <f>IF('Frese Valve Selection'!Q983=1,IF(ISBLANK('Frese Valve Selection'!T983),"",'Frese Valve Selection'!T983),"")</f>
        <v>#N/A</v>
      </c>
      <c r="B983" s="41" t="e">
        <f>IF(A983="","",'Frese Valve Selection'!C983)</f>
        <v>#N/A</v>
      </c>
      <c r="C983" s="41" t="e">
        <f>IF(A983="","",'Frese Valve Selection'!AE983)</f>
        <v>#N/A</v>
      </c>
      <c r="D983" s="41"/>
      <c r="E983" s="41"/>
      <c r="F983" s="41" t="e">
        <f>IF(A983="","",'Frese Valve Selection'!D983)</f>
        <v>#N/A</v>
      </c>
      <c r="G983" s="41">
        <v>1</v>
      </c>
      <c r="H983" s="41" t="s">
        <v>78</v>
      </c>
      <c r="I983" s="41" t="e">
        <f>IF(A983="","",'Frese Valve Selection'!AF983&amp;" kPa")</f>
        <v>#N/A</v>
      </c>
      <c r="J983" s="41" t="e">
        <f>IF(A983="","",'Frese Valve Selection'!B983)</f>
        <v>#N/A</v>
      </c>
      <c r="K983" s="42" t="e">
        <f>IF(A983="","",'Frese Valve Selection'!E983)</f>
        <v>#N/A</v>
      </c>
    </row>
    <row r="984" spans="1:11">
      <c r="A984" s="40" t="e">
        <f>IF('Frese Valve Selection'!Q984=1,IF(ISBLANK('Frese Valve Selection'!T984),"",'Frese Valve Selection'!T984),"")</f>
        <v>#N/A</v>
      </c>
      <c r="B984" s="41" t="e">
        <f>IF(A984="","",'Frese Valve Selection'!C984)</f>
        <v>#N/A</v>
      </c>
      <c r="C984" s="41" t="e">
        <f>IF(A984="","",'Frese Valve Selection'!AE984)</f>
        <v>#N/A</v>
      </c>
      <c r="D984" s="41"/>
      <c r="E984" s="41"/>
      <c r="F984" s="41" t="e">
        <f>IF(A984="","",'Frese Valve Selection'!D984)</f>
        <v>#N/A</v>
      </c>
      <c r="G984" s="41">
        <v>1</v>
      </c>
      <c r="H984" s="41" t="s">
        <v>78</v>
      </c>
      <c r="I984" s="41" t="e">
        <f>IF(A984="","",'Frese Valve Selection'!AF984&amp;" kPa")</f>
        <v>#N/A</v>
      </c>
      <c r="J984" s="41" t="e">
        <f>IF(A984="","",'Frese Valve Selection'!B984)</f>
        <v>#N/A</v>
      </c>
      <c r="K984" s="42" t="e">
        <f>IF(A984="","",'Frese Valve Selection'!E984)</f>
        <v>#N/A</v>
      </c>
    </row>
    <row r="985" spans="1:11">
      <c r="A985" s="40" t="e">
        <f>IF('Frese Valve Selection'!Q985=1,IF(ISBLANK('Frese Valve Selection'!T985),"",'Frese Valve Selection'!T985),"")</f>
        <v>#N/A</v>
      </c>
      <c r="B985" s="41" t="e">
        <f>IF(A985="","",'Frese Valve Selection'!C985)</f>
        <v>#N/A</v>
      </c>
      <c r="C985" s="41" t="e">
        <f>IF(A985="","",'Frese Valve Selection'!AE985)</f>
        <v>#N/A</v>
      </c>
      <c r="D985" s="41"/>
      <c r="E985" s="41"/>
      <c r="F985" s="41" t="e">
        <f>IF(A985="","",'Frese Valve Selection'!D985)</f>
        <v>#N/A</v>
      </c>
      <c r="G985" s="41">
        <v>1</v>
      </c>
      <c r="H985" s="41" t="s">
        <v>78</v>
      </c>
      <c r="I985" s="41" t="e">
        <f>IF(A985="","",'Frese Valve Selection'!AF985&amp;" kPa")</f>
        <v>#N/A</v>
      </c>
      <c r="J985" s="41" t="e">
        <f>IF(A985="","",'Frese Valve Selection'!B985)</f>
        <v>#N/A</v>
      </c>
      <c r="K985" s="42" t="e">
        <f>IF(A985="","",'Frese Valve Selection'!E985)</f>
        <v>#N/A</v>
      </c>
    </row>
    <row r="986" spans="1:11">
      <c r="A986" s="40" t="e">
        <f>IF('Frese Valve Selection'!Q986=1,IF(ISBLANK('Frese Valve Selection'!T986),"",'Frese Valve Selection'!T986),"")</f>
        <v>#N/A</v>
      </c>
      <c r="B986" s="41" t="e">
        <f>IF(A986="","",'Frese Valve Selection'!C986)</f>
        <v>#N/A</v>
      </c>
      <c r="C986" s="41" t="e">
        <f>IF(A986="","",'Frese Valve Selection'!AE986)</f>
        <v>#N/A</v>
      </c>
      <c r="D986" s="41"/>
      <c r="E986" s="41"/>
      <c r="F986" s="41" t="e">
        <f>IF(A986="","",'Frese Valve Selection'!D986)</f>
        <v>#N/A</v>
      </c>
      <c r="G986" s="41">
        <v>1</v>
      </c>
      <c r="H986" s="41" t="s">
        <v>78</v>
      </c>
      <c r="I986" s="41" t="e">
        <f>IF(A986="","",'Frese Valve Selection'!AF986&amp;" kPa")</f>
        <v>#N/A</v>
      </c>
      <c r="J986" s="41" t="e">
        <f>IF(A986="","",'Frese Valve Selection'!B986)</f>
        <v>#N/A</v>
      </c>
      <c r="K986" s="42" t="e">
        <f>IF(A986="","",'Frese Valve Selection'!E986)</f>
        <v>#N/A</v>
      </c>
    </row>
    <row r="987" spans="1:11">
      <c r="A987" s="40" t="e">
        <f>IF('Frese Valve Selection'!Q987=1,IF(ISBLANK('Frese Valve Selection'!T987),"",'Frese Valve Selection'!T987),"")</f>
        <v>#N/A</v>
      </c>
      <c r="B987" s="41" t="e">
        <f>IF(A987="","",'Frese Valve Selection'!C987)</f>
        <v>#N/A</v>
      </c>
      <c r="C987" s="41" t="e">
        <f>IF(A987="","",'Frese Valve Selection'!AE987)</f>
        <v>#N/A</v>
      </c>
      <c r="D987" s="41"/>
      <c r="E987" s="41"/>
      <c r="F987" s="41" t="e">
        <f>IF(A987="","",'Frese Valve Selection'!D987)</f>
        <v>#N/A</v>
      </c>
      <c r="G987" s="41">
        <v>1</v>
      </c>
      <c r="H987" s="41" t="s">
        <v>78</v>
      </c>
      <c r="I987" s="41" t="e">
        <f>IF(A987="","",'Frese Valve Selection'!AF987&amp;" kPa")</f>
        <v>#N/A</v>
      </c>
      <c r="J987" s="41" t="e">
        <f>IF(A987="","",'Frese Valve Selection'!B987)</f>
        <v>#N/A</v>
      </c>
      <c r="K987" s="42" t="e">
        <f>IF(A987="","",'Frese Valve Selection'!E987)</f>
        <v>#N/A</v>
      </c>
    </row>
    <row r="988" spans="1:11">
      <c r="A988" s="40" t="e">
        <f>IF('Frese Valve Selection'!Q988=1,IF(ISBLANK('Frese Valve Selection'!T988),"",'Frese Valve Selection'!T988),"")</f>
        <v>#N/A</v>
      </c>
      <c r="B988" s="41" t="e">
        <f>IF(A988="","",'Frese Valve Selection'!C988)</f>
        <v>#N/A</v>
      </c>
      <c r="C988" s="41" t="e">
        <f>IF(A988="","",'Frese Valve Selection'!AE988)</f>
        <v>#N/A</v>
      </c>
      <c r="D988" s="41"/>
      <c r="E988" s="41"/>
      <c r="F988" s="41" t="e">
        <f>IF(A988="","",'Frese Valve Selection'!D988)</f>
        <v>#N/A</v>
      </c>
      <c r="G988" s="41">
        <v>1</v>
      </c>
      <c r="H988" s="41" t="s">
        <v>78</v>
      </c>
      <c r="I988" s="41" t="e">
        <f>IF(A988="","",'Frese Valve Selection'!AF988&amp;" kPa")</f>
        <v>#N/A</v>
      </c>
      <c r="J988" s="41" t="e">
        <f>IF(A988="","",'Frese Valve Selection'!B988)</f>
        <v>#N/A</v>
      </c>
      <c r="K988" s="42" t="e">
        <f>IF(A988="","",'Frese Valve Selection'!E988)</f>
        <v>#N/A</v>
      </c>
    </row>
    <row r="989" spans="1:11">
      <c r="A989" s="40" t="e">
        <f>IF('Frese Valve Selection'!Q989=1,IF(ISBLANK('Frese Valve Selection'!T989),"",'Frese Valve Selection'!T989),"")</f>
        <v>#N/A</v>
      </c>
      <c r="B989" s="41" t="e">
        <f>IF(A989="","",'Frese Valve Selection'!C989)</f>
        <v>#N/A</v>
      </c>
      <c r="C989" s="41" t="e">
        <f>IF(A989="","",'Frese Valve Selection'!AE989)</f>
        <v>#N/A</v>
      </c>
      <c r="D989" s="41"/>
      <c r="E989" s="41"/>
      <c r="F989" s="41" t="e">
        <f>IF(A989="","",'Frese Valve Selection'!D989)</f>
        <v>#N/A</v>
      </c>
      <c r="G989" s="41">
        <v>1</v>
      </c>
      <c r="H989" s="41" t="s">
        <v>78</v>
      </c>
      <c r="I989" s="41" t="e">
        <f>IF(A989="","",'Frese Valve Selection'!AF989&amp;" kPa")</f>
        <v>#N/A</v>
      </c>
      <c r="J989" s="41" t="e">
        <f>IF(A989="","",'Frese Valve Selection'!B989)</f>
        <v>#N/A</v>
      </c>
      <c r="K989" s="42" t="e">
        <f>IF(A989="","",'Frese Valve Selection'!E989)</f>
        <v>#N/A</v>
      </c>
    </row>
    <row r="990" spans="1:11">
      <c r="A990" s="40" t="e">
        <f>IF('Frese Valve Selection'!Q990=1,IF(ISBLANK('Frese Valve Selection'!T990),"",'Frese Valve Selection'!T990),"")</f>
        <v>#N/A</v>
      </c>
      <c r="B990" s="41" t="e">
        <f>IF(A990="","",'Frese Valve Selection'!C990)</f>
        <v>#N/A</v>
      </c>
      <c r="C990" s="41" t="e">
        <f>IF(A990="","",'Frese Valve Selection'!AE990)</f>
        <v>#N/A</v>
      </c>
      <c r="D990" s="41"/>
      <c r="E990" s="41"/>
      <c r="F990" s="41" t="e">
        <f>IF(A990="","",'Frese Valve Selection'!D990)</f>
        <v>#N/A</v>
      </c>
      <c r="G990" s="41">
        <v>1</v>
      </c>
      <c r="H990" s="41" t="s">
        <v>78</v>
      </c>
      <c r="I990" s="41" t="e">
        <f>IF(A990="","",'Frese Valve Selection'!AF990&amp;" kPa")</f>
        <v>#N/A</v>
      </c>
      <c r="J990" s="41" t="e">
        <f>IF(A990="","",'Frese Valve Selection'!B990)</f>
        <v>#N/A</v>
      </c>
      <c r="K990" s="42" t="e">
        <f>IF(A990="","",'Frese Valve Selection'!E990)</f>
        <v>#N/A</v>
      </c>
    </row>
    <row r="991" spans="1:11">
      <c r="A991" s="40" t="e">
        <f>IF('Frese Valve Selection'!Q991=1,IF(ISBLANK('Frese Valve Selection'!T991),"",'Frese Valve Selection'!T991),"")</f>
        <v>#N/A</v>
      </c>
      <c r="B991" s="41" t="e">
        <f>IF(A991="","",'Frese Valve Selection'!C991)</f>
        <v>#N/A</v>
      </c>
      <c r="C991" s="41" t="e">
        <f>IF(A991="","",'Frese Valve Selection'!AE991)</f>
        <v>#N/A</v>
      </c>
      <c r="D991" s="41"/>
      <c r="E991" s="41"/>
      <c r="F991" s="41" t="e">
        <f>IF(A991="","",'Frese Valve Selection'!D991)</f>
        <v>#N/A</v>
      </c>
      <c r="G991" s="41">
        <v>1</v>
      </c>
      <c r="H991" s="41" t="s">
        <v>78</v>
      </c>
      <c r="I991" s="41" t="e">
        <f>IF(A991="","",'Frese Valve Selection'!AF991&amp;" kPa")</f>
        <v>#N/A</v>
      </c>
      <c r="J991" s="41" t="e">
        <f>IF(A991="","",'Frese Valve Selection'!B991)</f>
        <v>#N/A</v>
      </c>
      <c r="K991" s="42" t="e">
        <f>IF(A991="","",'Frese Valve Selection'!E991)</f>
        <v>#N/A</v>
      </c>
    </row>
    <row r="992" spans="1:11">
      <c r="A992" s="40" t="e">
        <f>IF('Frese Valve Selection'!Q992=1,IF(ISBLANK('Frese Valve Selection'!T992),"",'Frese Valve Selection'!T992),"")</f>
        <v>#N/A</v>
      </c>
      <c r="B992" s="41" t="e">
        <f>IF(A992="","",'Frese Valve Selection'!C992)</f>
        <v>#N/A</v>
      </c>
      <c r="C992" s="41" t="e">
        <f>IF(A992="","",'Frese Valve Selection'!AE992)</f>
        <v>#N/A</v>
      </c>
      <c r="D992" s="41"/>
      <c r="E992" s="41"/>
      <c r="F992" s="41" t="e">
        <f>IF(A992="","",'Frese Valve Selection'!D992)</f>
        <v>#N/A</v>
      </c>
      <c r="G992" s="41">
        <v>1</v>
      </c>
      <c r="H992" s="41" t="s">
        <v>78</v>
      </c>
      <c r="I992" s="41" t="e">
        <f>IF(A992="","",'Frese Valve Selection'!AF992&amp;" kPa")</f>
        <v>#N/A</v>
      </c>
      <c r="J992" s="41" t="e">
        <f>IF(A992="","",'Frese Valve Selection'!B992)</f>
        <v>#N/A</v>
      </c>
      <c r="K992" s="42" t="e">
        <f>IF(A992="","",'Frese Valve Selection'!E992)</f>
        <v>#N/A</v>
      </c>
    </row>
    <row r="993" spans="1:11">
      <c r="A993" s="40" t="e">
        <f>IF('Frese Valve Selection'!Q993=1,IF(ISBLANK('Frese Valve Selection'!T993),"",'Frese Valve Selection'!T993),"")</f>
        <v>#N/A</v>
      </c>
      <c r="B993" s="41" t="e">
        <f>IF(A993="","",'Frese Valve Selection'!C993)</f>
        <v>#N/A</v>
      </c>
      <c r="C993" s="41" t="e">
        <f>IF(A993="","",'Frese Valve Selection'!AE993)</f>
        <v>#N/A</v>
      </c>
      <c r="D993" s="41"/>
      <c r="E993" s="41"/>
      <c r="F993" s="41" t="e">
        <f>IF(A993="","",'Frese Valve Selection'!D993)</f>
        <v>#N/A</v>
      </c>
      <c r="G993" s="41">
        <v>1</v>
      </c>
      <c r="H993" s="41" t="s">
        <v>78</v>
      </c>
      <c r="I993" s="41" t="e">
        <f>IF(A993="","",'Frese Valve Selection'!AF993&amp;" kPa")</f>
        <v>#N/A</v>
      </c>
      <c r="J993" s="41" t="e">
        <f>IF(A993="","",'Frese Valve Selection'!B993)</f>
        <v>#N/A</v>
      </c>
      <c r="K993" s="42" t="e">
        <f>IF(A993="","",'Frese Valve Selection'!E993)</f>
        <v>#N/A</v>
      </c>
    </row>
    <row r="994" spans="1:11">
      <c r="A994" s="40" t="e">
        <f>IF('Frese Valve Selection'!Q994=1,IF(ISBLANK('Frese Valve Selection'!T994),"",'Frese Valve Selection'!T994),"")</f>
        <v>#N/A</v>
      </c>
      <c r="B994" s="41" t="e">
        <f>IF(A994="","",'Frese Valve Selection'!C994)</f>
        <v>#N/A</v>
      </c>
      <c r="C994" s="41" t="e">
        <f>IF(A994="","",'Frese Valve Selection'!AE994)</f>
        <v>#N/A</v>
      </c>
      <c r="D994" s="41"/>
      <c r="E994" s="41"/>
      <c r="F994" s="41" t="e">
        <f>IF(A994="","",'Frese Valve Selection'!D994)</f>
        <v>#N/A</v>
      </c>
      <c r="G994" s="41">
        <v>1</v>
      </c>
      <c r="H994" s="41" t="s">
        <v>78</v>
      </c>
      <c r="I994" s="41" t="e">
        <f>IF(A994="","",'Frese Valve Selection'!AF994&amp;" kPa")</f>
        <v>#N/A</v>
      </c>
      <c r="J994" s="41" t="e">
        <f>IF(A994="","",'Frese Valve Selection'!B994)</f>
        <v>#N/A</v>
      </c>
      <c r="K994" s="42" t="e">
        <f>IF(A994="","",'Frese Valve Selection'!E994)</f>
        <v>#N/A</v>
      </c>
    </row>
    <row r="995" spans="1:11">
      <c r="A995" s="40" t="e">
        <f>IF('Frese Valve Selection'!Q995=1,IF(ISBLANK('Frese Valve Selection'!T995),"",'Frese Valve Selection'!T995),"")</f>
        <v>#N/A</v>
      </c>
      <c r="B995" s="41" t="e">
        <f>IF(A995="","",'Frese Valve Selection'!C995)</f>
        <v>#N/A</v>
      </c>
      <c r="C995" s="41" t="e">
        <f>IF(A995="","",'Frese Valve Selection'!AE995)</f>
        <v>#N/A</v>
      </c>
      <c r="D995" s="41"/>
      <c r="E995" s="41"/>
      <c r="F995" s="41" t="e">
        <f>IF(A995="","",'Frese Valve Selection'!D995)</f>
        <v>#N/A</v>
      </c>
      <c r="G995" s="41">
        <v>1</v>
      </c>
      <c r="H995" s="41" t="s">
        <v>78</v>
      </c>
      <c r="I995" s="41" t="e">
        <f>IF(A995="","",'Frese Valve Selection'!AF995&amp;" kPa")</f>
        <v>#N/A</v>
      </c>
      <c r="J995" s="41" t="e">
        <f>IF(A995="","",'Frese Valve Selection'!B995)</f>
        <v>#N/A</v>
      </c>
      <c r="K995" s="42" t="e">
        <f>IF(A995="","",'Frese Valve Selection'!E995)</f>
        <v>#N/A</v>
      </c>
    </row>
    <row r="996" spans="1:11">
      <c r="A996" s="40" t="e">
        <f>IF('Frese Valve Selection'!Q996=1,IF(ISBLANK('Frese Valve Selection'!T996),"",'Frese Valve Selection'!T996),"")</f>
        <v>#N/A</v>
      </c>
      <c r="B996" s="41" t="e">
        <f>IF(A996="","",'Frese Valve Selection'!C996)</f>
        <v>#N/A</v>
      </c>
      <c r="C996" s="41" t="e">
        <f>IF(A996="","",'Frese Valve Selection'!AE996)</f>
        <v>#N/A</v>
      </c>
      <c r="D996" s="41"/>
      <c r="E996" s="41"/>
      <c r="F996" s="41" t="e">
        <f>IF(A996="","",'Frese Valve Selection'!D996)</f>
        <v>#N/A</v>
      </c>
      <c r="G996" s="41">
        <v>1</v>
      </c>
      <c r="H996" s="41" t="s">
        <v>78</v>
      </c>
      <c r="I996" s="41" t="e">
        <f>IF(A996="","",'Frese Valve Selection'!AF996&amp;" kPa")</f>
        <v>#N/A</v>
      </c>
      <c r="J996" s="41" t="e">
        <f>IF(A996="","",'Frese Valve Selection'!B996)</f>
        <v>#N/A</v>
      </c>
      <c r="K996" s="42" t="e">
        <f>IF(A996="","",'Frese Valve Selection'!E996)</f>
        <v>#N/A</v>
      </c>
    </row>
    <row r="997" spans="1:11">
      <c r="A997" s="40" t="e">
        <f>IF('Frese Valve Selection'!Q997=1,IF(ISBLANK('Frese Valve Selection'!T997),"",'Frese Valve Selection'!T997),"")</f>
        <v>#N/A</v>
      </c>
      <c r="B997" s="41" t="e">
        <f>IF(A997="","",'Frese Valve Selection'!C997)</f>
        <v>#N/A</v>
      </c>
      <c r="C997" s="41" t="e">
        <f>IF(A997="","",'Frese Valve Selection'!AE997)</f>
        <v>#N/A</v>
      </c>
      <c r="D997" s="41"/>
      <c r="E997" s="41"/>
      <c r="F997" s="41" t="e">
        <f>IF(A997="","",'Frese Valve Selection'!D997)</f>
        <v>#N/A</v>
      </c>
      <c r="G997" s="41">
        <v>1</v>
      </c>
      <c r="H997" s="41" t="s">
        <v>78</v>
      </c>
      <c r="I997" s="41" t="e">
        <f>IF(A997="","",'Frese Valve Selection'!AF997&amp;" kPa")</f>
        <v>#N/A</v>
      </c>
      <c r="J997" s="41" t="e">
        <f>IF(A997="","",'Frese Valve Selection'!B997)</f>
        <v>#N/A</v>
      </c>
      <c r="K997" s="42" t="e">
        <f>IF(A997="","",'Frese Valve Selection'!E997)</f>
        <v>#N/A</v>
      </c>
    </row>
    <row r="998" spans="1:11">
      <c r="A998" s="40" t="e">
        <f>IF('Frese Valve Selection'!Q998=1,IF(ISBLANK('Frese Valve Selection'!T998),"",'Frese Valve Selection'!T998),"")</f>
        <v>#N/A</v>
      </c>
      <c r="B998" s="41" t="e">
        <f>IF(A998="","",'Frese Valve Selection'!C998)</f>
        <v>#N/A</v>
      </c>
      <c r="C998" s="41" t="e">
        <f>IF(A998="","",'Frese Valve Selection'!AE998)</f>
        <v>#N/A</v>
      </c>
      <c r="D998" s="41"/>
      <c r="E998" s="41"/>
      <c r="F998" s="41" t="e">
        <f>IF(A998="","",'Frese Valve Selection'!D998)</f>
        <v>#N/A</v>
      </c>
      <c r="G998" s="41">
        <v>1</v>
      </c>
      <c r="H998" s="41" t="s">
        <v>78</v>
      </c>
      <c r="I998" s="41" t="e">
        <f>IF(A998="","",'Frese Valve Selection'!AF998&amp;" kPa")</f>
        <v>#N/A</v>
      </c>
      <c r="J998" s="41" t="e">
        <f>IF(A998="","",'Frese Valve Selection'!B998)</f>
        <v>#N/A</v>
      </c>
      <c r="K998" s="42" t="e">
        <f>IF(A998="","",'Frese Valve Selection'!E998)</f>
        <v>#N/A</v>
      </c>
    </row>
    <row r="999" spans="1:11">
      <c r="A999" s="40" t="e">
        <f>IF('Frese Valve Selection'!Q999=1,IF(ISBLANK('Frese Valve Selection'!T999),"",'Frese Valve Selection'!T999),"")</f>
        <v>#N/A</v>
      </c>
      <c r="B999" s="41" t="e">
        <f>IF(A999="","",'Frese Valve Selection'!C999)</f>
        <v>#N/A</v>
      </c>
      <c r="C999" s="41" t="e">
        <f>IF(A999="","",'Frese Valve Selection'!AE999)</f>
        <v>#N/A</v>
      </c>
      <c r="D999" s="41"/>
      <c r="E999" s="41"/>
      <c r="F999" s="41" t="e">
        <f>IF(A999="","",'Frese Valve Selection'!D999)</f>
        <v>#N/A</v>
      </c>
      <c r="G999" s="41">
        <v>1</v>
      </c>
      <c r="H999" s="41" t="s">
        <v>78</v>
      </c>
      <c r="I999" s="41" t="e">
        <f>IF(A999="","",'Frese Valve Selection'!AF999&amp;" kPa")</f>
        <v>#N/A</v>
      </c>
      <c r="J999" s="41" t="e">
        <f>IF(A999="","",'Frese Valve Selection'!B999)</f>
        <v>#N/A</v>
      </c>
      <c r="K999" s="42" t="e">
        <f>IF(A999="","",'Frese Valve Selection'!E999)</f>
        <v>#N/A</v>
      </c>
    </row>
    <row r="1000" spans="1:11">
      <c r="A1000" s="40" t="e">
        <f>IF('Frese Valve Selection'!Q1000=1,IF(ISBLANK('Frese Valve Selection'!T1000),"",'Frese Valve Selection'!T1000),"")</f>
        <v>#N/A</v>
      </c>
      <c r="B1000" s="41" t="e">
        <f>IF(A1000="","",'Frese Valve Selection'!C1000)</f>
        <v>#N/A</v>
      </c>
      <c r="C1000" s="41" t="e">
        <f>IF(A1000="","",'Frese Valve Selection'!AE1000)</f>
        <v>#N/A</v>
      </c>
      <c r="D1000" s="41"/>
      <c r="E1000" s="41"/>
      <c r="F1000" s="41" t="e">
        <f>IF(A1000="","",'Frese Valve Selection'!D1000)</f>
        <v>#N/A</v>
      </c>
      <c r="G1000" s="41">
        <v>1</v>
      </c>
      <c r="H1000" s="41" t="s">
        <v>78</v>
      </c>
      <c r="I1000" s="41" t="e">
        <f>IF(A1000="","",'Frese Valve Selection'!AF1000&amp;" kPa")</f>
        <v>#N/A</v>
      </c>
      <c r="J1000" s="41" t="e">
        <f>IF(A1000="","",'Frese Valve Selection'!B1000)</f>
        <v>#N/A</v>
      </c>
      <c r="K1000" s="42" t="e">
        <f>IF(A1000="","",'Frese Valve Selection'!E1000)</f>
        <v>#N/A</v>
      </c>
    </row>
  </sheetData>
  <sheetProtection algorithmName="SHA-512" hashValue="y2z//nPdYldRLpQ3TiS1oCMPP+lBg2y3wuPzqjWETG311fJ3iXEzAmtlc6rqPnd/SHIggJSVDcE0PcFmB8beFA==" saltValue="7HDCgy4KsMq1NiucMylerA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5EB3-AAC6-45A8-8ADE-793608D97357}">
  <dimension ref="B1:BB322"/>
  <sheetViews>
    <sheetView zoomScale="70" zoomScaleNormal="70" workbookViewId="0">
      <pane ySplit="3" topLeftCell="A144" activePane="bottomLeft" state="frozen"/>
      <selection activeCell="Q307" sqref="Q307"/>
      <selection pane="bottomLeft" activeCell="P176" sqref="P176"/>
    </sheetView>
  </sheetViews>
  <sheetFormatPr defaultColWidth="8.85546875" defaultRowHeight="15"/>
  <cols>
    <col min="1" max="1" width="9.140625"/>
    <col min="2" max="2" width="14.140625" bestFit="1" customWidth="1"/>
    <col min="3" max="3" width="15.85546875" bestFit="1" customWidth="1"/>
    <col min="4" max="4" width="11.85546875" bestFit="1" customWidth="1"/>
    <col min="5" max="10" width="9.140625"/>
    <col min="11" max="11" width="14.42578125" bestFit="1" customWidth="1"/>
    <col min="12" max="12" width="9.140625"/>
    <col min="13" max="13" width="12" bestFit="1" customWidth="1"/>
    <col min="14" max="14" width="10" bestFit="1" customWidth="1"/>
    <col min="15" max="15" width="12.85546875" bestFit="1" customWidth="1"/>
    <col min="16" max="16" width="14.85546875" bestFit="1" customWidth="1"/>
    <col min="17" max="17" width="13.42578125" bestFit="1" customWidth="1"/>
    <col min="18" max="18" width="15.85546875" bestFit="1" customWidth="1"/>
    <col min="19" max="19" width="14.85546875" bestFit="1" customWidth="1"/>
    <col min="20" max="20" width="12.85546875" bestFit="1" customWidth="1"/>
    <col min="21" max="21" width="12.28515625" bestFit="1" customWidth="1"/>
    <col min="22" max="22" width="16.28515625" bestFit="1" customWidth="1"/>
    <col min="23" max="23" width="13" bestFit="1" customWidth="1"/>
    <col min="24" max="24" width="13" customWidth="1"/>
    <col min="25" max="25" width="9.140625"/>
    <col min="26" max="26" width="13.42578125" bestFit="1" customWidth="1"/>
    <col min="27" max="27" width="14.42578125" bestFit="1" customWidth="1"/>
    <col min="28" max="28" width="16.7109375" bestFit="1" customWidth="1"/>
    <col min="29" max="29" width="14.7109375" bestFit="1" customWidth="1"/>
    <col min="30" max="32" width="9.140625"/>
    <col min="33" max="33" width="19.42578125" bestFit="1" customWidth="1"/>
    <col min="34" max="34" width="21.7109375" bestFit="1" customWidth="1"/>
    <col min="35" max="38" width="9.140625"/>
    <col min="39" max="39" width="11.140625" bestFit="1" customWidth="1"/>
    <col min="40" max="40" width="11" bestFit="1" customWidth="1"/>
    <col min="41" max="42" width="9.140625"/>
    <col min="43" max="43" width="18.140625" bestFit="1" customWidth="1"/>
    <col min="44" max="45" width="9.140625"/>
  </cols>
  <sheetData>
    <row r="1" spans="2:54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J1">
        <v>27</v>
      </c>
      <c r="AK1">
        <v>28</v>
      </c>
      <c r="AL1">
        <v>29</v>
      </c>
      <c r="AM1">
        <v>30</v>
      </c>
      <c r="AN1">
        <v>17</v>
      </c>
      <c r="AO1">
        <v>17</v>
      </c>
      <c r="AP1">
        <v>17</v>
      </c>
      <c r="AQ1">
        <v>17</v>
      </c>
      <c r="AR1">
        <v>17</v>
      </c>
      <c r="AS1">
        <v>17</v>
      </c>
      <c r="AT1">
        <v>17</v>
      </c>
      <c r="AU1">
        <v>17</v>
      </c>
      <c r="AV1">
        <v>17</v>
      </c>
      <c r="AW1">
        <v>17</v>
      </c>
      <c r="AX1">
        <v>17</v>
      </c>
      <c r="AY1">
        <v>17</v>
      </c>
      <c r="AZ1">
        <v>17</v>
      </c>
      <c r="BA1">
        <v>17</v>
      </c>
      <c r="BB1">
        <v>17</v>
      </c>
    </row>
    <row r="2" spans="2:54" ht="74.25" customHeight="1">
      <c r="N2" s="114" t="s">
        <v>114</v>
      </c>
      <c r="O2" s="114"/>
      <c r="P2" s="114"/>
      <c r="Q2" s="114"/>
      <c r="R2" s="114"/>
      <c r="S2" s="114"/>
      <c r="T2" s="114"/>
      <c r="V2" s="115" t="s">
        <v>115</v>
      </c>
      <c r="W2" s="115"/>
      <c r="X2" s="115"/>
      <c r="Y2" s="115"/>
      <c r="Z2" s="115"/>
      <c r="AA2" s="115"/>
      <c r="AB2" s="115"/>
      <c r="AC2" s="115"/>
      <c r="AE2" s="87" t="s">
        <v>116</v>
      </c>
      <c r="AF2" s="87" t="s">
        <v>117</v>
      </c>
    </row>
    <row r="3" spans="2:54" ht="38.25" customHeight="1">
      <c r="B3" t="s">
        <v>118</v>
      </c>
      <c r="C3" s="2" t="s">
        <v>16</v>
      </c>
      <c r="D3" s="2" t="s">
        <v>32</v>
      </c>
      <c r="E3" s="2" t="s">
        <v>119</v>
      </c>
      <c r="F3" s="2" t="s">
        <v>120</v>
      </c>
      <c r="G3" s="2" t="s">
        <v>121</v>
      </c>
      <c r="H3" s="2" t="s">
        <v>33</v>
      </c>
      <c r="I3" s="2" t="s">
        <v>34</v>
      </c>
      <c r="J3" s="2" t="s">
        <v>35</v>
      </c>
      <c r="K3" s="2" t="s">
        <v>36</v>
      </c>
      <c r="L3" s="39" t="s">
        <v>122</v>
      </c>
      <c r="M3" s="39" t="s">
        <v>123</v>
      </c>
      <c r="N3" t="s">
        <v>124</v>
      </c>
      <c r="O3" t="s">
        <v>125</v>
      </c>
      <c r="P3" t="s">
        <v>126</v>
      </c>
      <c r="Q3" t="s">
        <v>127</v>
      </c>
      <c r="R3" t="s">
        <v>128</v>
      </c>
      <c r="S3" t="s">
        <v>129</v>
      </c>
      <c r="T3" t="s">
        <v>130</v>
      </c>
      <c r="V3" s="70" t="s">
        <v>131</v>
      </c>
      <c r="W3" s="70" t="s">
        <v>132</v>
      </c>
      <c r="X3" s="70" t="s">
        <v>133</v>
      </c>
      <c r="Y3" s="70" t="s">
        <v>134</v>
      </c>
      <c r="Z3" s="70" t="s">
        <v>135</v>
      </c>
      <c r="AA3" s="70" t="s">
        <v>136</v>
      </c>
      <c r="AB3" s="70" t="s">
        <v>137</v>
      </c>
      <c r="AC3" s="70" t="s">
        <v>138</v>
      </c>
      <c r="AG3" t="s">
        <v>139</v>
      </c>
      <c r="AH3" t="s">
        <v>140</v>
      </c>
      <c r="AJ3" t="s">
        <v>141</v>
      </c>
      <c r="AQ3" t="s">
        <v>142</v>
      </c>
      <c r="AR3" t="s">
        <v>143</v>
      </c>
    </row>
    <row r="4" spans="2:54">
      <c r="B4" t="s">
        <v>144</v>
      </c>
      <c r="C4" t="s">
        <v>145</v>
      </c>
      <c r="D4" t="s">
        <v>146</v>
      </c>
      <c r="E4">
        <v>2.5</v>
      </c>
      <c r="F4">
        <v>30</v>
      </c>
      <c r="G4">
        <v>200</v>
      </c>
      <c r="H4" t="s">
        <v>147</v>
      </c>
      <c r="I4" t="s">
        <v>148</v>
      </c>
      <c r="J4" t="s">
        <v>149</v>
      </c>
      <c r="K4" t="s">
        <v>150</v>
      </c>
      <c r="N4">
        <v>0</v>
      </c>
      <c r="O4">
        <v>0</v>
      </c>
      <c r="P4">
        <v>0</v>
      </c>
      <c r="Q4">
        <v>0</v>
      </c>
      <c r="R4">
        <v>0</v>
      </c>
      <c r="S4">
        <v>2.06E-2</v>
      </c>
      <c r="T4">
        <v>-0.1176</v>
      </c>
      <c r="V4">
        <v>30</v>
      </c>
      <c r="W4">
        <v>14.3</v>
      </c>
      <c r="X4" t="s">
        <v>151</v>
      </c>
      <c r="Y4">
        <v>0</v>
      </c>
      <c r="Z4">
        <v>0</v>
      </c>
      <c r="AA4">
        <v>-3.0000000000000001E-6</v>
      </c>
      <c r="AB4">
        <v>9.7000000000000003E-3</v>
      </c>
      <c r="AC4">
        <v>13.981999999999999</v>
      </c>
      <c r="AG4">
        <v>1</v>
      </c>
      <c r="AH4">
        <v>1</v>
      </c>
      <c r="AJ4" s="24" t="e">
        <f>IF(AP34="UDEN FOR OMRÅDET","NOT POSSIBLE",IF($B$7&lt;30,14.3,((((-0.000003*#REF!^2+0.0097*#REF!+13.982))))))</f>
        <v>#REF!</v>
      </c>
      <c r="AL4" s="21" t="s">
        <v>152</v>
      </c>
      <c r="AM4" s="22" t="s">
        <v>153</v>
      </c>
      <c r="AN4" s="22" t="s">
        <v>154</v>
      </c>
      <c r="AO4" s="23" t="e">
        <f>IF(AP34="UDEN FOR OMRÅDET","NOT POSSIBLE",IF(AQ34="UDEN FOR OMRÅDET","NOT POSSIBLE",(0.0206*#REF!-0.1176)))</f>
        <v>#REF!</v>
      </c>
      <c r="AQ4" t="s">
        <v>18</v>
      </c>
      <c r="AR4" t="s">
        <v>18</v>
      </c>
    </row>
    <row r="5" spans="2:54">
      <c r="B5" t="s">
        <v>155</v>
      </c>
      <c r="C5" t="str">
        <f>C4</f>
        <v>Optima Compact</v>
      </c>
      <c r="D5" t="s">
        <v>156</v>
      </c>
      <c r="E5">
        <v>2.5</v>
      </c>
      <c r="F5">
        <v>30</v>
      </c>
      <c r="G5">
        <v>200</v>
      </c>
      <c r="H5" t="str">
        <f>H4</f>
        <v>PN25</v>
      </c>
      <c r="I5" t="str">
        <f>I4</f>
        <v>DZR Brass</v>
      </c>
      <c r="J5" t="s">
        <v>149</v>
      </c>
      <c r="K5" t="str">
        <f>K4</f>
        <v>Thread M/M</v>
      </c>
      <c r="N5">
        <v>0</v>
      </c>
      <c r="O5">
        <v>0</v>
      </c>
      <c r="P5">
        <v>0</v>
      </c>
      <c r="Q5">
        <v>0</v>
      </c>
      <c r="R5">
        <v>0</v>
      </c>
      <c r="S5">
        <v>2.06E-2</v>
      </c>
      <c r="T5">
        <v>-0.1176</v>
      </c>
      <c r="V5">
        <v>30</v>
      </c>
      <c r="W5">
        <v>14.3</v>
      </c>
      <c r="X5" t="s">
        <v>151</v>
      </c>
      <c r="Y5">
        <v>0</v>
      </c>
      <c r="Z5">
        <v>0</v>
      </c>
      <c r="AA5">
        <v>-3.0000000000000001E-6</v>
      </c>
      <c r="AB5">
        <v>9.7000000000000003E-3</v>
      </c>
      <c r="AC5">
        <v>13.981999999999999</v>
      </c>
      <c r="AG5">
        <v>2</v>
      </c>
      <c r="AH5">
        <v>2</v>
      </c>
      <c r="AJ5" s="24" t="e">
        <f>IF(AP36="UDEN FOR OMRÅDET","NOT POSSIBLE",IF($B$7&lt;30,14.3,((((-0.000003*#REF!^2+0.0097*#REF!+13.982))))))</f>
        <v>#REF!</v>
      </c>
      <c r="AL5" s="21" t="s">
        <v>157</v>
      </c>
      <c r="AM5" s="22" t="s">
        <v>153</v>
      </c>
      <c r="AN5" s="22" t="s">
        <v>154</v>
      </c>
      <c r="AO5" s="23" t="e">
        <f>IF(AP36="UDEN FOR OMRÅDET","NOT POSSIBLE",IF(AQ36="UDEN FOR OMRÅDET","NOT POSSIBLE",(0.0206*#REF!-0.1176)))</f>
        <v>#REF!</v>
      </c>
      <c r="AQ5" t="s">
        <v>18</v>
      </c>
      <c r="AR5" t="s">
        <v>18</v>
      </c>
    </row>
    <row r="6" spans="2:54">
      <c r="B6" t="s">
        <v>158</v>
      </c>
      <c r="C6" t="str">
        <f t="shared" ref="C6:C15" si="0">C5</f>
        <v>Optima Compact</v>
      </c>
      <c r="D6" t="s">
        <v>159</v>
      </c>
      <c r="E6">
        <v>2.5</v>
      </c>
      <c r="F6">
        <v>100</v>
      </c>
      <c r="G6">
        <v>575</v>
      </c>
      <c r="H6" t="str">
        <f t="shared" ref="H6:K15" si="1">H5</f>
        <v>PN25</v>
      </c>
      <c r="I6" t="s">
        <v>148</v>
      </c>
      <c r="J6" t="s">
        <v>149</v>
      </c>
      <c r="K6" t="s">
        <v>150</v>
      </c>
      <c r="N6">
        <v>0</v>
      </c>
      <c r="O6">
        <v>0</v>
      </c>
      <c r="P6">
        <v>0</v>
      </c>
      <c r="Q6">
        <v>0</v>
      </c>
      <c r="R6">
        <v>0</v>
      </c>
      <c r="S6">
        <v>7.1999999999999998E-3</v>
      </c>
      <c r="T6">
        <v>-0.1158</v>
      </c>
      <c r="V6">
        <v>97</v>
      </c>
      <c r="W6">
        <v>14.9</v>
      </c>
      <c r="X6" t="s">
        <v>151</v>
      </c>
      <c r="Y6">
        <v>0</v>
      </c>
      <c r="Z6">
        <v>0</v>
      </c>
      <c r="AA6">
        <v>-3.0000000000000001E-6</v>
      </c>
      <c r="AB6">
        <v>9.7000000000000003E-3</v>
      </c>
      <c r="AC6">
        <v>13.981999999999999</v>
      </c>
      <c r="AG6">
        <v>3</v>
      </c>
      <c r="AH6">
        <v>3</v>
      </c>
      <c r="AJ6" s="24" t="e">
        <f>IF(AP38="UDEN FOR OMRÅDET","NOT POSSIBLE",IF($B$7&lt;97,14.9,((((-0.000003*#REF!^2+0.0097*#REF!+13.982))))))</f>
        <v>#REF!</v>
      </c>
      <c r="AL6" s="21" t="s">
        <v>160</v>
      </c>
      <c r="AM6" s="22" t="s">
        <v>161</v>
      </c>
      <c r="AN6" s="22" t="s">
        <v>162</v>
      </c>
      <c r="AO6" s="23" t="e">
        <f>IF(AP38="UDEN FOR OMRÅDET","NOT POSSIBLE",IF(AQ38="UDEN FOR OMRÅDET","NOT POSSIBLE",(0.0072*#REF!-0.1158)))</f>
        <v>#REF!</v>
      </c>
      <c r="AQ6" t="s">
        <v>18</v>
      </c>
      <c r="AR6" t="s">
        <v>18</v>
      </c>
    </row>
    <row r="7" spans="2:54">
      <c r="B7" t="s">
        <v>163</v>
      </c>
      <c r="C7" t="str">
        <f t="shared" si="0"/>
        <v>Optima Compact</v>
      </c>
      <c r="D7" t="s">
        <v>164</v>
      </c>
      <c r="E7">
        <v>2.5</v>
      </c>
      <c r="F7">
        <v>100</v>
      </c>
      <c r="G7">
        <v>575</v>
      </c>
      <c r="H7" t="str">
        <f t="shared" si="1"/>
        <v>PN25</v>
      </c>
      <c r="I7" t="str">
        <f t="shared" si="1"/>
        <v>DZR Brass</v>
      </c>
      <c r="J7" t="s">
        <v>149</v>
      </c>
      <c r="K7" t="str">
        <f t="shared" ref="K7" si="2">K6</f>
        <v>Thread M/M</v>
      </c>
      <c r="N7">
        <v>0</v>
      </c>
      <c r="O7">
        <v>0</v>
      </c>
      <c r="P7">
        <v>0</v>
      </c>
      <c r="Q7">
        <v>0</v>
      </c>
      <c r="R7">
        <v>0</v>
      </c>
      <c r="S7">
        <v>7.1999999999999998E-3</v>
      </c>
      <c r="T7">
        <v>-0.1158</v>
      </c>
      <c r="V7">
        <v>97</v>
      </c>
      <c r="W7">
        <v>14.9</v>
      </c>
      <c r="X7" t="s">
        <v>151</v>
      </c>
      <c r="Y7">
        <v>0</v>
      </c>
      <c r="Z7">
        <v>0</v>
      </c>
      <c r="AA7">
        <v>-3.0000000000000001E-6</v>
      </c>
      <c r="AB7">
        <v>9.7000000000000003E-3</v>
      </c>
      <c r="AC7">
        <v>13.981999999999999</v>
      </c>
      <c r="AG7">
        <v>4</v>
      </c>
      <c r="AH7">
        <v>4</v>
      </c>
      <c r="AJ7" s="24" t="e">
        <f>IF(AP40="UDEN FOR OMRÅDET","NOT POSSIBLE",IF($B$7&lt;97,14.9,((((-0.000003*#REF!^2+0.0097*#REF!+13.982))))))</f>
        <v>#REF!</v>
      </c>
      <c r="AL7" s="27" t="s">
        <v>165</v>
      </c>
      <c r="AM7" s="28" t="s">
        <v>161</v>
      </c>
      <c r="AN7" s="28" t="s">
        <v>162</v>
      </c>
      <c r="AO7" s="23" t="e">
        <f>IF(AP40="UDEN FOR OMRÅDET","NOT POSSIBLE",IF(AQ40="UDEN FOR OMRÅDET","NOT POSSIBLE",(0.0072*#REF!-0.1158)))</f>
        <v>#REF!</v>
      </c>
      <c r="AQ7" t="s">
        <v>18</v>
      </c>
      <c r="AR7" t="s">
        <v>18</v>
      </c>
    </row>
    <row r="8" spans="2:54">
      <c r="B8" t="s">
        <v>166</v>
      </c>
      <c r="C8" t="str">
        <f t="shared" si="0"/>
        <v>Optima Compact</v>
      </c>
      <c r="D8" t="s">
        <v>146</v>
      </c>
      <c r="E8">
        <v>5</v>
      </c>
      <c r="F8">
        <v>65</v>
      </c>
      <c r="G8">
        <v>370</v>
      </c>
      <c r="H8" t="str">
        <f t="shared" si="1"/>
        <v>PN25</v>
      </c>
      <c r="I8" t="s">
        <v>148</v>
      </c>
      <c r="J8" t="s">
        <v>149</v>
      </c>
      <c r="K8" t="s">
        <v>150</v>
      </c>
      <c r="N8">
        <v>0</v>
      </c>
      <c r="O8">
        <v>0</v>
      </c>
      <c r="P8">
        <v>0</v>
      </c>
      <c r="Q8">
        <v>0</v>
      </c>
      <c r="R8">
        <v>0</v>
      </c>
      <c r="S8">
        <v>1.11E-2</v>
      </c>
      <c r="T8">
        <v>-0.1246</v>
      </c>
      <c r="V8">
        <v>66</v>
      </c>
      <c r="W8">
        <v>14.6</v>
      </c>
      <c r="X8" t="s">
        <v>151</v>
      </c>
      <c r="Y8">
        <v>0</v>
      </c>
      <c r="Z8">
        <v>0</v>
      </c>
      <c r="AA8">
        <v>-3.0000000000000001E-6</v>
      </c>
      <c r="AB8">
        <v>9.7000000000000003E-3</v>
      </c>
      <c r="AC8">
        <v>13.981999999999999</v>
      </c>
      <c r="AG8">
        <v>5</v>
      </c>
      <c r="AH8">
        <v>5</v>
      </c>
      <c r="AJ8" s="24" t="e">
        <f>IF(AP35="UDEN FOR OMRÅDET","NOT POSSIBLE",IF($B$7&lt;66,14.6,((((-0.000003*#REF!^2+0.0097*#REF!+13.982))))))</f>
        <v>#REF!</v>
      </c>
      <c r="AL8" s="25" t="s">
        <v>167</v>
      </c>
      <c r="AM8" s="26" t="s">
        <v>168</v>
      </c>
      <c r="AN8" s="26" t="s">
        <v>154</v>
      </c>
      <c r="AO8" s="23" t="e">
        <f>IF(AP35="UDEN FOR OMRÅDET","NOT POSSIBLE",IF(AQ35="UDEN FOR OMRÅDET","NOT POSSIBLE",(0.0111*#REF!-0.1246)))</f>
        <v>#REF!</v>
      </c>
      <c r="AQ8" t="s">
        <v>18</v>
      </c>
      <c r="AR8" t="s">
        <v>18</v>
      </c>
    </row>
    <row r="9" spans="2:54">
      <c r="B9" t="s">
        <v>169</v>
      </c>
      <c r="C9" t="str">
        <f t="shared" si="0"/>
        <v>Optima Compact</v>
      </c>
      <c r="D9" t="s">
        <v>156</v>
      </c>
      <c r="E9">
        <v>5</v>
      </c>
      <c r="F9">
        <v>65</v>
      </c>
      <c r="G9">
        <v>370</v>
      </c>
      <c r="H9" t="str">
        <f t="shared" si="1"/>
        <v>PN25</v>
      </c>
      <c r="I9" t="str">
        <f t="shared" si="1"/>
        <v>DZR Brass</v>
      </c>
      <c r="J9" t="s">
        <v>149</v>
      </c>
      <c r="K9" t="str">
        <f t="shared" ref="K9" si="3">K8</f>
        <v>Thread M/M</v>
      </c>
      <c r="N9">
        <v>0</v>
      </c>
      <c r="O9">
        <v>0</v>
      </c>
      <c r="P9">
        <v>0</v>
      </c>
      <c r="Q9">
        <v>0</v>
      </c>
      <c r="R9">
        <v>0</v>
      </c>
      <c r="S9">
        <v>1.11E-2</v>
      </c>
      <c r="T9">
        <v>-0.1246</v>
      </c>
      <c r="V9">
        <v>66</v>
      </c>
      <c r="W9">
        <v>14.6</v>
      </c>
      <c r="X9" t="s">
        <v>151</v>
      </c>
      <c r="Y9">
        <v>0</v>
      </c>
      <c r="Z9">
        <v>0</v>
      </c>
      <c r="AA9">
        <v>-3.0000000000000001E-6</v>
      </c>
      <c r="AB9">
        <v>9.7000000000000003E-3</v>
      </c>
      <c r="AC9">
        <v>13.981999999999999</v>
      </c>
      <c r="AG9">
        <v>6</v>
      </c>
      <c r="AH9">
        <v>6</v>
      </c>
      <c r="AJ9" s="24" t="e">
        <f>IF(AP37="UDEN FOR OMRÅDET","NOT POSSIBLE",IF($B$7&lt;66,14.6,((((-0.000003*#REF!^2+0.0097*#REF!+13.982))))))</f>
        <v>#REF!</v>
      </c>
      <c r="AL9" s="25" t="s">
        <v>170</v>
      </c>
      <c r="AM9" s="26" t="s">
        <v>168</v>
      </c>
      <c r="AN9" s="26" t="s">
        <v>154</v>
      </c>
      <c r="AO9" s="23" t="e">
        <f>IF(AP37="UDEN FOR OMRÅDET","NOT POSSIBLE",IF(AQ37="UDEN FOR OMRÅDET","NOT POSSIBLE",(0.0111*#REF!-0.1246)))</f>
        <v>#REF!</v>
      </c>
      <c r="AQ9" t="s">
        <v>18</v>
      </c>
      <c r="AR9" t="s">
        <v>18</v>
      </c>
    </row>
    <row r="10" spans="2:54">
      <c r="B10" t="s">
        <v>171</v>
      </c>
      <c r="C10" t="str">
        <f t="shared" si="0"/>
        <v>Optima Compact</v>
      </c>
      <c r="D10" t="s">
        <v>159</v>
      </c>
      <c r="E10">
        <v>5</v>
      </c>
      <c r="F10">
        <v>220</v>
      </c>
      <c r="G10">
        <v>1330</v>
      </c>
      <c r="H10" t="str">
        <f t="shared" si="1"/>
        <v>PN25</v>
      </c>
      <c r="I10" t="s">
        <v>148</v>
      </c>
      <c r="J10" t="s">
        <v>149</v>
      </c>
      <c r="K10" t="s">
        <v>150</v>
      </c>
      <c r="N10">
        <v>0</v>
      </c>
      <c r="O10">
        <v>0</v>
      </c>
      <c r="P10">
        <v>0</v>
      </c>
      <c r="Q10">
        <v>0</v>
      </c>
      <c r="R10">
        <v>0</v>
      </c>
      <c r="S10">
        <v>3.0999999999999999E-3</v>
      </c>
      <c r="T10">
        <v>-7.3899999999999993E-2</v>
      </c>
      <c r="V10">
        <v>219</v>
      </c>
      <c r="W10">
        <v>16</v>
      </c>
      <c r="X10" t="s">
        <v>151</v>
      </c>
      <c r="Y10">
        <v>0</v>
      </c>
      <c r="Z10">
        <v>0</v>
      </c>
      <c r="AA10">
        <v>-3.0000000000000001E-6</v>
      </c>
      <c r="AB10">
        <v>9.7000000000000003E-3</v>
      </c>
      <c r="AC10">
        <v>13.981999999999999</v>
      </c>
      <c r="AG10">
        <v>7</v>
      </c>
      <c r="AH10">
        <v>7</v>
      </c>
      <c r="AJ10" s="24" t="e">
        <f>IF(AP39="UDEN FOR OMRÅDET","NOT POSSIBLE",IF($B$7&lt;219,16,((((-0.000003*#REF!^2+0.0097*#REF!+13.982))))))</f>
        <v>#REF!</v>
      </c>
      <c r="AL10" s="25" t="s">
        <v>172</v>
      </c>
      <c r="AM10" s="26" t="s">
        <v>173</v>
      </c>
      <c r="AN10" s="26" t="s">
        <v>174</v>
      </c>
      <c r="AO10" s="23" t="e">
        <f>IF(AP39="UDEN FOR OMRÅDET","NOT POSSIBLE",IF(AQ39="UDEN FOR OMRÅDET","NOT POSSIBLE",( 0.0031*#REF!-0.0739)))</f>
        <v>#REF!</v>
      </c>
      <c r="AQ10" t="s">
        <v>18</v>
      </c>
      <c r="AR10" t="s">
        <v>18</v>
      </c>
    </row>
    <row r="11" spans="2:54">
      <c r="B11" t="s">
        <v>175</v>
      </c>
      <c r="C11" t="str">
        <f t="shared" si="0"/>
        <v>Optima Compact</v>
      </c>
      <c r="D11" t="s">
        <v>164</v>
      </c>
      <c r="E11">
        <v>5</v>
      </c>
      <c r="F11">
        <v>220</v>
      </c>
      <c r="G11">
        <v>1330</v>
      </c>
      <c r="H11" t="str">
        <f t="shared" si="1"/>
        <v>PN25</v>
      </c>
      <c r="I11" t="str">
        <f t="shared" si="1"/>
        <v>DZR Brass</v>
      </c>
      <c r="J11" t="s">
        <v>149</v>
      </c>
      <c r="K11" t="str">
        <f t="shared" ref="K11" si="4">K10</f>
        <v>Thread M/M</v>
      </c>
      <c r="N11">
        <v>0</v>
      </c>
      <c r="O11">
        <v>0</v>
      </c>
      <c r="P11">
        <v>0</v>
      </c>
      <c r="Q11">
        <v>0</v>
      </c>
      <c r="R11">
        <v>0</v>
      </c>
      <c r="S11">
        <v>3.0999999999999999E-3</v>
      </c>
      <c r="T11">
        <v>-7.3899999999999993E-2</v>
      </c>
      <c r="V11">
        <v>219</v>
      </c>
      <c r="W11">
        <v>16</v>
      </c>
      <c r="X11" t="s">
        <v>151</v>
      </c>
      <c r="Y11">
        <v>0</v>
      </c>
      <c r="Z11">
        <v>0</v>
      </c>
      <c r="AA11">
        <v>-3.0000000000000001E-6</v>
      </c>
      <c r="AB11">
        <v>9.7000000000000003E-3</v>
      </c>
      <c r="AC11">
        <v>13.981999999999999</v>
      </c>
      <c r="AD11" s="43"/>
      <c r="AE11" s="11"/>
      <c r="AF11" s="11"/>
      <c r="AG11" s="11">
        <v>8</v>
      </c>
      <c r="AH11" s="11">
        <v>8</v>
      </c>
      <c r="AI11" s="11"/>
      <c r="AJ11" s="24" t="e">
        <f>IF(AP42="UDEN FOR OMRÅDET","NOT POSSIBLE",IF($B$7&lt;219,16,((((-0.000003*#REF!^2+0.0097*#REF!+13.982))))))</f>
        <v>#REF!</v>
      </c>
      <c r="AL11" s="27" t="s">
        <v>176</v>
      </c>
      <c r="AM11" s="28" t="s">
        <v>173</v>
      </c>
      <c r="AN11" s="28" t="s">
        <v>174</v>
      </c>
      <c r="AO11" s="23" t="e">
        <f>IF(AP42="UDEN FOR OMRÅDET","NOT POSSIBLE",IF(AQ42="UDEN FOR OMRÅDET","NOT POSSIBLE",( 0.0031*#REF!-0.0739)))</f>
        <v>#REF!</v>
      </c>
      <c r="AQ11" t="s">
        <v>18</v>
      </c>
      <c r="AR11" t="s">
        <v>18</v>
      </c>
    </row>
    <row r="12" spans="2:54">
      <c r="B12" t="s">
        <v>177</v>
      </c>
      <c r="C12" t="str">
        <f t="shared" si="0"/>
        <v>Optima Compact</v>
      </c>
      <c r="D12" t="s">
        <v>164</v>
      </c>
      <c r="E12">
        <v>5.5</v>
      </c>
      <c r="F12">
        <v>300</v>
      </c>
      <c r="G12">
        <v>1800</v>
      </c>
      <c r="H12" t="str">
        <f t="shared" si="1"/>
        <v>PN25</v>
      </c>
      <c r="I12" t="s">
        <v>148</v>
      </c>
      <c r="J12" t="s">
        <v>149</v>
      </c>
      <c r="K12" t="s">
        <v>150</v>
      </c>
      <c r="N12">
        <v>0</v>
      </c>
      <c r="O12">
        <v>0</v>
      </c>
      <c r="P12">
        <v>7.3799999999999999E-13</v>
      </c>
      <c r="Q12">
        <v>-3.305773E-9</v>
      </c>
      <c r="R12">
        <v>4.7649538039999998E-6</v>
      </c>
      <c r="S12">
        <v>-1.01647006109E-4</v>
      </c>
      <c r="T12">
        <v>0.28165501096783402</v>
      </c>
      <c r="V12">
        <v>219</v>
      </c>
      <c r="W12">
        <v>16</v>
      </c>
      <c r="X12" t="s">
        <v>178</v>
      </c>
      <c r="Y12">
        <v>-1.338352</v>
      </c>
      <c r="Z12">
        <v>13.061298000000001</v>
      </c>
      <c r="AA12">
        <v>-41.975653999999999</v>
      </c>
      <c r="AB12">
        <v>55.306488999999999</v>
      </c>
      <c r="AC12">
        <v>-2.9204479999999999</v>
      </c>
      <c r="AG12">
        <v>9</v>
      </c>
      <c r="AH12">
        <v>9</v>
      </c>
      <c r="AJ12" s="24" t="e">
        <f>IF(AP43="UDEN FOR OMRÅDET","NOT POSSIBLE",IF($B$7&lt;219,16,((((-1.338352*AO12^4+13.061298*AO12^3-41.975654*AO12^2+55.306489*AO12-2.920448))))))</f>
        <v>#REF!</v>
      </c>
      <c r="AL12" s="25" t="s">
        <v>179</v>
      </c>
      <c r="AM12" s="26" t="s">
        <v>180</v>
      </c>
      <c r="AN12" s="26" t="s">
        <v>181</v>
      </c>
      <c r="AO12" s="23" t="e">
        <f>IF(AP43="UDEN FOR OMRÅDET","NOT POSSIBLE",IF(AQ43="UDEN FOR OMRÅDET","NOT POSSIBLE",(ROUND(0.000000000000738*#REF!^4-0.000000003305773*#REF!^3+0.000004764953804*#REF!^2-0.000101647006109*#REF!+0.281655010967834,1))))</f>
        <v>#REF!</v>
      </c>
      <c r="AQ12" t="s">
        <v>18</v>
      </c>
      <c r="AR12" t="s">
        <v>178</v>
      </c>
    </row>
    <row r="13" spans="2:54">
      <c r="B13" t="s">
        <v>182</v>
      </c>
      <c r="C13" t="str">
        <f t="shared" si="0"/>
        <v>Optima Compact</v>
      </c>
      <c r="D13" t="s">
        <v>75</v>
      </c>
      <c r="E13">
        <v>5.5</v>
      </c>
      <c r="F13">
        <v>280</v>
      </c>
      <c r="G13">
        <v>1800</v>
      </c>
      <c r="H13" t="str">
        <f t="shared" si="1"/>
        <v>PN25</v>
      </c>
      <c r="I13" t="str">
        <f t="shared" si="1"/>
        <v>DZR Brass</v>
      </c>
      <c r="J13" t="s">
        <v>149</v>
      </c>
      <c r="K13" t="str">
        <f t="shared" ref="K13" si="5">K12</f>
        <v>Thread M/M</v>
      </c>
      <c r="N13" s="44">
        <v>1.4E-19</v>
      </c>
      <c r="O13" s="44">
        <v>-1.19861E-15</v>
      </c>
      <c r="P13" s="44">
        <v>4.1364332799999997E-12</v>
      </c>
      <c r="Q13" s="44">
        <v>-7.1397826672399998E-9</v>
      </c>
      <c r="R13" s="44">
        <v>5.8438784076055601E-6</v>
      </c>
      <c r="S13">
        <v>5.7927654188503705E-4</v>
      </c>
      <c r="T13">
        <v>0.11330832994119</v>
      </c>
      <c r="V13">
        <v>219</v>
      </c>
      <c r="W13">
        <v>16</v>
      </c>
      <c r="X13" t="s">
        <v>178</v>
      </c>
      <c r="Y13">
        <v>-4.8800000000000003E-2</v>
      </c>
      <c r="Z13">
        <v>1.2823</v>
      </c>
      <c r="AA13">
        <v>-4.3242000000000003</v>
      </c>
      <c r="AB13">
        <v>6.5949</v>
      </c>
      <c r="AC13">
        <v>12.629</v>
      </c>
      <c r="AG13">
        <v>10</v>
      </c>
      <c r="AH13">
        <v>10</v>
      </c>
      <c r="AJ13" s="24" t="e">
        <f>IF(AP44="UDEN FOR OMRÅDET","NOT POSSIBLE",IF($B$7&lt;219,16,((((-0.0488*AO13^4+1.2823*AO13^3-4.3242*AO13^2+6.5949*AO13+12.629))))))</f>
        <v>#REF!</v>
      </c>
      <c r="AL13" s="27" t="s">
        <v>183</v>
      </c>
      <c r="AM13" s="28" t="s">
        <v>184</v>
      </c>
      <c r="AN13" s="28" t="s">
        <v>162</v>
      </c>
      <c r="AO13" s="23" t="e">
        <f>IF(AP44="UDEN FOR OMRÅDET","NOT POSSIBLE",IF(AQ44="UDEN FOR OMRÅDET","NOT POSSIBLE",(ROUND(1.4E-19*#REF!^6-1.19861E-15*#REF!^5+4.13643328E-12*#REF!^4-7.13978266724E-09*#REF!^3+5.84387840760556E-06*#REF!^2+0.000579276541885037*#REF!+0.11330832994119,1))))</f>
        <v>#REF!</v>
      </c>
      <c r="AQ13" t="s">
        <v>18</v>
      </c>
      <c r="AR13" t="s">
        <v>178</v>
      </c>
    </row>
    <row r="14" spans="2:54">
      <c r="B14" t="s">
        <v>185</v>
      </c>
      <c r="C14" t="str">
        <f t="shared" si="0"/>
        <v>Optima Compact</v>
      </c>
      <c r="D14" t="s">
        <v>186</v>
      </c>
      <c r="E14">
        <v>5.5</v>
      </c>
      <c r="F14">
        <v>600</v>
      </c>
      <c r="G14">
        <v>3609</v>
      </c>
      <c r="H14" t="str">
        <f t="shared" si="1"/>
        <v>PN25</v>
      </c>
      <c r="I14" t="s">
        <v>148</v>
      </c>
      <c r="J14" t="s">
        <v>149</v>
      </c>
      <c r="K14" t="s">
        <v>150</v>
      </c>
      <c r="N14">
        <v>0</v>
      </c>
      <c r="O14">
        <v>0</v>
      </c>
      <c r="P14">
        <v>0</v>
      </c>
      <c r="Q14">
        <v>0</v>
      </c>
      <c r="R14">
        <v>0</v>
      </c>
      <c r="S14">
        <v>1.1299999999999999E-3</v>
      </c>
      <c r="T14">
        <v>-7.7965999999999994E-2</v>
      </c>
      <c r="V14">
        <v>600</v>
      </c>
      <c r="W14">
        <v>17.3</v>
      </c>
      <c r="X14" t="s">
        <v>178</v>
      </c>
      <c r="Y14">
        <v>0</v>
      </c>
      <c r="Z14">
        <v>0.1565</v>
      </c>
      <c r="AA14">
        <v>-0.43909999999999999</v>
      </c>
      <c r="AB14">
        <v>0.7641</v>
      </c>
      <c r="AC14">
        <v>16.949000000000002</v>
      </c>
      <c r="AG14">
        <v>11</v>
      </c>
      <c r="AH14">
        <v>11</v>
      </c>
      <c r="AJ14" s="24" t="e">
        <f>IF(AP45="UDEN FOR OMRÅDET","NOT POSSIBLE",IF($B$7&lt;600,17.3,((((0.1565*AO14^3-0.4391*AO14^2+0.7641*AO14+16.949))))))</f>
        <v>#REF!</v>
      </c>
      <c r="AL14" s="25" t="s">
        <v>187</v>
      </c>
      <c r="AM14" s="26" t="s">
        <v>188</v>
      </c>
      <c r="AN14" s="26" t="s">
        <v>189</v>
      </c>
      <c r="AO14" s="23" t="e">
        <f>IF(AP45="UDEN FOR OMRÅDET","NOT POSSIBLE",IF(AQ45="UDEN FOR OMRÅDET","NOT POSSIBLE",( 0.00113*#REF!-0.077966)))</f>
        <v>#REF!</v>
      </c>
      <c r="AQ14" t="s">
        <v>18</v>
      </c>
      <c r="AR14" t="s">
        <v>178</v>
      </c>
    </row>
    <row r="15" spans="2:54">
      <c r="B15" t="s">
        <v>190</v>
      </c>
      <c r="C15" t="str">
        <f t="shared" si="0"/>
        <v>Optima Compact</v>
      </c>
      <c r="D15" t="s">
        <v>191</v>
      </c>
      <c r="E15">
        <v>5.5</v>
      </c>
      <c r="F15">
        <v>550</v>
      </c>
      <c r="G15">
        <v>4001</v>
      </c>
      <c r="H15" t="str">
        <f t="shared" si="1"/>
        <v>PN25</v>
      </c>
      <c r="I15" t="str">
        <f t="shared" si="1"/>
        <v>DZR Brass</v>
      </c>
      <c r="J15" t="s">
        <v>149</v>
      </c>
      <c r="K15" t="str">
        <f t="shared" si="1"/>
        <v>Thread M/M</v>
      </c>
      <c r="N15">
        <v>0</v>
      </c>
      <c r="O15">
        <v>0</v>
      </c>
      <c r="P15">
        <v>0</v>
      </c>
      <c r="Q15">
        <v>0</v>
      </c>
      <c r="R15">
        <v>0</v>
      </c>
      <c r="S15">
        <v>9.8499999999999998E-4</v>
      </c>
      <c r="T15">
        <v>5.8127999999999999E-2</v>
      </c>
      <c r="V15">
        <v>550</v>
      </c>
      <c r="W15">
        <v>17.899999999999999</v>
      </c>
      <c r="X15" t="s">
        <v>178</v>
      </c>
      <c r="Y15">
        <v>0</v>
      </c>
      <c r="Z15">
        <v>0.319164</v>
      </c>
      <c r="AA15">
        <v>-1.0076830000000001</v>
      </c>
      <c r="AB15">
        <v>1.6226830000000001</v>
      </c>
      <c r="AC15">
        <v>17.20149</v>
      </c>
      <c r="AG15">
        <v>12</v>
      </c>
      <c r="AH15">
        <v>12</v>
      </c>
      <c r="AJ15" s="24" t="e">
        <f>IF(AP46="UDEN FOR OMRÅDET","NOT POSSIBLE",IF($B$7&lt;550,17.9,((((0.319164*AO15^3-1.007683*AO15^2+1.622683*AO15+17.20149))))))</f>
        <v>#REF!</v>
      </c>
      <c r="AL15" s="27" t="s">
        <v>191</v>
      </c>
      <c r="AM15" s="28" t="s">
        <v>192</v>
      </c>
      <c r="AN15" s="28" t="s">
        <v>181</v>
      </c>
      <c r="AO15" s="23" t="e">
        <f>IF(AP46="UDEN FOR OMRÅDET","NOT POSSIBLE",IF(AQ46="UDEN FOR OMRÅDET","NOT POSSIBLE",( 0.000985*#REF!+0.058128)))</f>
        <v>#REF!</v>
      </c>
      <c r="AQ15" t="s">
        <v>18</v>
      </c>
      <c r="AR15" t="s">
        <v>178</v>
      </c>
    </row>
    <row r="17" spans="2:34">
      <c r="B17" t="s">
        <v>193</v>
      </c>
      <c r="C17" t="s">
        <v>145</v>
      </c>
      <c r="D17" t="s">
        <v>146</v>
      </c>
      <c r="E17">
        <v>2.5</v>
      </c>
      <c r="F17">
        <v>30</v>
      </c>
      <c r="G17">
        <v>200</v>
      </c>
      <c r="H17" t="s">
        <v>147</v>
      </c>
      <c r="I17" t="s">
        <v>148</v>
      </c>
      <c r="J17" t="s">
        <v>88</v>
      </c>
      <c r="K17" t="s">
        <v>150</v>
      </c>
      <c r="N17">
        <v>0</v>
      </c>
      <c r="O17">
        <v>0</v>
      </c>
      <c r="P17">
        <v>0</v>
      </c>
      <c r="Q17">
        <v>0</v>
      </c>
      <c r="R17">
        <v>0</v>
      </c>
      <c r="S17">
        <v>2.06E-2</v>
      </c>
      <c r="T17">
        <v>-0.1176</v>
      </c>
      <c r="V17">
        <f>V4</f>
        <v>30</v>
      </c>
      <c r="W17">
        <f>W4</f>
        <v>14.3</v>
      </c>
      <c r="X17" t="str">
        <f>X4</f>
        <v>flow</v>
      </c>
      <c r="Y17">
        <f>Y4</f>
        <v>0</v>
      </c>
      <c r="Z17">
        <f t="shared" ref="Z17:AC17" si="6">Z4</f>
        <v>0</v>
      </c>
      <c r="AA17">
        <f t="shared" si="6"/>
        <v>-3.0000000000000001E-6</v>
      </c>
      <c r="AB17">
        <f t="shared" si="6"/>
        <v>9.7000000000000003E-3</v>
      </c>
      <c r="AC17">
        <f t="shared" si="6"/>
        <v>13.981999999999999</v>
      </c>
      <c r="AH17">
        <v>1</v>
      </c>
    </row>
    <row r="18" spans="2:34">
      <c r="B18" t="s">
        <v>194</v>
      </c>
      <c r="C18" t="str">
        <f>C17</f>
        <v>Optima Compact</v>
      </c>
      <c r="D18" t="s">
        <v>156</v>
      </c>
      <c r="E18">
        <v>2.5</v>
      </c>
      <c r="F18">
        <v>30</v>
      </c>
      <c r="G18">
        <v>200</v>
      </c>
      <c r="H18" t="str">
        <f>H17</f>
        <v>PN25</v>
      </c>
      <c r="I18" t="str">
        <f>I17</f>
        <v>DZR Brass</v>
      </c>
      <c r="J18" t="str">
        <f>J17</f>
        <v>1"</v>
      </c>
      <c r="K18" t="str">
        <f>K17</f>
        <v>Thread M/M</v>
      </c>
      <c r="N18">
        <v>0</v>
      </c>
      <c r="O18">
        <v>0</v>
      </c>
      <c r="P18">
        <v>0</v>
      </c>
      <c r="Q18">
        <v>0</v>
      </c>
      <c r="R18">
        <v>0</v>
      </c>
      <c r="S18">
        <v>2.06E-2</v>
      </c>
      <c r="T18">
        <v>-0.1176</v>
      </c>
      <c r="V18">
        <f t="shared" ref="V18:X18" si="7">V5</f>
        <v>30</v>
      </c>
      <c r="W18">
        <f t="shared" si="7"/>
        <v>14.3</v>
      </c>
      <c r="X18" t="str">
        <f t="shared" si="7"/>
        <v>flow</v>
      </c>
      <c r="Y18">
        <f t="shared" ref="Y18:AC18" si="8">Y5</f>
        <v>0</v>
      </c>
      <c r="Z18">
        <f t="shared" si="8"/>
        <v>0</v>
      </c>
      <c r="AA18">
        <f t="shared" si="8"/>
        <v>-3.0000000000000001E-6</v>
      </c>
      <c r="AB18">
        <f t="shared" si="8"/>
        <v>9.7000000000000003E-3</v>
      </c>
      <c r="AC18">
        <f t="shared" si="8"/>
        <v>13.981999999999999</v>
      </c>
      <c r="AH18">
        <v>2</v>
      </c>
    </row>
    <row r="19" spans="2:34">
      <c r="B19" t="s">
        <v>195</v>
      </c>
      <c r="C19" t="str">
        <f t="shared" ref="C19:C28" si="9">C18</f>
        <v>Optima Compact</v>
      </c>
      <c r="D19" t="s">
        <v>159</v>
      </c>
      <c r="E19">
        <v>2.5</v>
      </c>
      <c r="F19">
        <v>100</v>
      </c>
      <c r="G19">
        <v>575</v>
      </c>
      <c r="H19" t="str">
        <f t="shared" ref="H19:I28" si="10">H18</f>
        <v>PN25</v>
      </c>
      <c r="I19" t="s">
        <v>148</v>
      </c>
      <c r="J19" t="str">
        <f t="shared" ref="J19:K28" si="11">J18</f>
        <v>1"</v>
      </c>
      <c r="K19" t="s">
        <v>150</v>
      </c>
      <c r="N19">
        <v>0</v>
      </c>
      <c r="O19">
        <v>0</v>
      </c>
      <c r="P19">
        <v>0</v>
      </c>
      <c r="Q19">
        <v>0</v>
      </c>
      <c r="R19">
        <v>0</v>
      </c>
      <c r="S19">
        <v>7.1999999999999998E-3</v>
      </c>
      <c r="T19">
        <v>-0.1158</v>
      </c>
      <c r="V19">
        <f t="shared" ref="V19:X19" si="12">V6</f>
        <v>97</v>
      </c>
      <c r="W19">
        <f t="shared" si="12"/>
        <v>14.9</v>
      </c>
      <c r="X19" t="str">
        <f t="shared" si="12"/>
        <v>flow</v>
      </c>
      <c r="Y19">
        <f t="shared" ref="Y19:AC19" si="13">Y6</f>
        <v>0</v>
      </c>
      <c r="Z19">
        <f t="shared" si="13"/>
        <v>0</v>
      </c>
      <c r="AA19">
        <f t="shared" si="13"/>
        <v>-3.0000000000000001E-6</v>
      </c>
      <c r="AB19">
        <f t="shared" si="13"/>
        <v>9.7000000000000003E-3</v>
      </c>
      <c r="AC19">
        <f t="shared" si="13"/>
        <v>13.981999999999999</v>
      </c>
      <c r="AH19">
        <v>3</v>
      </c>
    </row>
    <row r="20" spans="2:34">
      <c r="B20" t="s">
        <v>196</v>
      </c>
      <c r="C20" t="str">
        <f t="shared" si="9"/>
        <v>Optima Compact</v>
      </c>
      <c r="D20" t="s">
        <v>164</v>
      </c>
      <c r="E20">
        <v>2.5</v>
      </c>
      <c r="F20">
        <v>100</v>
      </c>
      <c r="G20">
        <v>575</v>
      </c>
      <c r="H20" t="str">
        <f t="shared" si="10"/>
        <v>PN25</v>
      </c>
      <c r="I20" t="str">
        <f t="shared" si="10"/>
        <v>DZR Brass</v>
      </c>
      <c r="J20" t="str">
        <f t="shared" si="11"/>
        <v>1"</v>
      </c>
      <c r="K20" t="str">
        <f t="shared" si="11"/>
        <v>Thread M/M</v>
      </c>
      <c r="N20">
        <v>0</v>
      </c>
      <c r="O20">
        <v>0</v>
      </c>
      <c r="P20">
        <v>0</v>
      </c>
      <c r="Q20">
        <v>0</v>
      </c>
      <c r="R20">
        <v>0</v>
      </c>
      <c r="S20">
        <v>7.1999999999999998E-3</v>
      </c>
      <c r="T20">
        <v>-0.1158</v>
      </c>
      <c r="V20">
        <f t="shared" ref="V20:X20" si="14">V7</f>
        <v>97</v>
      </c>
      <c r="W20">
        <f t="shared" si="14"/>
        <v>14.9</v>
      </c>
      <c r="X20" t="str">
        <f t="shared" si="14"/>
        <v>flow</v>
      </c>
      <c r="Y20">
        <f t="shared" ref="Y20:AC20" si="15">Y7</f>
        <v>0</v>
      </c>
      <c r="Z20">
        <f t="shared" si="15"/>
        <v>0</v>
      </c>
      <c r="AA20">
        <f t="shared" si="15"/>
        <v>-3.0000000000000001E-6</v>
      </c>
      <c r="AB20">
        <f t="shared" si="15"/>
        <v>9.7000000000000003E-3</v>
      </c>
      <c r="AC20">
        <f t="shared" si="15"/>
        <v>13.981999999999999</v>
      </c>
      <c r="AH20">
        <v>4</v>
      </c>
    </row>
    <row r="21" spans="2:34">
      <c r="B21" t="s">
        <v>197</v>
      </c>
      <c r="C21" t="str">
        <f t="shared" si="9"/>
        <v>Optima Compact</v>
      </c>
      <c r="D21" t="s">
        <v>146</v>
      </c>
      <c r="E21">
        <v>5</v>
      </c>
      <c r="F21">
        <v>65</v>
      </c>
      <c r="G21">
        <v>370</v>
      </c>
      <c r="H21" t="str">
        <f t="shared" si="10"/>
        <v>PN25</v>
      </c>
      <c r="I21" t="s">
        <v>148</v>
      </c>
      <c r="J21" t="str">
        <f t="shared" si="11"/>
        <v>1"</v>
      </c>
      <c r="K21" t="s">
        <v>150</v>
      </c>
      <c r="N21">
        <v>0</v>
      </c>
      <c r="O21">
        <v>0</v>
      </c>
      <c r="P21">
        <v>0</v>
      </c>
      <c r="Q21">
        <v>0</v>
      </c>
      <c r="R21">
        <v>0</v>
      </c>
      <c r="S21">
        <v>1.11E-2</v>
      </c>
      <c r="T21">
        <v>-0.1246</v>
      </c>
      <c r="V21">
        <f t="shared" ref="V21:X21" si="16">V8</f>
        <v>66</v>
      </c>
      <c r="W21">
        <f t="shared" si="16"/>
        <v>14.6</v>
      </c>
      <c r="X21" t="str">
        <f t="shared" si="16"/>
        <v>flow</v>
      </c>
      <c r="Y21">
        <f t="shared" ref="Y21:AC21" si="17">Y8</f>
        <v>0</v>
      </c>
      <c r="Z21">
        <f t="shared" si="17"/>
        <v>0</v>
      </c>
      <c r="AA21">
        <f t="shared" si="17"/>
        <v>-3.0000000000000001E-6</v>
      </c>
      <c r="AB21">
        <f t="shared" si="17"/>
        <v>9.7000000000000003E-3</v>
      </c>
      <c r="AC21">
        <f t="shared" si="17"/>
        <v>13.981999999999999</v>
      </c>
      <c r="AH21">
        <v>5</v>
      </c>
    </row>
    <row r="22" spans="2:34">
      <c r="B22" t="s">
        <v>198</v>
      </c>
      <c r="C22" t="str">
        <f t="shared" si="9"/>
        <v>Optima Compact</v>
      </c>
      <c r="D22" t="s">
        <v>156</v>
      </c>
      <c r="E22">
        <v>5</v>
      </c>
      <c r="F22">
        <v>65</v>
      </c>
      <c r="G22">
        <v>370</v>
      </c>
      <c r="H22" t="str">
        <f t="shared" si="10"/>
        <v>PN25</v>
      </c>
      <c r="I22" t="str">
        <f t="shared" si="10"/>
        <v>DZR Brass</v>
      </c>
      <c r="J22" t="str">
        <f t="shared" si="11"/>
        <v>1"</v>
      </c>
      <c r="K22" t="str">
        <f t="shared" si="11"/>
        <v>Thread M/M</v>
      </c>
      <c r="N22">
        <v>0</v>
      </c>
      <c r="O22">
        <v>0</v>
      </c>
      <c r="P22">
        <v>0</v>
      </c>
      <c r="Q22">
        <v>0</v>
      </c>
      <c r="R22">
        <v>0</v>
      </c>
      <c r="S22">
        <v>1.11E-2</v>
      </c>
      <c r="T22">
        <v>-0.1246</v>
      </c>
      <c r="V22">
        <f t="shared" ref="V22:X22" si="18">V9</f>
        <v>66</v>
      </c>
      <c r="W22">
        <f t="shared" si="18"/>
        <v>14.6</v>
      </c>
      <c r="X22" t="str">
        <f t="shared" si="18"/>
        <v>flow</v>
      </c>
      <c r="Y22">
        <f t="shared" ref="Y22:AC22" si="19">Y9</f>
        <v>0</v>
      </c>
      <c r="Z22">
        <f t="shared" si="19"/>
        <v>0</v>
      </c>
      <c r="AA22">
        <f t="shared" si="19"/>
        <v>-3.0000000000000001E-6</v>
      </c>
      <c r="AB22">
        <f t="shared" si="19"/>
        <v>9.7000000000000003E-3</v>
      </c>
      <c r="AC22">
        <f t="shared" si="19"/>
        <v>13.981999999999999</v>
      </c>
      <c r="AH22">
        <v>6</v>
      </c>
    </row>
    <row r="23" spans="2:34">
      <c r="B23" t="s">
        <v>199</v>
      </c>
      <c r="C23" t="str">
        <f t="shared" si="9"/>
        <v>Optima Compact</v>
      </c>
      <c r="D23" t="s">
        <v>159</v>
      </c>
      <c r="E23">
        <v>5</v>
      </c>
      <c r="F23">
        <v>220</v>
      </c>
      <c r="G23">
        <v>1330</v>
      </c>
      <c r="H23" t="str">
        <f t="shared" si="10"/>
        <v>PN25</v>
      </c>
      <c r="I23" t="s">
        <v>148</v>
      </c>
      <c r="J23" t="str">
        <f t="shared" si="11"/>
        <v>1"</v>
      </c>
      <c r="K23" t="s">
        <v>150</v>
      </c>
      <c r="N23">
        <v>0</v>
      </c>
      <c r="O23">
        <v>0</v>
      </c>
      <c r="P23">
        <v>0</v>
      </c>
      <c r="Q23">
        <v>0</v>
      </c>
      <c r="R23">
        <v>0</v>
      </c>
      <c r="S23">
        <v>3.0999999999999999E-3</v>
      </c>
      <c r="T23">
        <v>-7.3899999999999993E-2</v>
      </c>
      <c r="V23">
        <f t="shared" ref="V23:X23" si="20">V10</f>
        <v>219</v>
      </c>
      <c r="W23">
        <f t="shared" si="20"/>
        <v>16</v>
      </c>
      <c r="X23" t="str">
        <f t="shared" si="20"/>
        <v>flow</v>
      </c>
      <c r="Y23">
        <f t="shared" ref="Y23:AC23" si="21">Y10</f>
        <v>0</v>
      </c>
      <c r="Z23">
        <f t="shared" si="21"/>
        <v>0</v>
      </c>
      <c r="AA23">
        <f t="shared" si="21"/>
        <v>-3.0000000000000001E-6</v>
      </c>
      <c r="AB23">
        <f t="shared" si="21"/>
        <v>9.7000000000000003E-3</v>
      </c>
      <c r="AC23">
        <f t="shared" si="21"/>
        <v>13.981999999999999</v>
      </c>
      <c r="AH23">
        <v>7</v>
      </c>
    </row>
    <row r="24" spans="2:34">
      <c r="B24" t="s">
        <v>200</v>
      </c>
      <c r="C24" t="str">
        <f t="shared" si="9"/>
        <v>Optima Compact</v>
      </c>
      <c r="D24" t="s">
        <v>164</v>
      </c>
      <c r="E24">
        <v>5</v>
      </c>
      <c r="F24">
        <v>220</v>
      </c>
      <c r="G24">
        <v>1330</v>
      </c>
      <c r="H24" t="str">
        <f t="shared" si="10"/>
        <v>PN25</v>
      </c>
      <c r="I24" t="str">
        <f t="shared" si="10"/>
        <v>DZR Brass</v>
      </c>
      <c r="J24" t="str">
        <f t="shared" si="11"/>
        <v>1"</v>
      </c>
      <c r="K24" t="str">
        <f t="shared" si="11"/>
        <v>Thread M/M</v>
      </c>
      <c r="N24">
        <v>0</v>
      </c>
      <c r="O24">
        <v>0</v>
      </c>
      <c r="P24">
        <v>0</v>
      </c>
      <c r="Q24">
        <v>0</v>
      </c>
      <c r="R24">
        <v>0</v>
      </c>
      <c r="S24">
        <v>3.0999999999999999E-3</v>
      </c>
      <c r="T24">
        <v>-7.3899999999999993E-2</v>
      </c>
      <c r="V24">
        <f t="shared" ref="V24:X24" si="22">V11</f>
        <v>219</v>
      </c>
      <c r="W24">
        <f t="shared" si="22"/>
        <v>16</v>
      </c>
      <c r="X24" t="str">
        <f t="shared" si="22"/>
        <v>flow</v>
      </c>
      <c r="Y24">
        <f t="shared" ref="Y24:AC24" si="23">Y11</f>
        <v>0</v>
      </c>
      <c r="Z24">
        <f t="shared" si="23"/>
        <v>0</v>
      </c>
      <c r="AA24">
        <f t="shared" si="23"/>
        <v>-3.0000000000000001E-6</v>
      </c>
      <c r="AB24">
        <f t="shared" si="23"/>
        <v>9.7000000000000003E-3</v>
      </c>
      <c r="AC24">
        <f t="shared" si="23"/>
        <v>13.981999999999999</v>
      </c>
      <c r="AH24" s="11">
        <v>8</v>
      </c>
    </row>
    <row r="25" spans="2:34">
      <c r="B25" t="s">
        <v>201</v>
      </c>
      <c r="C25" t="str">
        <f t="shared" si="9"/>
        <v>Optima Compact</v>
      </c>
      <c r="D25" t="s">
        <v>164</v>
      </c>
      <c r="E25">
        <v>5.5</v>
      </c>
      <c r="F25">
        <v>300</v>
      </c>
      <c r="G25">
        <v>1800</v>
      </c>
      <c r="H25" t="str">
        <f t="shared" si="10"/>
        <v>PN25</v>
      </c>
      <c r="I25" t="s">
        <v>148</v>
      </c>
      <c r="J25" t="str">
        <f t="shared" si="11"/>
        <v>1"</v>
      </c>
      <c r="K25" t="s">
        <v>150</v>
      </c>
      <c r="N25">
        <v>0</v>
      </c>
      <c r="O25">
        <v>0</v>
      </c>
      <c r="P25">
        <v>7.3799999999999999E-13</v>
      </c>
      <c r="Q25">
        <v>-3.305773E-9</v>
      </c>
      <c r="R25">
        <v>4.7649538039999998E-6</v>
      </c>
      <c r="S25">
        <v>-1.01647006109E-4</v>
      </c>
      <c r="T25">
        <v>0.28165501096783402</v>
      </c>
      <c r="V25">
        <f t="shared" ref="V25:X25" si="24">V12</f>
        <v>219</v>
      </c>
      <c r="W25">
        <f t="shared" si="24"/>
        <v>16</v>
      </c>
      <c r="X25" t="str">
        <f t="shared" si="24"/>
        <v>preset</v>
      </c>
      <c r="Y25">
        <f t="shared" ref="Y25:AC25" si="25">Y12</f>
        <v>-1.338352</v>
      </c>
      <c r="Z25">
        <f t="shared" si="25"/>
        <v>13.061298000000001</v>
      </c>
      <c r="AA25">
        <f t="shared" si="25"/>
        <v>-41.975653999999999</v>
      </c>
      <c r="AB25">
        <f t="shared" si="25"/>
        <v>55.306488999999999</v>
      </c>
      <c r="AC25">
        <f t="shared" si="25"/>
        <v>-2.9204479999999999</v>
      </c>
      <c r="AH25">
        <v>9</v>
      </c>
    </row>
    <row r="26" spans="2:34">
      <c r="B26" t="s">
        <v>202</v>
      </c>
      <c r="C26" t="str">
        <f t="shared" si="9"/>
        <v>Optima Compact</v>
      </c>
      <c r="D26" t="s">
        <v>75</v>
      </c>
      <c r="E26">
        <v>5.5</v>
      </c>
      <c r="F26">
        <v>280</v>
      </c>
      <c r="G26">
        <v>1800</v>
      </c>
      <c r="H26" t="str">
        <f t="shared" si="10"/>
        <v>PN25</v>
      </c>
      <c r="I26" t="str">
        <f t="shared" si="10"/>
        <v>DZR Brass</v>
      </c>
      <c r="J26" t="str">
        <f t="shared" si="11"/>
        <v>1"</v>
      </c>
      <c r="K26" t="str">
        <f t="shared" si="11"/>
        <v>Thread M/M</v>
      </c>
      <c r="N26" s="44">
        <v>1.4E-19</v>
      </c>
      <c r="O26" s="44">
        <v>-1.19861E-15</v>
      </c>
      <c r="P26" s="44">
        <v>4.1364332799999997E-12</v>
      </c>
      <c r="Q26" s="44">
        <v>-7.1397826672399998E-9</v>
      </c>
      <c r="R26" s="44">
        <v>5.8438784076055601E-6</v>
      </c>
      <c r="S26">
        <v>5.7927654188503705E-4</v>
      </c>
      <c r="T26">
        <v>0.11330832994119</v>
      </c>
      <c r="V26">
        <f t="shared" ref="V26:X26" si="26">V13</f>
        <v>219</v>
      </c>
      <c r="W26">
        <f t="shared" si="26"/>
        <v>16</v>
      </c>
      <c r="X26" t="str">
        <f t="shared" si="26"/>
        <v>preset</v>
      </c>
      <c r="Y26">
        <f t="shared" ref="Y26:AC26" si="27">Y13</f>
        <v>-4.8800000000000003E-2</v>
      </c>
      <c r="Z26">
        <f t="shared" si="27"/>
        <v>1.2823</v>
      </c>
      <c r="AA26">
        <f t="shared" si="27"/>
        <v>-4.3242000000000003</v>
      </c>
      <c r="AB26">
        <f t="shared" si="27"/>
        <v>6.5949</v>
      </c>
      <c r="AC26">
        <f t="shared" si="27"/>
        <v>12.629</v>
      </c>
      <c r="AH26">
        <v>10</v>
      </c>
    </row>
    <row r="27" spans="2:34">
      <c r="B27" t="s">
        <v>203</v>
      </c>
      <c r="C27" t="str">
        <f t="shared" si="9"/>
        <v>Optima Compact</v>
      </c>
      <c r="D27" t="s">
        <v>186</v>
      </c>
      <c r="E27">
        <v>5.5</v>
      </c>
      <c r="F27">
        <v>600</v>
      </c>
      <c r="G27">
        <v>3609</v>
      </c>
      <c r="H27" t="str">
        <f t="shared" si="10"/>
        <v>PN25</v>
      </c>
      <c r="I27" t="s">
        <v>148</v>
      </c>
      <c r="J27" t="str">
        <f t="shared" si="11"/>
        <v>1"</v>
      </c>
      <c r="K27" t="s">
        <v>150</v>
      </c>
      <c r="N27">
        <v>0</v>
      </c>
      <c r="O27">
        <v>0</v>
      </c>
      <c r="P27">
        <v>0</v>
      </c>
      <c r="Q27">
        <v>0</v>
      </c>
      <c r="R27">
        <v>0</v>
      </c>
      <c r="S27">
        <v>1.1299999999999999E-3</v>
      </c>
      <c r="T27">
        <v>-7.7965999999999994E-2</v>
      </c>
      <c r="V27">
        <f t="shared" ref="V27:X27" si="28">V14</f>
        <v>600</v>
      </c>
      <c r="W27">
        <f t="shared" si="28"/>
        <v>17.3</v>
      </c>
      <c r="X27" t="str">
        <f t="shared" si="28"/>
        <v>preset</v>
      </c>
      <c r="Y27">
        <f t="shared" ref="Y27:AC27" si="29">Y14</f>
        <v>0</v>
      </c>
      <c r="Z27">
        <f t="shared" si="29"/>
        <v>0.1565</v>
      </c>
      <c r="AA27">
        <f t="shared" si="29"/>
        <v>-0.43909999999999999</v>
      </c>
      <c r="AB27">
        <f t="shared" si="29"/>
        <v>0.7641</v>
      </c>
      <c r="AC27">
        <f t="shared" si="29"/>
        <v>16.949000000000002</v>
      </c>
      <c r="AH27">
        <v>11</v>
      </c>
    </row>
    <row r="28" spans="2:34">
      <c r="B28" t="s">
        <v>204</v>
      </c>
      <c r="C28" t="str">
        <f t="shared" si="9"/>
        <v>Optima Compact</v>
      </c>
      <c r="D28" t="s">
        <v>191</v>
      </c>
      <c r="E28">
        <v>5.5</v>
      </c>
      <c r="F28">
        <v>550</v>
      </c>
      <c r="G28">
        <v>4001</v>
      </c>
      <c r="H28" t="str">
        <f t="shared" si="10"/>
        <v>PN25</v>
      </c>
      <c r="I28" t="str">
        <f t="shared" si="10"/>
        <v>DZR Brass</v>
      </c>
      <c r="J28" t="str">
        <f t="shared" si="11"/>
        <v>1"</v>
      </c>
      <c r="K28" t="str">
        <f t="shared" si="11"/>
        <v>Thread M/M</v>
      </c>
      <c r="N28">
        <v>0</v>
      </c>
      <c r="O28">
        <v>0</v>
      </c>
      <c r="P28">
        <v>0</v>
      </c>
      <c r="Q28">
        <v>0</v>
      </c>
      <c r="R28">
        <v>0</v>
      </c>
      <c r="S28">
        <v>9.8499999999999998E-4</v>
      </c>
      <c r="T28">
        <v>5.8127999999999999E-2</v>
      </c>
      <c r="V28">
        <f t="shared" ref="V28:X28" si="30">V15</f>
        <v>550</v>
      </c>
      <c r="W28">
        <f t="shared" si="30"/>
        <v>17.899999999999999</v>
      </c>
      <c r="X28" t="str">
        <f t="shared" si="30"/>
        <v>preset</v>
      </c>
      <c r="Y28">
        <f t="shared" ref="Y28:AC28" si="31">Y15</f>
        <v>0</v>
      </c>
      <c r="Z28">
        <f t="shared" si="31"/>
        <v>0.319164</v>
      </c>
      <c r="AA28">
        <f t="shared" si="31"/>
        <v>-1.0076830000000001</v>
      </c>
      <c r="AB28">
        <f t="shared" si="31"/>
        <v>1.6226830000000001</v>
      </c>
      <c r="AC28">
        <f t="shared" si="31"/>
        <v>17.20149</v>
      </c>
      <c r="AH28">
        <v>12</v>
      </c>
    </row>
    <row r="30" spans="2:34">
      <c r="B30" t="s">
        <v>205</v>
      </c>
      <c r="C30" t="s">
        <v>145</v>
      </c>
      <c r="D30" t="s">
        <v>156</v>
      </c>
      <c r="E30">
        <v>2.5</v>
      </c>
      <c r="F30">
        <v>30</v>
      </c>
      <c r="G30">
        <v>200</v>
      </c>
      <c r="H30" t="s">
        <v>147</v>
      </c>
      <c r="I30" t="s">
        <v>148</v>
      </c>
      <c r="J30" t="s">
        <v>149</v>
      </c>
      <c r="K30" t="s">
        <v>206</v>
      </c>
      <c r="N30">
        <f>N5</f>
        <v>0</v>
      </c>
      <c r="O30">
        <f t="shared" ref="O30:T30" si="32">O5</f>
        <v>0</v>
      </c>
      <c r="P30">
        <f t="shared" si="32"/>
        <v>0</v>
      </c>
      <c r="Q30">
        <f t="shared" si="32"/>
        <v>0</v>
      </c>
      <c r="R30">
        <f t="shared" si="32"/>
        <v>0</v>
      </c>
      <c r="S30">
        <f t="shared" si="32"/>
        <v>2.06E-2</v>
      </c>
      <c r="T30">
        <f t="shared" si="32"/>
        <v>-0.1176</v>
      </c>
      <c r="V30">
        <f>V5</f>
        <v>30</v>
      </c>
      <c r="W30">
        <f t="shared" ref="W30:AC30" si="33">W5</f>
        <v>14.3</v>
      </c>
      <c r="X30" t="str">
        <f t="shared" si="33"/>
        <v>flow</v>
      </c>
      <c r="Y30">
        <f t="shared" si="33"/>
        <v>0</v>
      </c>
      <c r="Z30">
        <f t="shared" si="33"/>
        <v>0</v>
      </c>
      <c r="AA30">
        <f t="shared" si="33"/>
        <v>-3.0000000000000001E-6</v>
      </c>
      <c r="AB30">
        <f t="shared" si="33"/>
        <v>9.7000000000000003E-3</v>
      </c>
      <c r="AC30">
        <f t="shared" si="33"/>
        <v>13.981999999999999</v>
      </c>
      <c r="AH30">
        <v>2</v>
      </c>
    </row>
    <row r="31" spans="2:34">
      <c r="B31" t="s">
        <v>207</v>
      </c>
      <c r="C31" t="s">
        <v>145</v>
      </c>
      <c r="D31" t="s">
        <v>159</v>
      </c>
      <c r="E31">
        <v>2.5</v>
      </c>
      <c r="F31">
        <v>100</v>
      </c>
      <c r="G31">
        <v>575</v>
      </c>
      <c r="H31" t="s">
        <v>147</v>
      </c>
      <c r="I31" t="s">
        <v>148</v>
      </c>
      <c r="J31" t="s">
        <v>149</v>
      </c>
      <c r="K31" t="s">
        <v>206</v>
      </c>
      <c r="N31">
        <f t="shared" ref="N31:T32" si="34">N6</f>
        <v>0</v>
      </c>
      <c r="O31">
        <f t="shared" si="34"/>
        <v>0</v>
      </c>
      <c r="P31">
        <f t="shared" si="34"/>
        <v>0</v>
      </c>
      <c r="Q31">
        <f t="shared" si="34"/>
        <v>0</v>
      </c>
      <c r="R31">
        <f t="shared" si="34"/>
        <v>0</v>
      </c>
      <c r="S31">
        <f t="shared" si="34"/>
        <v>7.1999999999999998E-3</v>
      </c>
      <c r="T31">
        <f t="shared" si="34"/>
        <v>-0.1158</v>
      </c>
      <c r="V31">
        <f t="shared" ref="V31:AC31" si="35">V6</f>
        <v>97</v>
      </c>
      <c r="W31">
        <f t="shared" si="35"/>
        <v>14.9</v>
      </c>
      <c r="X31" t="str">
        <f t="shared" si="35"/>
        <v>flow</v>
      </c>
      <c r="Y31">
        <f t="shared" si="35"/>
        <v>0</v>
      </c>
      <c r="Z31">
        <f t="shared" si="35"/>
        <v>0</v>
      </c>
      <c r="AA31">
        <f t="shared" si="35"/>
        <v>-3.0000000000000001E-6</v>
      </c>
      <c r="AB31">
        <f t="shared" si="35"/>
        <v>9.7000000000000003E-3</v>
      </c>
      <c r="AC31">
        <f t="shared" si="35"/>
        <v>13.981999999999999</v>
      </c>
      <c r="AH31">
        <v>3</v>
      </c>
    </row>
    <row r="32" spans="2:34">
      <c r="B32" t="s">
        <v>208</v>
      </c>
      <c r="C32" t="s">
        <v>145</v>
      </c>
      <c r="D32" t="s">
        <v>164</v>
      </c>
      <c r="E32">
        <v>2.5</v>
      </c>
      <c r="F32">
        <v>100</v>
      </c>
      <c r="G32">
        <v>575</v>
      </c>
      <c r="H32" t="s">
        <v>147</v>
      </c>
      <c r="I32" t="s">
        <v>148</v>
      </c>
      <c r="J32" t="s">
        <v>149</v>
      </c>
      <c r="K32" t="s">
        <v>206</v>
      </c>
      <c r="N32">
        <f t="shared" si="34"/>
        <v>0</v>
      </c>
      <c r="O32">
        <f t="shared" si="34"/>
        <v>0</v>
      </c>
      <c r="P32">
        <f t="shared" si="34"/>
        <v>0</v>
      </c>
      <c r="Q32">
        <f t="shared" si="34"/>
        <v>0</v>
      </c>
      <c r="R32">
        <f t="shared" si="34"/>
        <v>0</v>
      </c>
      <c r="S32">
        <f t="shared" si="34"/>
        <v>7.1999999999999998E-3</v>
      </c>
      <c r="T32">
        <f t="shared" si="34"/>
        <v>-0.1158</v>
      </c>
      <c r="V32">
        <f t="shared" ref="V32:AC32" si="36">V7</f>
        <v>97</v>
      </c>
      <c r="W32">
        <f t="shared" si="36"/>
        <v>14.9</v>
      </c>
      <c r="X32" t="str">
        <f t="shared" si="36"/>
        <v>flow</v>
      </c>
      <c r="Y32">
        <f t="shared" si="36"/>
        <v>0</v>
      </c>
      <c r="Z32">
        <f t="shared" si="36"/>
        <v>0</v>
      </c>
      <c r="AA32">
        <f t="shared" si="36"/>
        <v>-3.0000000000000001E-6</v>
      </c>
      <c r="AB32">
        <f t="shared" si="36"/>
        <v>9.7000000000000003E-3</v>
      </c>
      <c r="AC32">
        <f t="shared" si="36"/>
        <v>13.981999999999999</v>
      </c>
      <c r="AH32">
        <v>4</v>
      </c>
    </row>
    <row r="33" spans="2:34">
      <c r="B33" t="s">
        <v>209</v>
      </c>
      <c r="C33" t="s">
        <v>145</v>
      </c>
      <c r="D33" t="s">
        <v>156</v>
      </c>
      <c r="E33">
        <v>5</v>
      </c>
      <c r="F33">
        <v>65</v>
      </c>
      <c r="G33">
        <v>370</v>
      </c>
      <c r="H33" t="s">
        <v>147</v>
      </c>
      <c r="I33" t="s">
        <v>148</v>
      </c>
      <c r="J33" t="s">
        <v>149</v>
      </c>
      <c r="K33" t="s">
        <v>206</v>
      </c>
      <c r="N33">
        <f>N9</f>
        <v>0</v>
      </c>
      <c r="O33">
        <f t="shared" ref="O33:T33" si="37">O9</f>
        <v>0</v>
      </c>
      <c r="P33">
        <f t="shared" si="37"/>
        <v>0</v>
      </c>
      <c r="Q33">
        <f t="shared" si="37"/>
        <v>0</v>
      </c>
      <c r="R33">
        <f t="shared" si="37"/>
        <v>0</v>
      </c>
      <c r="S33">
        <f t="shared" si="37"/>
        <v>1.11E-2</v>
      </c>
      <c r="T33">
        <f t="shared" si="37"/>
        <v>-0.1246</v>
      </c>
      <c r="V33">
        <f>V9</f>
        <v>66</v>
      </c>
      <c r="W33">
        <f t="shared" ref="W33:AC33" si="38">W9</f>
        <v>14.6</v>
      </c>
      <c r="X33" t="str">
        <f t="shared" si="38"/>
        <v>flow</v>
      </c>
      <c r="Y33">
        <f t="shared" si="38"/>
        <v>0</v>
      </c>
      <c r="Z33">
        <f t="shared" si="38"/>
        <v>0</v>
      </c>
      <c r="AA33">
        <f t="shared" si="38"/>
        <v>-3.0000000000000001E-6</v>
      </c>
      <c r="AB33">
        <f t="shared" si="38"/>
        <v>9.7000000000000003E-3</v>
      </c>
      <c r="AC33">
        <f t="shared" si="38"/>
        <v>13.981999999999999</v>
      </c>
      <c r="AH33">
        <v>6</v>
      </c>
    </row>
    <row r="34" spans="2:34">
      <c r="B34" t="s">
        <v>210</v>
      </c>
      <c r="C34" t="s">
        <v>145</v>
      </c>
      <c r="D34" t="s">
        <v>159</v>
      </c>
      <c r="E34">
        <v>5</v>
      </c>
      <c r="F34">
        <v>220</v>
      </c>
      <c r="G34">
        <v>1330</v>
      </c>
      <c r="H34" t="s">
        <v>147</v>
      </c>
      <c r="I34" t="s">
        <v>148</v>
      </c>
      <c r="J34" t="s">
        <v>149</v>
      </c>
      <c r="K34" t="s">
        <v>206</v>
      </c>
      <c r="N34">
        <f t="shared" ref="N34:T39" si="39">N10</f>
        <v>0</v>
      </c>
      <c r="O34">
        <f t="shared" si="39"/>
        <v>0</v>
      </c>
      <c r="P34">
        <f t="shared" si="39"/>
        <v>0</v>
      </c>
      <c r="Q34">
        <f t="shared" si="39"/>
        <v>0</v>
      </c>
      <c r="R34">
        <f t="shared" si="39"/>
        <v>0</v>
      </c>
      <c r="S34">
        <f t="shared" si="39"/>
        <v>3.0999999999999999E-3</v>
      </c>
      <c r="T34">
        <f t="shared" si="39"/>
        <v>-7.3899999999999993E-2</v>
      </c>
      <c r="V34">
        <f t="shared" ref="V34:AC34" si="40">V10</f>
        <v>219</v>
      </c>
      <c r="W34">
        <f t="shared" si="40"/>
        <v>16</v>
      </c>
      <c r="X34" t="str">
        <f t="shared" si="40"/>
        <v>flow</v>
      </c>
      <c r="Y34">
        <f t="shared" si="40"/>
        <v>0</v>
      </c>
      <c r="Z34">
        <f t="shared" si="40"/>
        <v>0</v>
      </c>
      <c r="AA34">
        <f t="shared" si="40"/>
        <v>-3.0000000000000001E-6</v>
      </c>
      <c r="AB34">
        <f t="shared" si="40"/>
        <v>9.7000000000000003E-3</v>
      </c>
      <c r="AC34">
        <f t="shared" si="40"/>
        <v>13.981999999999999</v>
      </c>
      <c r="AH34">
        <v>7</v>
      </c>
    </row>
    <row r="35" spans="2:34">
      <c r="B35" t="s">
        <v>211</v>
      </c>
      <c r="C35" t="s">
        <v>145</v>
      </c>
      <c r="D35" t="s">
        <v>164</v>
      </c>
      <c r="E35">
        <v>5</v>
      </c>
      <c r="F35">
        <v>220</v>
      </c>
      <c r="G35">
        <v>1330</v>
      </c>
      <c r="H35" t="s">
        <v>147</v>
      </c>
      <c r="I35" t="s">
        <v>148</v>
      </c>
      <c r="J35" t="s">
        <v>149</v>
      </c>
      <c r="K35" t="s">
        <v>206</v>
      </c>
      <c r="N35">
        <f t="shared" si="39"/>
        <v>0</v>
      </c>
      <c r="O35">
        <f t="shared" si="39"/>
        <v>0</v>
      </c>
      <c r="P35">
        <f t="shared" si="39"/>
        <v>0</v>
      </c>
      <c r="Q35">
        <f t="shared" si="39"/>
        <v>0</v>
      </c>
      <c r="R35">
        <f t="shared" si="39"/>
        <v>0</v>
      </c>
      <c r="S35">
        <f t="shared" si="39"/>
        <v>3.0999999999999999E-3</v>
      </c>
      <c r="T35">
        <f t="shared" si="39"/>
        <v>-7.3899999999999993E-2</v>
      </c>
      <c r="V35">
        <f t="shared" ref="V35:AC35" si="41">V11</f>
        <v>219</v>
      </c>
      <c r="W35">
        <f t="shared" si="41"/>
        <v>16</v>
      </c>
      <c r="X35" t="str">
        <f t="shared" si="41"/>
        <v>flow</v>
      </c>
      <c r="Y35">
        <f t="shared" si="41"/>
        <v>0</v>
      </c>
      <c r="Z35">
        <f t="shared" si="41"/>
        <v>0</v>
      </c>
      <c r="AA35">
        <f t="shared" si="41"/>
        <v>-3.0000000000000001E-6</v>
      </c>
      <c r="AB35">
        <f t="shared" si="41"/>
        <v>9.7000000000000003E-3</v>
      </c>
      <c r="AC35">
        <f t="shared" si="41"/>
        <v>13.981999999999999</v>
      </c>
      <c r="AH35" s="11">
        <v>8</v>
      </c>
    </row>
    <row r="36" spans="2:34">
      <c r="B36" t="s">
        <v>212</v>
      </c>
      <c r="C36" t="s">
        <v>145</v>
      </c>
      <c r="D36" t="s">
        <v>164</v>
      </c>
      <c r="E36">
        <v>5.5</v>
      </c>
      <c r="F36">
        <v>300</v>
      </c>
      <c r="G36">
        <v>1800</v>
      </c>
      <c r="H36" t="s">
        <v>147</v>
      </c>
      <c r="I36" t="s">
        <v>148</v>
      </c>
      <c r="J36" t="s">
        <v>149</v>
      </c>
      <c r="K36" t="s">
        <v>206</v>
      </c>
      <c r="N36">
        <f t="shared" si="39"/>
        <v>0</v>
      </c>
      <c r="O36">
        <f t="shared" si="39"/>
        <v>0</v>
      </c>
      <c r="P36">
        <f t="shared" si="39"/>
        <v>7.3799999999999999E-13</v>
      </c>
      <c r="Q36">
        <f t="shared" si="39"/>
        <v>-3.305773E-9</v>
      </c>
      <c r="R36">
        <f t="shared" si="39"/>
        <v>4.7649538039999998E-6</v>
      </c>
      <c r="S36">
        <f t="shared" si="39"/>
        <v>-1.01647006109E-4</v>
      </c>
      <c r="T36">
        <f t="shared" si="39"/>
        <v>0.28165501096783402</v>
      </c>
      <c r="V36">
        <f t="shared" ref="V36:AC36" si="42">V12</f>
        <v>219</v>
      </c>
      <c r="W36">
        <f t="shared" si="42"/>
        <v>16</v>
      </c>
      <c r="X36" t="str">
        <f t="shared" si="42"/>
        <v>preset</v>
      </c>
      <c r="Y36">
        <f t="shared" si="42"/>
        <v>-1.338352</v>
      </c>
      <c r="Z36">
        <f t="shared" si="42"/>
        <v>13.061298000000001</v>
      </c>
      <c r="AA36">
        <f t="shared" si="42"/>
        <v>-41.975653999999999</v>
      </c>
      <c r="AB36">
        <f t="shared" si="42"/>
        <v>55.306488999999999</v>
      </c>
      <c r="AC36">
        <f t="shared" si="42"/>
        <v>-2.9204479999999999</v>
      </c>
      <c r="AH36">
        <v>9</v>
      </c>
    </row>
    <row r="37" spans="2:34">
      <c r="B37" t="s">
        <v>213</v>
      </c>
      <c r="C37" t="s">
        <v>145</v>
      </c>
      <c r="D37" t="s">
        <v>75</v>
      </c>
      <c r="E37">
        <v>5.5</v>
      </c>
      <c r="F37">
        <v>280</v>
      </c>
      <c r="G37">
        <v>1800</v>
      </c>
      <c r="H37" t="s">
        <v>147</v>
      </c>
      <c r="I37" t="s">
        <v>148</v>
      </c>
      <c r="J37" t="s">
        <v>149</v>
      </c>
      <c r="K37" t="s">
        <v>206</v>
      </c>
      <c r="N37">
        <f t="shared" si="39"/>
        <v>1.4E-19</v>
      </c>
      <c r="O37">
        <f t="shared" si="39"/>
        <v>-1.19861E-15</v>
      </c>
      <c r="P37">
        <f t="shared" si="39"/>
        <v>4.1364332799999997E-12</v>
      </c>
      <c r="Q37">
        <f t="shared" si="39"/>
        <v>-7.1397826672399998E-9</v>
      </c>
      <c r="R37">
        <f t="shared" si="39"/>
        <v>5.8438784076055601E-6</v>
      </c>
      <c r="S37">
        <f t="shared" si="39"/>
        <v>5.7927654188503705E-4</v>
      </c>
      <c r="T37">
        <f t="shared" si="39"/>
        <v>0.11330832994119</v>
      </c>
      <c r="V37">
        <f t="shared" ref="V37:AC37" si="43">V13</f>
        <v>219</v>
      </c>
      <c r="W37">
        <f t="shared" si="43"/>
        <v>16</v>
      </c>
      <c r="X37" t="str">
        <f t="shared" si="43"/>
        <v>preset</v>
      </c>
      <c r="Y37">
        <f t="shared" si="43"/>
        <v>-4.8800000000000003E-2</v>
      </c>
      <c r="Z37">
        <f t="shared" si="43"/>
        <v>1.2823</v>
      </c>
      <c r="AA37">
        <f t="shared" si="43"/>
        <v>-4.3242000000000003</v>
      </c>
      <c r="AB37">
        <f t="shared" si="43"/>
        <v>6.5949</v>
      </c>
      <c r="AC37">
        <f t="shared" si="43"/>
        <v>12.629</v>
      </c>
      <c r="AH37">
        <v>10</v>
      </c>
    </row>
    <row r="38" spans="2:34">
      <c r="B38" t="s">
        <v>214</v>
      </c>
      <c r="C38" t="s">
        <v>145</v>
      </c>
      <c r="D38" t="s">
        <v>186</v>
      </c>
      <c r="E38">
        <v>5.5</v>
      </c>
      <c r="F38">
        <v>600</v>
      </c>
      <c r="G38">
        <v>3609</v>
      </c>
      <c r="H38" t="s">
        <v>147</v>
      </c>
      <c r="I38" t="s">
        <v>148</v>
      </c>
      <c r="J38" t="s">
        <v>149</v>
      </c>
      <c r="K38" t="s">
        <v>206</v>
      </c>
      <c r="N38">
        <f t="shared" si="39"/>
        <v>0</v>
      </c>
      <c r="O38">
        <f t="shared" si="39"/>
        <v>0</v>
      </c>
      <c r="P38">
        <f t="shared" si="39"/>
        <v>0</v>
      </c>
      <c r="Q38">
        <f t="shared" si="39"/>
        <v>0</v>
      </c>
      <c r="R38">
        <f t="shared" si="39"/>
        <v>0</v>
      </c>
      <c r="S38">
        <f t="shared" si="39"/>
        <v>1.1299999999999999E-3</v>
      </c>
      <c r="T38">
        <f t="shared" si="39"/>
        <v>-7.7965999999999994E-2</v>
      </c>
      <c r="V38">
        <f t="shared" ref="V38:AC38" si="44">V14</f>
        <v>600</v>
      </c>
      <c r="W38">
        <f t="shared" si="44"/>
        <v>17.3</v>
      </c>
      <c r="X38" t="str">
        <f t="shared" si="44"/>
        <v>preset</v>
      </c>
      <c r="Y38">
        <f t="shared" si="44"/>
        <v>0</v>
      </c>
      <c r="Z38">
        <f t="shared" si="44"/>
        <v>0.1565</v>
      </c>
      <c r="AA38">
        <f t="shared" si="44"/>
        <v>-0.43909999999999999</v>
      </c>
      <c r="AB38">
        <f t="shared" si="44"/>
        <v>0.7641</v>
      </c>
      <c r="AC38">
        <f t="shared" si="44"/>
        <v>16.949000000000002</v>
      </c>
      <c r="AH38">
        <v>11</v>
      </c>
    </row>
    <row r="39" spans="2:34">
      <c r="B39" t="s">
        <v>215</v>
      </c>
      <c r="C39" t="s">
        <v>145</v>
      </c>
      <c r="D39" t="s">
        <v>191</v>
      </c>
      <c r="E39">
        <v>5.5</v>
      </c>
      <c r="F39">
        <v>550</v>
      </c>
      <c r="G39">
        <v>4001</v>
      </c>
      <c r="H39" t="s">
        <v>147</v>
      </c>
      <c r="I39" t="s">
        <v>148</v>
      </c>
      <c r="J39" t="s">
        <v>149</v>
      </c>
      <c r="K39" t="s">
        <v>206</v>
      </c>
      <c r="N39">
        <f t="shared" si="39"/>
        <v>0</v>
      </c>
      <c r="O39">
        <f t="shared" si="39"/>
        <v>0</v>
      </c>
      <c r="P39">
        <f t="shared" si="39"/>
        <v>0</v>
      </c>
      <c r="Q39">
        <f t="shared" si="39"/>
        <v>0</v>
      </c>
      <c r="R39">
        <f t="shared" si="39"/>
        <v>0</v>
      </c>
      <c r="S39">
        <f t="shared" si="39"/>
        <v>9.8499999999999998E-4</v>
      </c>
      <c r="T39">
        <f t="shared" si="39"/>
        <v>5.8127999999999999E-2</v>
      </c>
      <c r="V39">
        <f t="shared" ref="V39:AC39" si="45">V15</f>
        <v>550</v>
      </c>
      <c r="W39">
        <f t="shared" si="45"/>
        <v>17.899999999999999</v>
      </c>
      <c r="X39" t="str">
        <f t="shared" si="45"/>
        <v>preset</v>
      </c>
      <c r="Y39">
        <f t="shared" si="45"/>
        <v>0</v>
      </c>
      <c r="Z39">
        <f t="shared" si="45"/>
        <v>0.319164</v>
      </c>
      <c r="AA39">
        <f t="shared" si="45"/>
        <v>-1.0076830000000001</v>
      </c>
      <c r="AB39">
        <f t="shared" si="45"/>
        <v>1.6226830000000001</v>
      </c>
      <c r="AC39">
        <f t="shared" si="45"/>
        <v>17.20149</v>
      </c>
      <c r="AH39">
        <v>12</v>
      </c>
    </row>
    <row r="41" spans="2:34">
      <c r="B41" t="s">
        <v>216</v>
      </c>
      <c r="C41" t="s">
        <v>145</v>
      </c>
      <c r="D41" t="s">
        <v>156</v>
      </c>
      <c r="E41">
        <v>2.5</v>
      </c>
      <c r="F41">
        <v>30</v>
      </c>
      <c r="G41">
        <v>200</v>
      </c>
      <c r="H41" t="s">
        <v>147</v>
      </c>
      <c r="I41" t="s">
        <v>148</v>
      </c>
      <c r="J41" t="s">
        <v>88</v>
      </c>
      <c r="K41" t="s">
        <v>206</v>
      </c>
      <c r="N41">
        <v>0</v>
      </c>
      <c r="O41">
        <v>0</v>
      </c>
      <c r="P41">
        <v>0</v>
      </c>
      <c r="Q41">
        <v>0</v>
      </c>
      <c r="R41">
        <v>0</v>
      </c>
      <c r="S41">
        <v>2.06E-2</v>
      </c>
      <c r="T41">
        <v>-0.1176</v>
      </c>
      <c r="V41">
        <f>V30</f>
        <v>30</v>
      </c>
      <c r="W41">
        <f t="shared" ref="W41:AC41" si="46">W30</f>
        <v>14.3</v>
      </c>
      <c r="X41" t="str">
        <f t="shared" si="46"/>
        <v>flow</v>
      </c>
      <c r="Y41">
        <f t="shared" si="46"/>
        <v>0</v>
      </c>
      <c r="Z41">
        <f t="shared" si="46"/>
        <v>0</v>
      </c>
      <c r="AA41">
        <f t="shared" si="46"/>
        <v>-3.0000000000000001E-6</v>
      </c>
      <c r="AB41">
        <f t="shared" si="46"/>
        <v>9.7000000000000003E-3</v>
      </c>
      <c r="AC41">
        <f t="shared" si="46"/>
        <v>13.981999999999999</v>
      </c>
      <c r="AH41">
        <v>2</v>
      </c>
    </row>
    <row r="42" spans="2:34">
      <c r="B42" t="s">
        <v>217</v>
      </c>
      <c r="C42" t="s">
        <v>145</v>
      </c>
      <c r="D42" t="s">
        <v>159</v>
      </c>
      <c r="E42">
        <v>2.5</v>
      </c>
      <c r="F42">
        <v>100</v>
      </c>
      <c r="G42">
        <v>575</v>
      </c>
      <c r="H42" t="s">
        <v>147</v>
      </c>
      <c r="I42" t="s">
        <v>148</v>
      </c>
      <c r="J42" t="s">
        <v>88</v>
      </c>
      <c r="K42" t="s">
        <v>206</v>
      </c>
      <c r="N42">
        <v>0</v>
      </c>
      <c r="O42">
        <v>0</v>
      </c>
      <c r="P42">
        <v>0</v>
      </c>
      <c r="Q42">
        <v>0</v>
      </c>
      <c r="R42">
        <v>0</v>
      </c>
      <c r="S42">
        <v>7.1999999999999998E-3</v>
      </c>
      <c r="T42">
        <v>-0.1158</v>
      </c>
      <c r="V42">
        <f t="shared" ref="V42:AC42" si="47">V31</f>
        <v>97</v>
      </c>
      <c r="W42">
        <f t="shared" si="47"/>
        <v>14.9</v>
      </c>
      <c r="X42" t="str">
        <f t="shared" si="47"/>
        <v>flow</v>
      </c>
      <c r="Y42">
        <f t="shared" si="47"/>
        <v>0</v>
      </c>
      <c r="Z42">
        <f t="shared" si="47"/>
        <v>0</v>
      </c>
      <c r="AA42">
        <f t="shared" si="47"/>
        <v>-3.0000000000000001E-6</v>
      </c>
      <c r="AB42">
        <f t="shared" si="47"/>
        <v>9.7000000000000003E-3</v>
      </c>
      <c r="AC42">
        <f t="shared" si="47"/>
        <v>13.981999999999999</v>
      </c>
      <c r="AH42">
        <v>3</v>
      </c>
    </row>
    <row r="43" spans="2:34">
      <c r="B43" t="s">
        <v>218</v>
      </c>
      <c r="C43" t="s">
        <v>145</v>
      </c>
      <c r="D43" t="s">
        <v>164</v>
      </c>
      <c r="E43">
        <v>2.5</v>
      </c>
      <c r="F43">
        <v>100</v>
      </c>
      <c r="G43">
        <v>575</v>
      </c>
      <c r="H43" t="s">
        <v>147</v>
      </c>
      <c r="I43" t="s">
        <v>148</v>
      </c>
      <c r="J43" t="s">
        <v>88</v>
      </c>
      <c r="K43" t="s">
        <v>206</v>
      </c>
      <c r="N43">
        <v>0</v>
      </c>
      <c r="O43">
        <v>0</v>
      </c>
      <c r="P43">
        <v>0</v>
      </c>
      <c r="Q43">
        <v>0</v>
      </c>
      <c r="R43">
        <v>0</v>
      </c>
      <c r="S43">
        <v>7.1999999999999998E-3</v>
      </c>
      <c r="T43">
        <v>-0.1158</v>
      </c>
      <c r="V43">
        <f t="shared" ref="V43:AC43" si="48">V32</f>
        <v>97</v>
      </c>
      <c r="W43">
        <f t="shared" si="48"/>
        <v>14.9</v>
      </c>
      <c r="X43" t="str">
        <f t="shared" si="48"/>
        <v>flow</v>
      </c>
      <c r="Y43">
        <f t="shared" si="48"/>
        <v>0</v>
      </c>
      <c r="Z43">
        <f t="shared" si="48"/>
        <v>0</v>
      </c>
      <c r="AA43">
        <f t="shared" si="48"/>
        <v>-3.0000000000000001E-6</v>
      </c>
      <c r="AB43">
        <f t="shared" si="48"/>
        <v>9.7000000000000003E-3</v>
      </c>
      <c r="AC43">
        <f t="shared" si="48"/>
        <v>13.981999999999999</v>
      </c>
      <c r="AH43">
        <v>4</v>
      </c>
    </row>
    <row r="44" spans="2:34">
      <c r="B44" t="s">
        <v>219</v>
      </c>
      <c r="C44" t="s">
        <v>145</v>
      </c>
      <c r="D44" t="s">
        <v>156</v>
      </c>
      <c r="E44">
        <v>5</v>
      </c>
      <c r="F44">
        <v>65</v>
      </c>
      <c r="G44">
        <v>370</v>
      </c>
      <c r="H44" t="s">
        <v>147</v>
      </c>
      <c r="I44" t="s">
        <v>148</v>
      </c>
      <c r="J44" t="s">
        <v>88</v>
      </c>
      <c r="K44" t="s">
        <v>206</v>
      </c>
      <c r="N44">
        <v>0</v>
      </c>
      <c r="O44">
        <v>0</v>
      </c>
      <c r="P44">
        <v>0</v>
      </c>
      <c r="Q44">
        <v>0</v>
      </c>
      <c r="R44">
        <v>0</v>
      </c>
      <c r="S44">
        <v>1.11E-2</v>
      </c>
      <c r="T44">
        <v>-0.1246</v>
      </c>
      <c r="V44">
        <f t="shared" ref="V44:AC44" si="49">V33</f>
        <v>66</v>
      </c>
      <c r="W44">
        <f t="shared" si="49"/>
        <v>14.6</v>
      </c>
      <c r="X44" t="str">
        <f t="shared" si="49"/>
        <v>flow</v>
      </c>
      <c r="Y44">
        <f t="shared" si="49"/>
        <v>0</v>
      </c>
      <c r="Z44">
        <f t="shared" si="49"/>
        <v>0</v>
      </c>
      <c r="AA44">
        <f t="shared" si="49"/>
        <v>-3.0000000000000001E-6</v>
      </c>
      <c r="AB44">
        <f t="shared" si="49"/>
        <v>9.7000000000000003E-3</v>
      </c>
      <c r="AC44">
        <f t="shared" si="49"/>
        <v>13.981999999999999</v>
      </c>
      <c r="AH44">
        <v>6</v>
      </c>
    </row>
    <row r="45" spans="2:34">
      <c r="B45" t="s">
        <v>220</v>
      </c>
      <c r="C45" t="s">
        <v>145</v>
      </c>
      <c r="D45" t="s">
        <v>159</v>
      </c>
      <c r="E45">
        <v>5</v>
      </c>
      <c r="F45">
        <v>220</v>
      </c>
      <c r="G45">
        <v>1330</v>
      </c>
      <c r="H45" t="s">
        <v>147</v>
      </c>
      <c r="I45" t="s">
        <v>148</v>
      </c>
      <c r="J45" t="s">
        <v>88</v>
      </c>
      <c r="K45" t="s">
        <v>206</v>
      </c>
      <c r="N45">
        <v>0</v>
      </c>
      <c r="O45">
        <v>0</v>
      </c>
      <c r="P45">
        <v>0</v>
      </c>
      <c r="Q45">
        <v>0</v>
      </c>
      <c r="R45">
        <v>0</v>
      </c>
      <c r="S45">
        <v>3.0999999999999999E-3</v>
      </c>
      <c r="T45">
        <v>-7.3899999999999993E-2</v>
      </c>
      <c r="V45">
        <f t="shared" ref="V45:AC45" si="50">V34</f>
        <v>219</v>
      </c>
      <c r="W45">
        <f t="shared" si="50"/>
        <v>16</v>
      </c>
      <c r="X45" t="str">
        <f t="shared" si="50"/>
        <v>flow</v>
      </c>
      <c r="Y45">
        <f t="shared" si="50"/>
        <v>0</v>
      </c>
      <c r="Z45">
        <f t="shared" si="50"/>
        <v>0</v>
      </c>
      <c r="AA45">
        <f t="shared" si="50"/>
        <v>-3.0000000000000001E-6</v>
      </c>
      <c r="AB45">
        <f t="shared" si="50"/>
        <v>9.7000000000000003E-3</v>
      </c>
      <c r="AC45">
        <f t="shared" si="50"/>
        <v>13.981999999999999</v>
      </c>
      <c r="AH45">
        <v>7</v>
      </c>
    </row>
    <row r="46" spans="2:34">
      <c r="B46" t="s">
        <v>221</v>
      </c>
      <c r="C46" t="s">
        <v>145</v>
      </c>
      <c r="D46" t="s">
        <v>164</v>
      </c>
      <c r="E46">
        <v>5</v>
      </c>
      <c r="F46">
        <v>220</v>
      </c>
      <c r="G46">
        <v>1330</v>
      </c>
      <c r="H46" t="s">
        <v>147</v>
      </c>
      <c r="I46" t="s">
        <v>148</v>
      </c>
      <c r="J46" t="s">
        <v>88</v>
      </c>
      <c r="K46" t="s">
        <v>206</v>
      </c>
      <c r="N46">
        <v>0</v>
      </c>
      <c r="O46">
        <v>0</v>
      </c>
      <c r="P46">
        <v>0</v>
      </c>
      <c r="Q46">
        <v>0</v>
      </c>
      <c r="R46">
        <v>0</v>
      </c>
      <c r="S46">
        <v>3.0999999999999999E-3</v>
      </c>
      <c r="T46">
        <v>-7.3899999999999993E-2</v>
      </c>
      <c r="V46">
        <f t="shared" ref="V46:AC46" si="51">V35</f>
        <v>219</v>
      </c>
      <c r="W46">
        <f t="shared" si="51"/>
        <v>16</v>
      </c>
      <c r="X46" t="str">
        <f t="shared" si="51"/>
        <v>flow</v>
      </c>
      <c r="Y46">
        <f t="shared" si="51"/>
        <v>0</v>
      </c>
      <c r="Z46">
        <f t="shared" si="51"/>
        <v>0</v>
      </c>
      <c r="AA46">
        <f t="shared" si="51"/>
        <v>-3.0000000000000001E-6</v>
      </c>
      <c r="AB46">
        <f t="shared" si="51"/>
        <v>9.7000000000000003E-3</v>
      </c>
      <c r="AC46">
        <f t="shared" si="51"/>
        <v>13.981999999999999</v>
      </c>
      <c r="AH46" s="11">
        <v>8</v>
      </c>
    </row>
    <row r="47" spans="2:34">
      <c r="B47" t="s">
        <v>222</v>
      </c>
      <c r="C47" t="s">
        <v>145</v>
      </c>
      <c r="D47" t="s">
        <v>164</v>
      </c>
      <c r="E47">
        <v>5.5</v>
      </c>
      <c r="F47">
        <v>300</v>
      </c>
      <c r="G47">
        <v>1800</v>
      </c>
      <c r="H47" t="s">
        <v>147</v>
      </c>
      <c r="I47" t="s">
        <v>148</v>
      </c>
      <c r="J47" t="s">
        <v>88</v>
      </c>
      <c r="K47" t="s">
        <v>206</v>
      </c>
      <c r="N47">
        <v>0</v>
      </c>
      <c r="O47">
        <v>0</v>
      </c>
      <c r="P47">
        <v>7.3799999999999999E-13</v>
      </c>
      <c r="Q47">
        <v>-3.305773E-9</v>
      </c>
      <c r="R47">
        <v>4.7649538039999998E-6</v>
      </c>
      <c r="S47">
        <v>-1.01647006109E-4</v>
      </c>
      <c r="T47">
        <v>0.28165501096783402</v>
      </c>
      <c r="V47">
        <f t="shared" ref="V47:AC47" si="52">V36</f>
        <v>219</v>
      </c>
      <c r="W47">
        <f t="shared" si="52"/>
        <v>16</v>
      </c>
      <c r="X47" t="str">
        <f t="shared" si="52"/>
        <v>preset</v>
      </c>
      <c r="Y47">
        <f t="shared" si="52"/>
        <v>-1.338352</v>
      </c>
      <c r="Z47">
        <f t="shared" si="52"/>
        <v>13.061298000000001</v>
      </c>
      <c r="AA47">
        <f t="shared" si="52"/>
        <v>-41.975653999999999</v>
      </c>
      <c r="AB47">
        <f t="shared" si="52"/>
        <v>55.306488999999999</v>
      </c>
      <c r="AC47">
        <f t="shared" si="52"/>
        <v>-2.9204479999999999</v>
      </c>
      <c r="AH47">
        <v>9</v>
      </c>
    </row>
    <row r="48" spans="2:34">
      <c r="B48" t="s">
        <v>223</v>
      </c>
      <c r="C48" t="s">
        <v>145</v>
      </c>
      <c r="D48" t="s">
        <v>75</v>
      </c>
      <c r="E48">
        <v>5.5</v>
      </c>
      <c r="F48">
        <v>280</v>
      </c>
      <c r="G48">
        <v>1800</v>
      </c>
      <c r="H48" t="s">
        <v>147</v>
      </c>
      <c r="I48" t="s">
        <v>148</v>
      </c>
      <c r="J48" t="s">
        <v>88</v>
      </c>
      <c r="K48" t="s">
        <v>206</v>
      </c>
      <c r="N48">
        <v>1.4E-19</v>
      </c>
      <c r="O48">
        <v>-1.19861E-15</v>
      </c>
      <c r="P48">
        <v>4.1364332799999997E-12</v>
      </c>
      <c r="Q48">
        <v>-7.1397826672399998E-9</v>
      </c>
      <c r="R48">
        <v>5.8438784076055601E-6</v>
      </c>
      <c r="S48">
        <v>5.7927654188503705E-4</v>
      </c>
      <c r="T48">
        <v>0.11330832994119</v>
      </c>
      <c r="V48">
        <f t="shared" ref="V48:AC48" si="53">V37</f>
        <v>219</v>
      </c>
      <c r="W48">
        <f t="shared" si="53"/>
        <v>16</v>
      </c>
      <c r="X48" t="str">
        <f t="shared" si="53"/>
        <v>preset</v>
      </c>
      <c r="Y48">
        <f t="shared" si="53"/>
        <v>-4.8800000000000003E-2</v>
      </c>
      <c r="Z48">
        <f t="shared" si="53"/>
        <v>1.2823</v>
      </c>
      <c r="AA48">
        <f t="shared" si="53"/>
        <v>-4.3242000000000003</v>
      </c>
      <c r="AB48">
        <f t="shared" si="53"/>
        <v>6.5949</v>
      </c>
      <c r="AC48">
        <f t="shared" si="53"/>
        <v>12.629</v>
      </c>
      <c r="AH48">
        <v>10</v>
      </c>
    </row>
    <row r="49" spans="2:44">
      <c r="B49" t="s">
        <v>224</v>
      </c>
      <c r="C49" t="s">
        <v>145</v>
      </c>
      <c r="D49" t="s">
        <v>186</v>
      </c>
      <c r="E49">
        <v>5.5</v>
      </c>
      <c r="F49">
        <v>600</v>
      </c>
      <c r="G49">
        <v>3609</v>
      </c>
      <c r="H49" t="s">
        <v>147</v>
      </c>
      <c r="I49" t="s">
        <v>148</v>
      </c>
      <c r="J49" t="s">
        <v>88</v>
      </c>
      <c r="K49" t="s">
        <v>206</v>
      </c>
      <c r="N49">
        <v>0</v>
      </c>
      <c r="O49">
        <v>0</v>
      </c>
      <c r="P49">
        <v>0</v>
      </c>
      <c r="Q49">
        <v>0</v>
      </c>
      <c r="R49">
        <v>0</v>
      </c>
      <c r="S49">
        <v>1.1299999999999999E-3</v>
      </c>
      <c r="T49">
        <v>-7.7965999999999994E-2</v>
      </c>
      <c r="V49">
        <f t="shared" ref="V49:AC49" si="54">V38</f>
        <v>600</v>
      </c>
      <c r="W49">
        <f t="shared" si="54"/>
        <v>17.3</v>
      </c>
      <c r="X49" t="str">
        <f t="shared" si="54"/>
        <v>preset</v>
      </c>
      <c r="Y49">
        <f t="shared" si="54"/>
        <v>0</v>
      </c>
      <c r="Z49">
        <f t="shared" si="54"/>
        <v>0.1565</v>
      </c>
      <c r="AA49">
        <f t="shared" si="54"/>
        <v>-0.43909999999999999</v>
      </c>
      <c r="AB49">
        <f t="shared" si="54"/>
        <v>0.7641</v>
      </c>
      <c r="AC49">
        <f t="shared" si="54"/>
        <v>16.949000000000002</v>
      </c>
      <c r="AH49">
        <v>11</v>
      </c>
    </row>
    <row r="50" spans="2:44">
      <c r="B50" t="s">
        <v>225</v>
      </c>
      <c r="C50" t="s">
        <v>145</v>
      </c>
      <c r="D50" t="s">
        <v>191</v>
      </c>
      <c r="E50">
        <v>5.5</v>
      </c>
      <c r="F50">
        <v>550</v>
      </c>
      <c r="G50">
        <v>4001</v>
      </c>
      <c r="H50" t="s">
        <v>147</v>
      </c>
      <c r="I50" t="s">
        <v>148</v>
      </c>
      <c r="J50" t="s">
        <v>88</v>
      </c>
      <c r="K50" t="s">
        <v>206</v>
      </c>
      <c r="N50">
        <v>0</v>
      </c>
      <c r="O50">
        <v>0</v>
      </c>
      <c r="P50">
        <v>0</v>
      </c>
      <c r="Q50">
        <v>0</v>
      </c>
      <c r="R50">
        <v>0</v>
      </c>
      <c r="S50">
        <v>9.8499999999999998E-4</v>
      </c>
      <c r="T50">
        <v>5.8127999999999999E-2</v>
      </c>
      <c r="V50">
        <f t="shared" ref="V50:AC50" si="55">V39</f>
        <v>550</v>
      </c>
      <c r="W50">
        <f t="shared" si="55"/>
        <v>17.899999999999999</v>
      </c>
      <c r="X50" t="str">
        <f t="shared" si="55"/>
        <v>preset</v>
      </c>
      <c r="Y50">
        <f t="shared" si="55"/>
        <v>0</v>
      </c>
      <c r="Z50">
        <f t="shared" si="55"/>
        <v>0.319164</v>
      </c>
      <c r="AA50">
        <f t="shared" si="55"/>
        <v>-1.0076830000000001</v>
      </c>
      <c r="AB50">
        <f t="shared" si="55"/>
        <v>1.6226830000000001</v>
      </c>
      <c r="AC50">
        <f t="shared" si="55"/>
        <v>17.20149</v>
      </c>
      <c r="AH50">
        <v>12</v>
      </c>
    </row>
    <row r="51" spans="2:44">
      <c r="AM51" t="s">
        <v>178</v>
      </c>
      <c r="AN51" t="s">
        <v>226</v>
      </c>
    </row>
    <row r="52" spans="2:44">
      <c r="B52" t="s">
        <v>227</v>
      </c>
      <c r="C52" t="s">
        <v>145</v>
      </c>
      <c r="D52" t="s">
        <v>228</v>
      </c>
      <c r="E52">
        <v>15</v>
      </c>
      <c r="F52">
        <v>1370</v>
      </c>
      <c r="G52">
        <v>9500</v>
      </c>
      <c r="H52" t="s">
        <v>147</v>
      </c>
      <c r="I52" t="s">
        <v>229</v>
      </c>
      <c r="J52" t="s">
        <v>88</v>
      </c>
      <c r="K52" t="s">
        <v>206</v>
      </c>
      <c r="Q52">
        <v>2.8799999999999998E-12</v>
      </c>
      <c r="R52">
        <v>-6.6495599999999994E-8</v>
      </c>
      <c r="S52">
        <v>8.3885974318000003E-4</v>
      </c>
      <c r="T52">
        <v>-0.43240908305443998</v>
      </c>
      <c r="V52">
        <v>1370</v>
      </c>
      <c r="W52">
        <v>10</v>
      </c>
      <c r="X52" t="s">
        <v>151</v>
      </c>
      <c r="Y52">
        <v>-1E-14</v>
      </c>
      <c r="Z52">
        <v>1.7355000000000001E-10</v>
      </c>
      <c r="AA52">
        <v>-6.8604015000000004E-7</v>
      </c>
      <c r="AB52">
        <v>1.0134631306100001E-3</v>
      </c>
      <c r="AC52">
        <v>9.4879647273638792</v>
      </c>
      <c r="AG52">
        <v>13</v>
      </c>
      <c r="AH52">
        <v>13</v>
      </c>
      <c r="AJ52" s="25" t="s">
        <v>228</v>
      </c>
      <c r="AK52" s="26" t="s">
        <v>230</v>
      </c>
      <c r="AL52" s="26" t="s">
        <v>231</v>
      </c>
      <c r="AM52" s="23" t="e">
        <f>IF(AP47="UDEN FOR OMRÅDET","NOT POSSIBLE",IF(AQ47="UDEN FOR OMRÅDET","NOT POSSIBLE",(0.00000000000288*#REF!^3-0.0000000664956*#REF!^2+0.00083885974318*#REF!-0.43240908305444)))</f>
        <v>#REF!</v>
      </c>
      <c r="AN52" s="29" t="e">
        <f>IF(AP47="UDEN FOR OMRÅDET","NOT POSSIBLE",IF($B$7&lt;1370,10,((((-0.00000000000001*#REF!^4+0.00000000017355*#REF!^3-0.00000068604015*#REF!^2+0.00101346313061*#REF!+9.48796472736388))))))</f>
        <v>#REF!</v>
      </c>
      <c r="AQ52" t="s">
        <v>18</v>
      </c>
      <c r="AR52" t="s">
        <v>18</v>
      </c>
    </row>
    <row r="53" spans="2:44" ht="15.75" thickBot="1">
      <c r="B53" t="s">
        <v>232</v>
      </c>
      <c r="C53" t="s">
        <v>145</v>
      </c>
      <c r="D53" t="s">
        <v>233</v>
      </c>
      <c r="E53">
        <v>15</v>
      </c>
      <c r="F53">
        <v>1400</v>
      </c>
      <c r="G53">
        <v>11500</v>
      </c>
      <c r="H53" t="s">
        <v>147</v>
      </c>
      <c r="I53" t="s">
        <v>229</v>
      </c>
      <c r="J53" t="s">
        <v>88</v>
      </c>
      <c r="K53" t="s">
        <v>206</v>
      </c>
      <c r="Q53">
        <v>2.6361E-12</v>
      </c>
      <c r="R53">
        <v>-6.7643520500000001E-8</v>
      </c>
      <c r="S53">
        <v>8.1355317163850002E-4</v>
      </c>
      <c r="T53">
        <v>-0.40343236549080003</v>
      </c>
      <c r="V53">
        <v>1370</v>
      </c>
      <c r="W53">
        <v>10</v>
      </c>
      <c r="X53" t="s">
        <v>151</v>
      </c>
      <c r="Z53">
        <v>-1.24303E-11</v>
      </c>
      <c r="AA53">
        <v>4.1323343200000001E-7</v>
      </c>
      <c r="AB53">
        <v>-9.1559176855580005E-4</v>
      </c>
      <c r="AC53">
        <v>10.794884471280101</v>
      </c>
      <c r="AG53">
        <v>14</v>
      </c>
      <c r="AH53">
        <v>14</v>
      </c>
      <c r="AJ53" s="30" t="s">
        <v>233</v>
      </c>
      <c r="AK53" s="31" t="s">
        <v>234</v>
      </c>
      <c r="AL53" s="31" t="s">
        <v>231</v>
      </c>
      <c r="AM53" s="32" t="e">
        <f>IF(AP48="UDEN FOR OMRÅDET","NOT POSSIBLE",IF(AQ48="UDEN FOR OMRÅDET","NOT POSSIBLE",(0.0000000000026361*#REF!^3-0.0000000676435205*#REF!^2+0.0008135531716385*#REF!-0.4034323654908)))</f>
        <v>#REF!</v>
      </c>
      <c r="AN53" s="33" t="e">
        <f>IF(AP48="UDEN FOR OMRÅDET","NOT POSSIBLE",IF($B$7&lt;1370,10,((((-0.0000000000124303*#REF!^3+0.000000413233432*#REF!^2-0.0009155917685558*#REF!+10.7948844712801))))))</f>
        <v>#REF!</v>
      </c>
      <c r="AQ53" t="s">
        <v>18</v>
      </c>
      <c r="AR53" t="s">
        <v>18</v>
      </c>
    </row>
    <row r="54" spans="2:44" ht="15.75" thickTop="1"/>
    <row r="55" spans="2:44">
      <c r="B55" t="s">
        <v>235</v>
      </c>
      <c r="C55" t="s">
        <v>145</v>
      </c>
      <c r="D55" t="s">
        <v>236</v>
      </c>
      <c r="E55">
        <v>15</v>
      </c>
      <c r="F55">
        <v>1370</v>
      </c>
      <c r="G55">
        <v>9500</v>
      </c>
      <c r="H55" t="s">
        <v>147</v>
      </c>
      <c r="I55" t="s">
        <v>229</v>
      </c>
      <c r="J55" t="s">
        <v>88</v>
      </c>
      <c r="K55" t="s">
        <v>237</v>
      </c>
      <c r="Q55">
        <v>2.8799999999999998E-12</v>
      </c>
      <c r="R55">
        <v>-6.6495599999999994E-8</v>
      </c>
      <c r="S55">
        <v>8.3885974318000003E-4</v>
      </c>
      <c r="T55">
        <v>-0.43240908305443998</v>
      </c>
      <c r="V55">
        <f>V52</f>
        <v>1370</v>
      </c>
      <c r="W55">
        <f t="shared" ref="W55:AC56" si="56">W52</f>
        <v>10</v>
      </c>
      <c r="X55" t="str">
        <f t="shared" si="56"/>
        <v>flow</v>
      </c>
      <c r="Y55">
        <f t="shared" si="56"/>
        <v>-1E-14</v>
      </c>
      <c r="Z55">
        <f t="shared" si="56"/>
        <v>1.7355000000000001E-10</v>
      </c>
      <c r="AA55">
        <f t="shared" si="56"/>
        <v>-6.8604015000000004E-7</v>
      </c>
      <c r="AB55">
        <f t="shared" si="56"/>
        <v>1.0134631306100001E-3</v>
      </c>
      <c r="AC55">
        <f t="shared" si="56"/>
        <v>9.4879647273638792</v>
      </c>
      <c r="AH55">
        <v>13</v>
      </c>
    </row>
    <row r="56" spans="2:44">
      <c r="B56" t="s">
        <v>238</v>
      </c>
      <c r="C56" t="s">
        <v>145</v>
      </c>
      <c r="D56" t="s">
        <v>239</v>
      </c>
      <c r="E56">
        <v>15</v>
      </c>
      <c r="F56">
        <v>1400</v>
      </c>
      <c r="G56">
        <v>11500</v>
      </c>
      <c r="H56" t="s">
        <v>147</v>
      </c>
      <c r="I56" t="s">
        <v>229</v>
      </c>
      <c r="J56" t="s">
        <v>88</v>
      </c>
      <c r="K56" t="s">
        <v>237</v>
      </c>
      <c r="Q56">
        <v>2.6361E-12</v>
      </c>
      <c r="R56">
        <v>-6.7643520500000001E-8</v>
      </c>
      <c r="S56">
        <v>8.1355317163850002E-4</v>
      </c>
      <c r="T56">
        <v>-0.40343236549080003</v>
      </c>
      <c r="V56">
        <f>V53</f>
        <v>1370</v>
      </c>
      <c r="W56">
        <f t="shared" si="56"/>
        <v>10</v>
      </c>
      <c r="X56" t="str">
        <f t="shared" si="56"/>
        <v>flow</v>
      </c>
      <c r="Y56">
        <f t="shared" si="56"/>
        <v>0</v>
      </c>
      <c r="Z56">
        <f t="shared" si="56"/>
        <v>-1.24303E-11</v>
      </c>
      <c r="AA56">
        <f t="shared" si="56"/>
        <v>4.1323343200000001E-7</v>
      </c>
      <c r="AB56">
        <f t="shared" si="56"/>
        <v>-9.1559176855580005E-4</v>
      </c>
      <c r="AC56">
        <f t="shared" si="56"/>
        <v>10.794884471280101</v>
      </c>
      <c r="AH56">
        <v>14</v>
      </c>
    </row>
    <row r="58" spans="2:44">
      <c r="B58" t="s">
        <v>240</v>
      </c>
      <c r="C58" t="s">
        <v>145</v>
      </c>
      <c r="D58" t="s">
        <v>241</v>
      </c>
      <c r="E58">
        <v>20</v>
      </c>
      <c r="F58">
        <v>2480</v>
      </c>
      <c r="G58">
        <v>15000</v>
      </c>
      <c r="H58" t="s">
        <v>86</v>
      </c>
      <c r="I58" t="s">
        <v>242</v>
      </c>
      <c r="J58" t="s">
        <v>88</v>
      </c>
      <c r="K58" t="s">
        <v>243</v>
      </c>
      <c r="Q58">
        <f>-0.0007/1000^3</f>
        <v>-6.9999999999999995E-13</v>
      </c>
      <c r="R58">
        <f>0.0111/1000^2</f>
        <v>1.11E-8</v>
      </c>
      <c r="S58">
        <f>0.2671/1000</f>
        <v>2.6709999999999999E-4</v>
      </c>
      <c r="T58">
        <v>-0.14369999999999999</v>
      </c>
      <c r="V58">
        <f>3.9*1000</f>
        <v>3900</v>
      </c>
      <c r="W58">
        <v>6.5</v>
      </c>
      <c r="X58" t="s">
        <v>178</v>
      </c>
      <c r="Y58" s="44"/>
      <c r="Z58" s="44">
        <f>0.25</f>
        <v>0.25</v>
      </c>
      <c r="AA58" s="44">
        <f>-0.25</f>
        <v>-0.25</v>
      </c>
      <c r="AB58" s="44">
        <f>0.5</f>
        <v>0.5</v>
      </c>
      <c r="AC58">
        <v>6</v>
      </c>
      <c r="AG58">
        <v>15</v>
      </c>
      <c r="AH58">
        <v>15</v>
      </c>
      <c r="AJ58" s="45" t="s">
        <v>244</v>
      </c>
      <c r="AK58" s="46" t="s">
        <v>245</v>
      </c>
      <c r="AL58" s="46" t="s">
        <v>246</v>
      </c>
      <c r="AM58" s="47" t="e">
        <f>IF(AR91="UDEN FOR OMRÅDET","NOT POSSIBLE",IF(AS91="UDEN FOR OMRÅDET","NOT POSSIBLE",Q58(-0.0007*AK53^3+0.0111*AK53^2+0.2671*AK53-0.1437)))</f>
        <v>#REF!</v>
      </c>
      <c r="AN58" s="48" t="e">
        <f>IF(AR91="UDEN FOR OMRÅDET","NOT POSSIBLE",IF($B$6&lt;3.9,6.5,((((0.25*AM58^3-0.25*AM58^2+0.5*AM58+6))))))</f>
        <v>#REF!</v>
      </c>
      <c r="AQ58" t="s">
        <v>247</v>
      </c>
      <c r="AR58" t="s">
        <v>178</v>
      </c>
    </row>
    <row r="59" spans="2:44">
      <c r="B59" t="s">
        <v>248</v>
      </c>
      <c r="C59" t="s">
        <v>145</v>
      </c>
      <c r="D59" t="s">
        <v>249</v>
      </c>
      <c r="E59">
        <v>20</v>
      </c>
      <c r="F59">
        <v>3920</v>
      </c>
      <c r="G59">
        <v>24000</v>
      </c>
      <c r="H59" t="s">
        <v>86</v>
      </c>
      <c r="I59" t="s">
        <v>242</v>
      </c>
      <c r="J59" t="s">
        <v>88</v>
      </c>
      <c r="K59" t="s">
        <v>243</v>
      </c>
      <c r="Q59">
        <f>-0.000159/1000^3</f>
        <v>-1.5899999999999998E-13</v>
      </c>
      <c r="R59">
        <f>0.004239/1000^2</f>
        <v>4.2389999999999999E-9</v>
      </c>
      <c r="S59">
        <f>0.159774/1000</f>
        <v>1.5977400000000001E-4</v>
      </c>
      <c r="T59">
        <v>-9.9710999999999994E-2</v>
      </c>
      <c r="V59">
        <v>6200</v>
      </c>
      <c r="W59">
        <v>19</v>
      </c>
      <c r="X59" t="s">
        <v>178</v>
      </c>
      <c r="Y59" s="44"/>
      <c r="Z59" s="44">
        <f>0.6667</f>
        <v>0.66669999999999996</v>
      </c>
      <c r="AA59" s="44">
        <f>-0.5</f>
        <v>-0.5</v>
      </c>
      <c r="AB59" s="44">
        <f>-1.1667</f>
        <v>-1.1667000000000001</v>
      </c>
      <c r="AC59">
        <v>20</v>
      </c>
      <c r="AG59">
        <v>16</v>
      </c>
      <c r="AH59">
        <v>16</v>
      </c>
      <c r="AJ59" s="49" t="s">
        <v>250</v>
      </c>
      <c r="AK59" s="50" t="s">
        <v>251</v>
      </c>
      <c r="AL59" s="50" t="s">
        <v>252</v>
      </c>
      <c r="AM59" s="47" t="e">
        <f>IF(AR92="UDEN FOR OMRÅDET","NOT POSSIBLE",IF(AS92="UDEN FOR OMRÅDET","NOT POSSIBLE",(-0.000159*AK53^3+0.004239*AK53^2+0.159774*AK53-0.099711)))</f>
        <v>#VALUE!</v>
      </c>
      <c r="AN59" s="48" t="e">
        <f>IF(AR92="UDEN FOR OMRÅDET","NOT POSSIBLE",IF($B$6&lt;6.2,19,((((0.6667*AM59^3-0.5*AM59^2-1.1667*AM59+20))))))</f>
        <v>#VALUE!</v>
      </c>
      <c r="AQ59" t="s">
        <v>247</v>
      </c>
      <c r="AR59" t="s">
        <v>178</v>
      </c>
    </row>
    <row r="60" spans="2:44">
      <c r="B60" t="s">
        <v>253</v>
      </c>
      <c r="C60" t="s">
        <v>145</v>
      </c>
      <c r="D60" t="s">
        <v>254</v>
      </c>
      <c r="E60">
        <v>20</v>
      </c>
      <c r="F60">
        <v>4380</v>
      </c>
      <c r="G60">
        <v>25000</v>
      </c>
      <c r="H60" t="s">
        <v>86</v>
      </c>
      <c r="I60" t="s">
        <v>242</v>
      </c>
      <c r="J60" t="s">
        <v>88</v>
      </c>
      <c r="K60" t="s">
        <v>243</v>
      </c>
      <c r="Q60">
        <f>-0.000124/1000^3</f>
        <v>-1.24E-13</v>
      </c>
      <c r="R60">
        <f>0.002487/1000^2</f>
        <v>2.4870000000000002E-9</v>
      </c>
      <c r="S60">
        <f>0.185365/1000</f>
        <v>1.85365E-4</v>
      </c>
      <c r="T60">
        <v>-0.283831</v>
      </c>
      <c r="V60">
        <v>6600</v>
      </c>
      <c r="W60">
        <v>15</v>
      </c>
      <c r="X60" t="s">
        <v>178</v>
      </c>
      <c r="Y60" s="44"/>
      <c r="Z60" s="44">
        <f>0.6667</f>
        <v>0.66669999999999996</v>
      </c>
      <c r="AA60" s="44">
        <f>-4.5</f>
        <v>-4.5</v>
      </c>
      <c r="AB60" s="44">
        <f>11.833</f>
        <v>11.833</v>
      </c>
      <c r="AC60">
        <v>7</v>
      </c>
      <c r="AG60">
        <v>17</v>
      </c>
      <c r="AH60">
        <v>17</v>
      </c>
      <c r="AJ60" s="45" t="s">
        <v>255</v>
      </c>
      <c r="AK60" s="46" t="s">
        <v>256</v>
      </c>
      <c r="AL60" s="46" t="s">
        <v>162</v>
      </c>
      <c r="AM60" s="47" t="e">
        <f>IF(AR93="UDEN FOR OMRÅDET","NOT POSSIBLE",IF(AS93="UDEN FOR OMRÅDET","NOT POSSIBLE",(-0.000124*AK53^3+0.002487*AK53^2+0.185365*AK53-0.283831)))</f>
        <v>#VALUE!</v>
      </c>
      <c r="AN60" s="48" t="e">
        <f>IF(AR93="UDEN FOR OMRÅDET","NOT POSSIBLE",IF($B$6&lt;6.6,15,((((0.6667*AM60^3-4.5*AM60^2+11.833*AM60+7))))))</f>
        <v>#VALUE!</v>
      </c>
      <c r="AQ60" t="s">
        <v>247</v>
      </c>
      <c r="AR60" t="s">
        <v>178</v>
      </c>
    </row>
    <row r="61" spans="2:44">
      <c r="B61" t="s">
        <v>257</v>
      </c>
      <c r="C61" t="s">
        <v>145</v>
      </c>
      <c r="D61" t="s">
        <v>258</v>
      </c>
      <c r="E61">
        <v>20</v>
      </c>
      <c r="F61">
        <v>5950</v>
      </c>
      <c r="G61">
        <v>35000</v>
      </c>
      <c r="H61" t="s">
        <v>86</v>
      </c>
      <c r="I61" t="s">
        <v>242</v>
      </c>
      <c r="J61" t="s">
        <v>88</v>
      </c>
      <c r="K61" t="s">
        <v>243</v>
      </c>
      <c r="P61">
        <f>0.00000407/1000^4</f>
        <v>4.0699999999999999E-18</v>
      </c>
      <c r="Q61">
        <f>-0.00036799/1000^3</f>
        <v>-3.6799000000000003E-13</v>
      </c>
      <c r="R61">
        <f>0.01016138/1000^2</f>
        <v>1.016138E-8</v>
      </c>
      <c r="S61">
        <f>0.03167768/1000</f>
        <v>3.1677680000000002E-5</v>
      </c>
      <c r="T61">
        <v>0.12121137999999999</v>
      </c>
      <c r="V61">
        <v>9100</v>
      </c>
      <c r="W61">
        <v>30</v>
      </c>
      <c r="X61" t="s">
        <v>178</v>
      </c>
      <c r="Y61" s="44"/>
      <c r="Z61" s="44">
        <f>2.6667</f>
        <v>2.6667000000000001</v>
      </c>
      <c r="AA61" s="44">
        <f>-15.5</f>
        <v>-15.5</v>
      </c>
      <c r="AB61" s="44">
        <f>29.833</f>
        <v>29.832999999999998</v>
      </c>
      <c r="AC61">
        <v>13</v>
      </c>
      <c r="AG61">
        <v>18</v>
      </c>
      <c r="AH61">
        <v>18</v>
      </c>
      <c r="AJ61" s="49" t="s">
        <v>259</v>
      </c>
      <c r="AK61" s="50" t="s">
        <v>260</v>
      </c>
      <c r="AL61" s="50" t="s">
        <v>261</v>
      </c>
      <c r="AM61" s="47" t="e">
        <f>IF(AR94="UDEN FOR OMRÅDET","NOT POSSIBLE",IF(AS94="UDEN FOR OMRÅDET","NOT POSSIBLE",(0.00000407*AK53^4-0.00036799*AK53^3+0.01016138*AK53^2+0.03167768*AK53+0.12121138)))</f>
        <v>#VALUE!</v>
      </c>
      <c r="AN61" s="48" t="e">
        <f>IF(AR94="UDEN FOR OMRÅDET","NOT POSSIBLE",IF($B$6&lt;9.1,30,((((2.6667*AM61^3-15.5*AM61^2+29.833*AM61+13))))))</f>
        <v>#VALUE!</v>
      </c>
      <c r="AQ61" t="s">
        <v>247</v>
      </c>
      <c r="AR61" t="s">
        <v>178</v>
      </c>
    </row>
    <row r="62" spans="2:44">
      <c r="B62" t="s">
        <v>262</v>
      </c>
      <c r="C62" t="s">
        <v>145</v>
      </c>
      <c r="D62" t="s">
        <v>263</v>
      </c>
      <c r="E62">
        <v>20</v>
      </c>
      <c r="F62">
        <v>5340</v>
      </c>
      <c r="G62">
        <v>34000</v>
      </c>
      <c r="H62" t="s">
        <v>86</v>
      </c>
      <c r="I62" t="s">
        <v>242</v>
      </c>
      <c r="J62" t="s">
        <v>88</v>
      </c>
      <c r="K62" t="s">
        <v>243</v>
      </c>
      <c r="Q62">
        <f>-0.000044/1000^3</f>
        <v>-4.4000000000000002E-14</v>
      </c>
      <c r="R62">
        <f>0.000728/1000^2</f>
        <v>7.2800000000000007E-10</v>
      </c>
      <c r="S62">
        <f>0.150689/1000</f>
        <v>1.5068899999999999E-4</v>
      </c>
      <c r="T62">
        <v>-0.254301</v>
      </c>
      <c r="V62">
        <v>8300</v>
      </c>
      <c r="W62">
        <v>16</v>
      </c>
      <c r="X62" t="s">
        <v>178</v>
      </c>
      <c r="Z62">
        <f>0.5</f>
        <v>0.5</v>
      </c>
      <c r="AA62">
        <f>-3</f>
        <v>-3</v>
      </c>
      <c r="AB62">
        <f>7.5</f>
        <v>7.5</v>
      </c>
      <c r="AC62">
        <v>11</v>
      </c>
      <c r="AG62">
        <v>19</v>
      </c>
      <c r="AH62">
        <v>19</v>
      </c>
      <c r="AJ62" s="45" t="s">
        <v>264</v>
      </c>
      <c r="AK62" s="46" t="s">
        <v>265</v>
      </c>
      <c r="AL62" s="46" t="s">
        <v>174</v>
      </c>
      <c r="AM62" s="47" t="e">
        <f>IF(AR95="UDEN FOR OMRÅDET","NOT POSSIBLE",IF(AS95="UDEN FOR OMRÅDET","NOT POSSIBLE",(-0.000044*AK53^3+0.000728*AK53^2+0.150689*AK53-0.254301)))</f>
        <v>#VALUE!</v>
      </c>
      <c r="AN62" s="48" t="e">
        <f>IF(AR95="UDEN FOR OMRÅDET","NOT POSSIBLE",IF($B$6&lt;8.3,16,((((0.5*AM62^3-3*AM62^2+7.5*AM62+11))))))</f>
        <v>#VALUE!</v>
      </c>
      <c r="AQ62" t="s">
        <v>247</v>
      </c>
      <c r="AR62" t="s">
        <v>178</v>
      </c>
    </row>
    <row r="63" spans="2:44">
      <c r="B63" t="s">
        <v>266</v>
      </c>
      <c r="C63" t="s">
        <v>145</v>
      </c>
      <c r="D63" t="s">
        <v>267</v>
      </c>
      <c r="E63">
        <v>20</v>
      </c>
      <c r="F63">
        <v>7020</v>
      </c>
      <c r="G63">
        <v>43000</v>
      </c>
      <c r="H63" t="s">
        <v>86</v>
      </c>
      <c r="I63" t="s">
        <v>242</v>
      </c>
      <c r="J63" t="s">
        <v>88</v>
      </c>
      <c r="K63" t="s">
        <v>243</v>
      </c>
      <c r="P63">
        <f>0.00000156/1000^4</f>
        <v>1.5600000000000002E-18</v>
      </c>
      <c r="Q63">
        <f>-0.0001838/1000^3</f>
        <v>-1.8379999999999998E-13</v>
      </c>
      <c r="R63">
        <f>0.00652234/1000^2</f>
        <v>6.5223399999999996E-9</v>
      </c>
      <c r="S63">
        <f>0.0239868/1000</f>
        <v>2.3986799999999999E-5</v>
      </c>
      <c r="T63">
        <v>0.17174038</v>
      </c>
      <c r="V63">
        <v>11000</v>
      </c>
      <c r="W63">
        <v>23</v>
      </c>
      <c r="X63" t="s">
        <v>178</v>
      </c>
      <c r="Z63">
        <v>1.8245614000000001</v>
      </c>
      <c r="AA63">
        <v>-9.2030075199999999</v>
      </c>
      <c r="AB63">
        <f>16.72431078</f>
        <v>16.72431078</v>
      </c>
      <c r="AC63">
        <v>13.67293233</v>
      </c>
      <c r="AG63">
        <v>20</v>
      </c>
      <c r="AH63">
        <v>20</v>
      </c>
      <c r="AJ63" s="49" t="s">
        <v>268</v>
      </c>
      <c r="AK63" s="50" t="s">
        <v>269</v>
      </c>
      <c r="AL63" s="50" t="s">
        <v>270</v>
      </c>
      <c r="AM63" s="47" t="e">
        <f>IF(AR96="UDEN FOR OMRÅDET","NOT POSSIBLE",IF(AS96="UDEN FOR OMRÅDET","NOT POSSIBLE",(0.00000156*AK53^4-0.0001838*AK53^3+0.00652234*AK53^2+0.0239868*AK53+0.17174038)))</f>
        <v>#VALUE!</v>
      </c>
      <c r="AN63" s="48" t="e">
        <f>IF(AR96="UDEN FOR OMRÅDET","NOT POSSIBLE",IF($B$6&lt;11,23,((((1.8245614*AM63^3-9.20300752*AM63^2+16.72431078*AM63+13.67293233))))))</f>
        <v>#VALUE!</v>
      </c>
      <c r="AQ63" t="s">
        <v>247</v>
      </c>
      <c r="AR63" t="s">
        <v>178</v>
      </c>
    </row>
    <row r="64" spans="2:44">
      <c r="B64" t="s">
        <v>271</v>
      </c>
      <c r="C64" t="s">
        <v>145</v>
      </c>
      <c r="D64" t="s">
        <v>272</v>
      </c>
      <c r="E64">
        <v>40</v>
      </c>
      <c r="F64">
        <v>12100</v>
      </c>
      <c r="G64">
        <v>68000</v>
      </c>
      <c r="H64" t="s">
        <v>86</v>
      </c>
      <c r="I64" t="s">
        <v>242</v>
      </c>
      <c r="J64" t="s">
        <v>88</v>
      </c>
      <c r="K64" t="s">
        <v>243</v>
      </c>
      <c r="P64">
        <f>0.0000006139/1000^4</f>
        <v>6.1389999999999997E-19</v>
      </c>
      <c r="Q64">
        <f>-0.000106561/1000^3</f>
        <v>-1.06561E-13</v>
      </c>
      <c r="R64">
        <f>0.0058288674/1000^2</f>
        <v>5.8288673999999995E-9</v>
      </c>
      <c r="S64">
        <f>-0.0444580014/1000</f>
        <v>-4.4458001400000003E-5</v>
      </c>
      <c r="T64">
        <v>0.45792423049999997</v>
      </c>
      <c r="V64">
        <v>8300</v>
      </c>
      <c r="W64">
        <v>16</v>
      </c>
      <c r="X64" t="s">
        <v>151</v>
      </c>
      <c r="Z64">
        <f>0.0000690761/1000^3</f>
        <v>6.907609999999999E-14</v>
      </c>
      <c r="AA64">
        <f>-0.0045265849/1000^2</f>
        <v>-4.5265848999999998E-9</v>
      </c>
      <c r="AB64">
        <f>0.2633541895/1000</f>
        <v>2.6335418949999999E-4</v>
      </c>
      <c r="AC64">
        <f>16.2995714859</f>
        <v>16.2995714859</v>
      </c>
      <c r="AG64">
        <v>21</v>
      </c>
      <c r="AH64">
        <v>21</v>
      </c>
      <c r="AJ64" s="45" t="s">
        <v>273</v>
      </c>
      <c r="AK64" s="46" t="s">
        <v>274</v>
      </c>
      <c r="AL64" s="46" t="s">
        <v>275</v>
      </c>
      <c r="AM64" s="47" t="e">
        <f>IF(AR97="UDEN FOR OMRÅDET","NOT POSSIBLE",IF(AS97="UDEN FOR OMRÅDET","NOT POSSIBLE",(0.0000006139*AK53^4-0.000106561*AK53^3+0.0058288674*AK53^2-0.0444580014*AK53+0.4579242305)))</f>
        <v>#VALUE!</v>
      </c>
      <c r="AN64" s="48" t="e">
        <f>IF(AR97="UDEN FOR OMRÅDET","NOT POSSIBLE",IF($B$6&lt;8.3,16,((((0.0000690761*AK53^3-0.0045265849*AK53^2+0.2633541895*AK53+16.2995714859))))))</f>
        <v>#VALUE!</v>
      </c>
      <c r="AQ64" t="s">
        <v>247</v>
      </c>
      <c r="AR64" t="s">
        <v>247</v>
      </c>
    </row>
    <row r="65" spans="2:44">
      <c r="B65" t="s">
        <v>276</v>
      </c>
      <c r="C65" t="s">
        <v>145</v>
      </c>
      <c r="D65" t="s">
        <v>277</v>
      </c>
      <c r="E65">
        <v>40</v>
      </c>
      <c r="F65">
        <v>14800</v>
      </c>
      <c r="G65">
        <v>90000</v>
      </c>
      <c r="H65" t="s">
        <v>86</v>
      </c>
      <c r="I65" t="s">
        <v>242</v>
      </c>
      <c r="J65" t="s">
        <v>88</v>
      </c>
      <c r="K65" t="s">
        <v>243</v>
      </c>
      <c r="P65">
        <f>0.0000002014/1000^4</f>
        <v>2.0139999999999999E-19</v>
      </c>
      <c r="Q65">
        <f>-0.0000448209/1000^3</f>
        <v>-4.4820900000000001E-14</v>
      </c>
      <c r="R65">
        <f>0.0030842417/1000^2</f>
        <v>3.0842416999999998E-9</v>
      </c>
      <c r="S65">
        <f>-0.0208500823/1000</f>
        <v>-2.0850082300000001E-5</v>
      </c>
      <c r="T65">
        <v>0.36518795329999998</v>
      </c>
      <c r="V65">
        <v>8300</v>
      </c>
      <c r="W65">
        <v>16</v>
      </c>
      <c r="X65" t="s">
        <v>151</v>
      </c>
      <c r="Z65">
        <f>0.0000124414/1000^3</f>
        <v>1.2441399999999999E-14</v>
      </c>
      <c r="AA65">
        <f>0.0047437114/1000^2</f>
        <v>4.7437114000000008E-9</v>
      </c>
      <c r="AB65">
        <f>0.0004843365/1000</f>
        <v>4.8433650000000002E-7</v>
      </c>
      <c r="AC65">
        <f>27.4237821061</f>
        <v>27.423782106099999</v>
      </c>
      <c r="AG65">
        <v>22</v>
      </c>
      <c r="AH65">
        <v>22</v>
      </c>
      <c r="AJ65" s="49" t="s">
        <v>278</v>
      </c>
      <c r="AK65" s="50" t="s">
        <v>279</v>
      </c>
      <c r="AL65" s="50" t="s">
        <v>261</v>
      </c>
      <c r="AM65" s="47" t="e">
        <f>IF(AR98="UDEN FOR OMRÅDET","NOT POSSIBLE",IF(AS98="UDEN FOR OMRÅDET","NOT POSSIBLE",(0.0000002014*AK53^4-0.0000448209*AK53^3+0.0030842417*AK53^2-0.0208500823*AK53+0.3651879533)))</f>
        <v>#VALUE!</v>
      </c>
      <c r="AN65" s="48" t="e">
        <f>IF(AR98="UDEN FOR OMRÅDET","NOT POSSIBLE",IF($B$6&lt;8.3,16,((((0.0000124414*AK53^3+0.0047437114*AK53^2+0.0004843365*AK53+27.4237821061))))))</f>
        <v>#VALUE!</v>
      </c>
      <c r="AQ65" t="s">
        <v>247</v>
      </c>
      <c r="AR65" t="s">
        <v>247</v>
      </c>
    </row>
    <row r="66" spans="2:44">
      <c r="B66" t="s">
        <v>280</v>
      </c>
      <c r="C66" t="s">
        <v>145</v>
      </c>
      <c r="D66" t="s">
        <v>281</v>
      </c>
      <c r="E66">
        <v>40</v>
      </c>
      <c r="F66">
        <v>18500</v>
      </c>
      <c r="G66">
        <v>110000</v>
      </c>
      <c r="H66" t="s">
        <v>86</v>
      </c>
      <c r="I66" t="s">
        <v>242</v>
      </c>
      <c r="J66" t="s">
        <v>88</v>
      </c>
      <c r="K66" t="s">
        <v>243</v>
      </c>
      <c r="Q66">
        <f>-0.0000024/1000^3</f>
        <v>-2.3999999999999999E-15</v>
      </c>
      <c r="R66">
        <f>0.00033459/1000^2</f>
        <v>3.3459000000000003E-10</v>
      </c>
      <c r="S66">
        <f>0.02873223/1000</f>
        <v>2.8732230000000001E-5</v>
      </c>
      <c r="T66">
        <v>-3.5747109999999999E-2</v>
      </c>
      <c r="V66">
        <v>28500</v>
      </c>
      <c r="W66">
        <v>16</v>
      </c>
      <c r="X66" t="s">
        <v>151</v>
      </c>
      <c r="Z66">
        <f>0.00004639/1000^3</f>
        <v>4.6389999999999998E-14</v>
      </c>
      <c r="AA66">
        <f>-0.00631449/1000^2</f>
        <v>-6.3144900000000002E-9</v>
      </c>
      <c r="AB66">
        <f>0.36332191/1000</f>
        <v>3.6332191000000005E-4</v>
      </c>
      <c r="AC66">
        <f>9.70047171</f>
        <v>9.7004717100000004</v>
      </c>
      <c r="AG66">
        <v>23</v>
      </c>
      <c r="AH66">
        <v>23</v>
      </c>
      <c r="AJ66" s="45" t="s">
        <v>282</v>
      </c>
      <c r="AK66" s="46" t="s">
        <v>283</v>
      </c>
      <c r="AL66" s="46" t="s">
        <v>174</v>
      </c>
      <c r="AM66" s="47" t="e">
        <f>IF(AR99="UDEN FOR OMRÅDET","NOT POSSIBLE",IF(AS99="UDEN FOR OMRÅDET","NOT POSSIBLE",(-0.0000024*AK53^3+0.00033459*AK53^2+0.02873223*AK53-0.03574711)))</f>
        <v>#VALUE!</v>
      </c>
      <c r="AN66" s="48" t="e">
        <f>IF(AR99="UDEN FOR OMRÅDET","NOT POSSIBLE",IF($B$6&lt;28.5,16,((((0.00004639*AK53^3-0.00631449*AK53^2+0.36332191*AK53+9.70047171))))))</f>
        <v>#VALUE!</v>
      </c>
      <c r="AQ66" t="s">
        <v>247</v>
      </c>
      <c r="AR66" t="s">
        <v>247</v>
      </c>
    </row>
    <row r="67" spans="2:44">
      <c r="B67" t="s">
        <v>284</v>
      </c>
      <c r="C67" t="s">
        <v>145</v>
      </c>
      <c r="D67" t="s">
        <v>285</v>
      </c>
      <c r="E67">
        <v>40</v>
      </c>
      <c r="F67">
        <v>23000</v>
      </c>
      <c r="G67">
        <v>135000</v>
      </c>
      <c r="H67" t="s">
        <v>86</v>
      </c>
      <c r="I67" t="s">
        <v>242</v>
      </c>
      <c r="J67" t="s">
        <v>88</v>
      </c>
      <c r="K67" t="s">
        <v>243</v>
      </c>
      <c r="P67">
        <f>0.0000000087/1000^4</f>
        <v>8.6999999999999999E-21</v>
      </c>
      <c r="Q67">
        <f>-0.0000042912/1000^3</f>
        <v>-4.2912E-15</v>
      </c>
      <c r="R67">
        <f>0.000602127/1000^2</f>
        <v>6.0212700000000004E-10</v>
      </c>
      <c r="S67">
        <f>0.0030265472/1000</f>
        <v>3.0265472000000003E-6</v>
      </c>
      <c r="T67">
        <v>0.27092237619999998</v>
      </c>
      <c r="V67">
        <v>36500</v>
      </c>
      <c r="W67">
        <v>27</v>
      </c>
      <c r="X67" t="s">
        <v>151</v>
      </c>
      <c r="Z67">
        <f>0.00003815/1000^3</f>
        <v>3.815E-14</v>
      </c>
      <c r="AA67">
        <f>-0.00623625/1000^2</f>
        <v>-6.2362499999999998E-9</v>
      </c>
      <c r="AB67">
        <f>0.39933964/1000</f>
        <v>3.9933964000000001E-4</v>
      </c>
      <c r="AC67">
        <f>18.87714266</f>
        <v>18.877142660000001</v>
      </c>
      <c r="AG67">
        <v>24</v>
      </c>
      <c r="AH67">
        <v>24</v>
      </c>
      <c r="AJ67" s="49" t="s">
        <v>286</v>
      </c>
      <c r="AK67" s="50" t="s">
        <v>287</v>
      </c>
      <c r="AL67" s="50" t="s">
        <v>288</v>
      </c>
      <c r="AM67" s="47" t="e">
        <f>IF(AR100="UDEN FOR OMRÅDET","NOT POSSIBLE",IF(AS100="UDEN FOR OMRÅDET","NOT POSSIBLE",(0.0000000087*AK53^4-0.0000042912*AK53^3+0.000602127*AK53^2+0.0030265472*AK53+0.2709223762)))</f>
        <v>#VALUE!</v>
      </c>
      <c r="AN67" s="48" t="e">
        <f>IF(AR100="UDEN FOR OMRÅDET","NOT POSSIBLE",IF($B$6&lt;36.5,27,((((0.00003815*AK53^3-0.00623625*AK53^2+0.39933964*AK53+18.87714266))))))</f>
        <v>#VALUE!</v>
      </c>
      <c r="AQ67" t="s">
        <v>247</v>
      </c>
      <c r="AR67" t="s">
        <v>247</v>
      </c>
    </row>
    <row r="68" spans="2:44">
      <c r="B68" t="s">
        <v>289</v>
      </c>
      <c r="C68" t="s">
        <v>145</v>
      </c>
      <c r="D68" t="s">
        <v>290</v>
      </c>
      <c r="E68">
        <v>43</v>
      </c>
      <c r="F68">
        <v>25600</v>
      </c>
      <c r="G68">
        <v>148000</v>
      </c>
      <c r="H68" t="s">
        <v>86</v>
      </c>
      <c r="I68" t="s">
        <v>242</v>
      </c>
      <c r="J68" t="s">
        <v>88</v>
      </c>
      <c r="K68" t="s">
        <v>243</v>
      </c>
      <c r="P68">
        <f>0.0000000079/1000^4</f>
        <v>7.8999999999999989E-21</v>
      </c>
      <c r="Q68">
        <f>-0.0000031427/1000^3</f>
        <v>-3.1427E-15</v>
      </c>
      <c r="R68">
        <f>0.0003781874/1000^2</f>
        <v>3.7818740000000001E-10</v>
      </c>
      <c r="S68">
        <f>0.0139576939/1000</f>
        <v>1.3957693900000001E-5</v>
      </c>
      <c r="T68">
        <f>0.0433215217</f>
        <v>4.3321521699999997E-2</v>
      </c>
      <c r="V68">
        <v>70400</v>
      </c>
      <c r="W68">
        <v>21</v>
      </c>
      <c r="X68" t="s">
        <v>178</v>
      </c>
      <c r="Z68">
        <v>-1.6666666667000001</v>
      </c>
      <c r="AA68">
        <v>13.5</v>
      </c>
      <c r="AB68">
        <v>-27.833333333300001</v>
      </c>
      <c r="AC68">
        <f>37</f>
        <v>37</v>
      </c>
      <c r="AG68">
        <v>25</v>
      </c>
      <c r="AH68">
        <v>25</v>
      </c>
      <c r="AJ68" s="45" t="s">
        <v>291</v>
      </c>
      <c r="AK68" s="46" t="s">
        <v>292</v>
      </c>
      <c r="AL68" s="46" t="s">
        <v>293</v>
      </c>
      <c r="AM68" s="47" t="e">
        <f>IF(AR101="UDEN FOR OMRÅDET","NOT POSSIBLE",IF(AS101="UDEN FOR OMRÅDET","NOT POSSIBLE",(0.0000000079*AK53^4-0.0000031427*AK53^3+0.0003781874*AK53^2+0.0139576939*AK53+0.0433215217)))</f>
        <v>#VALUE!</v>
      </c>
      <c r="AN68" s="48" t="e">
        <f>IF(AR101="UDEN FOR OMRÅDET","NOT POSSIBLE",IF($B$6&lt;70.4,21,((((-1.6666666667*AM68^3+13.5*AM68^2-27.8333333333*AM68+37))))))</f>
        <v>#VALUE!</v>
      </c>
      <c r="AQ68" t="s">
        <v>247</v>
      </c>
      <c r="AR68" t="s">
        <v>178</v>
      </c>
    </row>
    <row r="69" spans="2:44">
      <c r="B69" t="s">
        <v>294</v>
      </c>
      <c r="C69" t="s">
        <v>145</v>
      </c>
      <c r="D69" t="s">
        <v>295</v>
      </c>
      <c r="E69">
        <v>43</v>
      </c>
      <c r="F69">
        <v>32000</v>
      </c>
      <c r="G69">
        <v>195000</v>
      </c>
      <c r="H69" t="s">
        <v>86</v>
      </c>
      <c r="I69" t="s">
        <v>242</v>
      </c>
      <c r="J69" t="s">
        <v>88</v>
      </c>
      <c r="K69" t="s">
        <v>243</v>
      </c>
      <c r="P69">
        <f>0.000000004262661/1000^4</f>
        <v>4.2626609999999998E-21</v>
      </c>
      <c r="Q69">
        <f>-0.000002203935325/1000^3</f>
        <v>-2.2039353249999997E-15</v>
      </c>
      <c r="R69">
        <f>0.000349196460344/1000^2</f>
        <v>3.4919646034399996E-10</v>
      </c>
      <c r="S69">
        <f>0.003639383225018/1000</f>
        <v>3.6393832250179997E-6</v>
      </c>
      <c r="T69">
        <f>0.193846671691572</f>
        <v>0.19384667169157199</v>
      </c>
      <c r="V69">
        <v>89000</v>
      </c>
      <c r="W69">
        <v>33</v>
      </c>
      <c r="X69" t="s">
        <v>178</v>
      </c>
      <c r="Z69">
        <v>-0.66666666669999997</v>
      </c>
      <c r="AA69">
        <v>9.5</v>
      </c>
      <c r="AB69">
        <v>-22.833333333300001</v>
      </c>
      <c r="AC69">
        <f>47</f>
        <v>47</v>
      </c>
      <c r="AG69">
        <v>26</v>
      </c>
      <c r="AH69">
        <v>26</v>
      </c>
      <c r="AJ69" s="49" t="s">
        <v>296</v>
      </c>
      <c r="AK69" s="50" t="s">
        <v>297</v>
      </c>
      <c r="AL69" s="50" t="s">
        <v>298</v>
      </c>
      <c r="AM69" s="47" t="e">
        <f>IF(AR102="UDEN FOR OMRÅDET","NOT POSSIBLE",IF(AS102="UDEN FOR OMRÅDET","NOT POSSIBLE",(0.000000004262661*AK53^4-0.000002203935325*AK53^3+0.000349196460344*AK53^2+0.003639383225018*AK53+0.193846671691572)))</f>
        <v>#VALUE!</v>
      </c>
      <c r="AN69" s="48" t="e">
        <f>IF(AR102="UDEN FOR OMRÅDET","NOT POSSIBLE",IF($B$6&lt;89,33,((((-0.6666666667*AM69^3+9.5*AM69^2-22.8333333333*AM69+47))))))</f>
        <v>#VALUE!</v>
      </c>
      <c r="AQ69" t="s">
        <v>247</v>
      </c>
      <c r="AR69" t="s">
        <v>178</v>
      </c>
    </row>
    <row r="70" spans="2:44">
      <c r="B70" t="s">
        <v>299</v>
      </c>
      <c r="C70" t="s">
        <v>145</v>
      </c>
      <c r="D70" t="s">
        <v>300</v>
      </c>
      <c r="E70">
        <v>43</v>
      </c>
      <c r="F70">
        <v>95000</v>
      </c>
      <c r="G70">
        <v>210000</v>
      </c>
      <c r="H70" t="s">
        <v>86</v>
      </c>
      <c r="I70" t="s">
        <v>242</v>
      </c>
      <c r="J70" t="s">
        <v>88</v>
      </c>
      <c r="K70" t="s">
        <v>243</v>
      </c>
      <c r="P70">
        <f>-0.000000006659004/1000^4</f>
        <v>-6.659004E-21</v>
      </c>
      <c r="Q70">
        <f>0.000004735461176/1000^3</f>
        <v>4.7354611759999999E-15</v>
      </c>
      <c r="R70">
        <f>-0.001276874830972/1000^2</f>
        <v>-1.276874830972E-9</v>
      </c>
      <c r="S70">
        <f>0.177325762767072/1000</f>
        <v>1.7732576276707198E-4</v>
      </c>
      <c r="T70">
        <v>-7.8350733222180802</v>
      </c>
      <c r="V70">
        <v>70400</v>
      </c>
      <c r="W70">
        <v>21</v>
      </c>
      <c r="X70" t="s">
        <v>178</v>
      </c>
      <c r="Z70">
        <v>-0.5</v>
      </c>
      <c r="AA70">
        <v>4.4999999999990896</v>
      </c>
      <c r="AB70">
        <v>-4.9999999999972697</v>
      </c>
      <c r="AC70">
        <f>11.999999999996</f>
        <v>11.999999999996</v>
      </c>
      <c r="AG70">
        <v>27</v>
      </c>
      <c r="AH70">
        <v>27</v>
      </c>
      <c r="AJ70" s="45" t="s">
        <v>301</v>
      </c>
      <c r="AK70" s="46" t="s">
        <v>302</v>
      </c>
      <c r="AL70" s="46" t="s">
        <v>303</v>
      </c>
      <c r="AM70" s="47" t="e">
        <f>IF(AR103="UDEN FOR OMRÅDET","NOT POSSIBLE",IF(AS103="UDEN FOR OMRÅDET","NOT POSSIBLE",(-0.000000006659004*AK53^4+0.000004735461176*AK53^3-0.001276874830972*AK53^2+0.177325762767072*AK53-7.83507332221808)))</f>
        <v>#VALUE!</v>
      </c>
      <c r="AN70" s="48" t="e">
        <f>IF(AR103="UDEN FOR OMRÅDET","NOT POSSIBLE",IF($B$6&lt;70.4,21,((((-0.5*AM70^3+4.49999999999909*AM70^2-4.99999999999727*AM70+11.999999999996))))))</f>
        <v>#VALUE!</v>
      </c>
      <c r="AQ70" t="s">
        <v>247</v>
      </c>
      <c r="AR70" t="s">
        <v>178</v>
      </c>
    </row>
    <row r="71" spans="2:44">
      <c r="B71" t="s">
        <v>304</v>
      </c>
      <c r="C71" t="s">
        <v>145</v>
      </c>
      <c r="D71" t="s">
        <v>305</v>
      </c>
      <c r="E71">
        <v>43</v>
      </c>
      <c r="F71">
        <v>130000</v>
      </c>
      <c r="G71">
        <v>280000</v>
      </c>
      <c r="H71" t="s">
        <v>86</v>
      </c>
      <c r="I71" t="s">
        <v>242</v>
      </c>
      <c r="J71" t="s">
        <v>88</v>
      </c>
      <c r="K71" t="s">
        <v>243</v>
      </c>
      <c r="P71">
        <f>-0.000000000611426/1000^4</f>
        <v>-6.1142600000000002E-22</v>
      </c>
      <c r="Q71">
        <f>0.000000656353947*1000^3</f>
        <v>656.35394699999995</v>
      </c>
      <c r="R71">
        <f>-0.000284996728231/1000^2</f>
        <v>-2.8499672823099998E-10</v>
      </c>
      <c r="S71">
        <f>0.074287325446848/1000</f>
        <v>7.4287325446848007E-5</v>
      </c>
      <c r="T71">
        <v>-5.1062808678449398</v>
      </c>
      <c r="V71">
        <v>89000</v>
      </c>
      <c r="W71">
        <v>33</v>
      </c>
      <c r="X71" t="s">
        <v>178</v>
      </c>
      <c r="Z71">
        <v>-2.16666666666652</v>
      </c>
      <c r="AA71">
        <v>17.999999999997701</v>
      </c>
      <c r="AB71">
        <v>-28.833333333327101</v>
      </c>
      <c r="AC71">
        <f>43.9999999999905</f>
        <v>43.9999999999905</v>
      </c>
      <c r="AG71">
        <v>28</v>
      </c>
      <c r="AH71">
        <v>28</v>
      </c>
      <c r="AJ71" s="49" t="s">
        <v>306</v>
      </c>
      <c r="AK71" s="50" t="s">
        <v>307</v>
      </c>
      <c r="AL71" s="50" t="s">
        <v>308</v>
      </c>
      <c r="AM71" s="47" t="e">
        <f>IF(AR104="UDEN FOR OMRÅDET","NOT POSSIBLE",IF(AS104="UDEN FOR OMRÅDET","NOT POSSIBLE",(-0.000000000611426*AK53^4+0.000000656353947*AK53^3-0.000284996728231*AK53^2+0.074287325446848*AK53-5.10628086784494)))</f>
        <v>#VALUE!</v>
      </c>
      <c r="AN71" s="48" t="e">
        <f>IF(AR104="UDEN FOR OMRÅDET","NOT POSSIBLE",IF($B$6&lt;89,33,((((-2.16666666666652*AM71^3+17.9999999999977*AM71^2-28.8333333333271*AM71+43.9999999999905))))))</f>
        <v>#VALUE!</v>
      </c>
      <c r="AQ71" t="s">
        <v>247</v>
      </c>
      <c r="AR71" t="s">
        <v>178</v>
      </c>
    </row>
    <row r="72" spans="2:44">
      <c r="B72" t="s">
        <v>309</v>
      </c>
      <c r="C72" t="s">
        <v>145</v>
      </c>
      <c r="D72" t="s">
        <v>310</v>
      </c>
      <c r="E72">
        <v>48</v>
      </c>
      <c r="F72">
        <v>190000</v>
      </c>
      <c r="G72">
        <v>475000</v>
      </c>
      <c r="H72" t="s">
        <v>86</v>
      </c>
      <c r="I72" t="s">
        <v>242</v>
      </c>
      <c r="J72" t="s">
        <v>88</v>
      </c>
      <c r="K72" t="s">
        <v>243</v>
      </c>
      <c r="O72">
        <f>-2.52847125E-12/1000^5</f>
        <v>-2.5284712500000001E-27</v>
      </c>
      <c r="P72">
        <f>4.68657669347E-09/1000^4</f>
        <v>4.6865766934699999E-21</v>
      </c>
      <c r="Q72">
        <f>-3.38486827279208E-06/1000^3</f>
        <v>-3.3848682727920801E-15</v>
      </c>
      <c r="R72">
        <f>0.00116642754838534/1000^2</f>
        <v>1.1664275483853401E-9</v>
      </c>
      <c r="S72">
        <f>-0.177120541975483/1000</f>
        <v>-1.77120541975483E-4</v>
      </c>
      <c r="T72">
        <f>10.2818610440989</f>
        <v>10.2818610440989</v>
      </c>
      <c r="V72">
        <v>70400</v>
      </c>
      <c r="W72">
        <v>21</v>
      </c>
      <c r="X72" t="s">
        <v>178</v>
      </c>
      <c r="Z72">
        <v>-0.83333299999999999</v>
      </c>
      <c r="AA72">
        <v>7.5</v>
      </c>
      <c r="AB72">
        <v>-11.666667</v>
      </c>
      <c r="AC72">
        <f>15</f>
        <v>15</v>
      </c>
      <c r="AG72">
        <v>29</v>
      </c>
      <c r="AH72">
        <v>29</v>
      </c>
      <c r="AJ72" s="45" t="s">
        <v>311</v>
      </c>
      <c r="AK72" s="46" t="s">
        <v>312</v>
      </c>
      <c r="AL72" s="46" t="s">
        <v>231</v>
      </c>
      <c r="AM72" s="47" t="e">
        <f>IF(AR105="UDEN FOR OMRÅDET","NOT POSSIBLE",IF(AS105="UDEN FOR OMRÅDET","NOT POSSIBLE",(-2.52847125E-12*AK53^5+4.68657669347E-09*AK53^4-3.38486827279208E-06*AK53^3+0.00116642754838534*AK53^2-0.177120541975483*AK53+10.2818610440989)))</f>
        <v>#VALUE!</v>
      </c>
      <c r="AN72" s="48" t="e">
        <f>IF(AR105="UDEN FOR OMRÅDET","NOT POSSIBLE",IF($B$6&lt;70.4,21,((((-0.833333*AM72^3+7.5*AM72^2-11.666667*AM72+15))))))</f>
        <v>#VALUE!</v>
      </c>
      <c r="AQ72" t="s">
        <v>247</v>
      </c>
      <c r="AR72" t="s">
        <v>178</v>
      </c>
    </row>
    <row r="73" spans="2:44">
      <c r="B73" t="s">
        <v>313</v>
      </c>
      <c r="C73" t="s">
        <v>145</v>
      </c>
      <c r="D73" t="s">
        <v>314</v>
      </c>
      <c r="E73">
        <v>48</v>
      </c>
      <c r="F73">
        <v>245000</v>
      </c>
      <c r="G73">
        <v>600000</v>
      </c>
      <c r="H73" t="s">
        <v>86</v>
      </c>
      <c r="I73" t="s">
        <v>242</v>
      </c>
      <c r="J73" t="s">
        <v>88</v>
      </c>
      <c r="K73" t="s">
        <v>243</v>
      </c>
      <c r="O73">
        <f>8.5275752E-13/1000^5</f>
        <v>8.527575200000001E-28</v>
      </c>
      <c r="P73">
        <f>-1.96247855196E-09/1000^4</f>
        <v>-1.9624785519599999E-21</v>
      </c>
      <c r="Q73">
        <f>1.79855952093491E-06/1000^3</f>
        <v>1.7985595209349101E-15</v>
      </c>
      <c r="R73">
        <f>-0.000825168971576492/1000^2</f>
        <v>-8.2516897157649201E-10</v>
      </c>
      <c r="S73">
        <f>0.197731076146651/1000</f>
        <v>1.97731076146651E-4</v>
      </c>
      <c r="T73">
        <v>-18.038035949474899</v>
      </c>
      <c r="V73">
        <v>89000</v>
      </c>
      <c r="W73">
        <v>33</v>
      </c>
      <c r="X73" t="s">
        <v>178</v>
      </c>
      <c r="Z73">
        <v>-0.83333299999999999</v>
      </c>
      <c r="AA73">
        <f>10</f>
        <v>10</v>
      </c>
      <c r="AB73">
        <f>-14.166667</f>
        <v>-14.166667</v>
      </c>
      <c r="AC73">
        <f>20</f>
        <v>20</v>
      </c>
      <c r="AG73">
        <v>30</v>
      </c>
      <c r="AH73">
        <v>30</v>
      </c>
      <c r="AJ73" s="49"/>
      <c r="AK73" s="50" t="s">
        <v>315</v>
      </c>
      <c r="AL73" s="50" t="s">
        <v>162</v>
      </c>
      <c r="AM73" s="47" t="e">
        <f>IF(AR106="UDEN FOR OMRÅDET","NOT POSSIBLE",IF(AS106="UDEN FOR OMRÅDET","NOT POSSIBLE",(8.5275752E-13*AK53^5-1.96247855196E-09*AK53^4+1.79855952093491E-06*AK53^3-0.000825168971576492*AK53^2+0.197731076146651*AK53-18.0380359494749
)))</f>
        <v>#VALUE!</v>
      </c>
      <c r="AN73" s="48" t="e">
        <f>IF(AR106="UDEN FOR OMRÅDET","NOT POSSIBLE",IF($B$6&lt;89,33,((((-0.833333*AM73^3+10*AM73^2-14.166667*AM73+20))))))</f>
        <v>#VALUE!</v>
      </c>
      <c r="AQ73" t="s">
        <v>247</v>
      </c>
      <c r="AR73" t="s">
        <v>178</v>
      </c>
    </row>
    <row r="74" spans="2:44">
      <c r="B74" t="s">
        <v>316</v>
      </c>
      <c r="C74" t="s">
        <v>145</v>
      </c>
      <c r="D74" t="s">
        <v>317</v>
      </c>
      <c r="E74">
        <v>48</v>
      </c>
      <c r="F74">
        <v>190000</v>
      </c>
      <c r="G74">
        <v>475000</v>
      </c>
      <c r="H74" t="s">
        <v>86</v>
      </c>
      <c r="I74" t="s">
        <v>242</v>
      </c>
      <c r="J74" t="s">
        <v>88</v>
      </c>
      <c r="K74" t="s">
        <v>243</v>
      </c>
      <c r="O74">
        <f>-2.52847125E-12/1000^5</f>
        <v>-2.5284712500000001E-27</v>
      </c>
      <c r="P74">
        <f>4.68657669347E-09/1000^4</f>
        <v>4.6865766934699999E-21</v>
      </c>
      <c r="Q74">
        <f>-3.38486827279208E-06/1000^3</f>
        <v>-3.3848682727920801E-15</v>
      </c>
      <c r="R74">
        <f>0.00116642754838534/1000^2</f>
        <v>1.1664275483853401E-9</v>
      </c>
      <c r="S74">
        <f>-0.177120541975483/1000</f>
        <v>-1.77120541975483E-4</v>
      </c>
      <c r="T74">
        <f>10.2818610440989</f>
        <v>10.2818610440989</v>
      </c>
      <c r="V74">
        <f>V72</f>
        <v>70400</v>
      </c>
      <c r="W74">
        <f t="shared" ref="W74:AC75" si="57">W72</f>
        <v>21</v>
      </c>
      <c r="X74" t="str">
        <f t="shared" si="57"/>
        <v>preset</v>
      </c>
      <c r="Y74">
        <f t="shared" si="57"/>
        <v>0</v>
      </c>
      <c r="Z74">
        <f t="shared" si="57"/>
        <v>-0.83333299999999999</v>
      </c>
      <c r="AA74">
        <f t="shared" si="57"/>
        <v>7.5</v>
      </c>
      <c r="AB74">
        <f t="shared" si="57"/>
        <v>-11.666667</v>
      </c>
      <c r="AC74">
        <f t="shared" si="57"/>
        <v>15</v>
      </c>
      <c r="AH74">
        <v>29</v>
      </c>
      <c r="AJ74" s="45"/>
      <c r="AK74" s="46" t="s">
        <v>312</v>
      </c>
      <c r="AL74" s="46" t="s">
        <v>231</v>
      </c>
      <c r="AM74" s="47" t="e">
        <f>IF(AR107="UDEN FOR OMRÅDET","NOT POSSIBLE",IF(AS107="UDEN FOR OMRÅDET","NOT POSSIBLE",(-2.52847125E-12*AK53^5+4.68657669347E-09*AK53^4-3.38486827279208E-06*AK53^3+0.00116642754838534*AK53^2-0.177120541975483*AK53+10.2818610440989)))</f>
        <v>#VALUE!</v>
      </c>
      <c r="AN74" s="48" t="e">
        <f>IF(AR107="UDEN FOR OMRÅDET","NOT POSSIBLE",IF($B$6&lt;70.4,21,((((-0.833333*AM74^3+7.5*AM74^2-11.666667*AM74+15))))))</f>
        <v>#VALUE!</v>
      </c>
      <c r="AQ74" t="s">
        <v>247</v>
      </c>
      <c r="AR74" t="s">
        <v>178</v>
      </c>
    </row>
    <row r="75" spans="2:44" ht="15.75" thickBot="1">
      <c r="B75" t="s">
        <v>318</v>
      </c>
      <c r="C75" t="s">
        <v>145</v>
      </c>
      <c r="D75" t="s">
        <v>319</v>
      </c>
      <c r="E75">
        <v>48</v>
      </c>
      <c r="F75">
        <v>245000</v>
      </c>
      <c r="G75">
        <v>600000</v>
      </c>
      <c r="H75" t="s">
        <v>86</v>
      </c>
      <c r="I75" t="s">
        <v>242</v>
      </c>
      <c r="J75" t="s">
        <v>88</v>
      </c>
      <c r="K75" t="s">
        <v>243</v>
      </c>
      <c r="O75">
        <f>8.5275752E-13/1000^5</f>
        <v>8.527575200000001E-28</v>
      </c>
      <c r="P75">
        <f>-1.96247855196E-09/1000^4</f>
        <v>-1.9624785519599999E-21</v>
      </c>
      <c r="Q75">
        <f>1.79855952093491E-06/1000^3</f>
        <v>1.7985595209349101E-15</v>
      </c>
      <c r="R75">
        <f>-0.000825168971576492*1000^2</f>
        <v>-825.16897157649203</v>
      </c>
      <c r="S75">
        <f>0.197731076146651/1000</f>
        <v>1.97731076146651E-4</v>
      </c>
      <c r="T75">
        <v>-18.038035949474899</v>
      </c>
      <c r="V75">
        <f>V73</f>
        <v>89000</v>
      </c>
      <c r="W75">
        <f t="shared" si="57"/>
        <v>33</v>
      </c>
      <c r="X75" t="str">
        <f t="shared" si="57"/>
        <v>preset</v>
      </c>
      <c r="Y75">
        <f t="shared" si="57"/>
        <v>0</v>
      </c>
      <c r="Z75">
        <f t="shared" si="57"/>
        <v>-0.83333299999999999</v>
      </c>
      <c r="AA75">
        <f t="shared" si="57"/>
        <v>10</v>
      </c>
      <c r="AB75">
        <f t="shared" si="57"/>
        <v>-14.166667</v>
      </c>
      <c r="AC75">
        <f t="shared" si="57"/>
        <v>20</v>
      </c>
      <c r="AH75">
        <v>30</v>
      </c>
      <c r="AJ75" s="51"/>
      <c r="AK75" s="52" t="s">
        <v>315</v>
      </c>
      <c r="AL75" s="52" t="s">
        <v>162</v>
      </c>
      <c r="AM75" s="53" t="e">
        <f>IF(AR108="UDEN FOR OMRÅDET","NOT POSSIBLE",IF(AS108="UDEN FOR OMRÅDET","NOT POSSIBLE",(8.5275752E-13*AK53^5-1.96247855196E-09*AK53^4+1.79855952093491E-06*AK53^3-0.000825168971576492*AK53^2+0.197731076146651*AK53-18.0380359494749
)))</f>
        <v>#VALUE!</v>
      </c>
      <c r="AN75" s="54" t="e">
        <f>IF(AR108="UDEN FOR OMRÅDET","NOT POSSIBLE",IF($B$6&lt;89,33,((((-0.833333*AM75^3+10*AM75^2-14.166667*AM75+20))))))</f>
        <v>#VALUE!</v>
      </c>
      <c r="AQ75" t="s">
        <v>247</v>
      </c>
      <c r="AR75" t="s">
        <v>178</v>
      </c>
    </row>
    <row r="76" spans="2:44" ht="15.75" thickTop="1"/>
    <row r="77" spans="2:44">
      <c r="B77" t="s">
        <v>320</v>
      </c>
      <c r="C77" t="s">
        <v>145</v>
      </c>
      <c r="D77" t="s">
        <v>241</v>
      </c>
      <c r="E77">
        <v>20</v>
      </c>
      <c r="F77">
        <f>F58</f>
        <v>2480</v>
      </c>
      <c r="G77">
        <f>G58</f>
        <v>15000</v>
      </c>
      <c r="H77" t="s">
        <v>147</v>
      </c>
      <c r="I77" t="s">
        <v>242</v>
      </c>
      <c r="J77" t="s">
        <v>88</v>
      </c>
      <c r="K77" t="s">
        <v>243</v>
      </c>
      <c r="O77">
        <f>O58</f>
        <v>0</v>
      </c>
      <c r="P77">
        <f t="shared" ref="P77:T77" si="58">P58</f>
        <v>0</v>
      </c>
      <c r="Q77">
        <f t="shared" si="58"/>
        <v>-6.9999999999999995E-13</v>
      </c>
      <c r="R77">
        <f t="shared" si="58"/>
        <v>1.11E-8</v>
      </c>
      <c r="S77">
        <f t="shared" si="58"/>
        <v>2.6709999999999999E-4</v>
      </c>
      <c r="T77">
        <f t="shared" si="58"/>
        <v>-0.14369999999999999</v>
      </c>
      <c r="V77">
        <f>V58</f>
        <v>3900</v>
      </c>
      <c r="W77">
        <f t="shared" ref="W77:AC77" si="59">W58</f>
        <v>6.5</v>
      </c>
      <c r="X77" t="str">
        <f t="shared" si="59"/>
        <v>preset</v>
      </c>
      <c r="Y77">
        <f t="shared" si="59"/>
        <v>0</v>
      </c>
      <c r="Z77">
        <f t="shared" si="59"/>
        <v>0.25</v>
      </c>
      <c r="AA77">
        <f t="shared" si="59"/>
        <v>-0.25</v>
      </c>
      <c r="AB77">
        <f t="shared" si="59"/>
        <v>0.5</v>
      </c>
      <c r="AC77">
        <f t="shared" si="59"/>
        <v>6</v>
      </c>
      <c r="AH77">
        <v>15</v>
      </c>
    </row>
    <row r="78" spans="2:44">
      <c r="B78" t="s">
        <v>321</v>
      </c>
      <c r="C78" t="s">
        <v>145</v>
      </c>
      <c r="D78" t="s">
        <v>249</v>
      </c>
      <c r="E78">
        <v>20</v>
      </c>
      <c r="F78">
        <f t="shared" ref="F78:G78" si="60">F59</f>
        <v>3920</v>
      </c>
      <c r="G78">
        <f t="shared" si="60"/>
        <v>24000</v>
      </c>
      <c r="H78" t="str">
        <f>H77</f>
        <v>PN25</v>
      </c>
      <c r="I78" t="s">
        <v>242</v>
      </c>
      <c r="J78" t="s">
        <v>88</v>
      </c>
      <c r="K78" t="s">
        <v>243</v>
      </c>
      <c r="O78">
        <f t="shared" ref="O78:T78" si="61">O59</f>
        <v>0</v>
      </c>
      <c r="P78">
        <f t="shared" si="61"/>
        <v>0</v>
      </c>
      <c r="Q78">
        <f t="shared" si="61"/>
        <v>-1.5899999999999998E-13</v>
      </c>
      <c r="R78">
        <f t="shared" si="61"/>
        <v>4.2389999999999999E-9</v>
      </c>
      <c r="S78">
        <f t="shared" si="61"/>
        <v>1.5977400000000001E-4</v>
      </c>
      <c r="T78">
        <f t="shared" si="61"/>
        <v>-9.9710999999999994E-2</v>
      </c>
      <c r="V78">
        <f t="shared" ref="V78:AC78" si="62">V59</f>
        <v>6200</v>
      </c>
      <c r="W78">
        <f t="shared" si="62"/>
        <v>19</v>
      </c>
      <c r="X78" t="str">
        <f t="shared" si="62"/>
        <v>preset</v>
      </c>
      <c r="Y78">
        <f t="shared" si="62"/>
        <v>0</v>
      </c>
      <c r="Z78">
        <f t="shared" si="62"/>
        <v>0.66669999999999996</v>
      </c>
      <c r="AA78">
        <f t="shared" si="62"/>
        <v>-0.5</v>
      </c>
      <c r="AB78">
        <f t="shared" si="62"/>
        <v>-1.1667000000000001</v>
      </c>
      <c r="AC78">
        <f t="shared" si="62"/>
        <v>20</v>
      </c>
      <c r="AH78">
        <v>16</v>
      </c>
    </row>
    <row r="79" spans="2:44">
      <c r="B79" t="s">
        <v>322</v>
      </c>
      <c r="C79" t="s">
        <v>145</v>
      </c>
      <c r="D79" t="s">
        <v>254</v>
      </c>
      <c r="E79">
        <v>20</v>
      </c>
      <c r="F79">
        <f t="shared" ref="F79:G79" si="63">F60</f>
        <v>4380</v>
      </c>
      <c r="G79">
        <f t="shared" si="63"/>
        <v>25000</v>
      </c>
      <c r="H79" t="str">
        <f t="shared" ref="H79:H94" si="64">H78</f>
        <v>PN25</v>
      </c>
      <c r="I79" t="s">
        <v>242</v>
      </c>
      <c r="J79" t="s">
        <v>88</v>
      </c>
      <c r="K79" t="s">
        <v>243</v>
      </c>
      <c r="O79">
        <f t="shared" ref="O79:T79" si="65">O60</f>
        <v>0</v>
      </c>
      <c r="P79">
        <f t="shared" si="65"/>
        <v>0</v>
      </c>
      <c r="Q79">
        <f t="shared" si="65"/>
        <v>-1.24E-13</v>
      </c>
      <c r="R79">
        <f t="shared" si="65"/>
        <v>2.4870000000000002E-9</v>
      </c>
      <c r="S79">
        <f t="shared" si="65"/>
        <v>1.85365E-4</v>
      </c>
      <c r="T79">
        <f t="shared" si="65"/>
        <v>-0.283831</v>
      </c>
      <c r="V79">
        <f t="shared" ref="V79:AC79" si="66">V60</f>
        <v>6600</v>
      </c>
      <c r="W79">
        <f t="shared" si="66"/>
        <v>15</v>
      </c>
      <c r="X79" t="str">
        <f t="shared" si="66"/>
        <v>preset</v>
      </c>
      <c r="Y79">
        <f t="shared" si="66"/>
        <v>0</v>
      </c>
      <c r="Z79">
        <f t="shared" si="66"/>
        <v>0.66669999999999996</v>
      </c>
      <c r="AA79">
        <f t="shared" si="66"/>
        <v>-4.5</v>
      </c>
      <c r="AB79">
        <f t="shared" si="66"/>
        <v>11.833</v>
      </c>
      <c r="AC79">
        <f t="shared" si="66"/>
        <v>7</v>
      </c>
      <c r="AH79">
        <v>17</v>
      </c>
    </row>
    <row r="80" spans="2:44">
      <c r="B80" t="s">
        <v>323</v>
      </c>
      <c r="C80" t="s">
        <v>145</v>
      </c>
      <c r="D80" t="s">
        <v>258</v>
      </c>
      <c r="E80">
        <v>20</v>
      </c>
      <c r="F80">
        <f t="shared" ref="F80:G80" si="67">F61</f>
        <v>5950</v>
      </c>
      <c r="G80">
        <f t="shared" si="67"/>
        <v>35000</v>
      </c>
      <c r="H80" t="str">
        <f t="shared" si="64"/>
        <v>PN25</v>
      </c>
      <c r="I80" t="s">
        <v>242</v>
      </c>
      <c r="J80" t="s">
        <v>88</v>
      </c>
      <c r="K80" t="s">
        <v>243</v>
      </c>
      <c r="O80">
        <f t="shared" ref="O80:T80" si="68">O61</f>
        <v>0</v>
      </c>
      <c r="P80">
        <f t="shared" si="68"/>
        <v>4.0699999999999999E-18</v>
      </c>
      <c r="Q80">
        <f t="shared" si="68"/>
        <v>-3.6799000000000003E-13</v>
      </c>
      <c r="R80">
        <f t="shared" si="68"/>
        <v>1.016138E-8</v>
      </c>
      <c r="S80">
        <f t="shared" si="68"/>
        <v>3.1677680000000002E-5</v>
      </c>
      <c r="T80">
        <f t="shared" si="68"/>
        <v>0.12121137999999999</v>
      </c>
      <c r="V80">
        <f t="shared" ref="V80:AC80" si="69">V61</f>
        <v>9100</v>
      </c>
      <c r="W80">
        <f t="shared" si="69"/>
        <v>30</v>
      </c>
      <c r="X80" t="str">
        <f t="shared" si="69"/>
        <v>preset</v>
      </c>
      <c r="Y80">
        <f t="shared" si="69"/>
        <v>0</v>
      </c>
      <c r="Z80">
        <f t="shared" si="69"/>
        <v>2.6667000000000001</v>
      </c>
      <c r="AA80">
        <f t="shared" si="69"/>
        <v>-15.5</v>
      </c>
      <c r="AB80">
        <f t="shared" si="69"/>
        <v>29.832999999999998</v>
      </c>
      <c r="AC80">
        <f t="shared" si="69"/>
        <v>13</v>
      </c>
      <c r="AH80">
        <v>18</v>
      </c>
    </row>
    <row r="81" spans="2:34">
      <c r="B81" t="s">
        <v>324</v>
      </c>
      <c r="C81" t="s">
        <v>145</v>
      </c>
      <c r="D81" t="s">
        <v>263</v>
      </c>
      <c r="E81">
        <v>20</v>
      </c>
      <c r="F81">
        <f t="shared" ref="F81:G81" si="70">F62</f>
        <v>5340</v>
      </c>
      <c r="G81">
        <f t="shared" si="70"/>
        <v>34000</v>
      </c>
      <c r="H81" t="str">
        <f t="shared" si="64"/>
        <v>PN25</v>
      </c>
      <c r="I81" t="s">
        <v>242</v>
      </c>
      <c r="J81" t="s">
        <v>88</v>
      </c>
      <c r="K81" t="s">
        <v>243</v>
      </c>
      <c r="O81">
        <f t="shared" ref="O81:T81" si="71">O62</f>
        <v>0</v>
      </c>
      <c r="P81">
        <f t="shared" si="71"/>
        <v>0</v>
      </c>
      <c r="Q81">
        <f t="shared" si="71"/>
        <v>-4.4000000000000002E-14</v>
      </c>
      <c r="R81">
        <f t="shared" si="71"/>
        <v>7.2800000000000007E-10</v>
      </c>
      <c r="S81">
        <f t="shared" si="71"/>
        <v>1.5068899999999999E-4</v>
      </c>
      <c r="T81">
        <f t="shared" si="71"/>
        <v>-0.254301</v>
      </c>
      <c r="V81">
        <f t="shared" ref="V81:AC81" si="72">V62</f>
        <v>8300</v>
      </c>
      <c r="W81">
        <f t="shared" si="72"/>
        <v>16</v>
      </c>
      <c r="X81" t="str">
        <f t="shared" si="72"/>
        <v>preset</v>
      </c>
      <c r="Y81">
        <f t="shared" si="72"/>
        <v>0</v>
      </c>
      <c r="Z81">
        <f t="shared" si="72"/>
        <v>0.5</v>
      </c>
      <c r="AA81">
        <f t="shared" si="72"/>
        <v>-3</v>
      </c>
      <c r="AB81">
        <f t="shared" si="72"/>
        <v>7.5</v>
      </c>
      <c r="AC81">
        <f t="shared" si="72"/>
        <v>11</v>
      </c>
      <c r="AH81">
        <v>19</v>
      </c>
    </row>
    <row r="82" spans="2:34">
      <c r="B82" t="s">
        <v>325</v>
      </c>
      <c r="C82" t="s">
        <v>145</v>
      </c>
      <c r="D82" t="s">
        <v>267</v>
      </c>
      <c r="E82">
        <v>20</v>
      </c>
      <c r="F82">
        <f t="shared" ref="F82:G82" si="73">F63</f>
        <v>7020</v>
      </c>
      <c r="G82">
        <f t="shared" si="73"/>
        <v>43000</v>
      </c>
      <c r="H82" t="str">
        <f t="shared" si="64"/>
        <v>PN25</v>
      </c>
      <c r="I82" t="s">
        <v>242</v>
      </c>
      <c r="J82" t="s">
        <v>88</v>
      </c>
      <c r="K82" t="s">
        <v>243</v>
      </c>
      <c r="O82">
        <f t="shared" ref="O82:T82" si="74">O63</f>
        <v>0</v>
      </c>
      <c r="P82">
        <f t="shared" si="74"/>
        <v>1.5600000000000002E-18</v>
      </c>
      <c r="Q82">
        <f t="shared" si="74"/>
        <v>-1.8379999999999998E-13</v>
      </c>
      <c r="R82">
        <f t="shared" si="74"/>
        <v>6.5223399999999996E-9</v>
      </c>
      <c r="S82">
        <f t="shared" si="74"/>
        <v>2.3986799999999999E-5</v>
      </c>
      <c r="T82">
        <f t="shared" si="74"/>
        <v>0.17174038</v>
      </c>
      <c r="V82">
        <f t="shared" ref="V82:AC82" si="75">V63</f>
        <v>11000</v>
      </c>
      <c r="W82">
        <f t="shared" si="75"/>
        <v>23</v>
      </c>
      <c r="X82" t="str">
        <f t="shared" si="75"/>
        <v>preset</v>
      </c>
      <c r="Y82">
        <f t="shared" si="75"/>
        <v>0</v>
      </c>
      <c r="Z82">
        <f t="shared" si="75"/>
        <v>1.8245614000000001</v>
      </c>
      <c r="AA82">
        <f t="shared" si="75"/>
        <v>-9.2030075199999999</v>
      </c>
      <c r="AB82">
        <f t="shared" si="75"/>
        <v>16.72431078</v>
      </c>
      <c r="AC82">
        <f t="shared" si="75"/>
        <v>13.67293233</v>
      </c>
      <c r="AH82">
        <v>20</v>
      </c>
    </row>
    <row r="83" spans="2:34">
      <c r="B83" t="s">
        <v>326</v>
      </c>
      <c r="C83" t="s">
        <v>145</v>
      </c>
      <c r="D83" t="s">
        <v>272</v>
      </c>
      <c r="E83">
        <v>40</v>
      </c>
      <c r="F83">
        <f t="shared" ref="F83:G83" si="76">F64</f>
        <v>12100</v>
      </c>
      <c r="G83">
        <f t="shared" si="76"/>
        <v>68000</v>
      </c>
      <c r="H83" t="str">
        <f t="shared" si="64"/>
        <v>PN25</v>
      </c>
      <c r="I83" t="s">
        <v>242</v>
      </c>
      <c r="J83" t="s">
        <v>88</v>
      </c>
      <c r="K83" t="s">
        <v>243</v>
      </c>
      <c r="O83">
        <f t="shared" ref="O83:T83" si="77">O64</f>
        <v>0</v>
      </c>
      <c r="P83">
        <f t="shared" si="77"/>
        <v>6.1389999999999997E-19</v>
      </c>
      <c r="Q83">
        <f t="shared" si="77"/>
        <v>-1.06561E-13</v>
      </c>
      <c r="R83">
        <f t="shared" si="77"/>
        <v>5.8288673999999995E-9</v>
      </c>
      <c r="S83">
        <f t="shared" si="77"/>
        <v>-4.4458001400000003E-5</v>
      </c>
      <c r="T83">
        <f t="shared" si="77"/>
        <v>0.45792423049999997</v>
      </c>
      <c r="V83">
        <f t="shared" ref="V83:AC83" si="78">V64</f>
        <v>8300</v>
      </c>
      <c r="W83">
        <f t="shared" si="78"/>
        <v>16</v>
      </c>
      <c r="X83" t="str">
        <f t="shared" si="78"/>
        <v>flow</v>
      </c>
      <c r="Y83">
        <f t="shared" si="78"/>
        <v>0</v>
      </c>
      <c r="Z83">
        <f t="shared" si="78"/>
        <v>6.907609999999999E-14</v>
      </c>
      <c r="AA83">
        <f t="shared" si="78"/>
        <v>-4.5265848999999998E-9</v>
      </c>
      <c r="AB83">
        <f t="shared" si="78"/>
        <v>2.6335418949999999E-4</v>
      </c>
      <c r="AC83">
        <f t="shared" si="78"/>
        <v>16.2995714859</v>
      </c>
      <c r="AH83">
        <v>21</v>
      </c>
    </row>
    <row r="84" spans="2:34">
      <c r="B84" t="s">
        <v>327</v>
      </c>
      <c r="C84" t="s">
        <v>145</v>
      </c>
      <c r="D84" t="s">
        <v>277</v>
      </c>
      <c r="E84">
        <v>40</v>
      </c>
      <c r="F84">
        <f t="shared" ref="F84:G84" si="79">F65</f>
        <v>14800</v>
      </c>
      <c r="G84">
        <f t="shared" si="79"/>
        <v>90000</v>
      </c>
      <c r="H84" t="str">
        <f t="shared" si="64"/>
        <v>PN25</v>
      </c>
      <c r="I84" t="s">
        <v>242</v>
      </c>
      <c r="J84" t="s">
        <v>88</v>
      </c>
      <c r="K84" t="s">
        <v>243</v>
      </c>
      <c r="O84">
        <f t="shared" ref="O84:T84" si="80">O65</f>
        <v>0</v>
      </c>
      <c r="P84">
        <f t="shared" si="80"/>
        <v>2.0139999999999999E-19</v>
      </c>
      <c r="Q84">
        <f t="shared" si="80"/>
        <v>-4.4820900000000001E-14</v>
      </c>
      <c r="R84">
        <f t="shared" si="80"/>
        <v>3.0842416999999998E-9</v>
      </c>
      <c r="S84">
        <f t="shared" si="80"/>
        <v>-2.0850082300000001E-5</v>
      </c>
      <c r="T84">
        <f t="shared" si="80"/>
        <v>0.36518795329999998</v>
      </c>
      <c r="V84">
        <f t="shared" ref="V84:AC84" si="81">V65</f>
        <v>8300</v>
      </c>
      <c r="W84">
        <f t="shared" si="81"/>
        <v>16</v>
      </c>
      <c r="X84" t="str">
        <f t="shared" si="81"/>
        <v>flow</v>
      </c>
      <c r="Y84">
        <f t="shared" si="81"/>
        <v>0</v>
      </c>
      <c r="Z84">
        <f t="shared" si="81"/>
        <v>1.2441399999999999E-14</v>
      </c>
      <c r="AA84">
        <f t="shared" si="81"/>
        <v>4.7437114000000008E-9</v>
      </c>
      <c r="AB84">
        <f t="shared" si="81"/>
        <v>4.8433650000000002E-7</v>
      </c>
      <c r="AC84">
        <f t="shared" si="81"/>
        <v>27.423782106099999</v>
      </c>
      <c r="AH84">
        <v>22</v>
      </c>
    </row>
    <row r="85" spans="2:34">
      <c r="B85" t="s">
        <v>328</v>
      </c>
      <c r="C85" t="s">
        <v>145</v>
      </c>
      <c r="D85" t="s">
        <v>281</v>
      </c>
      <c r="E85">
        <v>40</v>
      </c>
      <c r="F85">
        <f t="shared" ref="F85:G85" si="82">F66</f>
        <v>18500</v>
      </c>
      <c r="G85">
        <f t="shared" si="82"/>
        <v>110000</v>
      </c>
      <c r="H85" t="str">
        <f t="shared" si="64"/>
        <v>PN25</v>
      </c>
      <c r="I85" t="s">
        <v>242</v>
      </c>
      <c r="J85" t="s">
        <v>88</v>
      </c>
      <c r="K85" t="s">
        <v>243</v>
      </c>
      <c r="O85">
        <f t="shared" ref="O85:T85" si="83">O66</f>
        <v>0</v>
      </c>
      <c r="P85">
        <f t="shared" si="83"/>
        <v>0</v>
      </c>
      <c r="Q85">
        <f t="shared" si="83"/>
        <v>-2.3999999999999999E-15</v>
      </c>
      <c r="R85">
        <f t="shared" si="83"/>
        <v>3.3459000000000003E-10</v>
      </c>
      <c r="S85">
        <f t="shared" si="83"/>
        <v>2.8732230000000001E-5</v>
      </c>
      <c r="T85">
        <f t="shared" si="83"/>
        <v>-3.5747109999999999E-2</v>
      </c>
      <c r="V85">
        <f t="shared" ref="V85:AC85" si="84">V66</f>
        <v>28500</v>
      </c>
      <c r="W85">
        <f t="shared" si="84"/>
        <v>16</v>
      </c>
      <c r="X85" t="str">
        <f t="shared" si="84"/>
        <v>flow</v>
      </c>
      <c r="Y85">
        <f t="shared" si="84"/>
        <v>0</v>
      </c>
      <c r="Z85">
        <f t="shared" si="84"/>
        <v>4.6389999999999998E-14</v>
      </c>
      <c r="AA85">
        <f t="shared" si="84"/>
        <v>-6.3144900000000002E-9</v>
      </c>
      <c r="AB85">
        <f t="shared" si="84"/>
        <v>3.6332191000000005E-4</v>
      </c>
      <c r="AC85">
        <f t="shared" si="84"/>
        <v>9.7004717100000004</v>
      </c>
      <c r="AH85">
        <v>23</v>
      </c>
    </row>
    <row r="86" spans="2:34">
      <c r="B86" t="s">
        <v>329</v>
      </c>
      <c r="C86" t="s">
        <v>145</v>
      </c>
      <c r="D86" t="s">
        <v>285</v>
      </c>
      <c r="E86">
        <v>40</v>
      </c>
      <c r="F86">
        <f t="shared" ref="F86:G86" si="85">F67</f>
        <v>23000</v>
      </c>
      <c r="G86">
        <f t="shared" si="85"/>
        <v>135000</v>
      </c>
      <c r="H86" t="str">
        <f t="shared" si="64"/>
        <v>PN25</v>
      </c>
      <c r="I86" t="s">
        <v>242</v>
      </c>
      <c r="J86" t="s">
        <v>88</v>
      </c>
      <c r="K86" t="s">
        <v>243</v>
      </c>
      <c r="O86">
        <f t="shared" ref="O86:T86" si="86">O67</f>
        <v>0</v>
      </c>
      <c r="P86">
        <f t="shared" si="86"/>
        <v>8.6999999999999999E-21</v>
      </c>
      <c r="Q86">
        <f t="shared" si="86"/>
        <v>-4.2912E-15</v>
      </c>
      <c r="R86">
        <f t="shared" si="86"/>
        <v>6.0212700000000004E-10</v>
      </c>
      <c r="S86">
        <f t="shared" si="86"/>
        <v>3.0265472000000003E-6</v>
      </c>
      <c r="T86">
        <f t="shared" si="86"/>
        <v>0.27092237619999998</v>
      </c>
      <c r="V86">
        <f t="shared" ref="V86:AC86" si="87">V67</f>
        <v>36500</v>
      </c>
      <c r="W86">
        <f t="shared" si="87"/>
        <v>27</v>
      </c>
      <c r="X86" t="str">
        <f t="shared" si="87"/>
        <v>flow</v>
      </c>
      <c r="Y86">
        <f t="shared" si="87"/>
        <v>0</v>
      </c>
      <c r="Z86">
        <f t="shared" si="87"/>
        <v>3.815E-14</v>
      </c>
      <c r="AA86">
        <f t="shared" si="87"/>
        <v>-6.2362499999999998E-9</v>
      </c>
      <c r="AB86">
        <f t="shared" si="87"/>
        <v>3.9933964000000001E-4</v>
      </c>
      <c r="AC86">
        <f t="shared" si="87"/>
        <v>18.877142660000001</v>
      </c>
      <c r="AH86">
        <v>24</v>
      </c>
    </row>
    <row r="87" spans="2:34">
      <c r="B87" t="s">
        <v>330</v>
      </c>
      <c r="C87" t="s">
        <v>145</v>
      </c>
      <c r="D87" t="s">
        <v>290</v>
      </c>
      <c r="E87">
        <v>43</v>
      </c>
      <c r="F87">
        <f t="shared" ref="F87:G87" si="88">F68</f>
        <v>25600</v>
      </c>
      <c r="G87">
        <f t="shared" si="88"/>
        <v>148000</v>
      </c>
      <c r="H87" t="str">
        <f t="shared" si="64"/>
        <v>PN25</v>
      </c>
      <c r="I87" t="s">
        <v>242</v>
      </c>
      <c r="J87" t="s">
        <v>88</v>
      </c>
      <c r="K87" t="s">
        <v>243</v>
      </c>
      <c r="O87">
        <f t="shared" ref="O87:T87" si="89">O68</f>
        <v>0</v>
      </c>
      <c r="P87">
        <f t="shared" si="89"/>
        <v>7.8999999999999989E-21</v>
      </c>
      <c r="Q87">
        <f t="shared" si="89"/>
        <v>-3.1427E-15</v>
      </c>
      <c r="R87">
        <f t="shared" si="89"/>
        <v>3.7818740000000001E-10</v>
      </c>
      <c r="S87">
        <f t="shared" si="89"/>
        <v>1.3957693900000001E-5</v>
      </c>
      <c r="T87">
        <f t="shared" si="89"/>
        <v>4.3321521699999997E-2</v>
      </c>
      <c r="V87">
        <f t="shared" ref="V87:AC87" si="90">V68</f>
        <v>70400</v>
      </c>
      <c r="W87">
        <f t="shared" si="90"/>
        <v>21</v>
      </c>
      <c r="X87" t="str">
        <f t="shared" si="90"/>
        <v>preset</v>
      </c>
      <c r="Y87">
        <f t="shared" si="90"/>
        <v>0</v>
      </c>
      <c r="Z87">
        <f t="shared" si="90"/>
        <v>-1.6666666667000001</v>
      </c>
      <c r="AA87">
        <f t="shared" si="90"/>
        <v>13.5</v>
      </c>
      <c r="AB87">
        <f t="shared" si="90"/>
        <v>-27.833333333300001</v>
      </c>
      <c r="AC87">
        <f t="shared" si="90"/>
        <v>37</v>
      </c>
      <c r="AH87">
        <v>25</v>
      </c>
    </row>
    <row r="88" spans="2:34">
      <c r="B88" t="s">
        <v>331</v>
      </c>
      <c r="C88" t="s">
        <v>145</v>
      </c>
      <c r="D88" t="s">
        <v>295</v>
      </c>
      <c r="E88">
        <v>43</v>
      </c>
      <c r="F88">
        <f t="shared" ref="F88:G88" si="91">F69</f>
        <v>32000</v>
      </c>
      <c r="G88">
        <f t="shared" si="91"/>
        <v>195000</v>
      </c>
      <c r="H88" t="str">
        <f t="shared" si="64"/>
        <v>PN25</v>
      </c>
      <c r="I88" t="s">
        <v>242</v>
      </c>
      <c r="J88" t="s">
        <v>88</v>
      </c>
      <c r="K88" t="s">
        <v>243</v>
      </c>
      <c r="O88">
        <f t="shared" ref="O88:T88" si="92">O69</f>
        <v>0</v>
      </c>
      <c r="P88">
        <f t="shared" si="92"/>
        <v>4.2626609999999998E-21</v>
      </c>
      <c r="Q88">
        <f t="shared" si="92"/>
        <v>-2.2039353249999997E-15</v>
      </c>
      <c r="R88">
        <f t="shared" si="92"/>
        <v>3.4919646034399996E-10</v>
      </c>
      <c r="S88">
        <f t="shared" si="92"/>
        <v>3.6393832250179997E-6</v>
      </c>
      <c r="T88">
        <f t="shared" si="92"/>
        <v>0.19384667169157199</v>
      </c>
      <c r="V88">
        <f t="shared" ref="V88:AC88" si="93">V69</f>
        <v>89000</v>
      </c>
      <c r="W88">
        <f t="shared" si="93"/>
        <v>33</v>
      </c>
      <c r="X88" t="str">
        <f t="shared" si="93"/>
        <v>preset</v>
      </c>
      <c r="Y88">
        <f t="shared" si="93"/>
        <v>0</v>
      </c>
      <c r="Z88">
        <f t="shared" si="93"/>
        <v>-0.66666666669999997</v>
      </c>
      <c r="AA88">
        <f t="shared" si="93"/>
        <v>9.5</v>
      </c>
      <c r="AB88">
        <f t="shared" si="93"/>
        <v>-22.833333333300001</v>
      </c>
      <c r="AC88">
        <f t="shared" si="93"/>
        <v>47</v>
      </c>
      <c r="AH88">
        <v>26</v>
      </c>
    </row>
    <row r="89" spans="2:34">
      <c r="B89" t="s">
        <v>332</v>
      </c>
      <c r="C89" t="s">
        <v>145</v>
      </c>
      <c r="D89" t="s">
        <v>300</v>
      </c>
      <c r="E89">
        <v>43</v>
      </c>
      <c r="F89">
        <f t="shared" ref="F89:G89" si="94">F70</f>
        <v>95000</v>
      </c>
      <c r="G89">
        <f t="shared" si="94"/>
        <v>210000</v>
      </c>
      <c r="H89" t="str">
        <f t="shared" si="64"/>
        <v>PN25</v>
      </c>
      <c r="I89" t="s">
        <v>242</v>
      </c>
      <c r="J89" t="s">
        <v>88</v>
      </c>
      <c r="K89" t="s">
        <v>243</v>
      </c>
      <c r="O89">
        <f t="shared" ref="O89:T89" si="95">O70</f>
        <v>0</v>
      </c>
      <c r="P89">
        <f t="shared" si="95"/>
        <v>-6.659004E-21</v>
      </c>
      <c r="Q89">
        <f t="shared" si="95"/>
        <v>4.7354611759999999E-15</v>
      </c>
      <c r="R89">
        <f t="shared" si="95"/>
        <v>-1.276874830972E-9</v>
      </c>
      <c r="S89">
        <f t="shared" si="95"/>
        <v>1.7732576276707198E-4</v>
      </c>
      <c r="T89">
        <f t="shared" si="95"/>
        <v>-7.8350733222180802</v>
      </c>
      <c r="V89">
        <f t="shared" ref="V89:AC89" si="96">V70</f>
        <v>70400</v>
      </c>
      <c r="W89">
        <f t="shared" si="96"/>
        <v>21</v>
      </c>
      <c r="X89" t="str">
        <f t="shared" si="96"/>
        <v>preset</v>
      </c>
      <c r="Y89">
        <f t="shared" si="96"/>
        <v>0</v>
      </c>
      <c r="Z89">
        <f t="shared" si="96"/>
        <v>-0.5</v>
      </c>
      <c r="AA89">
        <f t="shared" si="96"/>
        <v>4.4999999999990896</v>
      </c>
      <c r="AB89">
        <f t="shared" si="96"/>
        <v>-4.9999999999972697</v>
      </c>
      <c r="AC89">
        <f t="shared" si="96"/>
        <v>11.999999999996</v>
      </c>
      <c r="AH89">
        <v>27</v>
      </c>
    </row>
    <row r="90" spans="2:34">
      <c r="B90" t="s">
        <v>333</v>
      </c>
      <c r="C90" t="s">
        <v>145</v>
      </c>
      <c r="D90" t="s">
        <v>305</v>
      </c>
      <c r="E90">
        <v>43</v>
      </c>
      <c r="F90">
        <f t="shared" ref="F90:G90" si="97">F71</f>
        <v>130000</v>
      </c>
      <c r="G90">
        <f t="shared" si="97"/>
        <v>280000</v>
      </c>
      <c r="H90" t="str">
        <f t="shared" si="64"/>
        <v>PN25</v>
      </c>
      <c r="I90" t="s">
        <v>242</v>
      </c>
      <c r="J90" t="s">
        <v>88</v>
      </c>
      <c r="K90" t="s">
        <v>243</v>
      </c>
      <c r="O90">
        <f t="shared" ref="O90:T90" si="98">O71</f>
        <v>0</v>
      </c>
      <c r="P90">
        <f t="shared" si="98"/>
        <v>-6.1142600000000002E-22</v>
      </c>
      <c r="Q90">
        <f t="shared" si="98"/>
        <v>656.35394699999995</v>
      </c>
      <c r="R90">
        <f t="shared" si="98"/>
        <v>-2.8499672823099998E-10</v>
      </c>
      <c r="S90">
        <f t="shared" si="98"/>
        <v>7.4287325446848007E-5</v>
      </c>
      <c r="T90">
        <f t="shared" si="98"/>
        <v>-5.1062808678449398</v>
      </c>
      <c r="V90">
        <f t="shared" ref="V90:AC90" si="99">V71</f>
        <v>89000</v>
      </c>
      <c r="W90">
        <f t="shared" si="99"/>
        <v>33</v>
      </c>
      <c r="X90" t="str">
        <f t="shared" si="99"/>
        <v>preset</v>
      </c>
      <c r="Y90">
        <f t="shared" si="99"/>
        <v>0</v>
      </c>
      <c r="Z90">
        <f t="shared" si="99"/>
        <v>-2.16666666666652</v>
      </c>
      <c r="AA90">
        <f t="shared" si="99"/>
        <v>17.999999999997701</v>
      </c>
      <c r="AB90">
        <f t="shared" si="99"/>
        <v>-28.833333333327101</v>
      </c>
      <c r="AC90">
        <f t="shared" si="99"/>
        <v>43.9999999999905</v>
      </c>
      <c r="AH90">
        <v>28</v>
      </c>
    </row>
    <row r="91" spans="2:34">
      <c r="B91" t="s">
        <v>334</v>
      </c>
      <c r="C91" t="s">
        <v>145</v>
      </c>
      <c r="D91" t="s">
        <v>310</v>
      </c>
      <c r="E91">
        <v>48</v>
      </c>
      <c r="F91">
        <f t="shared" ref="F91:G91" si="100">F72</f>
        <v>190000</v>
      </c>
      <c r="G91">
        <f t="shared" si="100"/>
        <v>475000</v>
      </c>
      <c r="H91" t="str">
        <f t="shared" si="64"/>
        <v>PN25</v>
      </c>
      <c r="I91" t="s">
        <v>242</v>
      </c>
      <c r="J91" t="s">
        <v>88</v>
      </c>
      <c r="K91" t="s">
        <v>243</v>
      </c>
      <c r="O91">
        <f t="shared" ref="O91:T91" si="101">O72</f>
        <v>-2.5284712500000001E-27</v>
      </c>
      <c r="P91">
        <f t="shared" si="101"/>
        <v>4.6865766934699999E-21</v>
      </c>
      <c r="Q91">
        <f t="shared" si="101"/>
        <v>-3.3848682727920801E-15</v>
      </c>
      <c r="R91">
        <f t="shared" si="101"/>
        <v>1.1664275483853401E-9</v>
      </c>
      <c r="S91">
        <f t="shared" si="101"/>
        <v>-1.77120541975483E-4</v>
      </c>
      <c r="T91">
        <f t="shared" si="101"/>
        <v>10.2818610440989</v>
      </c>
      <c r="V91">
        <f t="shared" ref="V91:AC91" si="102">V72</f>
        <v>70400</v>
      </c>
      <c r="W91">
        <f t="shared" si="102"/>
        <v>21</v>
      </c>
      <c r="X91" t="str">
        <f t="shared" si="102"/>
        <v>preset</v>
      </c>
      <c r="Y91">
        <f t="shared" si="102"/>
        <v>0</v>
      </c>
      <c r="Z91">
        <f t="shared" si="102"/>
        <v>-0.83333299999999999</v>
      </c>
      <c r="AA91">
        <f t="shared" si="102"/>
        <v>7.5</v>
      </c>
      <c r="AB91">
        <f t="shared" si="102"/>
        <v>-11.666667</v>
      </c>
      <c r="AC91">
        <f t="shared" si="102"/>
        <v>15</v>
      </c>
      <c r="AH91">
        <v>29</v>
      </c>
    </row>
    <row r="92" spans="2:34">
      <c r="B92" t="s">
        <v>335</v>
      </c>
      <c r="C92" t="s">
        <v>145</v>
      </c>
      <c r="D92" t="s">
        <v>314</v>
      </c>
      <c r="E92">
        <v>48</v>
      </c>
      <c r="F92">
        <f t="shared" ref="F92:G92" si="103">F73</f>
        <v>245000</v>
      </c>
      <c r="G92">
        <f t="shared" si="103"/>
        <v>600000</v>
      </c>
      <c r="H92" t="str">
        <f t="shared" si="64"/>
        <v>PN25</v>
      </c>
      <c r="I92" t="s">
        <v>242</v>
      </c>
      <c r="J92" t="s">
        <v>88</v>
      </c>
      <c r="K92" t="s">
        <v>243</v>
      </c>
      <c r="O92">
        <f t="shared" ref="O92:T92" si="104">O73</f>
        <v>8.527575200000001E-28</v>
      </c>
      <c r="P92">
        <f t="shared" si="104"/>
        <v>-1.9624785519599999E-21</v>
      </c>
      <c r="Q92">
        <f t="shared" si="104"/>
        <v>1.7985595209349101E-15</v>
      </c>
      <c r="R92">
        <f t="shared" si="104"/>
        <v>-8.2516897157649201E-10</v>
      </c>
      <c r="S92">
        <f t="shared" si="104"/>
        <v>1.97731076146651E-4</v>
      </c>
      <c r="T92">
        <f t="shared" si="104"/>
        <v>-18.038035949474899</v>
      </c>
      <c r="V92">
        <f t="shared" ref="V92:AC92" si="105">V73</f>
        <v>89000</v>
      </c>
      <c r="W92">
        <f t="shared" si="105"/>
        <v>33</v>
      </c>
      <c r="X92" t="str">
        <f t="shared" si="105"/>
        <v>preset</v>
      </c>
      <c r="Y92">
        <f t="shared" si="105"/>
        <v>0</v>
      </c>
      <c r="Z92">
        <f t="shared" si="105"/>
        <v>-0.83333299999999999</v>
      </c>
      <c r="AA92">
        <f t="shared" si="105"/>
        <v>10</v>
      </c>
      <c r="AB92">
        <f t="shared" si="105"/>
        <v>-14.166667</v>
      </c>
      <c r="AC92">
        <f t="shared" si="105"/>
        <v>20</v>
      </c>
      <c r="AH92">
        <v>30</v>
      </c>
    </row>
    <row r="93" spans="2:34">
      <c r="B93" t="s">
        <v>336</v>
      </c>
      <c r="C93" t="s">
        <v>145</v>
      </c>
      <c r="D93" t="s">
        <v>317</v>
      </c>
      <c r="E93">
        <v>48</v>
      </c>
      <c r="F93">
        <f t="shared" ref="F93:G93" si="106">F74</f>
        <v>190000</v>
      </c>
      <c r="G93">
        <f t="shared" si="106"/>
        <v>475000</v>
      </c>
      <c r="H93" t="str">
        <f t="shared" si="64"/>
        <v>PN25</v>
      </c>
      <c r="I93" t="s">
        <v>242</v>
      </c>
      <c r="J93" t="s">
        <v>88</v>
      </c>
      <c r="K93" t="s">
        <v>243</v>
      </c>
      <c r="O93">
        <f t="shared" ref="O93:T93" si="107">O74</f>
        <v>-2.5284712500000001E-27</v>
      </c>
      <c r="P93">
        <f t="shared" si="107"/>
        <v>4.6865766934699999E-21</v>
      </c>
      <c r="Q93">
        <f t="shared" si="107"/>
        <v>-3.3848682727920801E-15</v>
      </c>
      <c r="R93">
        <f t="shared" si="107"/>
        <v>1.1664275483853401E-9</v>
      </c>
      <c r="S93">
        <f t="shared" si="107"/>
        <v>-1.77120541975483E-4</v>
      </c>
      <c r="T93">
        <f t="shared" si="107"/>
        <v>10.2818610440989</v>
      </c>
      <c r="V93">
        <f t="shared" ref="V93:AC93" si="108">V74</f>
        <v>70400</v>
      </c>
      <c r="W93">
        <f t="shared" si="108"/>
        <v>21</v>
      </c>
      <c r="X93" t="str">
        <f t="shared" si="108"/>
        <v>preset</v>
      </c>
      <c r="Y93">
        <f t="shared" si="108"/>
        <v>0</v>
      </c>
      <c r="Z93">
        <f t="shared" si="108"/>
        <v>-0.83333299999999999</v>
      </c>
      <c r="AA93">
        <f t="shared" si="108"/>
        <v>7.5</v>
      </c>
      <c r="AB93">
        <f t="shared" si="108"/>
        <v>-11.666667</v>
      </c>
      <c r="AC93">
        <f t="shared" si="108"/>
        <v>15</v>
      </c>
      <c r="AH93">
        <v>29</v>
      </c>
    </row>
    <row r="94" spans="2:34">
      <c r="B94" t="s">
        <v>337</v>
      </c>
      <c r="C94" t="s">
        <v>145</v>
      </c>
      <c r="D94" t="s">
        <v>319</v>
      </c>
      <c r="E94">
        <v>48</v>
      </c>
      <c r="F94">
        <f t="shared" ref="F94:G94" si="109">F75</f>
        <v>245000</v>
      </c>
      <c r="G94">
        <f t="shared" si="109"/>
        <v>600000</v>
      </c>
      <c r="H94" t="str">
        <f t="shared" si="64"/>
        <v>PN25</v>
      </c>
      <c r="I94" t="s">
        <v>242</v>
      </c>
      <c r="J94" t="s">
        <v>88</v>
      </c>
      <c r="K94" t="s">
        <v>243</v>
      </c>
      <c r="O94">
        <f t="shared" ref="O94:T94" si="110">O75</f>
        <v>8.527575200000001E-28</v>
      </c>
      <c r="P94">
        <f t="shared" si="110"/>
        <v>-1.9624785519599999E-21</v>
      </c>
      <c r="Q94">
        <f t="shared" si="110"/>
        <v>1.7985595209349101E-15</v>
      </c>
      <c r="R94">
        <f t="shared" si="110"/>
        <v>-825.16897157649203</v>
      </c>
      <c r="S94">
        <f t="shared" si="110"/>
        <v>1.97731076146651E-4</v>
      </c>
      <c r="T94">
        <f t="shared" si="110"/>
        <v>-18.038035949474899</v>
      </c>
      <c r="V94">
        <f t="shared" ref="V94:AC94" si="111">V75</f>
        <v>89000</v>
      </c>
      <c r="W94">
        <f t="shared" si="111"/>
        <v>33</v>
      </c>
      <c r="X94" t="str">
        <f t="shared" si="111"/>
        <v>preset</v>
      </c>
      <c r="Y94">
        <f t="shared" si="111"/>
        <v>0</v>
      </c>
      <c r="Z94">
        <f t="shared" si="111"/>
        <v>-0.83333299999999999</v>
      </c>
      <c r="AA94">
        <f t="shared" si="111"/>
        <v>10</v>
      </c>
      <c r="AB94">
        <f t="shared" si="111"/>
        <v>-14.166667</v>
      </c>
      <c r="AC94">
        <f t="shared" si="111"/>
        <v>20</v>
      </c>
      <c r="AH94">
        <v>30</v>
      </c>
    </row>
    <row r="96" spans="2:34">
      <c r="B96" t="s">
        <v>338</v>
      </c>
      <c r="C96" t="s">
        <v>339</v>
      </c>
      <c r="D96" t="s">
        <v>241</v>
      </c>
      <c r="E96">
        <v>20</v>
      </c>
      <c r="F96">
        <f>F58</f>
        <v>2480</v>
      </c>
      <c r="G96">
        <f>G58</f>
        <v>15000</v>
      </c>
      <c r="H96" t="s">
        <v>86</v>
      </c>
      <c r="I96" t="s">
        <v>242</v>
      </c>
      <c r="J96" t="s">
        <v>88</v>
      </c>
      <c r="K96" t="s">
        <v>243</v>
      </c>
      <c r="O96">
        <f>O58</f>
        <v>0</v>
      </c>
      <c r="P96">
        <f t="shared" ref="P96:T96" si="112">P58</f>
        <v>0</v>
      </c>
      <c r="Q96">
        <f t="shared" si="112"/>
        <v>-6.9999999999999995E-13</v>
      </c>
      <c r="R96">
        <f t="shared" si="112"/>
        <v>1.11E-8</v>
      </c>
      <c r="S96">
        <f t="shared" si="112"/>
        <v>2.6709999999999999E-4</v>
      </c>
      <c r="T96">
        <f t="shared" si="112"/>
        <v>-0.14369999999999999</v>
      </c>
      <c r="V96">
        <f>V58</f>
        <v>3900</v>
      </c>
      <c r="W96">
        <f t="shared" ref="W96:AC96" si="113">W58</f>
        <v>6.5</v>
      </c>
      <c r="X96" t="str">
        <f t="shared" si="113"/>
        <v>preset</v>
      </c>
      <c r="Y96">
        <f t="shared" si="113"/>
        <v>0</v>
      </c>
      <c r="Z96">
        <f t="shared" si="113"/>
        <v>0.25</v>
      </c>
      <c r="AA96">
        <f t="shared" si="113"/>
        <v>-0.25</v>
      </c>
      <c r="AB96">
        <f t="shared" si="113"/>
        <v>0.5</v>
      </c>
      <c r="AC96">
        <f t="shared" si="113"/>
        <v>6</v>
      </c>
      <c r="AH96">
        <v>15</v>
      </c>
    </row>
    <row r="97" spans="2:34">
      <c r="B97" t="s">
        <v>340</v>
      </c>
      <c r="C97" t="s">
        <v>339</v>
      </c>
      <c r="D97" t="s">
        <v>249</v>
      </c>
      <c r="E97">
        <v>20</v>
      </c>
      <c r="F97">
        <f t="shared" ref="F97:G97" si="114">F59</f>
        <v>3920</v>
      </c>
      <c r="G97">
        <f t="shared" si="114"/>
        <v>24000</v>
      </c>
      <c r="H97" t="s">
        <v>86</v>
      </c>
      <c r="I97" t="s">
        <v>242</v>
      </c>
      <c r="J97" t="s">
        <v>88</v>
      </c>
      <c r="K97" t="s">
        <v>243</v>
      </c>
      <c r="O97">
        <f t="shared" ref="O97:T97" si="115">O59</f>
        <v>0</v>
      </c>
      <c r="P97">
        <f t="shared" si="115"/>
        <v>0</v>
      </c>
      <c r="Q97">
        <f t="shared" si="115"/>
        <v>-1.5899999999999998E-13</v>
      </c>
      <c r="R97">
        <f t="shared" si="115"/>
        <v>4.2389999999999999E-9</v>
      </c>
      <c r="S97">
        <f t="shared" si="115"/>
        <v>1.5977400000000001E-4</v>
      </c>
      <c r="T97">
        <f t="shared" si="115"/>
        <v>-9.9710999999999994E-2</v>
      </c>
      <c r="V97">
        <f t="shared" ref="V97:AC97" si="116">V59</f>
        <v>6200</v>
      </c>
      <c r="W97">
        <f t="shared" si="116"/>
        <v>19</v>
      </c>
      <c r="X97" t="str">
        <f t="shared" si="116"/>
        <v>preset</v>
      </c>
      <c r="Y97">
        <f t="shared" si="116"/>
        <v>0</v>
      </c>
      <c r="Z97">
        <f t="shared" si="116"/>
        <v>0.66669999999999996</v>
      </c>
      <c r="AA97">
        <f t="shared" si="116"/>
        <v>-0.5</v>
      </c>
      <c r="AB97">
        <f t="shared" si="116"/>
        <v>-1.1667000000000001</v>
      </c>
      <c r="AC97">
        <f t="shared" si="116"/>
        <v>20</v>
      </c>
      <c r="AH97">
        <v>16</v>
      </c>
    </row>
    <row r="98" spans="2:34">
      <c r="B98" t="s">
        <v>341</v>
      </c>
      <c r="C98" t="s">
        <v>339</v>
      </c>
      <c r="D98" t="s">
        <v>254</v>
      </c>
      <c r="E98">
        <v>20</v>
      </c>
      <c r="F98">
        <f t="shared" ref="F98:G98" si="117">F60</f>
        <v>4380</v>
      </c>
      <c r="G98">
        <f t="shared" si="117"/>
        <v>25000</v>
      </c>
      <c r="H98" t="s">
        <v>86</v>
      </c>
      <c r="I98" t="s">
        <v>242</v>
      </c>
      <c r="J98" t="s">
        <v>88</v>
      </c>
      <c r="K98" t="s">
        <v>243</v>
      </c>
      <c r="O98">
        <f t="shared" ref="O98:T98" si="118">O60</f>
        <v>0</v>
      </c>
      <c r="P98">
        <f t="shared" si="118"/>
        <v>0</v>
      </c>
      <c r="Q98">
        <f t="shared" si="118"/>
        <v>-1.24E-13</v>
      </c>
      <c r="R98">
        <f t="shared" si="118"/>
        <v>2.4870000000000002E-9</v>
      </c>
      <c r="S98">
        <f t="shared" si="118"/>
        <v>1.85365E-4</v>
      </c>
      <c r="T98">
        <f t="shared" si="118"/>
        <v>-0.283831</v>
      </c>
      <c r="V98">
        <f t="shared" ref="V98:AC98" si="119">V60</f>
        <v>6600</v>
      </c>
      <c r="W98">
        <f t="shared" si="119"/>
        <v>15</v>
      </c>
      <c r="X98" t="str">
        <f t="shared" si="119"/>
        <v>preset</v>
      </c>
      <c r="Y98">
        <f t="shared" si="119"/>
        <v>0</v>
      </c>
      <c r="Z98">
        <f t="shared" si="119"/>
        <v>0.66669999999999996</v>
      </c>
      <c r="AA98">
        <f t="shared" si="119"/>
        <v>-4.5</v>
      </c>
      <c r="AB98">
        <f t="shared" si="119"/>
        <v>11.833</v>
      </c>
      <c r="AC98">
        <f t="shared" si="119"/>
        <v>7</v>
      </c>
      <c r="AH98">
        <v>17</v>
      </c>
    </row>
    <row r="99" spans="2:34">
      <c r="B99" t="s">
        <v>342</v>
      </c>
      <c r="C99" t="s">
        <v>339</v>
      </c>
      <c r="D99" t="s">
        <v>258</v>
      </c>
      <c r="E99">
        <v>20</v>
      </c>
      <c r="F99">
        <f t="shared" ref="F99:G99" si="120">F61</f>
        <v>5950</v>
      </c>
      <c r="G99">
        <f t="shared" si="120"/>
        <v>35000</v>
      </c>
      <c r="H99" t="s">
        <v>86</v>
      </c>
      <c r="I99" t="s">
        <v>242</v>
      </c>
      <c r="J99" t="s">
        <v>88</v>
      </c>
      <c r="K99" t="s">
        <v>243</v>
      </c>
      <c r="O99">
        <f t="shared" ref="O99:T99" si="121">O61</f>
        <v>0</v>
      </c>
      <c r="P99">
        <f t="shared" si="121"/>
        <v>4.0699999999999999E-18</v>
      </c>
      <c r="Q99">
        <f t="shared" si="121"/>
        <v>-3.6799000000000003E-13</v>
      </c>
      <c r="R99">
        <f t="shared" si="121"/>
        <v>1.016138E-8</v>
      </c>
      <c r="S99">
        <f t="shared" si="121"/>
        <v>3.1677680000000002E-5</v>
      </c>
      <c r="T99">
        <f t="shared" si="121"/>
        <v>0.12121137999999999</v>
      </c>
      <c r="V99">
        <f t="shared" ref="V99:AC99" si="122">V61</f>
        <v>9100</v>
      </c>
      <c r="W99">
        <f t="shared" si="122"/>
        <v>30</v>
      </c>
      <c r="X99" t="str">
        <f t="shared" si="122"/>
        <v>preset</v>
      </c>
      <c r="Y99">
        <f t="shared" si="122"/>
        <v>0</v>
      </c>
      <c r="Z99">
        <f t="shared" si="122"/>
        <v>2.6667000000000001</v>
      </c>
      <c r="AA99">
        <f t="shared" si="122"/>
        <v>-15.5</v>
      </c>
      <c r="AB99">
        <f t="shared" si="122"/>
        <v>29.832999999999998</v>
      </c>
      <c r="AC99">
        <f t="shared" si="122"/>
        <v>13</v>
      </c>
      <c r="AH99">
        <v>18</v>
      </c>
    </row>
    <row r="100" spans="2:34">
      <c r="B100" t="s">
        <v>343</v>
      </c>
      <c r="C100" t="s">
        <v>339</v>
      </c>
      <c r="D100" t="s">
        <v>263</v>
      </c>
      <c r="E100">
        <v>20</v>
      </c>
      <c r="F100">
        <f t="shared" ref="F100:G100" si="123">F62</f>
        <v>5340</v>
      </c>
      <c r="G100">
        <f t="shared" si="123"/>
        <v>34000</v>
      </c>
      <c r="H100" t="s">
        <v>86</v>
      </c>
      <c r="I100" t="s">
        <v>242</v>
      </c>
      <c r="J100" t="s">
        <v>88</v>
      </c>
      <c r="K100" t="s">
        <v>243</v>
      </c>
      <c r="O100">
        <f t="shared" ref="O100:T100" si="124">O62</f>
        <v>0</v>
      </c>
      <c r="P100">
        <f t="shared" si="124"/>
        <v>0</v>
      </c>
      <c r="Q100">
        <f t="shared" si="124"/>
        <v>-4.4000000000000002E-14</v>
      </c>
      <c r="R100">
        <f t="shared" si="124"/>
        <v>7.2800000000000007E-10</v>
      </c>
      <c r="S100">
        <f t="shared" si="124"/>
        <v>1.5068899999999999E-4</v>
      </c>
      <c r="T100">
        <f t="shared" si="124"/>
        <v>-0.254301</v>
      </c>
      <c r="V100">
        <f t="shared" ref="V100:AC100" si="125">V62</f>
        <v>8300</v>
      </c>
      <c r="W100">
        <f t="shared" si="125"/>
        <v>16</v>
      </c>
      <c r="X100" t="str">
        <f t="shared" si="125"/>
        <v>preset</v>
      </c>
      <c r="Y100">
        <f t="shared" si="125"/>
        <v>0</v>
      </c>
      <c r="Z100">
        <f t="shared" si="125"/>
        <v>0.5</v>
      </c>
      <c r="AA100">
        <f t="shared" si="125"/>
        <v>-3</v>
      </c>
      <c r="AB100">
        <f t="shared" si="125"/>
        <v>7.5</v>
      </c>
      <c r="AC100">
        <f t="shared" si="125"/>
        <v>11</v>
      </c>
      <c r="AH100">
        <v>19</v>
      </c>
    </row>
    <row r="101" spans="2:34">
      <c r="B101" t="s">
        <v>344</v>
      </c>
      <c r="C101" t="s">
        <v>339</v>
      </c>
      <c r="D101" t="s">
        <v>267</v>
      </c>
      <c r="E101">
        <v>20</v>
      </c>
      <c r="F101">
        <f t="shared" ref="F101:G101" si="126">F63</f>
        <v>7020</v>
      </c>
      <c r="G101">
        <f t="shared" si="126"/>
        <v>43000</v>
      </c>
      <c r="H101" t="s">
        <v>86</v>
      </c>
      <c r="I101" t="s">
        <v>242</v>
      </c>
      <c r="J101" t="s">
        <v>88</v>
      </c>
      <c r="K101" t="s">
        <v>243</v>
      </c>
      <c r="O101">
        <f t="shared" ref="O101:T101" si="127">O63</f>
        <v>0</v>
      </c>
      <c r="P101">
        <f t="shared" si="127"/>
        <v>1.5600000000000002E-18</v>
      </c>
      <c r="Q101">
        <f t="shared" si="127"/>
        <v>-1.8379999999999998E-13</v>
      </c>
      <c r="R101">
        <f t="shared" si="127"/>
        <v>6.5223399999999996E-9</v>
      </c>
      <c r="S101">
        <f t="shared" si="127"/>
        <v>2.3986799999999999E-5</v>
      </c>
      <c r="T101">
        <f t="shared" si="127"/>
        <v>0.17174038</v>
      </c>
      <c r="V101">
        <f t="shared" ref="V101:AC101" si="128">V63</f>
        <v>11000</v>
      </c>
      <c r="W101">
        <f t="shared" si="128"/>
        <v>23</v>
      </c>
      <c r="X101" t="str">
        <f t="shared" si="128"/>
        <v>preset</v>
      </c>
      <c r="Y101">
        <f t="shared" si="128"/>
        <v>0</v>
      </c>
      <c r="Z101">
        <f t="shared" si="128"/>
        <v>1.8245614000000001</v>
      </c>
      <c r="AA101">
        <f t="shared" si="128"/>
        <v>-9.2030075199999999</v>
      </c>
      <c r="AB101">
        <f t="shared" si="128"/>
        <v>16.72431078</v>
      </c>
      <c r="AC101">
        <f t="shared" si="128"/>
        <v>13.67293233</v>
      </c>
      <c r="AH101">
        <v>20</v>
      </c>
    </row>
    <row r="102" spans="2:34">
      <c r="B102" t="s">
        <v>345</v>
      </c>
      <c r="C102" t="s">
        <v>339</v>
      </c>
      <c r="D102" t="s">
        <v>272</v>
      </c>
      <c r="E102">
        <v>40</v>
      </c>
      <c r="F102">
        <f t="shared" ref="F102:G102" si="129">F64</f>
        <v>12100</v>
      </c>
      <c r="G102">
        <f t="shared" si="129"/>
        <v>68000</v>
      </c>
      <c r="H102" t="s">
        <v>86</v>
      </c>
      <c r="I102" t="s">
        <v>242</v>
      </c>
      <c r="J102" t="s">
        <v>88</v>
      </c>
      <c r="K102" t="s">
        <v>243</v>
      </c>
      <c r="O102">
        <f t="shared" ref="O102:T102" si="130">O64</f>
        <v>0</v>
      </c>
      <c r="P102">
        <f t="shared" si="130"/>
        <v>6.1389999999999997E-19</v>
      </c>
      <c r="Q102">
        <f t="shared" si="130"/>
        <v>-1.06561E-13</v>
      </c>
      <c r="R102">
        <f t="shared" si="130"/>
        <v>5.8288673999999995E-9</v>
      </c>
      <c r="S102">
        <f t="shared" si="130"/>
        <v>-4.4458001400000003E-5</v>
      </c>
      <c r="T102">
        <f t="shared" si="130"/>
        <v>0.45792423049999997</v>
      </c>
      <c r="V102">
        <f t="shared" ref="V102:AC102" si="131">V64</f>
        <v>8300</v>
      </c>
      <c r="W102">
        <f t="shared" si="131"/>
        <v>16</v>
      </c>
      <c r="X102" t="str">
        <f t="shared" si="131"/>
        <v>flow</v>
      </c>
      <c r="Y102">
        <f t="shared" si="131"/>
        <v>0</v>
      </c>
      <c r="Z102">
        <f t="shared" si="131"/>
        <v>6.907609999999999E-14</v>
      </c>
      <c r="AA102">
        <f t="shared" si="131"/>
        <v>-4.5265848999999998E-9</v>
      </c>
      <c r="AB102">
        <f t="shared" si="131"/>
        <v>2.6335418949999999E-4</v>
      </c>
      <c r="AC102">
        <f t="shared" si="131"/>
        <v>16.2995714859</v>
      </c>
      <c r="AH102">
        <v>21</v>
      </c>
    </row>
    <row r="103" spans="2:34">
      <c r="B103" t="s">
        <v>346</v>
      </c>
      <c r="C103" t="s">
        <v>339</v>
      </c>
      <c r="D103" t="s">
        <v>277</v>
      </c>
      <c r="E103">
        <v>40</v>
      </c>
      <c r="F103">
        <f t="shared" ref="F103:G103" si="132">F65</f>
        <v>14800</v>
      </c>
      <c r="G103">
        <f t="shared" si="132"/>
        <v>90000</v>
      </c>
      <c r="H103" t="s">
        <v>86</v>
      </c>
      <c r="I103" t="s">
        <v>242</v>
      </c>
      <c r="J103" t="s">
        <v>88</v>
      </c>
      <c r="K103" t="s">
        <v>243</v>
      </c>
      <c r="O103">
        <f t="shared" ref="O103:T103" si="133">O65</f>
        <v>0</v>
      </c>
      <c r="P103">
        <f t="shared" si="133"/>
        <v>2.0139999999999999E-19</v>
      </c>
      <c r="Q103">
        <f t="shared" si="133"/>
        <v>-4.4820900000000001E-14</v>
      </c>
      <c r="R103">
        <f t="shared" si="133"/>
        <v>3.0842416999999998E-9</v>
      </c>
      <c r="S103">
        <f t="shared" si="133"/>
        <v>-2.0850082300000001E-5</v>
      </c>
      <c r="T103">
        <f t="shared" si="133"/>
        <v>0.36518795329999998</v>
      </c>
      <c r="V103">
        <f t="shared" ref="V103:AC103" si="134">V65</f>
        <v>8300</v>
      </c>
      <c r="W103">
        <f t="shared" si="134"/>
        <v>16</v>
      </c>
      <c r="X103" t="str">
        <f t="shared" si="134"/>
        <v>flow</v>
      </c>
      <c r="Y103">
        <f t="shared" si="134"/>
        <v>0</v>
      </c>
      <c r="Z103">
        <f t="shared" si="134"/>
        <v>1.2441399999999999E-14</v>
      </c>
      <c r="AA103">
        <f t="shared" si="134"/>
        <v>4.7437114000000008E-9</v>
      </c>
      <c r="AB103">
        <f t="shared" si="134"/>
        <v>4.8433650000000002E-7</v>
      </c>
      <c r="AC103">
        <f t="shared" si="134"/>
        <v>27.423782106099999</v>
      </c>
      <c r="AH103">
        <v>22</v>
      </c>
    </row>
    <row r="104" spans="2:34">
      <c r="B104" t="s">
        <v>347</v>
      </c>
      <c r="C104" t="s">
        <v>339</v>
      </c>
      <c r="D104" t="s">
        <v>281</v>
      </c>
      <c r="E104">
        <v>40</v>
      </c>
      <c r="F104">
        <f t="shared" ref="F104:G104" si="135">F66</f>
        <v>18500</v>
      </c>
      <c r="G104">
        <f t="shared" si="135"/>
        <v>110000</v>
      </c>
      <c r="H104" t="s">
        <v>86</v>
      </c>
      <c r="I104" t="s">
        <v>242</v>
      </c>
      <c r="J104" t="s">
        <v>88</v>
      </c>
      <c r="K104" t="s">
        <v>243</v>
      </c>
      <c r="O104">
        <f t="shared" ref="O104:T104" si="136">O66</f>
        <v>0</v>
      </c>
      <c r="P104">
        <f t="shared" si="136"/>
        <v>0</v>
      </c>
      <c r="Q104">
        <f t="shared" si="136"/>
        <v>-2.3999999999999999E-15</v>
      </c>
      <c r="R104">
        <f t="shared" si="136"/>
        <v>3.3459000000000003E-10</v>
      </c>
      <c r="S104">
        <f t="shared" si="136"/>
        <v>2.8732230000000001E-5</v>
      </c>
      <c r="T104">
        <f t="shared" si="136"/>
        <v>-3.5747109999999999E-2</v>
      </c>
      <c r="V104">
        <f t="shared" ref="V104:AC104" si="137">V66</f>
        <v>28500</v>
      </c>
      <c r="W104">
        <f t="shared" si="137"/>
        <v>16</v>
      </c>
      <c r="X104" t="str">
        <f t="shared" si="137"/>
        <v>flow</v>
      </c>
      <c r="Y104">
        <f t="shared" si="137"/>
        <v>0</v>
      </c>
      <c r="Z104">
        <f t="shared" si="137"/>
        <v>4.6389999999999998E-14</v>
      </c>
      <c r="AA104">
        <f t="shared" si="137"/>
        <v>-6.3144900000000002E-9</v>
      </c>
      <c r="AB104">
        <f t="shared" si="137"/>
        <v>3.6332191000000005E-4</v>
      </c>
      <c r="AC104">
        <f t="shared" si="137"/>
        <v>9.7004717100000004</v>
      </c>
      <c r="AH104">
        <v>23</v>
      </c>
    </row>
    <row r="105" spans="2:34">
      <c r="B105" t="s">
        <v>348</v>
      </c>
      <c r="C105" t="s">
        <v>339</v>
      </c>
      <c r="D105" t="s">
        <v>285</v>
      </c>
      <c r="E105">
        <v>40</v>
      </c>
      <c r="F105">
        <f t="shared" ref="F105:G105" si="138">F67</f>
        <v>23000</v>
      </c>
      <c r="G105">
        <f t="shared" si="138"/>
        <v>135000</v>
      </c>
      <c r="H105" t="s">
        <v>86</v>
      </c>
      <c r="I105" t="s">
        <v>242</v>
      </c>
      <c r="J105" t="s">
        <v>88</v>
      </c>
      <c r="K105" t="s">
        <v>243</v>
      </c>
      <c r="O105">
        <f t="shared" ref="O105:T105" si="139">O67</f>
        <v>0</v>
      </c>
      <c r="P105">
        <f t="shared" si="139"/>
        <v>8.6999999999999999E-21</v>
      </c>
      <c r="Q105">
        <f t="shared" si="139"/>
        <v>-4.2912E-15</v>
      </c>
      <c r="R105">
        <f t="shared" si="139"/>
        <v>6.0212700000000004E-10</v>
      </c>
      <c r="S105">
        <f t="shared" si="139"/>
        <v>3.0265472000000003E-6</v>
      </c>
      <c r="T105">
        <f t="shared" si="139"/>
        <v>0.27092237619999998</v>
      </c>
      <c r="V105">
        <f t="shared" ref="V105:AC105" si="140">V67</f>
        <v>36500</v>
      </c>
      <c r="W105">
        <f t="shared" si="140"/>
        <v>27</v>
      </c>
      <c r="X105" t="str">
        <f t="shared" si="140"/>
        <v>flow</v>
      </c>
      <c r="Y105">
        <f t="shared" si="140"/>
        <v>0</v>
      </c>
      <c r="Z105">
        <f t="shared" si="140"/>
        <v>3.815E-14</v>
      </c>
      <c r="AA105">
        <f t="shared" si="140"/>
        <v>-6.2362499999999998E-9</v>
      </c>
      <c r="AB105">
        <f t="shared" si="140"/>
        <v>3.9933964000000001E-4</v>
      </c>
      <c r="AC105">
        <f t="shared" si="140"/>
        <v>18.877142660000001</v>
      </c>
      <c r="AH105">
        <v>24</v>
      </c>
    </row>
    <row r="106" spans="2:34">
      <c r="B106" t="s">
        <v>349</v>
      </c>
      <c r="C106" t="s">
        <v>339</v>
      </c>
      <c r="D106" t="s">
        <v>290</v>
      </c>
      <c r="E106">
        <v>43</v>
      </c>
      <c r="F106">
        <f t="shared" ref="F106:G106" si="141">F68</f>
        <v>25600</v>
      </c>
      <c r="G106">
        <f t="shared" si="141"/>
        <v>148000</v>
      </c>
      <c r="H106" t="s">
        <v>86</v>
      </c>
      <c r="I106" t="s">
        <v>242</v>
      </c>
      <c r="J106" t="s">
        <v>88</v>
      </c>
      <c r="K106" t="s">
        <v>243</v>
      </c>
      <c r="O106">
        <f t="shared" ref="O106:T106" si="142">O68</f>
        <v>0</v>
      </c>
      <c r="P106">
        <f t="shared" si="142"/>
        <v>7.8999999999999989E-21</v>
      </c>
      <c r="Q106">
        <f t="shared" si="142"/>
        <v>-3.1427E-15</v>
      </c>
      <c r="R106">
        <f t="shared" si="142"/>
        <v>3.7818740000000001E-10</v>
      </c>
      <c r="S106">
        <f t="shared" si="142"/>
        <v>1.3957693900000001E-5</v>
      </c>
      <c r="T106">
        <f t="shared" si="142"/>
        <v>4.3321521699999997E-2</v>
      </c>
      <c r="V106">
        <f t="shared" ref="V106:AC106" si="143">V68</f>
        <v>70400</v>
      </c>
      <c r="W106">
        <f t="shared" si="143"/>
        <v>21</v>
      </c>
      <c r="X106" t="str">
        <f t="shared" si="143"/>
        <v>preset</v>
      </c>
      <c r="Y106">
        <f t="shared" si="143"/>
        <v>0</v>
      </c>
      <c r="Z106">
        <f t="shared" si="143"/>
        <v>-1.6666666667000001</v>
      </c>
      <c r="AA106">
        <f t="shared" si="143"/>
        <v>13.5</v>
      </c>
      <c r="AB106">
        <f t="shared" si="143"/>
        <v>-27.833333333300001</v>
      </c>
      <c r="AC106">
        <f t="shared" si="143"/>
        <v>37</v>
      </c>
      <c r="AH106">
        <v>25</v>
      </c>
    </row>
    <row r="107" spans="2:34">
      <c r="B107" t="s">
        <v>350</v>
      </c>
      <c r="C107" t="s">
        <v>339</v>
      </c>
      <c r="D107" t="s">
        <v>295</v>
      </c>
      <c r="E107">
        <v>43</v>
      </c>
      <c r="F107">
        <f t="shared" ref="F107:G107" si="144">F69</f>
        <v>32000</v>
      </c>
      <c r="G107">
        <f t="shared" si="144"/>
        <v>195000</v>
      </c>
      <c r="H107" t="s">
        <v>86</v>
      </c>
      <c r="I107" t="s">
        <v>242</v>
      </c>
      <c r="J107" t="s">
        <v>88</v>
      </c>
      <c r="K107" t="s">
        <v>243</v>
      </c>
      <c r="O107">
        <f t="shared" ref="O107:T107" si="145">O69</f>
        <v>0</v>
      </c>
      <c r="P107">
        <f t="shared" si="145"/>
        <v>4.2626609999999998E-21</v>
      </c>
      <c r="Q107">
        <f t="shared" si="145"/>
        <v>-2.2039353249999997E-15</v>
      </c>
      <c r="R107">
        <f t="shared" si="145"/>
        <v>3.4919646034399996E-10</v>
      </c>
      <c r="S107">
        <f t="shared" si="145"/>
        <v>3.6393832250179997E-6</v>
      </c>
      <c r="T107">
        <f t="shared" si="145"/>
        <v>0.19384667169157199</v>
      </c>
      <c r="V107">
        <f t="shared" ref="V107:AC107" si="146">V69</f>
        <v>89000</v>
      </c>
      <c r="W107">
        <f t="shared" si="146"/>
        <v>33</v>
      </c>
      <c r="X107" t="str">
        <f t="shared" si="146"/>
        <v>preset</v>
      </c>
      <c r="Y107">
        <f t="shared" si="146"/>
        <v>0</v>
      </c>
      <c r="Z107">
        <f t="shared" si="146"/>
        <v>-0.66666666669999997</v>
      </c>
      <c r="AA107">
        <f t="shared" si="146"/>
        <v>9.5</v>
      </c>
      <c r="AB107">
        <f t="shared" si="146"/>
        <v>-22.833333333300001</v>
      </c>
      <c r="AC107">
        <f t="shared" si="146"/>
        <v>47</v>
      </c>
      <c r="AH107">
        <v>26</v>
      </c>
    </row>
    <row r="108" spans="2:34">
      <c r="B108" t="s">
        <v>351</v>
      </c>
      <c r="C108" t="s">
        <v>339</v>
      </c>
      <c r="D108" t="s">
        <v>300</v>
      </c>
      <c r="E108">
        <v>43</v>
      </c>
      <c r="F108">
        <f t="shared" ref="F108:G108" si="147">F70</f>
        <v>95000</v>
      </c>
      <c r="G108">
        <f t="shared" si="147"/>
        <v>210000</v>
      </c>
      <c r="H108" t="s">
        <v>86</v>
      </c>
      <c r="I108" t="s">
        <v>242</v>
      </c>
      <c r="J108" t="s">
        <v>88</v>
      </c>
      <c r="K108" t="s">
        <v>243</v>
      </c>
      <c r="O108">
        <f t="shared" ref="O108:T108" si="148">O70</f>
        <v>0</v>
      </c>
      <c r="P108">
        <f t="shared" si="148"/>
        <v>-6.659004E-21</v>
      </c>
      <c r="Q108">
        <f t="shared" si="148"/>
        <v>4.7354611759999999E-15</v>
      </c>
      <c r="R108">
        <f t="shared" si="148"/>
        <v>-1.276874830972E-9</v>
      </c>
      <c r="S108">
        <f t="shared" si="148"/>
        <v>1.7732576276707198E-4</v>
      </c>
      <c r="T108">
        <f t="shared" si="148"/>
        <v>-7.8350733222180802</v>
      </c>
      <c r="V108">
        <f t="shared" ref="V108:AC108" si="149">V70</f>
        <v>70400</v>
      </c>
      <c r="W108">
        <f t="shared" si="149"/>
        <v>21</v>
      </c>
      <c r="X108" t="str">
        <f t="shared" si="149"/>
        <v>preset</v>
      </c>
      <c r="Y108">
        <f t="shared" si="149"/>
        <v>0</v>
      </c>
      <c r="Z108">
        <f t="shared" si="149"/>
        <v>-0.5</v>
      </c>
      <c r="AA108">
        <f t="shared" si="149"/>
        <v>4.4999999999990896</v>
      </c>
      <c r="AB108">
        <f t="shared" si="149"/>
        <v>-4.9999999999972697</v>
      </c>
      <c r="AC108">
        <f t="shared" si="149"/>
        <v>11.999999999996</v>
      </c>
      <c r="AH108">
        <v>27</v>
      </c>
    </row>
    <row r="109" spans="2:34">
      <c r="B109" t="s">
        <v>352</v>
      </c>
      <c r="C109" t="s">
        <v>339</v>
      </c>
      <c r="D109" t="s">
        <v>305</v>
      </c>
      <c r="E109">
        <v>43</v>
      </c>
      <c r="F109">
        <f t="shared" ref="F109:G109" si="150">F71</f>
        <v>130000</v>
      </c>
      <c r="G109">
        <f t="shared" si="150"/>
        <v>280000</v>
      </c>
      <c r="H109" t="s">
        <v>86</v>
      </c>
      <c r="I109" t="s">
        <v>242</v>
      </c>
      <c r="J109" t="s">
        <v>88</v>
      </c>
      <c r="K109" t="s">
        <v>243</v>
      </c>
      <c r="O109">
        <f t="shared" ref="O109:T109" si="151">O71</f>
        <v>0</v>
      </c>
      <c r="P109">
        <f t="shared" si="151"/>
        <v>-6.1142600000000002E-22</v>
      </c>
      <c r="Q109">
        <f t="shared" si="151"/>
        <v>656.35394699999995</v>
      </c>
      <c r="R109">
        <f t="shared" si="151"/>
        <v>-2.8499672823099998E-10</v>
      </c>
      <c r="S109">
        <f t="shared" si="151"/>
        <v>7.4287325446848007E-5</v>
      </c>
      <c r="T109">
        <f t="shared" si="151"/>
        <v>-5.1062808678449398</v>
      </c>
      <c r="V109">
        <f t="shared" ref="V109:AC109" si="152">V71</f>
        <v>89000</v>
      </c>
      <c r="W109">
        <f t="shared" si="152"/>
        <v>33</v>
      </c>
      <c r="X109" t="str">
        <f t="shared" si="152"/>
        <v>preset</v>
      </c>
      <c r="Y109">
        <f t="shared" si="152"/>
        <v>0</v>
      </c>
      <c r="Z109">
        <f t="shared" si="152"/>
        <v>-2.16666666666652</v>
      </c>
      <c r="AA109">
        <f t="shared" si="152"/>
        <v>17.999999999997701</v>
      </c>
      <c r="AB109">
        <f t="shared" si="152"/>
        <v>-28.833333333327101</v>
      </c>
      <c r="AC109">
        <f t="shared" si="152"/>
        <v>43.9999999999905</v>
      </c>
      <c r="AH109">
        <v>28</v>
      </c>
    </row>
    <row r="110" spans="2:34">
      <c r="B110" t="s">
        <v>353</v>
      </c>
      <c r="C110" t="s">
        <v>339</v>
      </c>
      <c r="D110" t="s">
        <v>310</v>
      </c>
      <c r="E110">
        <v>48</v>
      </c>
      <c r="F110">
        <f t="shared" ref="F110:G110" si="153">F72</f>
        <v>190000</v>
      </c>
      <c r="G110">
        <f t="shared" si="153"/>
        <v>475000</v>
      </c>
      <c r="H110" t="s">
        <v>86</v>
      </c>
      <c r="I110" t="s">
        <v>242</v>
      </c>
      <c r="J110" t="s">
        <v>88</v>
      </c>
      <c r="K110" t="s">
        <v>243</v>
      </c>
      <c r="O110">
        <f t="shared" ref="O110:T110" si="154">O72</f>
        <v>-2.5284712500000001E-27</v>
      </c>
      <c r="P110">
        <f t="shared" si="154"/>
        <v>4.6865766934699999E-21</v>
      </c>
      <c r="Q110">
        <f t="shared" si="154"/>
        <v>-3.3848682727920801E-15</v>
      </c>
      <c r="R110">
        <f t="shared" si="154"/>
        <v>1.1664275483853401E-9</v>
      </c>
      <c r="S110">
        <f t="shared" si="154"/>
        <v>-1.77120541975483E-4</v>
      </c>
      <c r="T110">
        <f t="shared" si="154"/>
        <v>10.2818610440989</v>
      </c>
      <c r="V110">
        <f t="shared" ref="V110:AC110" si="155">V72</f>
        <v>70400</v>
      </c>
      <c r="W110">
        <f t="shared" si="155"/>
        <v>21</v>
      </c>
      <c r="X110" t="str">
        <f t="shared" si="155"/>
        <v>preset</v>
      </c>
      <c r="Y110">
        <f t="shared" si="155"/>
        <v>0</v>
      </c>
      <c r="Z110">
        <f t="shared" si="155"/>
        <v>-0.83333299999999999</v>
      </c>
      <c r="AA110">
        <f t="shared" si="155"/>
        <v>7.5</v>
      </c>
      <c r="AB110">
        <f t="shared" si="155"/>
        <v>-11.666667</v>
      </c>
      <c r="AC110">
        <f t="shared" si="155"/>
        <v>15</v>
      </c>
      <c r="AH110">
        <v>29</v>
      </c>
    </row>
    <row r="111" spans="2:34">
      <c r="B111" t="s">
        <v>354</v>
      </c>
      <c r="C111" t="s">
        <v>339</v>
      </c>
      <c r="D111" t="s">
        <v>314</v>
      </c>
      <c r="E111">
        <v>48</v>
      </c>
      <c r="F111">
        <f t="shared" ref="F111:G111" si="156">F73</f>
        <v>245000</v>
      </c>
      <c r="G111">
        <f t="shared" si="156"/>
        <v>600000</v>
      </c>
      <c r="H111" t="s">
        <v>86</v>
      </c>
      <c r="I111" t="s">
        <v>242</v>
      </c>
      <c r="J111" t="s">
        <v>88</v>
      </c>
      <c r="K111" t="s">
        <v>243</v>
      </c>
      <c r="O111">
        <f t="shared" ref="O111:T111" si="157">O73</f>
        <v>8.527575200000001E-28</v>
      </c>
      <c r="P111">
        <f t="shared" si="157"/>
        <v>-1.9624785519599999E-21</v>
      </c>
      <c r="Q111">
        <f t="shared" si="157"/>
        <v>1.7985595209349101E-15</v>
      </c>
      <c r="R111">
        <f t="shared" si="157"/>
        <v>-8.2516897157649201E-10</v>
      </c>
      <c r="S111">
        <f t="shared" si="157"/>
        <v>1.97731076146651E-4</v>
      </c>
      <c r="T111">
        <f t="shared" si="157"/>
        <v>-18.038035949474899</v>
      </c>
      <c r="V111">
        <f t="shared" ref="V111:AC111" si="158">V73</f>
        <v>89000</v>
      </c>
      <c r="W111">
        <f t="shared" si="158"/>
        <v>33</v>
      </c>
      <c r="X111" t="str">
        <f t="shared" si="158"/>
        <v>preset</v>
      </c>
      <c r="Y111">
        <f t="shared" si="158"/>
        <v>0</v>
      </c>
      <c r="Z111">
        <f t="shared" si="158"/>
        <v>-0.83333299999999999</v>
      </c>
      <c r="AA111">
        <f t="shared" si="158"/>
        <v>10</v>
      </c>
      <c r="AB111">
        <f t="shared" si="158"/>
        <v>-14.166667</v>
      </c>
      <c r="AC111">
        <f t="shared" si="158"/>
        <v>20</v>
      </c>
      <c r="AH111">
        <v>30</v>
      </c>
    </row>
    <row r="112" spans="2:34">
      <c r="B112" t="s">
        <v>355</v>
      </c>
      <c r="C112" t="s">
        <v>339</v>
      </c>
      <c r="D112" t="s">
        <v>317</v>
      </c>
      <c r="E112">
        <v>48</v>
      </c>
      <c r="F112">
        <f t="shared" ref="F112:G112" si="159">F74</f>
        <v>190000</v>
      </c>
      <c r="G112">
        <f t="shared" si="159"/>
        <v>475000</v>
      </c>
      <c r="H112" t="s">
        <v>86</v>
      </c>
      <c r="I112" t="s">
        <v>242</v>
      </c>
      <c r="J112" t="s">
        <v>88</v>
      </c>
      <c r="K112" t="s">
        <v>243</v>
      </c>
      <c r="O112">
        <f t="shared" ref="O112:T112" si="160">O74</f>
        <v>-2.5284712500000001E-27</v>
      </c>
      <c r="P112">
        <f t="shared" si="160"/>
        <v>4.6865766934699999E-21</v>
      </c>
      <c r="Q112">
        <f t="shared" si="160"/>
        <v>-3.3848682727920801E-15</v>
      </c>
      <c r="R112">
        <f t="shared" si="160"/>
        <v>1.1664275483853401E-9</v>
      </c>
      <c r="S112">
        <f t="shared" si="160"/>
        <v>-1.77120541975483E-4</v>
      </c>
      <c r="T112">
        <f t="shared" si="160"/>
        <v>10.2818610440989</v>
      </c>
      <c r="V112">
        <f t="shared" ref="V112:AC112" si="161">V74</f>
        <v>70400</v>
      </c>
      <c r="W112">
        <f t="shared" si="161"/>
        <v>21</v>
      </c>
      <c r="X112" t="str">
        <f t="shared" si="161"/>
        <v>preset</v>
      </c>
      <c r="Y112">
        <f t="shared" si="161"/>
        <v>0</v>
      </c>
      <c r="Z112">
        <f t="shared" si="161"/>
        <v>-0.83333299999999999</v>
      </c>
      <c r="AA112">
        <f t="shared" si="161"/>
        <v>7.5</v>
      </c>
      <c r="AB112">
        <f t="shared" si="161"/>
        <v>-11.666667</v>
      </c>
      <c r="AC112">
        <f t="shared" si="161"/>
        <v>15</v>
      </c>
      <c r="AH112">
        <v>29</v>
      </c>
    </row>
    <row r="113" spans="2:34">
      <c r="B113" t="s">
        <v>356</v>
      </c>
      <c r="C113" t="s">
        <v>339</v>
      </c>
      <c r="D113" t="s">
        <v>319</v>
      </c>
      <c r="E113">
        <v>48</v>
      </c>
      <c r="F113">
        <f t="shared" ref="F113:G113" si="162">F75</f>
        <v>245000</v>
      </c>
      <c r="G113">
        <f t="shared" si="162"/>
        <v>600000</v>
      </c>
      <c r="H113" t="s">
        <v>86</v>
      </c>
      <c r="I113" t="s">
        <v>242</v>
      </c>
      <c r="J113" t="s">
        <v>88</v>
      </c>
      <c r="K113" t="s">
        <v>243</v>
      </c>
      <c r="O113">
        <f t="shared" ref="O113:T113" si="163">O75</f>
        <v>8.527575200000001E-28</v>
      </c>
      <c r="P113">
        <f t="shared" si="163"/>
        <v>-1.9624785519599999E-21</v>
      </c>
      <c r="Q113">
        <f t="shared" si="163"/>
        <v>1.7985595209349101E-15</v>
      </c>
      <c r="R113">
        <f t="shared" si="163"/>
        <v>-825.16897157649203</v>
      </c>
      <c r="S113">
        <f t="shared" si="163"/>
        <v>1.97731076146651E-4</v>
      </c>
      <c r="T113">
        <f t="shared" si="163"/>
        <v>-18.038035949474899</v>
      </c>
      <c r="V113">
        <f t="shared" ref="V113:AC113" si="164">V75</f>
        <v>89000</v>
      </c>
      <c r="W113">
        <f t="shared" si="164"/>
        <v>33</v>
      </c>
      <c r="X113" t="str">
        <f t="shared" si="164"/>
        <v>preset</v>
      </c>
      <c r="Y113">
        <f t="shared" si="164"/>
        <v>0</v>
      </c>
      <c r="Z113">
        <f t="shared" si="164"/>
        <v>-0.83333299999999999</v>
      </c>
      <c r="AA113">
        <f t="shared" si="164"/>
        <v>10</v>
      </c>
      <c r="AB113">
        <f t="shared" si="164"/>
        <v>-14.166667</v>
      </c>
      <c r="AC113">
        <f t="shared" si="164"/>
        <v>20</v>
      </c>
      <c r="AH113">
        <v>30</v>
      </c>
    </row>
    <row r="115" spans="2:34">
      <c r="B115" t="s">
        <v>357</v>
      </c>
      <c r="C115" t="s">
        <v>339</v>
      </c>
      <c r="D115" t="s">
        <v>241</v>
      </c>
      <c r="E115">
        <v>20</v>
      </c>
      <c r="F115">
        <f>F58</f>
        <v>2480</v>
      </c>
      <c r="G115">
        <f>G58</f>
        <v>15000</v>
      </c>
      <c r="H115" t="s">
        <v>147</v>
      </c>
      <c r="I115" t="s">
        <v>242</v>
      </c>
      <c r="J115" t="s">
        <v>88</v>
      </c>
      <c r="K115" t="s">
        <v>243</v>
      </c>
      <c r="O115">
        <f>O58</f>
        <v>0</v>
      </c>
      <c r="P115">
        <f t="shared" ref="P115:T115" si="165">P58</f>
        <v>0</v>
      </c>
      <c r="Q115">
        <f t="shared" si="165"/>
        <v>-6.9999999999999995E-13</v>
      </c>
      <c r="R115">
        <f t="shared" si="165"/>
        <v>1.11E-8</v>
      </c>
      <c r="S115">
        <f t="shared" si="165"/>
        <v>2.6709999999999999E-4</v>
      </c>
      <c r="T115">
        <f t="shared" si="165"/>
        <v>-0.14369999999999999</v>
      </c>
      <c r="V115">
        <f>V58</f>
        <v>3900</v>
      </c>
      <c r="W115">
        <f t="shared" ref="W115:AC115" si="166">W58</f>
        <v>6.5</v>
      </c>
      <c r="X115" t="str">
        <f t="shared" si="166"/>
        <v>preset</v>
      </c>
      <c r="Y115">
        <f t="shared" si="166"/>
        <v>0</v>
      </c>
      <c r="Z115">
        <f t="shared" si="166"/>
        <v>0.25</v>
      </c>
      <c r="AA115">
        <f t="shared" si="166"/>
        <v>-0.25</v>
      </c>
      <c r="AB115">
        <f t="shared" si="166"/>
        <v>0.5</v>
      </c>
      <c r="AC115">
        <f t="shared" si="166"/>
        <v>6</v>
      </c>
      <c r="AH115">
        <v>15</v>
      </c>
    </row>
    <row r="116" spans="2:34">
      <c r="B116" t="s">
        <v>358</v>
      </c>
      <c r="C116" t="s">
        <v>339</v>
      </c>
      <c r="D116" t="s">
        <v>249</v>
      </c>
      <c r="E116">
        <v>20</v>
      </c>
      <c r="F116">
        <f t="shared" ref="F116:G116" si="167">F59</f>
        <v>3920</v>
      </c>
      <c r="G116">
        <f t="shared" si="167"/>
        <v>24000</v>
      </c>
      <c r="H116" t="str">
        <f>H115</f>
        <v>PN25</v>
      </c>
      <c r="I116" t="s">
        <v>242</v>
      </c>
      <c r="J116" t="s">
        <v>88</v>
      </c>
      <c r="K116" t="s">
        <v>243</v>
      </c>
      <c r="O116">
        <f t="shared" ref="O116:T116" si="168">O59</f>
        <v>0</v>
      </c>
      <c r="P116">
        <f t="shared" si="168"/>
        <v>0</v>
      </c>
      <c r="Q116">
        <f t="shared" si="168"/>
        <v>-1.5899999999999998E-13</v>
      </c>
      <c r="R116">
        <f t="shared" si="168"/>
        <v>4.2389999999999999E-9</v>
      </c>
      <c r="S116">
        <f t="shared" si="168"/>
        <v>1.5977400000000001E-4</v>
      </c>
      <c r="T116">
        <f t="shared" si="168"/>
        <v>-9.9710999999999994E-2</v>
      </c>
      <c r="V116">
        <f t="shared" ref="V116:AC116" si="169">V59</f>
        <v>6200</v>
      </c>
      <c r="W116">
        <f t="shared" si="169"/>
        <v>19</v>
      </c>
      <c r="X116" t="str">
        <f t="shared" si="169"/>
        <v>preset</v>
      </c>
      <c r="Y116">
        <f t="shared" si="169"/>
        <v>0</v>
      </c>
      <c r="Z116">
        <f t="shared" si="169"/>
        <v>0.66669999999999996</v>
      </c>
      <c r="AA116">
        <f t="shared" si="169"/>
        <v>-0.5</v>
      </c>
      <c r="AB116">
        <f t="shared" si="169"/>
        <v>-1.1667000000000001</v>
      </c>
      <c r="AC116">
        <f t="shared" si="169"/>
        <v>20</v>
      </c>
      <c r="AH116">
        <v>16</v>
      </c>
    </row>
    <row r="117" spans="2:34">
      <c r="B117" t="s">
        <v>359</v>
      </c>
      <c r="C117" t="s">
        <v>339</v>
      </c>
      <c r="D117" t="s">
        <v>254</v>
      </c>
      <c r="E117">
        <v>20</v>
      </c>
      <c r="F117">
        <f t="shared" ref="F117:G117" si="170">F60</f>
        <v>4380</v>
      </c>
      <c r="G117">
        <f t="shared" si="170"/>
        <v>25000</v>
      </c>
      <c r="H117" t="str">
        <f t="shared" ref="H117:H132" si="171">H116</f>
        <v>PN25</v>
      </c>
      <c r="I117" t="s">
        <v>242</v>
      </c>
      <c r="J117" t="s">
        <v>88</v>
      </c>
      <c r="K117" t="s">
        <v>243</v>
      </c>
      <c r="O117">
        <f t="shared" ref="O117:T117" si="172">O60</f>
        <v>0</v>
      </c>
      <c r="P117">
        <f t="shared" si="172"/>
        <v>0</v>
      </c>
      <c r="Q117">
        <f t="shared" si="172"/>
        <v>-1.24E-13</v>
      </c>
      <c r="R117">
        <f t="shared" si="172"/>
        <v>2.4870000000000002E-9</v>
      </c>
      <c r="S117">
        <f t="shared" si="172"/>
        <v>1.85365E-4</v>
      </c>
      <c r="T117">
        <f t="shared" si="172"/>
        <v>-0.283831</v>
      </c>
      <c r="V117">
        <f t="shared" ref="V117:AC117" si="173">V60</f>
        <v>6600</v>
      </c>
      <c r="W117">
        <f t="shared" si="173"/>
        <v>15</v>
      </c>
      <c r="X117" t="str">
        <f t="shared" si="173"/>
        <v>preset</v>
      </c>
      <c r="Y117">
        <f t="shared" si="173"/>
        <v>0</v>
      </c>
      <c r="Z117">
        <f t="shared" si="173"/>
        <v>0.66669999999999996</v>
      </c>
      <c r="AA117">
        <f t="shared" si="173"/>
        <v>-4.5</v>
      </c>
      <c r="AB117">
        <f t="shared" si="173"/>
        <v>11.833</v>
      </c>
      <c r="AC117">
        <f t="shared" si="173"/>
        <v>7</v>
      </c>
      <c r="AH117">
        <v>17</v>
      </c>
    </row>
    <row r="118" spans="2:34">
      <c r="B118" t="s">
        <v>360</v>
      </c>
      <c r="C118" t="s">
        <v>339</v>
      </c>
      <c r="D118" t="s">
        <v>258</v>
      </c>
      <c r="E118">
        <v>20</v>
      </c>
      <c r="F118">
        <f t="shared" ref="F118:G118" si="174">F61</f>
        <v>5950</v>
      </c>
      <c r="G118">
        <f t="shared" si="174"/>
        <v>35000</v>
      </c>
      <c r="H118" t="str">
        <f t="shared" si="171"/>
        <v>PN25</v>
      </c>
      <c r="I118" t="s">
        <v>242</v>
      </c>
      <c r="J118" t="s">
        <v>88</v>
      </c>
      <c r="K118" t="s">
        <v>243</v>
      </c>
      <c r="O118">
        <f t="shared" ref="O118:T118" si="175">O61</f>
        <v>0</v>
      </c>
      <c r="P118">
        <f t="shared" si="175"/>
        <v>4.0699999999999999E-18</v>
      </c>
      <c r="Q118">
        <f t="shared" si="175"/>
        <v>-3.6799000000000003E-13</v>
      </c>
      <c r="R118">
        <f t="shared" si="175"/>
        <v>1.016138E-8</v>
      </c>
      <c r="S118">
        <f t="shared" si="175"/>
        <v>3.1677680000000002E-5</v>
      </c>
      <c r="T118">
        <f t="shared" si="175"/>
        <v>0.12121137999999999</v>
      </c>
      <c r="V118">
        <f t="shared" ref="V118:AC118" si="176">V61</f>
        <v>9100</v>
      </c>
      <c r="W118">
        <f t="shared" si="176"/>
        <v>30</v>
      </c>
      <c r="X118" t="str">
        <f t="shared" si="176"/>
        <v>preset</v>
      </c>
      <c r="Y118">
        <f t="shared" si="176"/>
        <v>0</v>
      </c>
      <c r="Z118">
        <f t="shared" si="176"/>
        <v>2.6667000000000001</v>
      </c>
      <c r="AA118">
        <f t="shared" si="176"/>
        <v>-15.5</v>
      </c>
      <c r="AB118">
        <f t="shared" si="176"/>
        <v>29.832999999999998</v>
      </c>
      <c r="AC118">
        <f t="shared" si="176"/>
        <v>13</v>
      </c>
      <c r="AH118">
        <v>18</v>
      </c>
    </row>
    <row r="119" spans="2:34">
      <c r="B119" t="s">
        <v>361</v>
      </c>
      <c r="C119" t="s">
        <v>339</v>
      </c>
      <c r="D119" t="s">
        <v>263</v>
      </c>
      <c r="E119">
        <v>20</v>
      </c>
      <c r="F119">
        <f t="shared" ref="F119:G119" si="177">F62</f>
        <v>5340</v>
      </c>
      <c r="G119">
        <f t="shared" si="177"/>
        <v>34000</v>
      </c>
      <c r="H119" t="str">
        <f t="shared" si="171"/>
        <v>PN25</v>
      </c>
      <c r="I119" t="s">
        <v>242</v>
      </c>
      <c r="J119" t="s">
        <v>88</v>
      </c>
      <c r="K119" t="s">
        <v>243</v>
      </c>
      <c r="O119">
        <f t="shared" ref="O119:T119" si="178">O62</f>
        <v>0</v>
      </c>
      <c r="P119">
        <f t="shared" si="178"/>
        <v>0</v>
      </c>
      <c r="Q119">
        <f t="shared" si="178"/>
        <v>-4.4000000000000002E-14</v>
      </c>
      <c r="R119">
        <f t="shared" si="178"/>
        <v>7.2800000000000007E-10</v>
      </c>
      <c r="S119">
        <f t="shared" si="178"/>
        <v>1.5068899999999999E-4</v>
      </c>
      <c r="T119">
        <f t="shared" si="178"/>
        <v>-0.254301</v>
      </c>
      <c r="V119">
        <f t="shared" ref="V119:AC119" si="179">V62</f>
        <v>8300</v>
      </c>
      <c r="W119">
        <f t="shared" si="179"/>
        <v>16</v>
      </c>
      <c r="X119" t="str">
        <f t="shared" si="179"/>
        <v>preset</v>
      </c>
      <c r="Y119">
        <f t="shared" si="179"/>
        <v>0</v>
      </c>
      <c r="Z119">
        <f t="shared" si="179"/>
        <v>0.5</v>
      </c>
      <c r="AA119">
        <f t="shared" si="179"/>
        <v>-3</v>
      </c>
      <c r="AB119">
        <f t="shared" si="179"/>
        <v>7.5</v>
      </c>
      <c r="AC119">
        <f t="shared" si="179"/>
        <v>11</v>
      </c>
      <c r="AH119">
        <v>19</v>
      </c>
    </row>
    <row r="120" spans="2:34">
      <c r="B120" t="s">
        <v>362</v>
      </c>
      <c r="C120" t="s">
        <v>339</v>
      </c>
      <c r="D120" t="s">
        <v>267</v>
      </c>
      <c r="E120">
        <v>20</v>
      </c>
      <c r="F120">
        <f t="shared" ref="F120:G120" si="180">F63</f>
        <v>7020</v>
      </c>
      <c r="G120">
        <f t="shared" si="180"/>
        <v>43000</v>
      </c>
      <c r="H120" t="str">
        <f t="shared" si="171"/>
        <v>PN25</v>
      </c>
      <c r="I120" t="s">
        <v>242</v>
      </c>
      <c r="J120" t="s">
        <v>88</v>
      </c>
      <c r="K120" t="s">
        <v>243</v>
      </c>
      <c r="O120">
        <f t="shared" ref="O120:T120" si="181">O63</f>
        <v>0</v>
      </c>
      <c r="P120">
        <f t="shared" si="181"/>
        <v>1.5600000000000002E-18</v>
      </c>
      <c r="Q120">
        <f t="shared" si="181"/>
        <v>-1.8379999999999998E-13</v>
      </c>
      <c r="R120">
        <f t="shared" si="181"/>
        <v>6.5223399999999996E-9</v>
      </c>
      <c r="S120">
        <f t="shared" si="181"/>
        <v>2.3986799999999999E-5</v>
      </c>
      <c r="T120">
        <f t="shared" si="181"/>
        <v>0.17174038</v>
      </c>
      <c r="V120">
        <f t="shared" ref="V120:AC120" si="182">V63</f>
        <v>11000</v>
      </c>
      <c r="W120">
        <f t="shared" si="182"/>
        <v>23</v>
      </c>
      <c r="X120" t="str">
        <f t="shared" si="182"/>
        <v>preset</v>
      </c>
      <c r="Y120">
        <f t="shared" si="182"/>
        <v>0</v>
      </c>
      <c r="Z120">
        <f t="shared" si="182"/>
        <v>1.8245614000000001</v>
      </c>
      <c r="AA120">
        <f t="shared" si="182"/>
        <v>-9.2030075199999999</v>
      </c>
      <c r="AB120">
        <f t="shared" si="182"/>
        <v>16.72431078</v>
      </c>
      <c r="AC120">
        <f t="shared" si="182"/>
        <v>13.67293233</v>
      </c>
      <c r="AH120">
        <v>20</v>
      </c>
    </row>
    <row r="121" spans="2:34">
      <c r="B121" t="s">
        <v>363</v>
      </c>
      <c r="C121" t="s">
        <v>339</v>
      </c>
      <c r="D121" t="s">
        <v>272</v>
      </c>
      <c r="E121">
        <v>40</v>
      </c>
      <c r="F121">
        <f t="shared" ref="F121:G121" si="183">F64</f>
        <v>12100</v>
      </c>
      <c r="G121">
        <f t="shared" si="183"/>
        <v>68000</v>
      </c>
      <c r="H121" t="str">
        <f t="shared" si="171"/>
        <v>PN25</v>
      </c>
      <c r="I121" t="s">
        <v>242</v>
      </c>
      <c r="J121" t="s">
        <v>88</v>
      </c>
      <c r="K121" t="s">
        <v>243</v>
      </c>
      <c r="O121">
        <f t="shared" ref="O121:T121" si="184">O64</f>
        <v>0</v>
      </c>
      <c r="P121">
        <f t="shared" si="184"/>
        <v>6.1389999999999997E-19</v>
      </c>
      <c r="Q121">
        <f t="shared" si="184"/>
        <v>-1.06561E-13</v>
      </c>
      <c r="R121">
        <f t="shared" si="184"/>
        <v>5.8288673999999995E-9</v>
      </c>
      <c r="S121">
        <f t="shared" si="184"/>
        <v>-4.4458001400000003E-5</v>
      </c>
      <c r="T121">
        <f t="shared" si="184"/>
        <v>0.45792423049999997</v>
      </c>
      <c r="V121">
        <f t="shared" ref="V121:AC121" si="185">V64</f>
        <v>8300</v>
      </c>
      <c r="W121">
        <f t="shared" si="185"/>
        <v>16</v>
      </c>
      <c r="X121" t="str">
        <f t="shared" si="185"/>
        <v>flow</v>
      </c>
      <c r="Y121">
        <f t="shared" si="185"/>
        <v>0</v>
      </c>
      <c r="Z121">
        <f t="shared" si="185"/>
        <v>6.907609999999999E-14</v>
      </c>
      <c r="AA121">
        <f t="shared" si="185"/>
        <v>-4.5265848999999998E-9</v>
      </c>
      <c r="AB121">
        <f t="shared" si="185"/>
        <v>2.6335418949999999E-4</v>
      </c>
      <c r="AC121">
        <f t="shared" si="185"/>
        <v>16.2995714859</v>
      </c>
      <c r="AH121">
        <v>21</v>
      </c>
    </row>
    <row r="122" spans="2:34">
      <c r="B122" t="s">
        <v>364</v>
      </c>
      <c r="C122" t="s">
        <v>339</v>
      </c>
      <c r="D122" t="s">
        <v>277</v>
      </c>
      <c r="E122">
        <v>40</v>
      </c>
      <c r="F122">
        <f t="shared" ref="F122:G122" si="186">F65</f>
        <v>14800</v>
      </c>
      <c r="G122">
        <f t="shared" si="186"/>
        <v>90000</v>
      </c>
      <c r="H122" t="str">
        <f t="shared" si="171"/>
        <v>PN25</v>
      </c>
      <c r="I122" t="s">
        <v>242</v>
      </c>
      <c r="J122" t="s">
        <v>88</v>
      </c>
      <c r="K122" t="s">
        <v>243</v>
      </c>
      <c r="O122">
        <f t="shared" ref="O122:T122" si="187">O65</f>
        <v>0</v>
      </c>
      <c r="P122">
        <f t="shared" si="187"/>
        <v>2.0139999999999999E-19</v>
      </c>
      <c r="Q122">
        <f t="shared" si="187"/>
        <v>-4.4820900000000001E-14</v>
      </c>
      <c r="R122">
        <f t="shared" si="187"/>
        <v>3.0842416999999998E-9</v>
      </c>
      <c r="S122">
        <f t="shared" si="187"/>
        <v>-2.0850082300000001E-5</v>
      </c>
      <c r="T122">
        <f t="shared" si="187"/>
        <v>0.36518795329999998</v>
      </c>
      <c r="V122">
        <f t="shared" ref="V122:AC122" si="188">V65</f>
        <v>8300</v>
      </c>
      <c r="W122">
        <f t="shared" si="188"/>
        <v>16</v>
      </c>
      <c r="X122" t="str">
        <f t="shared" si="188"/>
        <v>flow</v>
      </c>
      <c r="Y122">
        <f t="shared" si="188"/>
        <v>0</v>
      </c>
      <c r="Z122">
        <f t="shared" si="188"/>
        <v>1.2441399999999999E-14</v>
      </c>
      <c r="AA122">
        <f t="shared" si="188"/>
        <v>4.7437114000000008E-9</v>
      </c>
      <c r="AB122">
        <f t="shared" si="188"/>
        <v>4.8433650000000002E-7</v>
      </c>
      <c r="AC122">
        <f t="shared" si="188"/>
        <v>27.423782106099999</v>
      </c>
      <c r="AH122">
        <v>22</v>
      </c>
    </row>
    <row r="123" spans="2:34">
      <c r="B123" t="s">
        <v>365</v>
      </c>
      <c r="C123" t="s">
        <v>339</v>
      </c>
      <c r="D123" t="s">
        <v>281</v>
      </c>
      <c r="E123">
        <v>40</v>
      </c>
      <c r="F123">
        <f t="shared" ref="F123:G123" si="189">F66</f>
        <v>18500</v>
      </c>
      <c r="G123">
        <f t="shared" si="189"/>
        <v>110000</v>
      </c>
      <c r="H123" t="str">
        <f t="shared" si="171"/>
        <v>PN25</v>
      </c>
      <c r="I123" t="s">
        <v>242</v>
      </c>
      <c r="J123" t="s">
        <v>88</v>
      </c>
      <c r="K123" t="s">
        <v>243</v>
      </c>
      <c r="O123">
        <f t="shared" ref="O123:T123" si="190">O66</f>
        <v>0</v>
      </c>
      <c r="P123">
        <f t="shared" si="190"/>
        <v>0</v>
      </c>
      <c r="Q123">
        <f t="shared" si="190"/>
        <v>-2.3999999999999999E-15</v>
      </c>
      <c r="R123">
        <f t="shared" si="190"/>
        <v>3.3459000000000003E-10</v>
      </c>
      <c r="S123">
        <f t="shared" si="190"/>
        <v>2.8732230000000001E-5</v>
      </c>
      <c r="T123">
        <f t="shared" si="190"/>
        <v>-3.5747109999999999E-2</v>
      </c>
      <c r="V123">
        <f t="shared" ref="V123:AC123" si="191">V66</f>
        <v>28500</v>
      </c>
      <c r="W123">
        <f t="shared" si="191"/>
        <v>16</v>
      </c>
      <c r="X123" t="str">
        <f t="shared" si="191"/>
        <v>flow</v>
      </c>
      <c r="Y123">
        <f t="shared" si="191"/>
        <v>0</v>
      </c>
      <c r="Z123">
        <f t="shared" si="191"/>
        <v>4.6389999999999998E-14</v>
      </c>
      <c r="AA123">
        <f t="shared" si="191"/>
        <v>-6.3144900000000002E-9</v>
      </c>
      <c r="AB123">
        <f t="shared" si="191"/>
        <v>3.6332191000000005E-4</v>
      </c>
      <c r="AC123">
        <f t="shared" si="191"/>
        <v>9.7004717100000004</v>
      </c>
      <c r="AH123">
        <v>23</v>
      </c>
    </row>
    <row r="124" spans="2:34">
      <c r="B124" t="s">
        <v>366</v>
      </c>
      <c r="C124" t="s">
        <v>339</v>
      </c>
      <c r="D124" t="s">
        <v>285</v>
      </c>
      <c r="E124">
        <v>40</v>
      </c>
      <c r="F124">
        <f t="shared" ref="F124:G124" si="192">F67</f>
        <v>23000</v>
      </c>
      <c r="G124">
        <f t="shared" si="192"/>
        <v>135000</v>
      </c>
      <c r="H124" t="str">
        <f t="shared" si="171"/>
        <v>PN25</v>
      </c>
      <c r="I124" t="s">
        <v>242</v>
      </c>
      <c r="J124" t="s">
        <v>88</v>
      </c>
      <c r="K124" t="s">
        <v>243</v>
      </c>
      <c r="O124">
        <f t="shared" ref="O124:T124" si="193">O67</f>
        <v>0</v>
      </c>
      <c r="P124">
        <f t="shared" si="193"/>
        <v>8.6999999999999999E-21</v>
      </c>
      <c r="Q124">
        <f t="shared" si="193"/>
        <v>-4.2912E-15</v>
      </c>
      <c r="R124">
        <f t="shared" si="193"/>
        <v>6.0212700000000004E-10</v>
      </c>
      <c r="S124">
        <f t="shared" si="193"/>
        <v>3.0265472000000003E-6</v>
      </c>
      <c r="T124">
        <f t="shared" si="193"/>
        <v>0.27092237619999998</v>
      </c>
      <c r="V124">
        <f t="shared" ref="V124:AC124" si="194">V67</f>
        <v>36500</v>
      </c>
      <c r="W124">
        <f t="shared" si="194"/>
        <v>27</v>
      </c>
      <c r="X124" t="str">
        <f t="shared" si="194"/>
        <v>flow</v>
      </c>
      <c r="Y124">
        <f t="shared" si="194"/>
        <v>0</v>
      </c>
      <c r="Z124">
        <f t="shared" si="194"/>
        <v>3.815E-14</v>
      </c>
      <c r="AA124">
        <f t="shared" si="194"/>
        <v>-6.2362499999999998E-9</v>
      </c>
      <c r="AB124">
        <f t="shared" si="194"/>
        <v>3.9933964000000001E-4</v>
      </c>
      <c r="AC124">
        <f t="shared" si="194"/>
        <v>18.877142660000001</v>
      </c>
      <c r="AH124">
        <v>24</v>
      </c>
    </row>
    <row r="125" spans="2:34">
      <c r="B125" t="s">
        <v>367</v>
      </c>
      <c r="C125" t="s">
        <v>339</v>
      </c>
      <c r="D125" t="s">
        <v>290</v>
      </c>
      <c r="E125">
        <v>43</v>
      </c>
      <c r="F125">
        <f t="shared" ref="F125:G125" si="195">F68</f>
        <v>25600</v>
      </c>
      <c r="G125">
        <f t="shared" si="195"/>
        <v>148000</v>
      </c>
      <c r="H125" t="str">
        <f t="shared" si="171"/>
        <v>PN25</v>
      </c>
      <c r="I125" t="s">
        <v>242</v>
      </c>
      <c r="J125" t="s">
        <v>88</v>
      </c>
      <c r="K125" t="s">
        <v>243</v>
      </c>
      <c r="O125">
        <f t="shared" ref="O125:T125" si="196">O68</f>
        <v>0</v>
      </c>
      <c r="P125">
        <f t="shared" si="196"/>
        <v>7.8999999999999989E-21</v>
      </c>
      <c r="Q125">
        <f t="shared" si="196"/>
        <v>-3.1427E-15</v>
      </c>
      <c r="R125">
        <f t="shared" si="196"/>
        <v>3.7818740000000001E-10</v>
      </c>
      <c r="S125">
        <f t="shared" si="196"/>
        <v>1.3957693900000001E-5</v>
      </c>
      <c r="T125">
        <f t="shared" si="196"/>
        <v>4.3321521699999997E-2</v>
      </c>
      <c r="V125">
        <f t="shared" ref="V125:AC125" si="197">V68</f>
        <v>70400</v>
      </c>
      <c r="W125">
        <f t="shared" si="197"/>
        <v>21</v>
      </c>
      <c r="X125" t="str">
        <f t="shared" si="197"/>
        <v>preset</v>
      </c>
      <c r="Y125">
        <f t="shared" si="197"/>
        <v>0</v>
      </c>
      <c r="Z125">
        <f t="shared" si="197"/>
        <v>-1.6666666667000001</v>
      </c>
      <c r="AA125">
        <f t="shared" si="197"/>
        <v>13.5</v>
      </c>
      <c r="AB125">
        <f t="shared" si="197"/>
        <v>-27.833333333300001</v>
      </c>
      <c r="AC125">
        <f t="shared" si="197"/>
        <v>37</v>
      </c>
      <c r="AH125">
        <v>25</v>
      </c>
    </row>
    <row r="126" spans="2:34">
      <c r="B126" t="s">
        <v>368</v>
      </c>
      <c r="C126" t="s">
        <v>339</v>
      </c>
      <c r="D126" t="s">
        <v>295</v>
      </c>
      <c r="E126">
        <v>43</v>
      </c>
      <c r="F126">
        <f t="shared" ref="F126:G126" si="198">F69</f>
        <v>32000</v>
      </c>
      <c r="G126">
        <f t="shared" si="198"/>
        <v>195000</v>
      </c>
      <c r="H126" t="str">
        <f t="shared" si="171"/>
        <v>PN25</v>
      </c>
      <c r="I126" t="s">
        <v>242</v>
      </c>
      <c r="J126" t="s">
        <v>88</v>
      </c>
      <c r="K126" t="s">
        <v>243</v>
      </c>
      <c r="O126">
        <f t="shared" ref="O126:T126" si="199">O69</f>
        <v>0</v>
      </c>
      <c r="P126">
        <f t="shared" si="199"/>
        <v>4.2626609999999998E-21</v>
      </c>
      <c r="Q126">
        <f t="shared" si="199"/>
        <v>-2.2039353249999997E-15</v>
      </c>
      <c r="R126">
        <f t="shared" si="199"/>
        <v>3.4919646034399996E-10</v>
      </c>
      <c r="S126">
        <f t="shared" si="199"/>
        <v>3.6393832250179997E-6</v>
      </c>
      <c r="T126">
        <f t="shared" si="199"/>
        <v>0.19384667169157199</v>
      </c>
      <c r="V126">
        <f t="shared" ref="V126:AC126" si="200">V69</f>
        <v>89000</v>
      </c>
      <c r="W126">
        <f t="shared" si="200"/>
        <v>33</v>
      </c>
      <c r="X126" t="str">
        <f t="shared" si="200"/>
        <v>preset</v>
      </c>
      <c r="Y126">
        <f t="shared" si="200"/>
        <v>0</v>
      </c>
      <c r="Z126">
        <f t="shared" si="200"/>
        <v>-0.66666666669999997</v>
      </c>
      <c r="AA126">
        <f t="shared" si="200"/>
        <v>9.5</v>
      </c>
      <c r="AB126">
        <f t="shared" si="200"/>
        <v>-22.833333333300001</v>
      </c>
      <c r="AC126">
        <f t="shared" si="200"/>
        <v>47</v>
      </c>
      <c r="AH126">
        <v>26</v>
      </c>
    </row>
    <row r="127" spans="2:34">
      <c r="B127" t="s">
        <v>369</v>
      </c>
      <c r="C127" t="s">
        <v>339</v>
      </c>
      <c r="D127" t="s">
        <v>300</v>
      </c>
      <c r="E127">
        <v>43</v>
      </c>
      <c r="F127">
        <f t="shared" ref="F127:G127" si="201">F70</f>
        <v>95000</v>
      </c>
      <c r="G127">
        <f t="shared" si="201"/>
        <v>210000</v>
      </c>
      <c r="H127" t="str">
        <f t="shared" si="171"/>
        <v>PN25</v>
      </c>
      <c r="I127" t="s">
        <v>242</v>
      </c>
      <c r="J127" t="s">
        <v>88</v>
      </c>
      <c r="K127" t="s">
        <v>243</v>
      </c>
      <c r="O127">
        <f t="shared" ref="O127:T127" si="202">O70</f>
        <v>0</v>
      </c>
      <c r="P127">
        <f t="shared" si="202"/>
        <v>-6.659004E-21</v>
      </c>
      <c r="Q127">
        <f t="shared" si="202"/>
        <v>4.7354611759999999E-15</v>
      </c>
      <c r="R127">
        <f t="shared" si="202"/>
        <v>-1.276874830972E-9</v>
      </c>
      <c r="S127">
        <f t="shared" si="202"/>
        <v>1.7732576276707198E-4</v>
      </c>
      <c r="T127">
        <f t="shared" si="202"/>
        <v>-7.8350733222180802</v>
      </c>
      <c r="V127">
        <f t="shared" ref="V127:AC127" si="203">V70</f>
        <v>70400</v>
      </c>
      <c r="W127">
        <f t="shared" si="203"/>
        <v>21</v>
      </c>
      <c r="X127" t="str">
        <f t="shared" si="203"/>
        <v>preset</v>
      </c>
      <c r="Y127">
        <f t="shared" si="203"/>
        <v>0</v>
      </c>
      <c r="Z127">
        <f t="shared" si="203"/>
        <v>-0.5</v>
      </c>
      <c r="AA127">
        <f t="shared" si="203"/>
        <v>4.4999999999990896</v>
      </c>
      <c r="AB127">
        <f t="shared" si="203"/>
        <v>-4.9999999999972697</v>
      </c>
      <c r="AC127">
        <f t="shared" si="203"/>
        <v>11.999999999996</v>
      </c>
      <c r="AH127">
        <v>27</v>
      </c>
    </row>
    <row r="128" spans="2:34">
      <c r="B128" t="s">
        <v>370</v>
      </c>
      <c r="C128" t="s">
        <v>339</v>
      </c>
      <c r="D128" t="s">
        <v>305</v>
      </c>
      <c r="E128">
        <v>43</v>
      </c>
      <c r="F128">
        <f t="shared" ref="F128:G128" si="204">F71</f>
        <v>130000</v>
      </c>
      <c r="G128">
        <f t="shared" si="204"/>
        <v>280000</v>
      </c>
      <c r="H128" t="str">
        <f t="shared" si="171"/>
        <v>PN25</v>
      </c>
      <c r="I128" t="s">
        <v>242</v>
      </c>
      <c r="J128" t="s">
        <v>88</v>
      </c>
      <c r="K128" t="s">
        <v>243</v>
      </c>
      <c r="O128">
        <f t="shared" ref="O128:T128" si="205">O71</f>
        <v>0</v>
      </c>
      <c r="P128">
        <f t="shared" si="205"/>
        <v>-6.1142600000000002E-22</v>
      </c>
      <c r="Q128">
        <f t="shared" si="205"/>
        <v>656.35394699999995</v>
      </c>
      <c r="R128">
        <f t="shared" si="205"/>
        <v>-2.8499672823099998E-10</v>
      </c>
      <c r="S128">
        <f t="shared" si="205"/>
        <v>7.4287325446848007E-5</v>
      </c>
      <c r="T128">
        <f t="shared" si="205"/>
        <v>-5.1062808678449398</v>
      </c>
      <c r="V128">
        <f t="shared" ref="V128:AC128" si="206">V71</f>
        <v>89000</v>
      </c>
      <c r="W128">
        <f t="shared" si="206"/>
        <v>33</v>
      </c>
      <c r="X128" t="str">
        <f t="shared" si="206"/>
        <v>preset</v>
      </c>
      <c r="Y128">
        <f t="shared" si="206"/>
        <v>0</v>
      </c>
      <c r="Z128">
        <f t="shared" si="206"/>
        <v>-2.16666666666652</v>
      </c>
      <c r="AA128">
        <f t="shared" si="206"/>
        <v>17.999999999997701</v>
      </c>
      <c r="AB128">
        <f t="shared" si="206"/>
        <v>-28.833333333327101</v>
      </c>
      <c r="AC128">
        <f t="shared" si="206"/>
        <v>43.9999999999905</v>
      </c>
      <c r="AH128">
        <v>28</v>
      </c>
    </row>
    <row r="129" spans="2:44">
      <c r="B129" t="s">
        <v>371</v>
      </c>
      <c r="C129" t="s">
        <v>339</v>
      </c>
      <c r="D129" t="s">
        <v>310</v>
      </c>
      <c r="E129">
        <v>48</v>
      </c>
      <c r="F129">
        <f t="shared" ref="F129:G129" si="207">F72</f>
        <v>190000</v>
      </c>
      <c r="G129">
        <f t="shared" si="207"/>
        <v>475000</v>
      </c>
      <c r="H129" t="str">
        <f t="shared" si="171"/>
        <v>PN25</v>
      </c>
      <c r="I129" t="s">
        <v>242</v>
      </c>
      <c r="J129" t="s">
        <v>88</v>
      </c>
      <c r="K129" t="s">
        <v>243</v>
      </c>
      <c r="O129">
        <f t="shared" ref="O129:T129" si="208">O72</f>
        <v>-2.5284712500000001E-27</v>
      </c>
      <c r="P129">
        <f t="shared" si="208"/>
        <v>4.6865766934699999E-21</v>
      </c>
      <c r="Q129">
        <f t="shared" si="208"/>
        <v>-3.3848682727920801E-15</v>
      </c>
      <c r="R129">
        <f t="shared" si="208"/>
        <v>1.1664275483853401E-9</v>
      </c>
      <c r="S129">
        <f t="shared" si="208"/>
        <v>-1.77120541975483E-4</v>
      </c>
      <c r="T129">
        <f t="shared" si="208"/>
        <v>10.2818610440989</v>
      </c>
      <c r="V129">
        <f t="shared" ref="V129:AC129" si="209">V72</f>
        <v>70400</v>
      </c>
      <c r="W129">
        <f t="shared" si="209"/>
        <v>21</v>
      </c>
      <c r="X129" t="str">
        <f t="shared" si="209"/>
        <v>preset</v>
      </c>
      <c r="Y129">
        <f t="shared" si="209"/>
        <v>0</v>
      </c>
      <c r="Z129">
        <f t="shared" si="209"/>
        <v>-0.83333299999999999</v>
      </c>
      <c r="AA129">
        <f t="shared" si="209"/>
        <v>7.5</v>
      </c>
      <c r="AB129">
        <f t="shared" si="209"/>
        <v>-11.666667</v>
      </c>
      <c r="AC129">
        <f t="shared" si="209"/>
        <v>15</v>
      </c>
      <c r="AH129">
        <v>29</v>
      </c>
    </row>
    <row r="130" spans="2:44">
      <c r="B130" t="s">
        <v>372</v>
      </c>
      <c r="C130" t="s">
        <v>339</v>
      </c>
      <c r="D130" t="s">
        <v>314</v>
      </c>
      <c r="E130">
        <v>48</v>
      </c>
      <c r="F130">
        <f t="shared" ref="F130:G130" si="210">F73</f>
        <v>245000</v>
      </c>
      <c r="G130">
        <f t="shared" si="210"/>
        <v>600000</v>
      </c>
      <c r="H130" t="str">
        <f t="shared" si="171"/>
        <v>PN25</v>
      </c>
      <c r="I130" t="s">
        <v>242</v>
      </c>
      <c r="J130" t="s">
        <v>88</v>
      </c>
      <c r="K130" t="s">
        <v>243</v>
      </c>
      <c r="O130">
        <f t="shared" ref="O130:T130" si="211">O73</f>
        <v>8.527575200000001E-28</v>
      </c>
      <c r="P130">
        <f t="shared" si="211"/>
        <v>-1.9624785519599999E-21</v>
      </c>
      <c r="Q130">
        <f t="shared" si="211"/>
        <v>1.7985595209349101E-15</v>
      </c>
      <c r="R130">
        <f t="shared" si="211"/>
        <v>-8.2516897157649201E-10</v>
      </c>
      <c r="S130">
        <f t="shared" si="211"/>
        <v>1.97731076146651E-4</v>
      </c>
      <c r="T130">
        <f t="shared" si="211"/>
        <v>-18.038035949474899</v>
      </c>
      <c r="V130">
        <f t="shared" ref="V130:AC130" si="212">V73</f>
        <v>89000</v>
      </c>
      <c r="W130">
        <f t="shared" si="212"/>
        <v>33</v>
      </c>
      <c r="X130" t="str">
        <f t="shared" si="212"/>
        <v>preset</v>
      </c>
      <c r="Y130">
        <f t="shared" si="212"/>
        <v>0</v>
      </c>
      <c r="Z130">
        <f t="shared" si="212"/>
        <v>-0.83333299999999999</v>
      </c>
      <c r="AA130">
        <f t="shared" si="212"/>
        <v>10</v>
      </c>
      <c r="AB130">
        <f t="shared" si="212"/>
        <v>-14.166667</v>
      </c>
      <c r="AC130">
        <f t="shared" si="212"/>
        <v>20</v>
      </c>
      <c r="AH130">
        <v>30</v>
      </c>
    </row>
    <row r="131" spans="2:44">
      <c r="B131" t="s">
        <v>373</v>
      </c>
      <c r="C131" t="s">
        <v>339</v>
      </c>
      <c r="D131" t="s">
        <v>317</v>
      </c>
      <c r="E131">
        <v>48</v>
      </c>
      <c r="F131">
        <f t="shared" ref="F131:G131" si="213">F74</f>
        <v>190000</v>
      </c>
      <c r="G131">
        <f t="shared" si="213"/>
        <v>475000</v>
      </c>
      <c r="H131" t="str">
        <f t="shared" si="171"/>
        <v>PN25</v>
      </c>
      <c r="I131" t="s">
        <v>242</v>
      </c>
      <c r="J131" t="s">
        <v>88</v>
      </c>
      <c r="K131" t="s">
        <v>243</v>
      </c>
      <c r="O131">
        <f t="shared" ref="O131:T131" si="214">O74</f>
        <v>-2.5284712500000001E-27</v>
      </c>
      <c r="P131">
        <f t="shared" si="214"/>
        <v>4.6865766934699999E-21</v>
      </c>
      <c r="Q131">
        <f t="shared" si="214"/>
        <v>-3.3848682727920801E-15</v>
      </c>
      <c r="R131">
        <f t="shared" si="214"/>
        <v>1.1664275483853401E-9</v>
      </c>
      <c r="S131">
        <f t="shared" si="214"/>
        <v>-1.77120541975483E-4</v>
      </c>
      <c r="T131">
        <f t="shared" si="214"/>
        <v>10.2818610440989</v>
      </c>
      <c r="V131">
        <f t="shared" ref="V131:AC131" si="215">V74</f>
        <v>70400</v>
      </c>
      <c r="W131">
        <f t="shared" si="215"/>
        <v>21</v>
      </c>
      <c r="X131" t="str">
        <f t="shared" si="215"/>
        <v>preset</v>
      </c>
      <c r="Y131">
        <f t="shared" si="215"/>
        <v>0</v>
      </c>
      <c r="Z131">
        <f t="shared" si="215"/>
        <v>-0.83333299999999999</v>
      </c>
      <c r="AA131">
        <f t="shared" si="215"/>
        <v>7.5</v>
      </c>
      <c r="AB131">
        <f t="shared" si="215"/>
        <v>-11.666667</v>
      </c>
      <c r="AC131">
        <f t="shared" si="215"/>
        <v>15</v>
      </c>
      <c r="AH131">
        <v>29</v>
      </c>
    </row>
    <row r="132" spans="2:44">
      <c r="B132" t="s">
        <v>374</v>
      </c>
      <c r="C132" t="s">
        <v>339</v>
      </c>
      <c r="D132" t="s">
        <v>319</v>
      </c>
      <c r="E132">
        <v>48</v>
      </c>
      <c r="F132">
        <f t="shared" ref="F132:G132" si="216">F75</f>
        <v>245000</v>
      </c>
      <c r="G132">
        <f t="shared" si="216"/>
        <v>600000</v>
      </c>
      <c r="H132" t="str">
        <f t="shared" si="171"/>
        <v>PN25</v>
      </c>
      <c r="I132" t="s">
        <v>242</v>
      </c>
      <c r="J132" t="s">
        <v>88</v>
      </c>
      <c r="K132" t="s">
        <v>243</v>
      </c>
      <c r="O132">
        <f t="shared" ref="O132:T132" si="217">O75</f>
        <v>8.527575200000001E-28</v>
      </c>
      <c r="P132">
        <f t="shared" si="217"/>
        <v>-1.9624785519599999E-21</v>
      </c>
      <c r="Q132">
        <f t="shared" si="217"/>
        <v>1.7985595209349101E-15</v>
      </c>
      <c r="R132">
        <f t="shared" si="217"/>
        <v>-825.16897157649203</v>
      </c>
      <c r="S132">
        <f t="shared" si="217"/>
        <v>1.97731076146651E-4</v>
      </c>
      <c r="T132">
        <f t="shared" si="217"/>
        <v>-18.038035949474899</v>
      </c>
      <c r="V132">
        <f t="shared" ref="V132:AC132" si="218">V75</f>
        <v>89000</v>
      </c>
      <c r="W132">
        <f t="shared" si="218"/>
        <v>33</v>
      </c>
      <c r="X132" t="str">
        <f t="shared" si="218"/>
        <v>preset</v>
      </c>
      <c r="Y132">
        <f t="shared" si="218"/>
        <v>0</v>
      </c>
      <c r="Z132">
        <f t="shared" si="218"/>
        <v>-0.83333299999999999</v>
      </c>
      <c r="AA132">
        <f t="shared" si="218"/>
        <v>10</v>
      </c>
      <c r="AB132">
        <f t="shared" si="218"/>
        <v>-14.166667</v>
      </c>
      <c r="AC132">
        <f t="shared" si="218"/>
        <v>20</v>
      </c>
      <c r="AH132">
        <v>30</v>
      </c>
    </row>
    <row r="134" spans="2:44">
      <c r="B134" t="s">
        <v>375</v>
      </c>
      <c r="C134" t="s">
        <v>339</v>
      </c>
      <c r="D134" t="s">
        <v>156</v>
      </c>
      <c r="E134" t="s">
        <v>376</v>
      </c>
      <c r="F134">
        <v>40</v>
      </c>
      <c r="G134">
        <v>900</v>
      </c>
      <c r="H134" t="s">
        <v>147</v>
      </c>
      <c r="I134" t="s">
        <v>148</v>
      </c>
      <c r="J134" t="s">
        <v>88</v>
      </c>
      <c r="K134" t="s">
        <v>206</v>
      </c>
      <c r="P134">
        <v>5.5419999999999996E-12</v>
      </c>
      <c r="Q134">
        <v>-1.1024962999999999E-8</v>
      </c>
      <c r="R134">
        <v>8.0623665169999997E-6</v>
      </c>
      <c r="S134">
        <v>1.574675994768E-3</v>
      </c>
      <c r="T134">
        <v>0.43759713719208798</v>
      </c>
      <c r="V134">
        <v>40</v>
      </c>
      <c r="W134">
        <v>10</v>
      </c>
      <c r="X134" t="s">
        <v>178</v>
      </c>
      <c r="AA134">
        <v>0.13220000000000001</v>
      </c>
      <c r="AB134">
        <v>0.26479999999999998</v>
      </c>
      <c r="AC134">
        <f>9.8241</f>
        <v>9.8240999999999996</v>
      </c>
      <c r="AG134">
        <v>31</v>
      </c>
      <c r="AJ134" s="21" t="s">
        <v>377</v>
      </c>
      <c r="AK134" s="22" t="s">
        <v>378</v>
      </c>
      <c r="AL134" s="22" t="s">
        <v>379</v>
      </c>
      <c r="AM134" s="23">
        <f>IF(AS163="UDEN FOR OMRÅDET","NOT POSSIBLE",IF(AT163="UDEN FOR OMRÅDET","NOT POSSIBLE",(0.000000000005542*AK129^4-0.000000011024963*AK129^3+0.000008062366517*AK129^2+0.001574675994768*AK129+0.437597137192088)))</f>
        <v>0.43759713719208798</v>
      </c>
      <c r="AN134" s="24">
        <f>IF(AS163="UDEN FOR OMRÅDET","NOT POSSIBLE",IF(AK129&lt;40,10,((((0.1322*AM134^2+0.2648*AM134+9.8241))))))</f>
        <v>10</v>
      </c>
      <c r="AQ134" t="s">
        <v>18</v>
      </c>
      <c r="AR134" t="s">
        <v>178</v>
      </c>
    </row>
    <row r="135" spans="2:44">
      <c r="B135" t="s">
        <v>380</v>
      </c>
      <c r="C135" t="s">
        <v>339</v>
      </c>
      <c r="D135" t="s">
        <v>159</v>
      </c>
      <c r="E135" t="s">
        <v>376</v>
      </c>
      <c r="F135">
        <v>60</v>
      </c>
      <c r="G135">
        <v>1080</v>
      </c>
      <c r="H135" t="s">
        <v>147</v>
      </c>
      <c r="I135" t="s">
        <v>148</v>
      </c>
      <c r="J135" t="s">
        <v>88</v>
      </c>
      <c r="K135" t="s">
        <v>206</v>
      </c>
      <c r="P135">
        <v>4.9350000000000003E-12</v>
      </c>
      <c r="Q135">
        <v>-1.1338094999999999E-8</v>
      </c>
      <c r="R135">
        <v>9.0117748639999993E-6</v>
      </c>
      <c r="S135">
        <v>5.2371291151800004E-4</v>
      </c>
      <c r="T135">
        <f>0.458015907559471</f>
        <v>0.45801590755947102</v>
      </c>
      <c r="V135">
        <v>60</v>
      </c>
      <c r="W135">
        <v>14</v>
      </c>
      <c r="X135" t="s">
        <v>178</v>
      </c>
      <c r="AA135">
        <v>0.29559999999999997</v>
      </c>
      <c r="AB135">
        <v>-0.47570000000000001</v>
      </c>
      <c r="AC135">
        <v>14.17</v>
      </c>
      <c r="AG135">
        <v>32</v>
      </c>
      <c r="AJ135" s="25" t="s">
        <v>381</v>
      </c>
      <c r="AK135" s="26" t="s">
        <v>382</v>
      </c>
      <c r="AL135" s="26" t="s">
        <v>383</v>
      </c>
      <c r="AM135" s="23">
        <f>IF(AS164="UDEN FOR OMRÅDET","NOT POSSIBLE",IF(AT164="UDEN FOR OMRÅDET","NOT POSSIBLE",(ROUND(0.000000000004935*AK129^4-0.000000011338095*AK129^3+0.000009011774864*AK129^2+0.000523712911518*AK129+0.458015907559471,1))))</f>
        <v>0.5</v>
      </c>
      <c r="AN135" s="24">
        <f>IF(AS164="UDEN FOR OMRÅDET","NOT POSSIBLE",IF(AK129&lt;60,14,((((0.2956*AM135^2-0.4757*AM135+14.17))))))</f>
        <v>14</v>
      </c>
      <c r="AQ135" t="s">
        <v>18</v>
      </c>
      <c r="AR135" t="s">
        <v>178</v>
      </c>
    </row>
    <row r="136" spans="2:44">
      <c r="B136" t="s">
        <v>384</v>
      </c>
      <c r="C136" t="s">
        <v>339</v>
      </c>
      <c r="D136" t="s">
        <v>385</v>
      </c>
      <c r="E136" t="s">
        <v>376</v>
      </c>
      <c r="F136">
        <v>86</v>
      </c>
      <c r="G136">
        <v>1550</v>
      </c>
      <c r="H136" t="s">
        <v>147</v>
      </c>
      <c r="I136" t="s">
        <v>148</v>
      </c>
      <c r="J136" t="s">
        <v>88</v>
      </c>
      <c r="K136" t="s">
        <v>206</v>
      </c>
      <c r="AG136">
        <v>33</v>
      </c>
      <c r="AJ136" s="21" t="s">
        <v>386</v>
      </c>
      <c r="AK136" s="22" t="s">
        <v>387</v>
      </c>
      <c r="AL136" s="22" t="s">
        <v>388</v>
      </c>
      <c r="AM136" s="23">
        <f>IF(AS165="UDEN FOR OMRÅDET","NOT POSSIBLE",IF(AT165="UDEN FOR OMRÅDET","NOT POSSIBLE",IF(AK129&lt;1465,(1.43958726E-12*AK129^4-4.05602367413E-09*AK129^3+0.0000042670132068909*AK129^2-0.000061224426617176*AK129+0.509465618579983),(2.758949268903E-08*AK129^4-0.000165382498714462*AK129^3+0.371749749406838*AK129^2-371.370189738866*AK129+139116.043827614))))</f>
        <v>0.50946561857998296</v>
      </c>
      <c r="AN136" s="24">
        <f>IF(AS165="UDEN FOR OMRÅDET","NOT POSSIBLE",IF(AK129&lt;86,9,((((0.5565*AM136^2-0.7865*AM136+9.2446))))))</f>
        <v>9</v>
      </c>
      <c r="AQ136" t="s">
        <v>389</v>
      </c>
      <c r="AR136" t="s">
        <v>178</v>
      </c>
    </row>
    <row r="137" spans="2:44">
      <c r="B137" t="s">
        <v>390</v>
      </c>
      <c r="C137" t="s">
        <v>339</v>
      </c>
      <c r="D137" t="s">
        <v>391</v>
      </c>
      <c r="E137" t="s">
        <v>376</v>
      </c>
      <c r="F137">
        <v>102</v>
      </c>
      <c r="G137">
        <v>1930</v>
      </c>
      <c r="H137" t="s">
        <v>147</v>
      </c>
      <c r="I137" t="s">
        <v>148</v>
      </c>
      <c r="J137" t="s">
        <v>88</v>
      </c>
      <c r="K137" t="s">
        <v>206</v>
      </c>
      <c r="O137" s="44">
        <v>2.8068000000000001E-16</v>
      </c>
      <c r="P137" s="44">
        <v>-1.30894961E-12</v>
      </c>
      <c r="Q137" s="44">
        <v>2.2623352201099998E-9</v>
      </c>
      <c r="R137" s="44">
        <v>-1.24113081172312E-6</v>
      </c>
      <c r="S137">
        <v>1.3592215581266899E-3</v>
      </c>
      <c r="T137">
        <v>0.36672369992407</v>
      </c>
      <c r="V137">
        <v>1150</v>
      </c>
      <c r="W137">
        <v>16</v>
      </c>
      <c r="X137" t="s">
        <v>178</v>
      </c>
      <c r="AA137">
        <v>1.3</v>
      </c>
      <c r="AB137">
        <v>-3.3</v>
      </c>
      <c r="AC137">
        <v>17.399999999999999</v>
      </c>
      <c r="AG137">
        <v>34</v>
      </c>
      <c r="AJ137" s="25" t="s">
        <v>392</v>
      </c>
      <c r="AK137" s="26" t="s">
        <v>393</v>
      </c>
      <c r="AL137" s="26" t="s">
        <v>394</v>
      </c>
      <c r="AM137" s="23">
        <f>IF(AS166="UDEN FOR OMRÅDET","NOT POSSIBLE",IF(AT166="UDEN FOR OMRÅDET","NOT POSSIBLE",(ROUND(2.8068E-16*AK129^5-1.30894961E-12*AK129^4+2.26233522011E-09*AK129^3-1.24113081172312E-06*AK129^2+0.00135922155812669*AK129+0.36672369992407,1))))</f>
        <v>0.4</v>
      </c>
      <c r="AN137" s="24">
        <f>IF(AS166="UDEN FOR OMRÅDET","NOT POSSIBLE",IF(AK129&lt;1150,16,((((1.3*AM137^2-3.3*AM137+17.4))))))</f>
        <v>16</v>
      </c>
      <c r="AQ137" t="s">
        <v>18</v>
      </c>
      <c r="AR137" t="s">
        <v>178</v>
      </c>
    </row>
    <row r="138" spans="2:44">
      <c r="B138" t="s">
        <v>395</v>
      </c>
      <c r="C138" t="s">
        <v>339</v>
      </c>
      <c r="D138" t="s">
        <v>396</v>
      </c>
      <c r="E138" t="s">
        <v>376</v>
      </c>
      <c r="F138">
        <v>95</v>
      </c>
      <c r="G138">
        <v>2000</v>
      </c>
      <c r="H138" t="s">
        <v>147</v>
      </c>
      <c r="I138" t="s">
        <v>148</v>
      </c>
      <c r="J138" t="s">
        <v>88</v>
      </c>
      <c r="K138" t="s">
        <v>206</v>
      </c>
      <c r="N138" s="44">
        <v>3.577666E-19</v>
      </c>
      <c r="O138" s="44">
        <v>-2.0108634327000002E-15</v>
      </c>
      <c r="P138" s="44">
        <v>4.5155824969613999E-12</v>
      </c>
      <c r="Q138" s="44">
        <v>-5.1485094904456903E-9</v>
      </c>
      <c r="R138" s="44">
        <v>3.0601454270775199E-6</v>
      </c>
      <c r="S138">
        <v>8.6607265511899601E-4</v>
      </c>
      <c r="T138">
        <v>0.39884398752896799</v>
      </c>
      <c r="V138">
        <v>975</v>
      </c>
      <c r="W138">
        <v>10</v>
      </c>
      <c r="X138" t="s">
        <v>178</v>
      </c>
      <c r="AA138">
        <v>-2</v>
      </c>
      <c r="AB138">
        <f>18.6</f>
        <v>18.600000000000001</v>
      </c>
      <c r="AC138">
        <v>-16.399999999999999</v>
      </c>
      <c r="AG138">
        <v>35</v>
      </c>
      <c r="AJ138" s="27" t="s">
        <v>397</v>
      </c>
      <c r="AK138" s="28" t="s">
        <v>398</v>
      </c>
      <c r="AL138" s="28" t="s">
        <v>379</v>
      </c>
      <c r="AM138" s="23">
        <f>IF(AS167="UDEN FOR OMRÅDET","NOT POSSIBLE",IF(AT167="UDEN FOR OMRÅDET","NOT POSSIBLE",(ROUND(3.577666E-19*AK129^6-2.0108634327E-15*AK129^5+4.5155824969614E-12*AK129^4-5.14850949044569E-09*AK129^3+3.06014542707752E-06*AK129^2+0.000866072655118996*AK129+0.398843987528968,1))))</f>
        <v>0.4</v>
      </c>
      <c r="AN138" s="24">
        <f>IF(AS167="UDEN FOR OMRÅDET","NOT POSSIBLE",IF(AK129&lt;975,10.2,((((-2*AM138^2+18.6*AM138-16.4))))))</f>
        <v>10.199999999999999</v>
      </c>
      <c r="AQ138" t="s">
        <v>18</v>
      </c>
      <c r="AR138" t="s">
        <v>178</v>
      </c>
    </row>
    <row r="139" spans="2:44">
      <c r="B139" t="s">
        <v>399</v>
      </c>
      <c r="C139" t="s">
        <v>339</v>
      </c>
      <c r="D139" t="s">
        <v>400</v>
      </c>
      <c r="E139" t="s">
        <v>376</v>
      </c>
      <c r="F139">
        <v>137</v>
      </c>
      <c r="G139">
        <v>2400</v>
      </c>
      <c r="H139" t="s">
        <v>147</v>
      </c>
      <c r="I139" t="s">
        <v>148</v>
      </c>
      <c r="J139" t="s">
        <v>88</v>
      </c>
      <c r="K139" t="s">
        <v>206</v>
      </c>
      <c r="O139" s="44">
        <v>1.6083999999999999E-16</v>
      </c>
      <c r="P139" s="44">
        <v>-7.8792682E-13</v>
      </c>
      <c r="Q139" s="44">
        <v>1.22444138078E-9</v>
      </c>
      <c r="R139" s="44">
        <v>-5.1797692941026995E-7</v>
      </c>
      <c r="S139">
        <v>1.2573282534057201E-3</v>
      </c>
      <c r="T139">
        <v>0.32741464494962402</v>
      </c>
      <c r="V139">
        <v>550</v>
      </c>
      <c r="W139">
        <v>14</v>
      </c>
      <c r="X139" t="s">
        <v>178</v>
      </c>
      <c r="Y139">
        <v>-0.29904761899999999</v>
      </c>
      <c r="Z139">
        <v>2.8238095238000001</v>
      </c>
      <c r="AA139">
        <v>-6.6666666667000003</v>
      </c>
      <c r="AB139">
        <v>5.819047619</v>
      </c>
      <c r="AC139">
        <f>12.4228571429</f>
        <v>12.4228571429</v>
      </c>
      <c r="AG139">
        <v>36</v>
      </c>
      <c r="AJ139" s="25" t="s">
        <v>401</v>
      </c>
      <c r="AK139" s="26" t="s">
        <v>402</v>
      </c>
      <c r="AL139" s="26" t="s">
        <v>383</v>
      </c>
      <c r="AM139" s="23">
        <f>IF(AS168="UDEN FOR OMRÅDET","NOT POSSIBLE",IF(AT168="UDEN FOR OMRÅDET","NOT POSSIBLE",(ROUND(1.6084E-16*AK129^5-7.8792682E-13*AK129^4+1.22444138078E-09*AK129^3-5.1797692941027E-07*AK129^2+0.00125732825340572*AK129+0.327414644949624,1)
)))</f>
        <v>0.3</v>
      </c>
      <c r="AN139" s="24">
        <f>IF(AS168="UDEN FOR OMRÅDET","NOT POSSIBLE",IF(AK129&lt;550,14,((((-0.299047619*AM139^4+2.8238095238*AM139^3-6.6666666667*AM139^2+5.819047619*AM139+12.4228571429))))))</f>
        <v>14</v>
      </c>
      <c r="AQ139" t="s">
        <v>18</v>
      </c>
      <c r="AR139" t="s">
        <v>178</v>
      </c>
    </row>
    <row r="140" spans="2:44">
      <c r="B140" t="s">
        <v>403</v>
      </c>
      <c r="C140" t="s">
        <v>339</v>
      </c>
      <c r="D140" t="s">
        <v>191</v>
      </c>
      <c r="E140" t="s">
        <v>376</v>
      </c>
      <c r="F140">
        <v>200</v>
      </c>
      <c r="G140">
        <v>5000</v>
      </c>
      <c r="H140" t="s">
        <v>147</v>
      </c>
      <c r="I140" t="s">
        <v>148</v>
      </c>
      <c r="J140" t="s">
        <v>88</v>
      </c>
      <c r="K140" t="s">
        <v>206</v>
      </c>
      <c r="P140" s="44">
        <v>-7.6460000000000004E-16</v>
      </c>
      <c r="Q140" s="44">
        <v>8.6616720300000004E-12</v>
      </c>
      <c r="R140" s="44">
        <v>-1.3683043339460001E-8</v>
      </c>
      <c r="S140">
        <v>6.7460844908475695E-4</v>
      </c>
      <c r="T140">
        <v>0.365102207453672</v>
      </c>
      <c r="V140">
        <v>200</v>
      </c>
      <c r="W140">
        <v>15</v>
      </c>
      <c r="X140" t="s">
        <v>178</v>
      </c>
      <c r="AA140">
        <v>0.28524980170000003</v>
      </c>
      <c r="AB140">
        <v>0.43778747029999998</v>
      </c>
      <c r="AC140">
        <v>14.6948850119</v>
      </c>
      <c r="AG140">
        <v>37</v>
      </c>
      <c r="AJ140" s="25" t="s">
        <v>404</v>
      </c>
      <c r="AK140" s="26" t="s">
        <v>405</v>
      </c>
      <c r="AL140" s="26" t="s">
        <v>406</v>
      </c>
      <c r="AM140" s="23">
        <f>IF(AS170="UDEN FOR OMRÅDET","NOT POSSIBLE",IF(AT170="UDEN FOR OMRÅDET","NOT POSSIBLE",(-0.0000000000000007646*AK129^4+8.66167203E-12*AK129^3-1.368304333946E-08*AK129^2+0.000674608449084757*AK129+0.365102207453672)))</f>
        <v>0.365102207453672</v>
      </c>
      <c r="AN140" s="24">
        <f>IF(AS170="UDEN FOR OMRÅDET","NOT POSSIBLE",IF(AK129&lt;200,15,((((0.2852498017*AM140^2+0.4377874703*AM140+14.6948850119))))))</f>
        <v>15</v>
      </c>
      <c r="AQ140" t="s">
        <v>18</v>
      </c>
      <c r="AR140" t="s">
        <v>178</v>
      </c>
    </row>
    <row r="142" spans="2:44">
      <c r="B142" t="s">
        <v>407</v>
      </c>
      <c r="C142" t="s">
        <v>339</v>
      </c>
      <c r="D142" t="s">
        <v>228</v>
      </c>
      <c r="E142" t="s">
        <v>376</v>
      </c>
      <c r="F142">
        <v>719</v>
      </c>
      <c r="G142">
        <v>7400</v>
      </c>
      <c r="H142" t="s">
        <v>147</v>
      </c>
      <c r="I142" s="18" t="s">
        <v>229</v>
      </c>
      <c r="J142" t="s">
        <v>88</v>
      </c>
      <c r="K142" t="s">
        <v>206</v>
      </c>
      <c r="P142" s="44">
        <v>5.9872999999999997E-16</v>
      </c>
      <c r="Q142" s="44">
        <v>-9.5790398000000006E-12</v>
      </c>
      <c r="R142" s="44">
        <v>3.9220383708960002E-8</v>
      </c>
      <c r="S142">
        <v>5.1798248962559999E-4</v>
      </c>
      <c r="T142">
        <v>0.10793301065880601</v>
      </c>
      <c r="V142">
        <v>3350</v>
      </c>
      <c r="W142">
        <v>10</v>
      </c>
      <c r="X142" t="s">
        <v>178</v>
      </c>
      <c r="AA142">
        <v>0.95</v>
      </c>
      <c r="AB142">
        <v>-2.25</v>
      </c>
      <c r="AC142">
        <v>10.8</v>
      </c>
      <c r="AG142">
        <v>38</v>
      </c>
      <c r="AJ142" s="27" t="s">
        <v>408</v>
      </c>
      <c r="AK142" s="28" t="s">
        <v>409</v>
      </c>
      <c r="AL142" s="28" t="s">
        <v>379</v>
      </c>
      <c r="AM142" s="23">
        <f>IF(AS171="UDEN FOR OMRÅDET","NOT POSSIBLE",IF(AT171="UDEN FOR OMRÅDET","NOT POSSIBLE",(5.9873E-16*AK129^4-0.0000000000095790398*AK129^3+3.922038370896E-08*AK129^2+0.0005179824896256*AK129+0.107933010658806)))</f>
        <v>0.10793301065880601</v>
      </c>
      <c r="AN142" s="24">
        <f>IF(AS171="UDEN FOR OMRÅDET","NOT POSSIBLE",IF(AK129&lt;3350,10,((((0.95*AM142^2-2.25*AM142+10.8))))))</f>
        <v>10</v>
      </c>
      <c r="AQ142" t="s">
        <v>18</v>
      </c>
      <c r="AR142" t="s">
        <v>178</v>
      </c>
    </row>
    <row r="143" spans="2:44" ht="15.75" thickBot="1">
      <c r="B143" t="s">
        <v>410</v>
      </c>
      <c r="C143" t="s">
        <v>339</v>
      </c>
      <c r="D143" t="s">
        <v>233</v>
      </c>
      <c r="E143" t="s">
        <v>376</v>
      </c>
      <c r="F143">
        <v>900</v>
      </c>
      <c r="G143">
        <v>10350</v>
      </c>
      <c r="H143" t="s">
        <v>147</v>
      </c>
      <c r="I143" s="18" t="s">
        <v>229</v>
      </c>
      <c r="J143" t="s">
        <v>88</v>
      </c>
      <c r="K143" t="s">
        <v>206</v>
      </c>
      <c r="P143">
        <v>-7.0000000000000003E-17</v>
      </c>
      <c r="Q143" s="44">
        <v>1.18072E-12</v>
      </c>
      <c r="R143">
        <v>-1.8721557889999999E-8</v>
      </c>
      <c r="S143">
        <v>5.2869856838356002E-4</v>
      </c>
      <c r="T143">
        <v>4.9657095265902403E-2</v>
      </c>
      <c r="V143">
        <v>4200</v>
      </c>
      <c r="W143">
        <v>10</v>
      </c>
      <c r="X143" t="s">
        <v>178</v>
      </c>
      <c r="Y143">
        <f>-0.1914</f>
        <v>-0.19139999999999999</v>
      </c>
      <c r="Z143">
        <f>1.831</f>
        <v>1.831</v>
      </c>
      <c r="AA143">
        <v>-4</v>
      </c>
      <c r="AB143">
        <v>3.1547999999999998</v>
      </c>
      <c r="AC143">
        <f>9.2057</f>
        <v>9.2057000000000002</v>
      </c>
      <c r="AG143">
        <v>39</v>
      </c>
      <c r="AJ143" s="55" t="s">
        <v>411</v>
      </c>
      <c r="AK143" s="56" t="s">
        <v>412</v>
      </c>
      <c r="AL143" s="56" t="s">
        <v>379</v>
      </c>
      <c r="AM143" s="32">
        <f>IF(AS172="UDEN FOR OMRÅDET","NOT POSSIBLE",IF(AT172="UDEN FOR OMRÅDET","NOT POSSIBLE",(ROUND(-0.00000000000000007*AK129^4+0.00000000000118072*AK129^3-0.00000001872155789*AK129^2+0.00052869856838356*AK129+0.0496570952659024,1))))</f>
        <v>0</v>
      </c>
      <c r="AN143" s="57">
        <f>IF(AS172="UDEN FOR OMRÅDET","NOT POSSIBLE",IF(AK129&lt;4200,10,((((-0.1914*AM143^4+1.831*AM143^3-4*AM143^2+3.1548*AM143+9.2057))))))</f>
        <v>10</v>
      </c>
      <c r="AQ143" t="s">
        <v>18</v>
      </c>
      <c r="AR143" t="s">
        <v>178</v>
      </c>
    </row>
    <row r="144" spans="2:44" ht="15.75" thickTop="1"/>
    <row r="145" spans="2:13">
      <c r="B145" t="s">
        <v>413</v>
      </c>
      <c r="C145" t="s">
        <v>414</v>
      </c>
      <c r="D145" t="s">
        <v>415</v>
      </c>
      <c r="E145" t="s">
        <v>416</v>
      </c>
      <c r="F145">
        <v>150</v>
      </c>
      <c r="G145">
        <v>1400</v>
      </c>
      <c r="H145" t="s">
        <v>147</v>
      </c>
      <c r="I145" t="s">
        <v>148</v>
      </c>
      <c r="J145" t="s">
        <v>417</v>
      </c>
      <c r="K145" t="s">
        <v>206</v>
      </c>
    </row>
    <row r="146" spans="2:13">
      <c r="B146" t="s">
        <v>418</v>
      </c>
      <c r="C146" t="s">
        <v>414</v>
      </c>
      <c r="D146" t="s">
        <v>164</v>
      </c>
      <c r="E146" t="s">
        <v>416</v>
      </c>
      <c r="F146">
        <v>300</v>
      </c>
      <c r="G146">
        <v>4500</v>
      </c>
      <c r="H146" t="s">
        <v>147</v>
      </c>
      <c r="I146" t="s">
        <v>148</v>
      </c>
      <c r="J146" t="s">
        <v>417</v>
      </c>
      <c r="K146" t="s">
        <v>206</v>
      </c>
    </row>
    <row r="148" spans="2:13">
      <c r="B148" t="s">
        <v>419</v>
      </c>
      <c r="C148" t="s">
        <v>84</v>
      </c>
      <c r="D148" t="s">
        <v>75</v>
      </c>
      <c r="E148" t="s">
        <v>376</v>
      </c>
      <c r="F148" t="s">
        <v>376</v>
      </c>
      <c r="G148" t="s">
        <v>376</v>
      </c>
      <c r="H148" t="s">
        <v>147</v>
      </c>
      <c r="I148" t="s">
        <v>420</v>
      </c>
      <c r="J148" t="s">
        <v>88</v>
      </c>
      <c r="K148" t="s">
        <v>89</v>
      </c>
      <c r="L148">
        <v>1</v>
      </c>
      <c r="M148" s="107" t="s">
        <v>458</v>
      </c>
    </row>
    <row r="149" spans="2:13">
      <c r="B149" t="s">
        <v>421</v>
      </c>
      <c r="C149" t="s">
        <v>84</v>
      </c>
      <c r="D149" t="s">
        <v>228</v>
      </c>
      <c r="E149" t="s">
        <v>376</v>
      </c>
      <c r="F149" t="s">
        <v>376</v>
      </c>
      <c r="G149" t="s">
        <v>376</v>
      </c>
      <c r="H149" t="s">
        <v>147</v>
      </c>
      <c r="I149" t="s">
        <v>420</v>
      </c>
      <c r="J149" t="s">
        <v>88</v>
      </c>
      <c r="K149" t="s">
        <v>89</v>
      </c>
      <c r="L149">
        <v>1</v>
      </c>
      <c r="M149" s="107" t="s">
        <v>458</v>
      </c>
    </row>
    <row r="150" spans="2:13">
      <c r="B150" t="s">
        <v>422</v>
      </c>
      <c r="C150" t="s">
        <v>84</v>
      </c>
      <c r="D150" t="s">
        <v>233</v>
      </c>
      <c r="E150" t="s">
        <v>376</v>
      </c>
      <c r="F150" t="s">
        <v>376</v>
      </c>
      <c r="G150" t="s">
        <v>376</v>
      </c>
      <c r="H150" t="s">
        <v>147</v>
      </c>
      <c r="I150" t="s">
        <v>420</v>
      </c>
      <c r="J150" t="s">
        <v>88</v>
      </c>
      <c r="K150" t="s">
        <v>89</v>
      </c>
      <c r="L150">
        <v>1</v>
      </c>
      <c r="M150" t="s">
        <v>80</v>
      </c>
    </row>
    <row r="151" spans="2:13">
      <c r="B151" t="s">
        <v>423</v>
      </c>
      <c r="C151" t="s">
        <v>84</v>
      </c>
      <c r="D151" t="s">
        <v>424</v>
      </c>
      <c r="E151" t="s">
        <v>376</v>
      </c>
      <c r="F151" t="s">
        <v>376</v>
      </c>
      <c r="G151" t="s">
        <v>376</v>
      </c>
      <c r="H151" t="s">
        <v>147</v>
      </c>
      <c r="I151" t="s">
        <v>420</v>
      </c>
      <c r="J151" t="s">
        <v>88</v>
      </c>
      <c r="K151" t="s">
        <v>89</v>
      </c>
      <c r="L151">
        <v>1</v>
      </c>
      <c r="M151" t="s">
        <v>80</v>
      </c>
    </row>
    <row r="152" spans="2:13">
      <c r="B152" t="s">
        <v>425</v>
      </c>
      <c r="C152" t="s">
        <v>84</v>
      </c>
      <c r="D152" t="s">
        <v>426</v>
      </c>
      <c r="E152" t="s">
        <v>376</v>
      </c>
      <c r="F152" t="s">
        <v>376</v>
      </c>
      <c r="G152" t="s">
        <v>376</v>
      </c>
      <c r="H152" t="s">
        <v>147</v>
      </c>
      <c r="I152" t="s">
        <v>420</v>
      </c>
      <c r="J152" t="s">
        <v>88</v>
      </c>
      <c r="K152" t="s">
        <v>89</v>
      </c>
      <c r="L152">
        <v>1</v>
      </c>
      <c r="M152" t="s">
        <v>80</v>
      </c>
    </row>
    <row r="153" spans="2:13">
      <c r="B153" t="s">
        <v>427</v>
      </c>
      <c r="C153" t="s">
        <v>84</v>
      </c>
      <c r="D153" t="s">
        <v>428</v>
      </c>
      <c r="E153" t="s">
        <v>376</v>
      </c>
      <c r="F153" t="s">
        <v>376</v>
      </c>
      <c r="G153" t="s">
        <v>376</v>
      </c>
      <c r="H153" t="s">
        <v>86</v>
      </c>
      <c r="I153" t="s">
        <v>420</v>
      </c>
      <c r="J153" t="s">
        <v>88</v>
      </c>
      <c r="K153" t="s">
        <v>89</v>
      </c>
      <c r="L153">
        <v>2</v>
      </c>
      <c r="M153" t="s">
        <v>80</v>
      </c>
    </row>
    <row r="154" spans="2:13">
      <c r="B154" t="s">
        <v>429</v>
      </c>
      <c r="C154" t="s">
        <v>84</v>
      </c>
      <c r="D154" t="s">
        <v>430</v>
      </c>
      <c r="E154" t="s">
        <v>376</v>
      </c>
      <c r="F154" t="s">
        <v>376</v>
      </c>
      <c r="G154" t="s">
        <v>376</v>
      </c>
      <c r="H154" t="s">
        <v>86</v>
      </c>
      <c r="I154" t="s">
        <v>420</v>
      </c>
      <c r="J154" t="s">
        <v>88</v>
      </c>
      <c r="K154" t="s">
        <v>89</v>
      </c>
      <c r="L154">
        <v>3</v>
      </c>
      <c r="M154" t="s">
        <v>80</v>
      </c>
    </row>
    <row r="155" spans="2:13">
      <c r="B155" t="s">
        <v>431</v>
      </c>
      <c r="C155" t="s">
        <v>84</v>
      </c>
      <c r="D155" t="s">
        <v>85</v>
      </c>
      <c r="E155" t="s">
        <v>376</v>
      </c>
      <c r="F155" t="s">
        <v>376</v>
      </c>
      <c r="G155" t="s">
        <v>376</v>
      </c>
      <c r="H155" t="s">
        <v>86</v>
      </c>
      <c r="I155" t="s">
        <v>420</v>
      </c>
      <c r="J155" t="s">
        <v>88</v>
      </c>
      <c r="K155" t="s">
        <v>89</v>
      </c>
      <c r="L155">
        <v>4</v>
      </c>
      <c r="M155" t="s">
        <v>80</v>
      </c>
    </row>
    <row r="156" spans="2:13">
      <c r="B156" t="s">
        <v>432</v>
      </c>
      <c r="C156" t="s">
        <v>84</v>
      </c>
      <c r="D156" t="s">
        <v>433</v>
      </c>
      <c r="E156" t="s">
        <v>376</v>
      </c>
      <c r="F156" t="s">
        <v>376</v>
      </c>
      <c r="G156" t="s">
        <v>376</v>
      </c>
      <c r="H156" t="s">
        <v>86</v>
      </c>
      <c r="I156" t="s">
        <v>420</v>
      </c>
      <c r="J156" t="s">
        <v>88</v>
      </c>
      <c r="K156" t="s">
        <v>89</v>
      </c>
      <c r="L156">
        <v>7</v>
      </c>
      <c r="M156" t="s">
        <v>80</v>
      </c>
    </row>
    <row r="157" spans="2:13">
      <c r="B157" t="s">
        <v>434</v>
      </c>
      <c r="C157" t="s">
        <v>84</v>
      </c>
      <c r="D157" t="s">
        <v>435</v>
      </c>
      <c r="E157" t="s">
        <v>376</v>
      </c>
      <c r="F157" t="s">
        <v>376</v>
      </c>
      <c r="G157" t="s">
        <v>376</v>
      </c>
      <c r="H157" t="s">
        <v>86</v>
      </c>
      <c r="I157" t="s">
        <v>420</v>
      </c>
      <c r="J157" t="s">
        <v>88</v>
      </c>
      <c r="K157" t="s">
        <v>89</v>
      </c>
      <c r="L157">
        <v>12</v>
      </c>
      <c r="M157" t="s">
        <v>80</v>
      </c>
    </row>
    <row r="158" spans="2:13">
      <c r="B158" t="s">
        <v>436</v>
      </c>
      <c r="C158" t="s">
        <v>84</v>
      </c>
      <c r="D158" t="s">
        <v>437</v>
      </c>
      <c r="E158" t="s">
        <v>376</v>
      </c>
      <c r="F158" t="s">
        <v>376</v>
      </c>
      <c r="G158" t="s">
        <v>376</v>
      </c>
      <c r="H158" t="s">
        <v>86</v>
      </c>
      <c r="I158" t="s">
        <v>420</v>
      </c>
      <c r="J158" t="s">
        <v>88</v>
      </c>
      <c r="K158" t="s">
        <v>89</v>
      </c>
      <c r="L158">
        <v>15</v>
      </c>
      <c r="M158" t="s">
        <v>80</v>
      </c>
    </row>
    <row r="159" spans="2:13">
      <c r="B159" t="s">
        <v>438</v>
      </c>
      <c r="C159" t="s">
        <v>84</v>
      </c>
      <c r="D159" t="s">
        <v>439</v>
      </c>
      <c r="E159" t="s">
        <v>376</v>
      </c>
      <c r="F159" t="s">
        <v>376</v>
      </c>
      <c r="G159" t="s">
        <v>376</v>
      </c>
      <c r="H159" t="s">
        <v>86</v>
      </c>
      <c r="I159" t="s">
        <v>420</v>
      </c>
      <c r="J159" t="s">
        <v>88</v>
      </c>
      <c r="K159" t="s">
        <v>89</v>
      </c>
      <c r="L159">
        <v>19</v>
      </c>
      <c r="M159" t="s">
        <v>80</v>
      </c>
    </row>
    <row r="160" spans="2:13">
      <c r="B160" t="s">
        <v>440</v>
      </c>
      <c r="C160" t="s">
        <v>84</v>
      </c>
      <c r="D160" t="s">
        <v>441</v>
      </c>
      <c r="E160" t="s">
        <v>376</v>
      </c>
      <c r="F160" t="s">
        <v>376</v>
      </c>
      <c r="G160" t="s">
        <v>376</v>
      </c>
      <c r="H160" t="s">
        <v>86</v>
      </c>
      <c r="I160" t="s">
        <v>420</v>
      </c>
      <c r="J160" t="s">
        <v>88</v>
      </c>
      <c r="K160" t="s">
        <v>89</v>
      </c>
      <c r="L160">
        <v>26</v>
      </c>
      <c r="M160" t="s">
        <v>80</v>
      </c>
    </row>
    <row r="161" spans="2:13">
      <c r="B161" t="s">
        <v>442</v>
      </c>
      <c r="C161" t="s">
        <v>84</v>
      </c>
      <c r="D161" t="s">
        <v>443</v>
      </c>
      <c r="E161" t="s">
        <v>376</v>
      </c>
      <c r="F161" t="s">
        <v>376</v>
      </c>
      <c r="G161" t="s">
        <v>376</v>
      </c>
      <c r="H161" t="s">
        <v>86</v>
      </c>
      <c r="I161" t="s">
        <v>420</v>
      </c>
      <c r="J161" t="s">
        <v>88</v>
      </c>
      <c r="K161" t="s">
        <v>89</v>
      </c>
      <c r="L161">
        <v>33</v>
      </c>
      <c r="M161" t="s">
        <v>80</v>
      </c>
    </row>
    <row r="163" spans="2:13">
      <c r="B163" t="s">
        <v>444</v>
      </c>
      <c r="C163" t="s">
        <v>84</v>
      </c>
      <c r="D163" t="s">
        <v>75</v>
      </c>
      <c r="E163" t="s">
        <v>376</v>
      </c>
      <c r="F163" t="s">
        <v>376</v>
      </c>
      <c r="G163" t="s">
        <v>376</v>
      </c>
      <c r="H163" t="s">
        <v>147</v>
      </c>
      <c r="I163" t="s">
        <v>445</v>
      </c>
      <c r="J163" t="s">
        <v>88</v>
      </c>
      <c r="K163" t="s">
        <v>89</v>
      </c>
      <c r="L163">
        <v>1</v>
      </c>
      <c r="M163" s="107" t="s">
        <v>458</v>
      </c>
    </row>
    <row r="164" spans="2:13">
      <c r="B164" t="s">
        <v>446</v>
      </c>
      <c r="C164" t="s">
        <v>84</v>
      </c>
      <c r="D164" t="s">
        <v>228</v>
      </c>
      <c r="E164" t="s">
        <v>376</v>
      </c>
      <c r="F164" t="s">
        <v>376</v>
      </c>
      <c r="G164" t="s">
        <v>376</v>
      </c>
      <c r="H164" t="s">
        <v>147</v>
      </c>
      <c r="I164" t="s">
        <v>445</v>
      </c>
      <c r="J164" t="s">
        <v>88</v>
      </c>
      <c r="K164" t="s">
        <v>89</v>
      </c>
      <c r="L164">
        <v>1</v>
      </c>
      <c r="M164" s="107" t="s">
        <v>458</v>
      </c>
    </row>
    <row r="165" spans="2:13">
      <c r="B165" t="s">
        <v>447</v>
      </c>
      <c r="C165" t="s">
        <v>84</v>
      </c>
      <c r="D165" t="s">
        <v>233</v>
      </c>
      <c r="E165" t="s">
        <v>376</v>
      </c>
      <c r="F165" t="s">
        <v>376</v>
      </c>
      <c r="G165" t="s">
        <v>376</v>
      </c>
      <c r="H165" t="s">
        <v>147</v>
      </c>
      <c r="I165" t="s">
        <v>445</v>
      </c>
      <c r="J165" t="s">
        <v>88</v>
      </c>
      <c r="K165" t="s">
        <v>89</v>
      </c>
      <c r="L165">
        <v>1</v>
      </c>
      <c r="M165" t="s">
        <v>80</v>
      </c>
    </row>
    <row r="166" spans="2:13">
      <c r="B166" t="s">
        <v>448</v>
      </c>
      <c r="C166" t="s">
        <v>84</v>
      </c>
      <c r="D166" t="s">
        <v>424</v>
      </c>
      <c r="E166" t="s">
        <v>376</v>
      </c>
      <c r="F166" t="s">
        <v>376</v>
      </c>
      <c r="G166" t="s">
        <v>376</v>
      </c>
      <c r="H166" t="s">
        <v>147</v>
      </c>
      <c r="I166" t="s">
        <v>445</v>
      </c>
      <c r="J166" t="s">
        <v>88</v>
      </c>
      <c r="K166" t="s">
        <v>89</v>
      </c>
      <c r="L166">
        <v>1</v>
      </c>
      <c r="M166" t="s">
        <v>80</v>
      </c>
    </row>
    <row r="167" spans="2:13">
      <c r="B167" t="s">
        <v>449</v>
      </c>
      <c r="C167" t="s">
        <v>84</v>
      </c>
      <c r="D167" t="s">
        <v>426</v>
      </c>
      <c r="E167" t="s">
        <v>376</v>
      </c>
      <c r="F167" t="s">
        <v>376</v>
      </c>
      <c r="G167" t="s">
        <v>376</v>
      </c>
      <c r="H167" t="s">
        <v>147</v>
      </c>
      <c r="I167" t="s">
        <v>445</v>
      </c>
      <c r="J167" t="s">
        <v>88</v>
      </c>
      <c r="K167" t="s">
        <v>89</v>
      </c>
      <c r="L167">
        <v>1</v>
      </c>
      <c r="M167" t="s">
        <v>80</v>
      </c>
    </row>
    <row r="168" spans="2:13">
      <c r="B168" t="s">
        <v>450</v>
      </c>
      <c r="C168" t="s">
        <v>84</v>
      </c>
      <c r="D168" t="s">
        <v>428</v>
      </c>
      <c r="E168" t="s">
        <v>376</v>
      </c>
      <c r="F168" t="s">
        <v>376</v>
      </c>
      <c r="G168" t="s">
        <v>376</v>
      </c>
      <c r="H168" t="s">
        <v>86</v>
      </c>
      <c r="I168" t="s">
        <v>445</v>
      </c>
      <c r="J168" t="s">
        <v>88</v>
      </c>
      <c r="K168" t="s">
        <v>89</v>
      </c>
      <c r="L168">
        <v>2</v>
      </c>
      <c r="M168" t="s">
        <v>80</v>
      </c>
    </row>
    <row r="169" spans="2:13">
      <c r="B169" t="s">
        <v>451</v>
      </c>
      <c r="C169" t="s">
        <v>84</v>
      </c>
      <c r="D169" t="s">
        <v>430</v>
      </c>
      <c r="E169" t="s">
        <v>376</v>
      </c>
      <c r="F169" t="s">
        <v>376</v>
      </c>
      <c r="G169" t="s">
        <v>376</v>
      </c>
      <c r="H169" t="s">
        <v>86</v>
      </c>
      <c r="I169" t="s">
        <v>445</v>
      </c>
      <c r="J169" t="s">
        <v>88</v>
      </c>
      <c r="K169" t="s">
        <v>89</v>
      </c>
      <c r="L169">
        <v>3</v>
      </c>
      <c r="M169" t="s">
        <v>80</v>
      </c>
    </row>
    <row r="170" spans="2:13">
      <c r="B170" t="s">
        <v>79</v>
      </c>
      <c r="C170" t="s">
        <v>84</v>
      </c>
      <c r="D170" t="s">
        <v>85</v>
      </c>
      <c r="E170" t="s">
        <v>376</v>
      </c>
      <c r="F170" t="s">
        <v>376</v>
      </c>
      <c r="G170" t="s">
        <v>376</v>
      </c>
      <c r="H170" t="s">
        <v>86</v>
      </c>
      <c r="I170" t="s">
        <v>87</v>
      </c>
      <c r="J170" t="s">
        <v>88</v>
      </c>
      <c r="K170" t="s">
        <v>89</v>
      </c>
      <c r="L170">
        <v>4</v>
      </c>
      <c r="M170" t="s">
        <v>80</v>
      </c>
    </row>
    <row r="171" spans="2:13">
      <c r="B171" t="s">
        <v>452</v>
      </c>
      <c r="C171" t="s">
        <v>84</v>
      </c>
      <c r="D171" t="s">
        <v>433</v>
      </c>
      <c r="E171" t="s">
        <v>376</v>
      </c>
      <c r="F171" t="s">
        <v>376</v>
      </c>
      <c r="G171" t="s">
        <v>376</v>
      </c>
      <c r="H171" t="s">
        <v>86</v>
      </c>
      <c r="I171" t="s">
        <v>87</v>
      </c>
      <c r="J171" t="s">
        <v>88</v>
      </c>
      <c r="K171" t="s">
        <v>89</v>
      </c>
      <c r="L171">
        <v>7</v>
      </c>
      <c r="M171" t="s">
        <v>80</v>
      </c>
    </row>
    <row r="172" spans="2:13">
      <c r="B172" t="s">
        <v>453</v>
      </c>
      <c r="C172" t="s">
        <v>84</v>
      </c>
      <c r="D172" t="s">
        <v>435</v>
      </c>
      <c r="E172" t="s">
        <v>376</v>
      </c>
      <c r="F172" t="s">
        <v>376</v>
      </c>
      <c r="G172" t="s">
        <v>376</v>
      </c>
      <c r="H172" t="s">
        <v>86</v>
      </c>
      <c r="I172" t="s">
        <v>87</v>
      </c>
      <c r="J172" t="s">
        <v>88</v>
      </c>
      <c r="K172" t="s">
        <v>89</v>
      </c>
      <c r="L172">
        <v>12</v>
      </c>
      <c r="M172" t="s">
        <v>80</v>
      </c>
    </row>
    <row r="173" spans="2:13">
      <c r="B173" t="s">
        <v>454</v>
      </c>
      <c r="C173" t="s">
        <v>84</v>
      </c>
      <c r="D173" t="s">
        <v>437</v>
      </c>
      <c r="E173" t="s">
        <v>376</v>
      </c>
      <c r="F173" t="s">
        <v>376</v>
      </c>
      <c r="G173" t="s">
        <v>376</v>
      </c>
      <c r="H173" t="s">
        <v>86</v>
      </c>
      <c r="I173" t="s">
        <v>87</v>
      </c>
      <c r="J173" t="s">
        <v>88</v>
      </c>
      <c r="K173" t="s">
        <v>89</v>
      </c>
      <c r="L173">
        <v>15</v>
      </c>
      <c r="M173" t="s">
        <v>80</v>
      </c>
    </row>
    <row r="174" spans="2:13">
      <c r="B174" t="s">
        <v>455</v>
      </c>
      <c r="C174" t="s">
        <v>84</v>
      </c>
      <c r="D174" t="s">
        <v>439</v>
      </c>
      <c r="E174" t="s">
        <v>376</v>
      </c>
      <c r="F174" t="s">
        <v>376</v>
      </c>
      <c r="G174" t="s">
        <v>376</v>
      </c>
      <c r="H174" t="s">
        <v>86</v>
      </c>
      <c r="I174" t="s">
        <v>87</v>
      </c>
      <c r="J174" t="s">
        <v>88</v>
      </c>
      <c r="K174" t="s">
        <v>89</v>
      </c>
      <c r="L174">
        <v>19</v>
      </c>
      <c r="M174" t="s">
        <v>80</v>
      </c>
    </row>
    <row r="175" spans="2:13">
      <c r="B175" t="s">
        <v>456</v>
      </c>
      <c r="C175" t="s">
        <v>84</v>
      </c>
      <c r="D175" t="s">
        <v>441</v>
      </c>
      <c r="E175" t="s">
        <v>376</v>
      </c>
      <c r="F175" t="s">
        <v>376</v>
      </c>
      <c r="G175" t="s">
        <v>376</v>
      </c>
      <c r="H175" t="s">
        <v>86</v>
      </c>
      <c r="I175" t="s">
        <v>87</v>
      </c>
      <c r="J175" t="s">
        <v>88</v>
      </c>
      <c r="K175" t="s">
        <v>89</v>
      </c>
      <c r="L175">
        <v>26</v>
      </c>
      <c r="M175" t="s">
        <v>80</v>
      </c>
    </row>
    <row r="176" spans="2:13">
      <c r="B176" t="s">
        <v>457</v>
      </c>
      <c r="C176" t="s">
        <v>84</v>
      </c>
      <c r="D176" t="s">
        <v>443</v>
      </c>
      <c r="E176" t="s">
        <v>376</v>
      </c>
      <c r="F176" t="s">
        <v>376</v>
      </c>
      <c r="G176" t="s">
        <v>376</v>
      </c>
      <c r="H176" t="s">
        <v>86</v>
      </c>
      <c r="I176" t="s">
        <v>87</v>
      </c>
      <c r="J176" t="s">
        <v>88</v>
      </c>
      <c r="K176" t="s">
        <v>89</v>
      </c>
      <c r="L176">
        <v>33</v>
      </c>
      <c r="M176" t="s">
        <v>80</v>
      </c>
    </row>
    <row r="178" spans="2:13">
      <c r="B178" t="s">
        <v>106</v>
      </c>
      <c r="C178" t="s">
        <v>74</v>
      </c>
      <c r="D178" t="s">
        <v>415</v>
      </c>
      <c r="E178" t="s">
        <v>376</v>
      </c>
      <c r="F178" t="s">
        <v>376</v>
      </c>
      <c r="G178" t="s">
        <v>376</v>
      </c>
      <c r="H178" t="s">
        <v>147</v>
      </c>
      <c r="I178" t="s">
        <v>148</v>
      </c>
      <c r="J178" t="s">
        <v>88</v>
      </c>
      <c r="K178" t="s">
        <v>206</v>
      </c>
      <c r="L178">
        <v>1</v>
      </c>
      <c r="M178" s="89" t="s">
        <v>458</v>
      </c>
    </row>
    <row r="179" spans="2:13">
      <c r="B179" t="s">
        <v>459</v>
      </c>
      <c r="C179" t="s">
        <v>74</v>
      </c>
      <c r="D179" t="s">
        <v>164</v>
      </c>
      <c r="E179" t="s">
        <v>376</v>
      </c>
      <c r="F179" t="s">
        <v>376</v>
      </c>
      <c r="G179" t="s">
        <v>376</v>
      </c>
      <c r="H179" t="s">
        <v>147</v>
      </c>
      <c r="I179" t="s">
        <v>148</v>
      </c>
      <c r="J179" t="s">
        <v>88</v>
      </c>
      <c r="K179" t="s">
        <v>206</v>
      </c>
      <c r="L179">
        <v>1</v>
      </c>
      <c r="M179" s="89" t="s">
        <v>458</v>
      </c>
    </row>
    <row r="180" spans="2:13">
      <c r="B180" t="s">
        <v>460</v>
      </c>
      <c r="C180" t="s">
        <v>74</v>
      </c>
      <c r="D180" t="s">
        <v>75</v>
      </c>
      <c r="E180" t="s">
        <v>376</v>
      </c>
      <c r="F180" t="s">
        <v>376</v>
      </c>
      <c r="G180" t="s">
        <v>376</v>
      </c>
      <c r="H180" t="s">
        <v>147</v>
      </c>
      <c r="I180" t="s">
        <v>148</v>
      </c>
      <c r="J180" t="s">
        <v>88</v>
      </c>
      <c r="K180" t="s">
        <v>206</v>
      </c>
      <c r="L180">
        <v>1</v>
      </c>
      <c r="M180" s="89" t="s">
        <v>458</v>
      </c>
    </row>
    <row r="181" spans="2:13">
      <c r="B181" t="s">
        <v>461</v>
      </c>
      <c r="C181" t="s">
        <v>74</v>
      </c>
      <c r="D181" t="s">
        <v>186</v>
      </c>
      <c r="E181" t="s">
        <v>376</v>
      </c>
      <c r="F181" t="s">
        <v>376</v>
      </c>
      <c r="G181" t="s">
        <v>376</v>
      </c>
      <c r="H181" t="s">
        <v>147</v>
      </c>
      <c r="I181" t="s">
        <v>148</v>
      </c>
      <c r="J181" t="s">
        <v>88</v>
      </c>
      <c r="K181" t="s">
        <v>206</v>
      </c>
      <c r="L181">
        <v>1</v>
      </c>
      <c r="M181" s="88" t="s">
        <v>462</v>
      </c>
    </row>
    <row r="182" spans="2:13">
      <c r="B182" t="s">
        <v>463</v>
      </c>
      <c r="C182" t="s">
        <v>74</v>
      </c>
      <c r="D182" t="s">
        <v>191</v>
      </c>
      <c r="E182" t="s">
        <v>376</v>
      </c>
      <c r="F182" t="s">
        <v>376</v>
      </c>
      <c r="G182" t="s">
        <v>376</v>
      </c>
      <c r="H182" t="s">
        <v>147</v>
      </c>
      <c r="I182" t="s">
        <v>148</v>
      </c>
      <c r="J182" t="s">
        <v>88</v>
      </c>
      <c r="K182" t="s">
        <v>206</v>
      </c>
      <c r="L182">
        <v>1</v>
      </c>
      <c r="M182" s="88" t="s">
        <v>462</v>
      </c>
    </row>
    <row r="183" spans="2:13">
      <c r="B183" t="s">
        <v>464</v>
      </c>
      <c r="C183" t="s">
        <v>74</v>
      </c>
      <c r="D183" t="s">
        <v>228</v>
      </c>
      <c r="E183" t="s">
        <v>376</v>
      </c>
      <c r="F183" t="s">
        <v>376</v>
      </c>
      <c r="G183" t="s">
        <v>376</v>
      </c>
      <c r="H183" t="s">
        <v>147</v>
      </c>
      <c r="I183" t="s">
        <v>148</v>
      </c>
      <c r="J183" t="s">
        <v>88</v>
      </c>
      <c r="K183" t="s">
        <v>206</v>
      </c>
      <c r="L183">
        <v>1</v>
      </c>
      <c r="M183" s="88" t="s">
        <v>462</v>
      </c>
    </row>
    <row r="184" spans="2:13">
      <c r="B184" t="s">
        <v>465</v>
      </c>
      <c r="C184" t="s">
        <v>74</v>
      </c>
      <c r="D184" t="s">
        <v>233</v>
      </c>
      <c r="E184" t="s">
        <v>376</v>
      </c>
      <c r="F184" t="s">
        <v>376</v>
      </c>
      <c r="G184" t="s">
        <v>376</v>
      </c>
      <c r="H184" t="s">
        <v>147</v>
      </c>
      <c r="I184" t="s">
        <v>148</v>
      </c>
      <c r="J184" t="s">
        <v>88</v>
      </c>
      <c r="K184" t="s">
        <v>206</v>
      </c>
      <c r="L184">
        <v>1</v>
      </c>
      <c r="M184" s="88" t="s">
        <v>462</v>
      </c>
    </row>
    <row r="186" spans="2:13">
      <c r="B186" t="s">
        <v>466</v>
      </c>
      <c r="C186" t="s">
        <v>74</v>
      </c>
      <c r="D186" t="s">
        <v>415</v>
      </c>
      <c r="E186" t="s">
        <v>376</v>
      </c>
      <c r="F186" t="s">
        <v>376</v>
      </c>
      <c r="G186" t="s">
        <v>376</v>
      </c>
      <c r="H186" t="s">
        <v>147</v>
      </c>
      <c r="I186" t="s">
        <v>148</v>
      </c>
      <c r="J186" t="s">
        <v>239</v>
      </c>
      <c r="K186" t="s">
        <v>206</v>
      </c>
      <c r="L186">
        <v>1</v>
      </c>
      <c r="M186" s="89" t="s">
        <v>458</v>
      </c>
    </row>
    <row r="187" spans="2:13">
      <c r="B187" t="s">
        <v>467</v>
      </c>
      <c r="C187" t="s">
        <v>74</v>
      </c>
      <c r="D187" t="s">
        <v>164</v>
      </c>
      <c r="E187" t="s">
        <v>376</v>
      </c>
      <c r="F187" t="s">
        <v>376</v>
      </c>
      <c r="G187" t="s">
        <v>376</v>
      </c>
      <c r="H187" t="s">
        <v>147</v>
      </c>
      <c r="I187" t="s">
        <v>148</v>
      </c>
      <c r="J187" t="s">
        <v>239</v>
      </c>
      <c r="K187" t="s">
        <v>206</v>
      </c>
      <c r="L187">
        <v>1</v>
      </c>
      <c r="M187" s="89" t="s">
        <v>458</v>
      </c>
    </row>
    <row r="188" spans="2:13">
      <c r="B188" t="s">
        <v>468</v>
      </c>
      <c r="C188" t="s">
        <v>74</v>
      </c>
      <c r="D188" t="s">
        <v>75</v>
      </c>
      <c r="E188" t="s">
        <v>376</v>
      </c>
      <c r="F188" t="s">
        <v>376</v>
      </c>
      <c r="G188" t="s">
        <v>376</v>
      </c>
      <c r="H188" t="s">
        <v>147</v>
      </c>
      <c r="I188" t="s">
        <v>148</v>
      </c>
      <c r="J188" t="s">
        <v>239</v>
      </c>
      <c r="K188" t="s">
        <v>206</v>
      </c>
      <c r="L188">
        <v>1</v>
      </c>
      <c r="M188" s="89" t="s">
        <v>458</v>
      </c>
    </row>
    <row r="189" spans="2:13">
      <c r="B189" t="s">
        <v>469</v>
      </c>
      <c r="C189" t="s">
        <v>74</v>
      </c>
      <c r="D189" t="s">
        <v>186</v>
      </c>
      <c r="E189" t="s">
        <v>376</v>
      </c>
      <c r="F189" t="s">
        <v>376</v>
      </c>
      <c r="G189" t="s">
        <v>376</v>
      </c>
      <c r="H189" t="s">
        <v>147</v>
      </c>
      <c r="I189" t="s">
        <v>148</v>
      </c>
      <c r="J189" t="s">
        <v>239</v>
      </c>
      <c r="K189" t="s">
        <v>206</v>
      </c>
      <c r="L189">
        <v>1</v>
      </c>
      <c r="M189" s="88" t="s">
        <v>462</v>
      </c>
    </row>
    <row r="190" spans="2:13">
      <c r="B190" t="s">
        <v>470</v>
      </c>
      <c r="C190" t="s">
        <v>74</v>
      </c>
      <c r="D190" t="s">
        <v>191</v>
      </c>
      <c r="E190" t="s">
        <v>376</v>
      </c>
      <c r="F190" t="s">
        <v>376</v>
      </c>
      <c r="G190" t="s">
        <v>376</v>
      </c>
      <c r="H190" t="s">
        <v>147</v>
      </c>
      <c r="I190" t="s">
        <v>148</v>
      </c>
      <c r="J190" t="s">
        <v>239</v>
      </c>
      <c r="K190" t="s">
        <v>206</v>
      </c>
      <c r="L190">
        <v>1</v>
      </c>
      <c r="M190" s="88" t="s">
        <v>462</v>
      </c>
    </row>
    <row r="191" spans="2:13">
      <c r="B191" t="s">
        <v>471</v>
      </c>
      <c r="C191" t="s">
        <v>74</v>
      </c>
      <c r="D191" t="s">
        <v>228</v>
      </c>
      <c r="E191" t="s">
        <v>376</v>
      </c>
      <c r="F191" t="s">
        <v>376</v>
      </c>
      <c r="G191" t="s">
        <v>376</v>
      </c>
      <c r="H191" t="s">
        <v>147</v>
      </c>
      <c r="I191" t="s">
        <v>148</v>
      </c>
      <c r="J191" t="s">
        <v>239</v>
      </c>
      <c r="K191" t="s">
        <v>206</v>
      </c>
      <c r="L191">
        <v>1</v>
      </c>
      <c r="M191" s="88" t="s">
        <v>462</v>
      </c>
    </row>
    <row r="192" spans="2:13">
      <c r="B192" t="s">
        <v>472</v>
      </c>
      <c r="C192" t="s">
        <v>74</v>
      </c>
      <c r="D192" t="s">
        <v>233</v>
      </c>
      <c r="E192" t="s">
        <v>376</v>
      </c>
      <c r="F192" t="s">
        <v>376</v>
      </c>
      <c r="G192" t="s">
        <v>376</v>
      </c>
      <c r="H192" t="s">
        <v>147</v>
      </c>
      <c r="I192" t="s">
        <v>148</v>
      </c>
      <c r="J192" t="s">
        <v>239</v>
      </c>
      <c r="K192" t="s">
        <v>206</v>
      </c>
      <c r="L192">
        <v>1</v>
      </c>
      <c r="M192" s="88" t="s">
        <v>462</v>
      </c>
    </row>
    <row r="194" spans="2:13">
      <c r="B194" t="s">
        <v>473</v>
      </c>
      <c r="C194" t="s">
        <v>74</v>
      </c>
      <c r="D194" t="s">
        <v>415</v>
      </c>
      <c r="E194" t="s">
        <v>376</v>
      </c>
      <c r="F194" t="s">
        <v>376</v>
      </c>
      <c r="G194" t="s">
        <v>376</v>
      </c>
      <c r="H194" t="s">
        <v>147</v>
      </c>
      <c r="I194" t="s">
        <v>148</v>
      </c>
      <c r="J194" t="s">
        <v>474</v>
      </c>
      <c r="K194" t="s">
        <v>206</v>
      </c>
      <c r="L194">
        <v>1</v>
      </c>
      <c r="M194" s="89" t="s">
        <v>458</v>
      </c>
    </row>
    <row r="195" spans="2:13">
      <c r="B195" t="s">
        <v>475</v>
      </c>
      <c r="C195" t="s">
        <v>74</v>
      </c>
      <c r="D195" t="s">
        <v>164</v>
      </c>
      <c r="E195" t="s">
        <v>376</v>
      </c>
      <c r="F195" t="s">
        <v>376</v>
      </c>
      <c r="G195" t="s">
        <v>376</v>
      </c>
      <c r="H195" t="s">
        <v>147</v>
      </c>
      <c r="I195" t="s">
        <v>148</v>
      </c>
      <c r="J195" t="s">
        <v>474</v>
      </c>
      <c r="K195" t="s">
        <v>206</v>
      </c>
      <c r="L195">
        <v>1</v>
      </c>
      <c r="M195" s="89" t="s">
        <v>458</v>
      </c>
    </row>
    <row r="196" spans="2:13">
      <c r="B196" t="s">
        <v>476</v>
      </c>
      <c r="C196" t="s">
        <v>74</v>
      </c>
      <c r="D196" t="s">
        <v>75</v>
      </c>
      <c r="E196" t="s">
        <v>376</v>
      </c>
      <c r="F196" t="s">
        <v>376</v>
      </c>
      <c r="G196" t="s">
        <v>376</v>
      </c>
      <c r="H196" t="s">
        <v>147</v>
      </c>
      <c r="I196" t="s">
        <v>148</v>
      </c>
      <c r="J196" t="s">
        <v>474</v>
      </c>
      <c r="K196" t="s">
        <v>206</v>
      </c>
      <c r="L196">
        <v>1</v>
      </c>
      <c r="M196" s="89" t="s">
        <v>458</v>
      </c>
    </row>
    <row r="197" spans="2:13">
      <c r="B197" t="s">
        <v>477</v>
      </c>
      <c r="C197" t="s">
        <v>74</v>
      </c>
      <c r="D197" t="s">
        <v>186</v>
      </c>
      <c r="E197" t="s">
        <v>376</v>
      </c>
      <c r="F197" t="s">
        <v>376</v>
      </c>
      <c r="G197" t="s">
        <v>376</v>
      </c>
      <c r="H197" t="s">
        <v>147</v>
      </c>
      <c r="I197" t="s">
        <v>148</v>
      </c>
      <c r="J197" t="s">
        <v>474</v>
      </c>
      <c r="K197" t="s">
        <v>206</v>
      </c>
      <c r="L197">
        <v>1</v>
      </c>
      <c r="M197" s="88" t="s">
        <v>462</v>
      </c>
    </row>
    <row r="198" spans="2:13">
      <c r="B198" t="s">
        <v>478</v>
      </c>
      <c r="C198" t="s">
        <v>74</v>
      </c>
      <c r="D198" t="s">
        <v>191</v>
      </c>
      <c r="E198" t="s">
        <v>376</v>
      </c>
      <c r="F198" t="s">
        <v>376</v>
      </c>
      <c r="G198" t="s">
        <v>376</v>
      </c>
      <c r="H198" t="s">
        <v>147</v>
      </c>
      <c r="I198" t="s">
        <v>148</v>
      </c>
      <c r="J198" t="s">
        <v>474</v>
      </c>
      <c r="K198" t="s">
        <v>206</v>
      </c>
      <c r="L198">
        <v>1</v>
      </c>
      <c r="M198" s="88" t="s">
        <v>462</v>
      </c>
    </row>
    <row r="199" spans="2:13">
      <c r="B199" t="s">
        <v>479</v>
      </c>
      <c r="C199" t="s">
        <v>74</v>
      </c>
      <c r="D199" t="s">
        <v>228</v>
      </c>
      <c r="E199" t="s">
        <v>376</v>
      </c>
      <c r="F199" t="s">
        <v>376</v>
      </c>
      <c r="G199" t="s">
        <v>376</v>
      </c>
      <c r="H199" t="s">
        <v>147</v>
      </c>
      <c r="I199" t="s">
        <v>148</v>
      </c>
      <c r="J199" t="s">
        <v>474</v>
      </c>
      <c r="K199" t="s">
        <v>206</v>
      </c>
      <c r="L199">
        <v>1</v>
      </c>
      <c r="M199" s="88" t="s">
        <v>462</v>
      </c>
    </row>
    <row r="200" spans="2:13">
      <c r="B200" t="s">
        <v>480</v>
      </c>
      <c r="C200" t="s">
        <v>74</v>
      </c>
      <c r="D200" t="s">
        <v>233</v>
      </c>
      <c r="E200" t="s">
        <v>376</v>
      </c>
      <c r="F200" t="s">
        <v>376</v>
      </c>
      <c r="G200" t="s">
        <v>376</v>
      </c>
      <c r="H200" t="s">
        <v>147</v>
      </c>
      <c r="I200" t="s">
        <v>148</v>
      </c>
      <c r="J200" t="s">
        <v>474</v>
      </c>
      <c r="K200" t="s">
        <v>206</v>
      </c>
      <c r="L200">
        <v>1</v>
      </c>
      <c r="M200" s="88" t="s">
        <v>462</v>
      </c>
    </row>
    <row r="202" spans="2:13">
      <c r="B202" t="s">
        <v>481</v>
      </c>
      <c r="C202" t="s">
        <v>74</v>
      </c>
      <c r="D202" t="s">
        <v>415</v>
      </c>
      <c r="E202" t="s">
        <v>376</v>
      </c>
      <c r="F202" t="s">
        <v>376</v>
      </c>
      <c r="G202" t="s">
        <v>376</v>
      </c>
      <c r="H202" t="s">
        <v>147</v>
      </c>
      <c r="I202" t="s">
        <v>148</v>
      </c>
      <c r="J202" t="s">
        <v>482</v>
      </c>
      <c r="K202" t="s">
        <v>206</v>
      </c>
      <c r="L202">
        <v>1</v>
      </c>
      <c r="M202" s="89" t="s">
        <v>458</v>
      </c>
    </row>
    <row r="203" spans="2:13">
      <c r="B203" t="s">
        <v>483</v>
      </c>
      <c r="C203" t="s">
        <v>74</v>
      </c>
      <c r="D203" t="s">
        <v>164</v>
      </c>
      <c r="E203" t="s">
        <v>376</v>
      </c>
      <c r="F203" t="s">
        <v>376</v>
      </c>
      <c r="G203" t="s">
        <v>376</v>
      </c>
      <c r="H203" t="s">
        <v>147</v>
      </c>
      <c r="I203" t="s">
        <v>148</v>
      </c>
      <c r="J203" t="s">
        <v>482</v>
      </c>
      <c r="K203" t="s">
        <v>206</v>
      </c>
      <c r="L203">
        <v>1</v>
      </c>
      <c r="M203" s="89" t="s">
        <v>458</v>
      </c>
    </row>
    <row r="204" spans="2:13">
      <c r="B204" t="s">
        <v>484</v>
      </c>
      <c r="C204" t="s">
        <v>74</v>
      </c>
      <c r="D204" t="s">
        <v>75</v>
      </c>
      <c r="E204" t="s">
        <v>376</v>
      </c>
      <c r="F204" t="s">
        <v>376</v>
      </c>
      <c r="G204" t="s">
        <v>376</v>
      </c>
      <c r="H204" t="s">
        <v>147</v>
      </c>
      <c r="I204" t="s">
        <v>148</v>
      </c>
      <c r="J204" t="s">
        <v>482</v>
      </c>
      <c r="K204" t="s">
        <v>206</v>
      </c>
      <c r="L204">
        <v>1</v>
      </c>
      <c r="M204" s="89" t="s">
        <v>458</v>
      </c>
    </row>
    <row r="205" spans="2:13">
      <c r="B205" t="s">
        <v>485</v>
      </c>
      <c r="C205" t="s">
        <v>74</v>
      </c>
      <c r="D205" t="s">
        <v>186</v>
      </c>
      <c r="E205" t="s">
        <v>376</v>
      </c>
      <c r="F205" t="s">
        <v>376</v>
      </c>
      <c r="G205" t="s">
        <v>376</v>
      </c>
      <c r="H205" t="s">
        <v>147</v>
      </c>
      <c r="I205" t="s">
        <v>148</v>
      </c>
      <c r="J205" t="s">
        <v>482</v>
      </c>
      <c r="K205" t="s">
        <v>206</v>
      </c>
      <c r="L205">
        <v>1</v>
      </c>
      <c r="M205" s="88" t="s">
        <v>462</v>
      </c>
    </row>
    <row r="206" spans="2:13">
      <c r="B206" t="s">
        <v>486</v>
      </c>
      <c r="C206" t="s">
        <v>74</v>
      </c>
      <c r="D206" t="s">
        <v>191</v>
      </c>
      <c r="E206" t="s">
        <v>376</v>
      </c>
      <c r="F206" t="s">
        <v>376</v>
      </c>
      <c r="G206" t="s">
        <v>376</v>
      </c>
      <c r="H206" t="s">
        <v>147</v>
      </c>
      <c r="I206" t="s">
        <v>148</v>
      </c>
      <c r="J206" t="s">
        <v>482</v>
      </c>
      <c r="K206" t="s">
        <v>206</v>
      </c>
      <c r="L206">
        <v>1</v>
      </c>
      <c r="M206" s="88" t="s">
        <v>462</v>
      </c>
    </row>
    <row r="207" spans="2:13">
      <c r="B207" t="s">
        <v>487</v>
      </c>
      <c r="C207" t="s">
        <v>74</v>
      </c>
      <c r="D207" t="s">
        <v>228</v>
      </c>
      <c r="E207" t="s">
        <v>376</v>
      </c>
      <c r="F207" t="s">
        <v>376</v>
      </c>
      <c r="G207" t="s">
        <v>376</v>
      </c>
      <c r="H207" t="s">
        <v>147</v>
      </c>
      <c r="I207" t="s">
        <v>148</v>
      </c>
      <c r="J207" t="s">
        <v>482</v>
      </c>
      <c r="K207" t="s">
        <v>206</v>
      </c>
      <c r="L207">
        <v>1</v>
      </c>
      <c r="M207" s="88" t="s">
        <v>462</v>
      </c>
    </row>
    <row r="208" spans="2:13">
      <c r="B208" t="s">
        <v>488</v>
      </c>
      <c r="C208" t="s">
        <v>74</v>
      </c>
      <c r="D208" t="s">
        <v>233</v>
      </c>
      <c r="E208" t="s">
        <v>376</v>
      </c>
      <c r="F208" t="s">
        <v>376</v>
      </c>
      <c r="G208" t="s">
        <v>376</v>
      </c>
      <c r="H208" t="s">
        <v>147</v>
      </c>
      <c r="I208" t="s">
        <v>148</v>
      </c>
      <c r="J208" t="s">
        <v>482</v>
      </c>
      <c r="K208" t="s">
        <v>206</v>
      </c>
      <c r="L208">
        <v>1</v>
      </c>
      <c r="M208" s="88" t="s">
        <v>462</v>
      </c>
    </row>
    <row r="210" spans="2:13">
      <c r="B210" t="s">
        <v>489</v>
      </c>
      <c r="C210" t="s">
        <v>74</v>
      </c>
      <c r="D210" t="s">
        <v>415</v>
      </c>
      <c r="E210" t="s">
        <v>376</v>
      </c>
      <c r="F210" t="s">
        <v>376</v>
      </c>
      <c r="G210" t="s">
        <v>376</v>
      </c>
      <c r="H210" t="s">
        <v>147</v>
      </c>
      <c r="I210" t="s">
        <v>148</v>
      </c>
      <c r="J210" t="s">
        <v>490</v>
      </c>
      <c r="K210" t="s">
        <v>206</v>
      </c>
      <c r="L210">
        <v>1</v>
      </c>
      <c r="M210" s="89" t="s">
        <v>458</v>
      </c>
    </row>
    <row r="211" spans="2:13">
      <c r="B211" t="s">
        <v>491</v>
      </c>
      <c r="C211" t="s">
        <v>74</v>
      </c>
      <c r="D211" t="s">
        <v>164</v>
      </c>
      <c r="E211" t="s">
        <v>376</v>
      </c>
      <c r="F211" t="s">
        <v>376</v>
      </c>
      <c r="G211" t="s">
        <v>376</v>
      </c>
      <c r="H211" t="s">
        <v>147</v>
      </c>
      <c r="I211" t="s">
        <v>148</v>
      </c>
      <c r="J211" t="s">
        <v>490</v>
      </c>
      <c r="K211" t="s">
        <v>206</v>
      </c>
      <c r="L211">
        <v>1</v>
      </c>
      <c r="M211" s="89" t="s">
        <v>458</v>
      </c>
    </row>
    <row r="212" spans="2:13">
      <c r="B212" t="s">
        <v>492</v>
      </c>
      <c r="C212" t="s">
        <v>74</v>
      </c>
      <c r="D212" t="s">
        <v>75</v>
      </c>
      <c r="E212" t="s">
        <v>376</v>
      </c>
      <c r="F212" t="s">
        <v>376</v>
      </c>
      <c r="G212" t="s">
        <v>376</v>
      </c>
      <c r="H212" t="s">
        <v>147</v>
      </c>
      <c r="I212" t="s">
        <v>148</v>
      </c>
      <c r="J212" t="s">
        <v>490</v>
      </c>
      <c r="K212" t="s">
        <v>206</v>
      </c>
      <c r="L212">
        <v>1</v>
      </c>
      <c r="M212" s="89" t="s">
        <v>458</v>
      </c>
    </row>
    <row r="213" spans="2:13">
      <c r="B213" t="s">
        <v>493</v>
      </c>
      <c r="C213" t="s">
        <v>74</v>
      </c>
      <c r="D213" t="s">
        <v>186</v>
      </c>
      <c r="E213" t="s">
        <v>376</v>
      </c>
      <c r="F213" t="s">
        <v>376</v>
      </c>
      <c r="G213" t="s">
        <v>376</v>
      </c>
      <c r="H213" t="s">
        <v>147</v>
      </c>
      <c r="I213" t="s">
        <v>148</v>
      </c>
      <c r="J213" t="s">
        <v>490</v>
      </c>
      <c r="K213" t="s">
        <v>206</v>
      </c>
      <c r="L213">
        <v>1</v>
      </c>
      <c r="M213" s="88" t="s">
        <v>462</v>
      </c>
    </row>
    <row r="214" spans="2:13">
      <c r="B214" t="s">
        <v>494</v>
      </c>
      <c r="C214" t="s">
        <v>74</v>
      </c>
      <c r="D214" t="s">
        <v>191</v>
      </c>
      <c r="E214" t="s">
        <v>376</v>
      </c>
      <c r="F214" t="s">
        <v>376</v>
      </c>
      <c r="G214" t="s">
        <v>376</v>
      </c>
      <c r="H214" t="s">
        <v>147</v>
      </c>
      <c r="I214" t="s">
        <v>148</v>
      </c>
      <c r="J214" t="s">
        <v>490</v>
      </c>
      <c r="K214" t="s">
        <v>206</v>
      </c>
      <c r="L214">
        <v>1</v>
      </c>
      <c r="M214" s="88" t="s">
        <v>462</v>
      </c>
    </row>
    <row r="215" spans="2:13">
      <c r="B215" t="s">
        <v>495</v>
      </c>
      <c r="C215" t="s">
        <v>74</v>
      </c>
      <c r="D215" t="s">
        <v>228</v>
      </c>
      <c r="E215" t="s">
        <v>376</v>
      </c>
      <c r="F215" t="s">
        <v>376</v>
      </c>
      <c r="G215" t="s">
        <v>376</v>
      </c>
      <c r="H215" t="s">
        <v>147</v>
      </c>
      <c r="I215" t="s">
        <v>148</v>
      </c>
      <c r="J215" t="s">
        <v>490</v>
      </c>
      <c r="K215" t="s">
        <v>206</v>
      </c>
      <c r="L215">
        <v>1</v>
      </c>
      <c r="M215" s="88" t="s">
        <v>462</v>
      </c>
    </row>
    <row r="216" spans="2:13">
      <c r="B216" t="s">
        <v>496</v>
      </c>
      <c r="C216" t="s">
        <v>74</v>
      </c>
      <c r="D216" t="s">
        <v>233</v>
      </c>
      <c r="E216" t="s">
        <v>376</v>
      </c>
      <c r="F216" t="s">
        <v>376</v>
      </c>
      <c r="G216" t="s">
        <v>376</v>
      </c>
      <c r="H216" t="s">
        <v>147</v>
      </c>
      <c r="I216" t="s">
        <v>148</v>
      </c>
      <c r="J216" t="s">
        <v>490</v>
      </c>
      <c r="K216" t="s">
        <v>206</v>
      </c>
      <c r="L216">
        <v>1</v>
      </c>
      <c r="M216" s="88" t="s">
        <v>462</v>
      </c>
    </row>
    <row r="218" spans="2:13">
      <c r="B218" t="s">
        <v>497</v>
      </c>
      <c r="C218" t="s">
        <v>498</v>
      </c>
      <c r="D218" t="s">
        <v>415</v>
      </c>
      <c r="E218" t="s">
        <v>376</v>
      </c>
      <c r="F218" t="s">
        <v>376</v>
      </c>
      <c r="G218" t="s">
        <v>376</v>
      </c>
      <c r="H218" t="s">
        <v>147</v>
      </c>
      <c r="I218" t="s">
        <v>148</v>
      </c>
      <c r="J218" t="s">
        <v>88</v>
      </c>
      <c r="K218" t="s">
        <v>206</v>
      </c>
      <c r="L218">
        <v>1</v>
      </c>
      <c r="M218" s="89" t="s">
        <v>458</v>
      </c>
    </row>
    <row r="219" spans="2:13">
      <c r="B219" t="s">
        <v>499</v>
      </c>
      <c r="C219" t="s">
        <v>498</v>
      </c>
      <c r="D219" t="s">
        <v>164</v>
      </c>
      <c r="E219" t="s">
        <v>376</v>
      </c>
      <c r="F219" t="s">
        <v>376</v>
      </c>
      <c r="G219" t="s">
        <v>376</v>
      </c>
      <c r="H219" t="s">
        <v>147</v>
      </c>
      <c r="I219" t="s">
        <v>148</v>
      </c>
      <c r="J219" t="s">
        <v>88</v>
      </c>
      <c r="K219" t="s">
        <v>206</v>
      </c>
      <c r="L219">
        <v>1</v>
      </c>
      <c r="M219" s="89" t="s">
        <v>458</v>
      </c>
    </row>
    <row r="220" spans="2:13">
      <c r="B220" t="s">
        <v>500</v>
      </c>
      <c r="C220" t="s">
        <v>498</v>
      </c>
      <c r="D220" t="s">
        <v>75</v>
      </c>
      <c r="E220" t="s">
        <v>376</v>
      </c>
      <c r="F220" t="s">
        <v>376</v>
      </c>
      <c r="G220" t="s">
        <v>376</v>
      </c>
      <c r="H220" t="s">
        <v>147</v>
      </c>
      <c r="I220" t="s">
        <v>148</v>
      </c>
      <c r="J220" t="s">
        <v>88</v>
      </c>
      <c r="K220" t="s">
        <v>206</v>
      </c>
      <c r="L220">
        <v>1</v>
      </c>
      <c r="M220" s="89" t="s">
        <v>458</v>
      </c>
    </row>
    <row r="221" spans="2:13">
      <c r="B221" t="s">
        <v>501</v>
      </c>
      <c r="C221" t="s">
        <v>498</v>
      </c>
      <c r="D221" t="s">
        <v>186</v>
      </c>
      <c r="E221" t="s">
        <v>376</v>
      </c>
      <c r="F221" t="s">
        <v>376</v>
      </c>
      <c r="G221" t="s">
        <v>376</v>
      </c>
      <c r="H221" t="s">
        <v>147</v>
      </c>
      <c r="I221" t="s">
        <v>148</v>
      </c>
      <c r="J221" t="s">
        <v>88</v>
      </c>
      <c r="K221" t="s">
        <v>206</v>
      </c>
      <c r="L221">
        <v>1</v>
      </c>
      <c r="M221" s="88" t="s">
        <v>462</v>
      </c>
    </row>
    <row r="222" spans="2:13">
      <c r="B222" t="s">
        <v>502</v>
      </c>
      <c r="C222" t="s">
        <v>498</v>
      </c>
      <c r="D222" t="s">
        <v>191</v>
      </c>
      <c r="E222" t="s">
        <v>376</v>
      </c>
      <c r="F222" t="s">
        <v>376</v>
      </c>
      <c r="G222" t="s">
        <v>376</v>
      </c>
      <c r="H222" t="s">
        <v>147</v>
      </c>
      <c r="I222" t="s">
        <v>148</v>
      </c>
      <c r="J222" t="s">
        <v>88</v>
      </c>
      <c r="K222" t="s">
        <v>206</v>
      </c>
      <c r="L222">
        <v>1</v>
      </c>
      <c r="M222" s="88" t="s">
        <v>462</v>
      </c>
    </row>
    <row r="223" spans="2:13">
      <c r="B223" t="s">
        <v>503</v>
      </c>
      <c r="C223" t="s">
        <v>498</v>
      </c>
      <c r="D223" t="s">
        <v>228</v>
      </c>
      <c r="E223" t="s">
        <v>376</v>
      </c>
      <c r="F223" t="s">
        <v>376</v>
      </c>
      <c r="G223" t="s">
        <v>376</v>
      </c>
      <c r="H223" t="s">
        <v>147</v>
      </c>
      <c r="I223" t="s">
        <v>148</v>
      </c>
      <c r="J223" t="s">
        <v>88</v>
      </c>
      <c r="K223" t="s">
        <v>206</v>
      </c>
      <c r="L223">
        <v>1</v>
      </c>
      <c r="M223" s="88" t="s">
        <v>462</v>
      </c>
    </row>
    <row r="224" spans="2:13">
      <c r="M224" s="88"/>
    </row>
    <row r="226" spans="2:13">
      <c r="B226" t="s">
        <v>504</v>
      </c>
      <c r="C226" t="s">
        <v>498</v>
      </c>
      <c r="D226" t="s">
        <v>415</v>
      </c>
      <c r="E226" t="s">
        <v>376</v>
      </c>
      <c r="F226" t="s">
        <v>376</v>
      </c>
      <c r="G226" t="s">
        <v>376</v>
      </c>
      <c r="H226" t="s">
        <v>147</v>
      </c>
      <c r="I226" t="s">
        <v>148</v>
      </c>
      <c r="J226" t="s">
        <v>239</v>
      </c>
      <c r="K226" t="s">
        <v>206</v>
      </c>
      <c r="L226">
        <v>1</v>
      </c>
      <c r="M226" s="89" t="s">
        <v>458</v>
      </c>
    </row>
    <row r="227" spans="2:13">
      <c r="B227" t="s">
        <v>505</v>
      </c>
      <c r="C227" t="s">
        <v>498</v>
      </c>
      <c r="D227" t="s">
        <v>164</v>
      </c>
      <c r="E227" t="s">
        <v>376</v>
      </c>
      <c r="F227" t="s">
        <v>376</v>
      </c>
      <c r="G227" t="s">
        <v>376</v>
      </c>
      <c r="H227" t="s">
        <v>147</v>
      </c>
      <c r="I227" t="s">
        <v>148</v>
      </c>
      <c r="J227" t="s">
        <v>239</v>
      </c>
      <c r="K227" t="s">
        <v>206</v>
      </c>
      <c r="L227">
        <v>1</v>
      </c>
      <c r="M227" s="89" t="s">
        <v>458</v>
      </c>
    </row>
    <row r="228" spans="2:13">
      <c r="B228" t="s">
        <v>506</v>
      </c>
      <c r="C228" t="s">
        <v>498</v>
      </c>
      <c r="D228" t="s">
        <v>75</v>
      </c>
      <c r="E228" t="s">
        <v>376</v>
      </c>
      <c r="F228" t="s">
        <v>376</v>
      </c>
      <c r="G228" t="s">
        <v>376</v>
      </c>
      <c r="H228" t="s">
        <v>147</v>
      </c>
      <c r="I228" t="s">
        <v>148</v>
      </c>
      <c r="J228" t="s">
        <v>239</v>
      </c>
      <c r="K228" t="s">
        <v>206</v>
      </c>
      <c r="L228">
        <v>1</v>
      </c>
      <c r="M228" s="89" t="s">
        <v>458</v>
      </c>
    </row>
    <row r="229" spans="2:13">
      <c r="B229" t="s">
        <v>507</v>
      </c>
      <c r="C229" t="s">
        <v>498</v>
      </c>
      <c r="D229" t="s">
        <v>186</v>
      </c>
      <c r="E229" t="s">
        <v>376</v>
      </c>
      <c r="F229" t="s">
        <v>376</v>
      </c>
      <c r="G229" t="s">
        <v>376</v>
      </c>
      <c r="H229" t="s">
        <v>147</v>
      </c>
      <c r="I229" t="s">
        <v>148</v>
      </c>
      <c r="J229" t="s">
        <v>239</v>
      </c>
      <c r="K229" t="s">
        <v>206</v>
      </c>
      <c r="L229">
        <v>1</v>
      </c>
      <c r="M229" s="88" t="s">
        <v>462</v>
      </c>
    </row>
    <row r="230" spans="2:13">
      <c r="B230" t="s">
        <v>508</v>
      </c>
      <c r="C230" t="s">
        <v>498</v>
      </c>
      <c r="D230" t="s">
        <v>191</v>
      </c>
      <c r="E230" t="s">
        <v>376</v>
      </c>
      <c r="F230" t="s">
        <v>376</v>
      </c>
      <c r="G230" t="s">
        <v>376</v>
      </c>
      <c r="H230" t="s">
        <v>147</v>
      </c>
      <c r="I230" t="s">
        <v>148</v>
      </c>
      <c r="J230" t="s">
        <v>239</v>
      </c>
      <c r="K230" t="s">
        <v>206</v>
      </c>
      <c r="L230">
        <v>1</v>
      </c>
      <c r="M230" s="88" t="s">
        <v>462</v>
      </c>
    </row>
    <row r="231" spans="2:13">
      <c r="B231" t="s">
        <v>509</v>
      </c>
      <c r="C231" t="s">
        <v>498</v>
      </c>
      <c r="D231" t="s">
        <v>228</v>
      </c>
      <c r="E231" t="s">
        <v>376</v>
      </c>
      <c r="F231" t="s">
        <v>376</v>
      </c>
      <c r="G231" t="s">
        <v>376</v>
      </c>
      <c r="H231" t="s">
        <v>147</v>
      </c>
      <c r="I231" t="s">
        <v>148</v>
      </c>
      <c r="J231" t="s">
        <v>239</v>
      </c>
      <c r="K231" t="s">
        <v>206</v>
      </c>
      <c r="L231">
        <v>1</v>
      </c>
      <c r="M231" s="88" t="s">
        <v>462</v>
      </c>
    </row>
    <row r="234" spans="2:13">
      <c r="B234" t="s">
        <v>510</v>
      </c>
      <c r="C234" t="s">
        <v>498</v>
      </c>
      <c r="D234" t="s">
        <v>415</v>
      </c>
      <c r="E234" t="s">
        <v>376</v>
      </c>
      <c r="F234" t="s">
        <v>376</v>
      </c>
      <c r="G234" t="s">
        <v>376</v>
      </c>
      <c r="H234" t="s">
        <v>147</v>
      </c>
      <c r="I234" t="s">
        <v>148</v>
      </c>
      <c r="J234" t="s">
        <v>474</v>
      </c>
      <c r="K234" t="s">
        <v>206</v>
      </c>
      <c r="L234">
        <v>1</v>
      </c>
      <c r="M234" s="89" t="s">
        <v>458</v>
      </c>
    </row>
    <row r="235" spans="2:13">
      <c r="B235" t="s">
        <v>511</v>
      </c>
      <c r="C235" t="s">
        <v>498</v>
      </c>
      <c r="D235" t="s">
        <v>164</v>
      </c>
      <c r="E235" t="s">
        <v>376</v>
      </c>
      <c r="F235" t="s">
        <v>376</v>
      </c>
      <c r="G235" t="s">
        <v>376</v>
      </c>
      <c r="H235" t="s">
        <v>147</v>
      </c>
      <c r="I235" t="s">
        <v>148</v>
      </c>
      <c r="J235" t="s">
        <v>474</v>
      </c>
      <c r="K235" t="s">
        <v>206</v>
      </c>
      <c r="L235">
        <v>1</v>
      </c>
      <c r="M235" s="89" t="s">
        <v>458</v>
      </c>
    </row>
    <row r="236" spans="2:13">
      <c r="B236" t="s">
        <v>512</v>
      </c>
      <c r="C236" t="s">
        <v>498</v>
      </c>
      <c r="D236" t="s">
        <v>75</v>
      </c>
      <c r="E236" t="s">
        <v>376</v>
      </c>
      <c r="F236" t="s">
        <v>376</v>
      </c>
      <c r="G236" t="s">
        <v>376</v>
      </c>
      <c r="H236" t="s">
        <v>147</v>
      </c>
      <c r="I236" t="s">
        <v>148</v>
      </c>
      <c r="J236" t="s">
        <v>474</v>
      </c>
      <c r="K236" t="s">
        <v>206</v>
      </c>
      <c r="L236">
        <v>1</v>
      </c>
      <c r="M236" s="89" t="s">
        <v>458</v>
      </c>
    </row>
    <row r="237" spans="2:13">
      <c r="B237" t="s">
        <v>513</v>
      </c>
      <c r="C237" t="s">
        <v>498</v>
      </c>
      <c r="D237" t="s">
        <v>186</v>
      </c>
      <c r="E237" t="s">
        <v>376</v>
      </c>
      <c r="F237" t="s">
        <v>376</v>
      </c>
      <c r="G237" t="s">
        <v>376</v>
      </c>
      <c r="H237" t="s">
        <v>147</v>
      </c>
      <c r="I237" t="s">
        <v>148</v>
      </c>
      <c r="J237" t="s">
        <v>474</v>
      </c>
      <c r="K237" t="s">
        <v>206</v>
      </c>
      <c r="L237">
        <v>1</v>
      </c>
      <c r="M237" s="88" t="s">
        <v>462</v>
      </c>
    </row>
    <row r="238" spans="2:13">
      <c r="B238" t="s">
        <v>514</v>
      </c>
      <c r="C238" t="s">
        <v>498</v>
      </c>
      <c r="D238" t="s">
        <v>191</v>
      </c>
      <c r="E238" t="s">
        <v>376</v>
      </c>
      <c r="F238" t="s">
        <v>376</v>
      </c>
      <c r="G238" t="s">
        <v>376</v>
      </c>
      <c r="H238" t="s">
        <v>147</v>
      </c>
      <c r="I238" t="s">
        <v>148</v>
      </c>
      <c r="J238" t="s">
        <v>474</v>
      </c>
      <c r="K238" t="s">
        <v>206</v>
      </c>
      <c r="L238">
        <v>1</v>
      </c>
      <c r="M238" s="88" t="s">
        <v>462</v>
      </c>
    </row>
    <row r="239" spans="2:13">
      <c r="B239" t="s">
        <v>515</v>
      </c>
      <c r="C239" t="s">
        <v>498</v>
      </c>
      <c r="D239" t="s">
        <v>228</v>
      </c>
      <c r="E239" t="s">
        <v>376</v>
      </c>
      <c r="F239" t="s">
        <v>376</v>
      </c>
      <c r="G239" t="s">
        <v>376</v>
      </c>
      <c r="H239" t="s">
        <v>147</v>
      </c>
      <c r="I239" t="s">
        <v>148</v>
      </c>
      <c r="J239" t="s">
        <v>474</v>
      </c>
      <c r="K239" t="s">
        <v>206</v>
      </c>
      <c r="L239">
        <v>1</v>
      </c>
      <c r="M239" s="88" t="s">
        <v>462</v>
      </c>
    </row>
    <row r="242" spans="2:13">
      <c r="B242" t="s">
        <v>516</v>
      </c>
      <c r="C242" t="s">
        <v>498</v>
      </c>
      <c r="D242" t="s">
        <v>415</v>
      </c>
      <c r="E242" t="s">
        <v>376</v>
      </c>
      <c r="F242" t="s">
        <v>376</v>
      </c>
      <c r="G242" t="s">
        <v>376</v>
      </c>
      <c r="H242" t="s">
        <v>147</v>
      </c>
      <c r="I242" t="s">
        <v>148</v>
      </c>
      <c r="J242" t="s">
        <v>482</v>
      </c>
      <c r="K242" t="s">
        <v>206</v>
      </c>
      <c r="L242">
        <v>1</v>
      </c>
      <c r="M242" s="89" t="s">
        <v>458</v>
      </c>
    </row>
    <row r="243" spans="2:13">
      <c r="B243" t="s">
        <v>517</v>
      </c>
      <c r="C243" t="s">
        <v>498</v>
      </c>
      <c r="D243" t="s">
        <v>164</v>
      </c>
      <c r="E243" t="s">
        <v>376</v>
      </c>
      <c r="F243" t="s">
        <v>376</v>
      </c>
      <c r="G243" t="s">
        <v>376</v>
      </c>
      <c r="H243" t="s">
        <v>147</v>
      </c>
      <c r="I243" t="s">
        <v>148</v>
      </c>
      <c r="J243" t="s">
        <v>482</v>
      </c>
      <c r="K243" t="s">
        <v>206</v>
      </c>
      <c r="L243">
        <v>1</v>
      </c>
      <c r="M243" s="89" t="s">
        <v>458</v>
      </c>
    </row>
    <row r="244" spans="2:13">
      <c r="B244" t="s">
        <v>518</v>
      </c>
      <c r="C244" t="s">
        <v>498</v>
      </c>
      <c r="D244" t="s">
        <v>75</v>
      </c>
      <c r="E244" t="s">
        <v>376</v>
      </c>
      <c r="F244" t="s">
        <v>376</v>
      </c>
      <c r="G244" t="s">
        <v>376</v>
      </c>
      <c r="H244" t="s">
        <v>147</v>
      </c>
      <c r="I244" t="s">
        <v>148</v>
      </c>
      <c r="J244" t="s">
        <v>482</v>
      </c>
      <c r="K244" t="s">
        <v>206</v>
      </c>
      <c r="L244">
        <v>1</v>
      </c>
      <c r="M244" s="89" t="s">
        <v>458</v>
      </c>
    </row>
    <row r="245" spans="2:13">
      <c r="B245" t="s">
        <v>519</v>
      </c>
      <c r="C245" t="s">
        <v>498</v>
      </c>
      <c r="D245" t="s">
        <v>186</v>
      </c>
      <c r="E245" t="s">
        <v>376</v>
      </c>
      <c r="F245" t="s">
        <v>376</v>
      </c>
      <c r="G245" t="s">
        <v>376</v>
      </c>
      <c r="H245" t="s">
        <v>147</v>
      </c>
      <c r="I245" t="s">
        <v>148</v>
      </c>
      <c r="J245" t="s">
        <v>482</v>
      </c>
      <c r="K245" t="s">
        <v>206</v>
      </c>
      <c r="L245">
        <v>1</v>
      </c>
      <c r="M245" s="88" t="s">
        <v>462</v>
      </c>
    </row>
    <row r="246" spans="2:13">
      <c r="B246" t="s">
        <v>520</v>
      </c>
      <c r="C246" t="s">
        <v>498</v>
      </c>
      <c r="D246" t="s">
        <v>191</v>
      </c>
      <c r="E246" t="s">
        <v>376</v>
      </c>
      <c r="F246" t="s">
        <v>376</v>
      </c>
      <c r="G246" t="s">
        <v>376</v>
      </c>
      <c r="H246" t="s">
        <v>147</v>
      </c>
      <c r="I246" t="s">
        <v>148</v>
      </c>
      <c r="J246" t="s">
        <v>482</v>
      </c>
      <c r="K246" t="s">
        <v>206</v>
      </c>
      <c r="L246">
        <v>1</v>
      </c>
      <c r="M246" s="88" t="s">
        <v>462</v>
      </c>
    </row>
    <row r="247" spans="2:13">
      <c r="B247" t="s">
        <v>521</v>
      </c>
      <c r="C247" t="s">
        <v>498</v>
      </c>
      <c r="D247" t="s">
        <v>228</v>
      </c>
      <c r="E247" t="s">
        <v>376</v>
      </c>
      <c r="F247" t="s">
        <v>376</v>
      </c>
      <c r="G247" t="s">
        <v>376</v>
      </c>
      <c r="H247" t="s">
        <v>147</v>
      </c>
      <c r="I247" t="s">
        <v>148</v>
      </c>
      <c r="J247" t="s">
        <v>482</v>
      </c>
      <c r="K247" t="s">
        <v>206</v>
      </c>
      <c r="L247">
        <v>1</v>
      </c>
      <c r="M247" s="88" t="s">
        <v>462</v>
      </c>
    </row>
    <row r="250" spans="2:13">
      <c r="B250" t="s">
        <v>522</v>
      </c>
      <c r="C250" t="s">
        <v>498</v>
      </c>
      <c r="D250" t="s">
        <v>415</v>
      </c>
      <c r="E250" t="s">
        <v>376</v>
      </c>
      <c r="F250" t="s">
        <v>376</v>
      </c>
      <c r="G250" t="s">
        <v>376</v>
      </c>
      <c r="H250" t="s">
        <v>147</v>
      </c>
      <c r="I250" t="s">
        <v>148</v>
      </c>
      <c r="J250" t="s">
        <v>490</v>
      </c>
      <c r="K250" t="s">
        <v>206</v>
      </c>
      <c r="L250">
        <v>1</v>
      </c>
      <c r="M250" s="89" t="s">
        <v>458</v>
      </c>
    </row>
    <row r="251" spans="2:13">
      <c r="B251" t="s">
        <v>523</v>
      </c>
      <c r="C251" t="s">
        <v>498</v>
      </c>
      <c r="D251" t="s">
        <v>164</v>
      </c>
      <c r="E251" t="s">
        <v>376</v>
      </c>
      <c r="F251" t="s">
        <v>376</v>
      </c>
      <c r="G251" t="s">
        <v>376</v>
      </c>
      <c r="H251" t="s">
        <v>147</v>
      </c>
      <c r="I251" t="s">
        <v>148</v>
      </c>
      <c r="J251" t="s">
        <v>490</v>
      </c>
      <c r="K251" t="s">
        <v>206</v>
      </c>
      <c r="L251">
        <v>1</v>
      </c>
      <c r="M251" s="89" t="s">
        <v>458</v>
      </c>
    </row>
    <row r="252" spans="2:13">
      <c r="B252" t="s">
        <v>524</v>
      </c>
      <c r="C252" t="s">
        <v>498</v>
      </c>
      <c r="D252" t="s">
        <v>75</v>
      </c>
      <c r="E252" t="s">
        <v>376</v>
      </c>
      <c r="F252" t="s">
        <v>376</v>
      </c>
      <c r="G252" t="s">
        <v>376</v>
      </c>
      <c r="H252" t="s">
        <v>147</v>
      </c>
      <c r="I252" t="s">
        <v>148</v>
      </c>
      <c r="J252" t="s">
        <v>490</v>
      </c>
      <c r="K252" t="s">
        <v>206</v>
      </c>
      <c r="L252">
        <v>1</v>
      </c>
      <c r="M252" s="89" t="s">
        <v>458</v>
      </c>
    </row>
    <row r="253" spans="2:13">
      <c r="B253" t="s">
        <v>525</v>
      </c>
      <c r="C253" t="s">
        <v>498</v>
      </c>
      <c r="D253" t="s">
        <v>186</v>
      </c>
      <c r="E253" t="s">
        <v>376</v>
      </c>
      <c r="F253" t="s">
        <v>376</v>
      </c>
      <c r="G253" t="s">
        <v>376</v>
      </c>
      <c r="H253" t="s">
        <v>147</v>
      </c>
      <c r="I253" t="s">
        <v>148</v>
      </c>
      <c r="J253" t="s">
        <v>490</v>
      </c>
      <c r="K253" t="s">
        <v>206</v>
      </c>
      <c r="L253">
        <v>1</v>
      </c>
      <c r="M253" s="88" t="s">
        <v>462</v>
      </c>
    </row>
    <row r="254" spans="2:13">
      <c r="B254" t="s">
        <v>526</v>
      </c>
      <c r="C254" t="s">
        <v>498</v>
      </c>
      <c r="D254" t="s">
        <v>191</v>
      </c>
      <c r="E254" t="s">
        <v>376</v>
      </c>
      <c r="F254" t="s">
        <v>376</v>
      </c>
      <c r="G254" t="s">
        <v>376</v>
      </c>
      <c r="H254" t="s">
        <v>147</v>
      </c>
      <c r="I254" t="s">
        <v>148</v>
      </c>
      <c r="J254" t="s">
        <v>490</v>
      </c>
      <c r="K254" t="s">
        <v>206</v>
      </c>
      <c r="L254">
        <v>1</v>
      </c>
      <c r="M254" s="88" t="s">
        <v>462</v>
      </c>
    </row>
    <row r="255" spans="2:13">
      <c r="B255" t="s">
        <v>527</v>
      </c>
      <c r="C255" t="s">
        <v>498</v>
      </c>
      <c r="D255" t="s">
        <v>228</v>
      </c>
      <c r="E255" t="s">
        <v>376</v>
      </c>
      <c r="F255" t="s">
        <v>376</v>
      </c>
      <c r="G255" t="s">
        <v>376</v>
      </c>
      <c r="H255" t="s">
        <v>147</v>
      </c>
      <c r="I255" t="s">
        <v>148</v>
      </c>
      <c r="J255" t="s">
        <v>490</v>
      </c>
      <c r="K255" t="s">
        <v>206</v>
      </c>
      <c r="L255">
        <v>1</v>
      </c>
      <c r="M255" s="88" t="s">
        <v>462</v>
      </c>
    </row>
    <row r="257" spans="2:13">
      <c r="B257" t="s">
        <v>528</v>
      </c>
      <c r="C257" t="s">
        <v>74</v>
      </c>
      <c r="D257" t="s">
        <v>428</v>
      </c>
      <c r="E257" t="s">
        <v>376</v>
      </c>
      <c r="F257" t="s">
        <v>376</v>
      </c>
      <c r="G257" t="s">
        <v>376</v>
      </c>
      <c r="H257" t="s">
        <v>86</v>
      </c>
      <c r="I257" t="s">
        <v>529</v>
      </c>
      <c r="J257" t="s">
        <v>530</v>
      </c>
      <c r="K257" t="s">
        <v>89</v>
      </c>
      <c r="L257">
        <v>2</v>
      </c>
      <c r="M257" t="s">
        <v>80</v>
      </c>
    </row>
    <row r="258" spans="2:13">
      <c r="B258" t="s">
        <v>531</v>
      </c>
      <c r="C258" t="s">
        <v>74</v>
      </c>
      <c r="D258" t="s">
        <v>430</v>
      </c>
      <c r="E258" t="s">
        <v>376</v>
      </c>
      <c r="F258" t="s">
        <v>376</v>
      </c>
      <c r="G258" t="s">
        <v>376</v>
      </c>
      <c r="H258" t="s">
        <v>86</v>
      </c>
      <c r="I258" t="s">
        <v>529</v>
      </c>
      <c r="J258" t="s">
        <v>530</v>
      </c>
      <c r="K258" t="s">
        <v>89</v>
      </c>
      <c r="L258">
        <v>3</v>
      </c>
      <c r="M258" t="s">
        <v>80</v>
      </c>
    </row>
    <row r="259" spans="2:13">
      <c r="B259" t="s">
        <v>532</v>
      </c>
      <c r="C259" t="s">
        <v>74</v>
      </c>
      <c r="D259" t="s">
        <v>85</v>
      </c>
      <c r="E259" t="s">
        <v>376</v>
      </c>
      <c r="F259" t="s">
        <v>376</v>
      </c>
      <c r="G259" t="s">
        <v>376</v>
      </c>
      <c r="H259" t="s">
        <v>86</v>
      </c>
      <c r="I259" t="s">
        <v>529</v>
      </c>
      <c r="J259" t="s">
        <v>530</v>
      </c>
      <c r="K259" t="s">
        <v>89</v>
      </c>
      <c r="L259">
        <v>4</v>
      </c>
      <c r="M259" t="s">
        <v>80</v>
      </c>
    </row>
    <row r="260" spans="2:13">
      <c r="B260" t="s">
        <v>533</v>
      </c>
      <c r="C260" t="s">
        <v>74</v>
      </c>
      <c r="D260" t="s">
        <v>433</v>
      </c>
      <c r="E260" t="s">
        <v>376</v>
      </c>
      <c r="F260" t="s">
        <v>376</v>
      </c>
      <c r="G260" t="s">
        <v>376</v>
      </c>
      <c r="H260" t="s">
        <v>86</v>
      </c>
      <c r="I260" t="s">
        <v>529</v>
      </c>
      <c r="J260" t="s">
        <v>530</v>
      </c>
      <c r="K260" t="s">
        <v>89</v>
      </c>
      <c r="L260">
        <v>7</v>
      </c>
      <c r="M260" t="s">
        <v>80</v>
      </c>
    </row>
    <row r="261" spans="2:13">
      <c r="B261" t="s">
        <v>534</v>
      </c>
      <c r="C261" t="s">
        <v>74</v>
      </c>
      <c r="D261" t="s">
        <v>435</v>
      </c>
      <c r="E261" t="s">
        <v>376</v>
      </c>
      <c r="F261" t="s">
        <v>376</v>
      </c>
      <c r="G261" t="s">
        <v>376</v>
      </c>
      <c r="H261" t="s">
        <v>86</v>
      </c>
      <c r="I261" t="s">
        <v>529</v>
      </c>
      <c r="J261" t="s">
        <v>530</v>
      </c>
      <c r="K261" t="s">
        <v>89</v>
      </c>
      <c r="L261">
        <v>12</v>
      </c>
      <c r="M261" t="s">
        <v>80</v>
      </c>
    </row>
    <row r="262" spans="2:13">
      <c r="B262" t="s">
        <v>535</v>
      </c>
      <c r="C262" t="s">
        <v>74</v>
      </c>
      <c r="D262" t="s">
        <v>437</v>
      </c>
      <c r="E262" t="s">
        <v>376</v>
      </c>
      <c r="F262" t="s">
        <v>376</v>
      </c>
      <c r="G262" t="s">
        <v>376</v>
      </c>
      <c r="H262" t="s">
        <v>86</v>
      </c>
      <c r="I262" t="s">
        <v>529</v>
      </c>
      <c r="J262" t="s">
        <v>530</v>
      </c>
      <c r="K262" t="s">
        <v>89</v>
      </c>
      <c r="L262">
        <v>15</v>
      </c>
      <c r="M262" t="s">
        <v>80</v>
      </c>
    </row>
    <row r="263" spans="2:13">
      <c r="B263" t="s">
        <v>536</v>
      </c>
      <c r="C263" t="s">
        <v>74</v>
      </c>
      <c r="D263" t="s">
        <v>439</v>
      </c>
      <c r="E263" t="s">
        <v>376</v>
      </c>
      <c r="F263" t="s">
        <v>376</v>
      </c>
      <c r="G263" t="s">
        <v>376</v>
      </c>
      <c r="H263" t="s">
        <v>86</v>
      </c>
      <c r="I263" t="s">
        <v>529</v>
      </c>
      <c r="J263" t="s">
        <v>530</v>
      </c>
      <c r="K263" t="s">
        <v>89</v>
      </c>
      <c r="L263">
        <v>19</v>
      </c>
      <c r="M263" t="s">
        <v>80</v>
      </c>
    </row>
    <row r="264" spans="2:13">
      <c r="B264" t="s">
        <v>537</v>
      </c>
      <c r="C264" t="s">
        <v>74</v>
      </c>
      <c r="D264" t="s">
        <v>441</v>
      </c>
      <c r="E264" t="s">
        <v>376</v>
      </c>
      <c r="F264" t="s">
        <v>376</v>
      </c>
      <c r="G264" t="s">
        <v>376</v>
      </c>
      <c r="H264" t="s">
        <v>86</v>
      </c>
      <c r="I264" t="s">
        <v>529</v>
      </c>
      <c r="J264" t="s">
        <v>530</v>
      </c>
      <c r="K264" t="s">
        <v>89</v>
      </c>
      <c r="L264">
        <v>26</v>
      </c>
      <c r="M264" t="s">
        <v>80</v>
      </c>
    </row>
    <row r="265" spans="2:13">
      <c r="B265" t="s">
        <v>538</v>
      </c>
      <c r="C265" t="s">
        <v>74</v>
      </c>
      <c r="D265" t="s">
        <v>443</v>
      </c>
      <c r="E265" t="s">
        <v>376</v>
      </c>
      <c r="F265" t="s">
        <v>376</v>
      </c>
      <c r="G265" t="s">
        <v>376</v>
      </c>
      <c r="H265" t="s">
        <v>86</v>
      </c>
      <c r="I265" t="s">
        <v>529</v>
      </c>
      <c r="J265" t="s">
        <v>530</v>
      </c>
      <c r="K265" t="s">
        <v>89</v>
      </c>
      <c r="L265">
        <v>33</v>
      </c>
      <c r="M265" t="s">
        <v>80</v>
      </c>
    </row>
    <row r="266" spans="2:13">
      <c r="B266" t="s">
        <v>539</v>
      </c>
      <c r="C266" t="s">
        <v>74</v>
      </c>
      <c r="D266" t="s">
        <v>540</v>
      </c>
      <c r="E266" t="s">
        <v>376</v>
      </c>
      <c r="F266" t="s">
        <v>376</v>
      </c>
      <c r="G266" t="s">
        <v>376</v>
      </c>
      <c r="H266" t="s">
        <v>86</v>
      </c>
      <c r="I266" t="s">
        <v>529</v>
      </c>
      <c r="J266" t="s">
        <v>530</v>
      </c>
      <c r="K266" t="s">
        <v>89</v>
      </c>
      <c r="L266">
        <v>40</v>
      </c>
      <c r="M266" t="s">
        <v>80</v>
      </c>
    </row>
    <row r="267" spans="2:13">
      <c r="B267" t="s">
        <v>541</v>
      </c>
      <c r="C267" t="s">
        <v>74</v>
      </c>
      <c r="D267" t="s">
        <v>542</v>
      </c>
      <c r="E267" t="s">
        <v>376</v>
      </c>
      <c r="F267" t="s">
        <v>376</v>
      </c>
      <c r="G267" t="s">
        <v>376</v>
      </c>
      <c r="H267" t="s">
        <v>86</v>
      </c>
      <c r="I267" t="s">
        <v>529</v>
      </c>
      <c r="J267" t="s">
        <v>530</v>
      </c>
      <c r="K267" t="s">
        <v>89</v>
      </c>
      <c r="L267">
        <v>56</v>
      </c>
      <c r="M267" t="s">
        <v>80</v>
      </c>
    </row>
    <row r="268" spans="2:13">
      <c r="B268" t="s">
        <v>543</v>
      </c>
      <c r="C268" t="s">
        <v>74</v>
      </c>
      <c r="D268" t="s">
        <v>544</v>
      </c>
      <c r="E268" t="s">
        <v>376</v>
      </c>
      <c r="F268" t="s">
        <v>376</v>
      </c>
      <c r="G268" t="s">
        <v>376</v>
      </c>
      <c r="H268" t="s">
        <v>86</v>
      </c>
      <c r="I268" t="s">
        <v>529</v>
      </c>
      <c r="J268" t="s">
        <v>530</v>
      </c>
      <c r="K268" t="s">
        <v>89</v>
      </c>
      <c r="L268">
        <v>85</v>
      </c>
      <c r="M268" t="s">
        <v>80</v>
      </c>
    </row>
    <row r="270" spans="2:13">
      <c r="B270" t="s">
        <v>545</v>
      </c>
      <c r="C270" t="s">
        <v>74</v>
      </c>
      <c r="D270" t="s">
        <v>233</v>
      </c>
      <c r="E270" t="s">
        <v>376</v>
      </c>
      <c r="F270" t="s">
        <v>376</v>
      </c>
      <c r="G270" t="s">
        <v>376</v>
      </c>
      <c r="H270" t="s">
        <v>147</v>
      </c>
      <c r="I270" t="s">
        <v>529</v>
      </c>
      <c r="J270" t="s">
        <v>530</v>
      </c>
      <c r="K270" t="s">
        <v>89</v>
      </c>
      <c r="L270">
        <v>1</v>
      </c>
      <c r="M270" t="s">
        <v>80</v>
      </c>
    </row>
    <row r="271" spans="2:13">
      <c r="B271" t="s">
        <v>546</v>
      </c>
      <c r="C271" t="s">
        <v>74</v>
      </c>
      <c r="D271" t="s">
        <v>424</v>
      </c>
      <c r="E271" t="s">
        <v>376</v>
      </c>
      <c r="F271" t="s">
        <v>376</v>
      </c>
      <c r="G271" t="s">
        <v>376</v>
      </c>
      <c r="H271" t="s">
        <v>147</v>
      </c>
      <c r="I271" t="s">
        <v>529</v>
      </c>
      <c r="J271" t="s">
        <v>530</v>
      </c>
      <c r="K271" t="s">
        <v>89</v>
      </c>
      <c r="L271">
        <v>1</v>
      </c>
      <c r="M271" t="s">
        <v>80</v>
      </c>
    </row>
    <row r="272" spans="2:13">
      <c r="B272" t="s">
        <v>547</v>
      </c>
      <c r="C272" t="s">
        <v>74</v>
      </c>
      <c r="D272" t="s">
        <v>426</v>
      </c>
      <c r="E272" t="s">
        <v>376</v>
      </c>
      <c r="F272" t="s">
        <v>376</v>
      </c>
      <c r="G272" t="s">
        <v>376</v>
      </c>
      <c r="H272" t="s">
        <v>147</v>
      </c>
      <c r="I272" t="s">
        <v>529</v>
      </c>
      <c r="J272" t="s">
        <v>530</v>
      </c>
      <c r="K272" t="s">
        <v>89</v>
      </c>
      <c r="L272">
        <v>1</v>
      </c>
      <c r="M272" t="s">
        <v>80</v>
      </c>
    </row>
    <row r="273" spans="2:32">
      <c r="B273" t="s">
        <v>548</v>
      </c>
      <c r="C273" t="s">
        <v>74</v>
      </c>
      <c r="D273" t="s">
        <v>428</v>
      </c>
      <c r="E273" t="s">
        <v>376</v>
      </c>
      <c r="F273" t="s">
        <v>376</v>
      </c>
      <c r="G273" t="s">
        <v>376</v>
      </c>
      <c r="H273" t="s">
        <v>147</v>
      </c>
      <c r="I273" t="s">
        <v>529</v>
      </c>
      <c r="J273" t="s">
        <v>530</v>
      </c>
      <c r="K273" t="s">
        <v>89</v>
      </c>
      <c r="L273">
        <v>2</v>
      </c>
      <c r="M273" t="s">
        <v>80</v>
      </c>
    </row>
    <row r="274" spans="2:32">
      <c r="B274" t="s">
        <v>549</v>
      </c>
      <c r="C274" t="s">
        <v>74</v>
      </c>
      <c r="D274" t="s">
        <v>430</v>
      </c>
      <c r="E274" t="s">
        <v>376</v>
      </c>
      <c r="F274" t="s">
        <v>376</v>
      </c>
      <c r="G274" t="s">
        <v>376</v>
      </c>
      <c r="H274" t="s">
        <v>147</v>
      </c>
      <c r="I274" t="s">
        <v>529</v>
      </c>
      <c r="J274" t="s">
        <v>530</v>
      </c>
      <c r="K274" t="s">
        <v>89</v>
      </c>
      <c r="L274">
        <v>3</v>
      </c>
      <c r="M274" t="s">
        <v>80</v>
      </c>
    </row>
    <row r="275" spans="2:32">
      <c r="B275" t="s">
        <v>550</v>
      </c>
      <c r="C275" t="s">
        <v>74</v>
      </c>
      <c r="D275" t="s">
        <v>85</v>
      </c>
      <c r="E275" t="s">
        <v>376</v>
      </c>
      <c r="F275" t="s">
        <v>376</v>
      </c>
      <c r="G275" t="s">
        <v>376</v>
      </c>
      <c r="H275" t="s">
        <v>147</v>
      </c>
      <c r="I275" t="s">
        <v>529</v>
      </c>
      <c r="J275" t="s">
        <v>530</v>
      </c>
      <c r="K275" t="s">
        <v>89</v>
      </c>
      <c r="L275">
        <v>4</v>
      </c>
      <c r="M275" t="s">
        <v>80</v>
      </c>
    </row>
    <row r="276" spans="2:32">
      <c r="B276" t="s">
        <v>551</v>
      </c>
      <c r="C276" t="s">
        <v>74</v>
      </c>
      <c r="D276" t="s">
        <v>433</v>
      </c>
      <c r="E276" t="s">
        <v>376</v>
      </c>
      <c r="F276" t="s">
        <v>376</v>
      </c>
      <c r="G276" t="s">
        <v>376</v>
      </c>
      <c r="H276" t="s">
        <v>147</v>
      </c>
      <c r="I276" t="s">
        <v>529</v>
      </c>
      <c r="J276" t="s">
        <v>530</v>
      </c>
      <c r="K276" t="s">
        <v>89</v>
      </c>
      <c r="L276">
        <v>7</v>
      </c>
      <c r="M276" t="s">
        <v>80</v>
      </c>
    </row>
    <row r="277" spans="2:32">
      <c r="B277" t="s">
        <v>552</v>
      </c>
      <c r="C277" t="s">
        <v>74</v>
      </c>
      <c r="D277" t="s">
        <v>435</v>
      </c>
      <c r="E277" t="s">
        <v>376</v>
      </c>
      <c r="F277" t="s">
        <v>376</v>
      </c>
      <c r="G277" t="s">
        <v>376</v>
      </c>
      <c r="H277" t="s">
        <v>147</v>
      </c>
      <c r="I277" t="s">
        <v>529</v>
      </c>
      <c r="J277" t="s">
        <v>530</v>
      </c>
      <c r="K277" t="s">
        <v>89</v>
      </c>
      <c r="L277">
        <v>12</v>
      </c>
      <c r="M277" t="s">
        <v>80</v>
      </c>
    </row>
    <row r="278" spans="2:32">
      <c r="B278" t="s">
        <v>553</v>
      </c>
      <c r="C278" t="s">
        <v>74</v>
      </c>
      <c r="D278" t="s">
        <v>437</v>
      </c>
      <c r="E278" t="s">
        <v>376</v>
      </c>
      <c r="F278" t="s">
        <v>376</v>
      </c>
      <c r="G278" t="s">
        <v>376</v>
      </c>
      <c r="H278" t="s">
        <v>147</v>
      </c>
      <c r="I278" t="s">
        <v>529</v>
      </c>
      <c r="J278" t="s">
        <v>530</v>
      </c>
      <c r="K278" t="s">
        <v>89</v>
      </c>
      <c r="L278">
        <v>15</v>
      </c>
      <c r="M278" t="s">
        <v>80</v>
      </c>
    </row>
    <row r="279" spans="2:32">
      <c r="B279" t="s">
        <v>554</v>
      </c>
      <c r="C279" t="s">
        <v>74</v>
      </c>
      <c r="D279" t="s">
        <v>439</v>
      </c>
      <c r="E279" t="s">
        <v>376</v>
      </c>
      <c r="F279" t="s">
        <v>376</v>
      </c>
      <c r="G279" t="s">
        <v>376</v>
      </c>
      <c r="H279" t="s">
        <v>147</v>
      </c>
      <c r="I279" t="s">
        <v>529</v>
      </c>
      <c r="J279" t="s">
        <v>530</v>
      </c>
      <c r="K279" t="s">
        <v>89</v>
      </c>
      <c r="L279">
        <v>19</v>
      </c>
      <c r="M279" t="s">
        <v>80</v>
      </c>
    </row>
    <row r="280" spans="2:32">
      <c r="B280" t="s">
        <v>555</v>
      </c>
      <c r="C280" t="s">
        <v>74</v>
      </c>
      <c r="D280" t="s">
        <v>441</v>
      </c>
      <c r="E280" t="s">
        <v>376</v>
      </c>
      <c r="F280" t="s">
        <v>376</v>
      </c>
      <c r="G280" t="s">
        <v>376</v>
      </c>
      <c r="H280" t="s">
        <v>147</v>
      </c>
      <c r="I280" t="s">
        <v>529</v>
      </c>
      <c r="J280" t="s">
        <v>530</v>
      </c>
      <c r="K280" t="s">
        <v>89</v>
      </c>
      <c r="L280">
        <v>26</v>
      </c>
      <c r="M280" t="s">
        <v>80</v>
      </c>
    </row>
    <row r="281" spans="2:32">
      <c r="B281" t="s">
        <v>556</v>
      </c>
      <c r="C281" t="s">
        <v>74</v>
      </c>
      <c r="D281" t="s">
        <v>443</v>
      </c>
      <c r="E281" t="s">
        <v>376</v>
      </c>
      <c r="F281" t="s">
        <v>376</v>
      </c>
      <c r="G281" t="s">
        <v>376</v>
      </c>
      <c r="H281" t="s">
        <v>147</v>
      </c>
      <c r="I281" t="s">
        <v>529</v>
      </c>
      <c r="J281" t="s">
        <v>530</v>
      </c>
      <c r="K281" t="s">
        <v>89</v>
      </c>
      <c r="L281">
        <v>33</v>
      </c>
      <c r="M281" t="s">
        <v>80</v>
      </c>
    </row>
    <row r="282" spans="2:32">
      <c r="B282" t="s">
        <v>557</v>
      </c>
      <c r="C282" t="s">
        <v>74</v>
      </c>
      <c r="D282" t="s">
        <v>540</v>
      </c>
      <c r="E282" t="s">
        <v>376</v>
      </c>
      <c r="F282" t="s">
        <v>376</v>
      </c>
      <c r="G282" t="s">
        <v>376</v>
      </c>
      <c r="H282" t="s">
        <v>147</v>
      </c>
      <c r="I282" t="s">
        <v>529</v>
      </c>
      <c r="J282" t="s">
        <v>530</v>
      </c>
      <c r="K282" t="s">
        <v>89</v>
      </c>
      <c r="L282">
        <v>40</v>
      </c>
      <c r="M282" t="s">
        <v>80</v>
      </c>
    </row>
    <row r="283" spans="2:32">
      <c r="B283" t="s">
        <v>558</v>
      </c>
      <c r="C283" t="s">
        <v>74</v>
      </c>
      <c r="D283" t="s">
        <v>542</v>
      </c>
      <c r="E283" t="s">
        <v>376</v>
      </c>
      <c r="F283" t="s">
        <v>376</v>
      </c>
      <c r="G283" t="s">
        <v>376</v>
      </c>
      <c r="H283" t="s">
        <v>147</v>
      </c>
      <c r="I283" t="s">
        <v>529</v>
      </c>
      <c r="J283" t="s">
        <v>530</v>
      </c>
      <c r="K283" t="s">
        <v>89</v>
      </c>
      <c r="L283">
        <v>56</v>
      </c>
      <c r="M283" t="s">
        <v>80</v>
      </c>
    </row>
    <row r="285" spans="2:32">
      <c r="B285" t="s">
        <v>559</v>
      </c>
      <c r="C285" t="s">
        <v>74</v>
      </c>
      <c r="D285" t="s">
        <v>428</v>
      </c>
      <c r="E285" t="s">
        <v>376</v>
      </c>
      <c r="F285" t="s">
        <v>376</v>
      </c>
      <c r="G285" t="s">
        <v>376</v>
      </c>
      <c r="H285" t="s">
        <v>86</v>
      </c>
      <c r="I285" t="s">
        <v>529</v>
      </c>
      <c r="J285" t="s">
        <v>530</v>
      </c>
      <c r="K285" t="s">
        <v>89</v>
      </c>
      <c r="L285">
        <v>2</v>
      </c>
      <c r="M285" t="s">
        <v>80</v>
      </c>
      <c r="AE285">
        <v>4000</v>
      </c>
      <c r="AF285">
        <v>47</v>
      </c>
    </row>
    <row r="286" spans="2:32">
      <c r="B286" t="s">
        <v>560</v>
      </c>
      <c r="C286" t="s">
        <v>74</v>
      </c>
      <c r="D286" t="s">
        <v>430</v>
      </c>
      <c r="E286" t="s">
        <v>376</v>
      </c>
      <c r="F286" t="s">
        <v>376</v>
      </c>
      <c r="G286" t="s">
        <v>376</v>
      </c>
      <c r="H286" t="s">
        <v>86</v>
      </c>
      <c r="I286" t="s">
        <v>529</v>
      </c>
      <c r="J286" t="s">
        <v>530</v>
      </c>
      <c r="K286" t="s">
        <v>89</v>
      </c>
      <c r="L286">
        <v>3</v>
      </c>
      <c r="M286" t="s">
        <v>80</v>
      </c>
      <c r="AE286">
        <v>7500</v>
      </c>
      <c r="AF286">
        <v>47</v>
      </c>
    </row>
    <row r="287" spans="2:32">
      <c r="B287" t="s">
        <v>561</v>
      </c>
      <c r="C287" t="s">
        <v>74</v>
      </c>
      <c r="D287" t="s">
        <v>85</v>
      </c>
      <c r="E287" t="s">
        <v>376</v>
      </c>
      <c r="F287" t="s">
        <v>376</v>
      </c>
      <c r="G287" t="s">
        <v>376</v>
      </c>
      <c r="H287" t="s">
        <v>86</v>
      </c>
      <c r="I287" t="s">
        <v>529</v>
      </c>
      <c r="J287" t="s">
        <v>530</v>
      </c>
      <c r="K287" t="s">
        <v>89</v>
      </c>
      <c r="L287">
        <v>4</v>
      </c>
      <c r="M287" t="s">
        <v>80</v>
      </c>
      <c r="AE287">
        <v>8500</v>
      </c>
      <c r="AF287">
        <v>47</v>
      </c>
    </row>
    <row r="288" spans="2:32">
      <c r="B288" t="s">
        <v>562</v>
      </c>
      <c r="C288" t="s">
        <v>74</v>
      </c>
      <c r="D288" t="s">
        <v>433</v>
      </c>
      <c r="E288" t="s">
        <v>376</v>
      </c>
      <c r="F288" t="s">
        <v>376</v>
      </c>
      <c r="G288" t="s">
        <v>376</v>
      </c>
      <c r="H288" t="s">
        <v>86</v>
      </c>
      <c r="I288" t="s">
        <v>529</v>
      </c>
      <c r="J288" t="s">
        <v>530</v>
      </c>
      <c r="K288" t="s">
        <v>89</v>
      </c>
      <c r="L288">
        <v>7</v>
      </c>
      <c r="M288" t="s">
        <v>80</v>
      </c>
      <c r="AE288">
        <v>12500</v>
      </c>
      <c r="AF288">
        <v>47</v>
      </c>
    </row>
    <row r="289" spans="2:32">
      <c r="B289" t="s">
        <v>563</v>
      </c>
      <c r="C289" t="s">
        <v>74</v>
      </c>
      <c r="D289" t="s">
        <v>435</v>
      </c>
      <c r="E289" t="s">
        <v>376</v>
      </c>
      <c r="F289" t="s">
        <v>376</v>
      </c>
      <c r="G289" t="s">
        <v>376</v>
      </c>
      <c r="H289" t="s">
        <v>86</v>
      </c>
      <c r="I289" t="s">
        <v>529</v>
      </c>
      <c r="J289" t="s">
        <v>530</v>
      </c>
      <c r="K289" t="s">
        <v>89</v>
      </c>
      <c r="L289">
        <v>12</v>
      </c>
      <c r="M289" t="s">
        <v>80</v>
      </c>
      <c r="AE289">
        <v>13800</v>
      </c>
      <c r="AF289">
        <v>47</v>
      </c>
    </row>
    <row r="290" spans="2:32">
      <c r="B290" t="s">
        <v>564</v>
      </c>
      <c r="C290" t="s">
        <v>74</v>
      </c>
      <c r="D290" t="s">
        <v>437</v>
      </c>
      <c r="E290" t="s">
        <v>376</v>
      </c>
      <c r="F290" t="s">
        <v>376</v>
      </c>
      <c r="G290" t="s">
        <v>376</v>
      </c>
      <c r="H290" t="s">
        <v>86</v>
      </c>
      <c r="I290" t="s">
        <v>529</v>
      </c>
      <c r="J290" t="s">
        <v>530</v>
      </c>
      <c r="K290" t="s">
        <v>89</v>
      </c>
      <c r="L290">
        <v>15</v>
      </c>
      <c r="M290" t="s">
        <v>80</v>
      </c>
      <c r="AE290">
        <v>15300</v>
      </c>
      <c r="AF290">
        <v>47</v>
      </c>
    </row>
    <row r="291" spans="2:32">
      <c r="B291" t="s">
        <v>565</v>
      </c>
      <c r="C291" t="s">
        <v>74</v>
      </c>
      <c r="D291" t="s">
        <v>439</v>
      </c>
      <c r="E291" t="s">
        <v>376</v>
      </c>
      <c r="F291" t="s">
        <v>376</v>
      </c>
      <c r="G291" t="s">
        <v>376</v>
      </c>
      <c r="H291" t="s">
        <v>86</v>
      </c>
      <c r="I291" t="s">
        <v>529</v>
      </c>
      <c r="J291" t="s">
        <v>530</v>
      </c>
      <c r="K291" t="s">
        <v>89</v>
      </c>
      <c r="L291">
        <v>19</v>
      </c>
      <c r="M291" t="s">
        <v>80</v>
      </c>
      <c r="AE291">
        <v>16300</v>
      </c>
      <c r="AF291">
        <v>47</v>
      </c>
    </row>
    <row r="292" spans="2:32">
      <c r="B292" t="s">
        <v>566</v>
      </c>
      <c r="C292" t="s">
        <v>74</v>
      </c>
      <c r="D292" t="s">
        <v>441</v>
      </c>
      <c r="E292" t="s">
        <v>376</v>
      </c>
      <c r="F292" t="s">
        <v>376</v>
      </c>
      <c r="G292" t="s">
        <v>376</v>
      </c>
      <c r="H292" t="s">
        <v>86</v>
      </c>
      <c r="I292" t="s">
        <v>529</v>
      </c>
      <c r="J292" t="s">
        <v>530</v>
      </c>
      <c r="K292" t="s">
        <v>89</v>
      </c>
      <c r="L292">
        <v>26</v>
      </c>
      <c r="M292" t="s">
        <v>80</v>
      </c>
      <c r="AE292">
        <v>18000</v>
      </c>
      <c r="AF292">
        <v>47</v>
      </c>
    </row>
    <row r="293" spans="2:32">
      <c r="B293" t="s">
        <v>567</v>
      </c>
      <c r="C293" t="s">
        <v>74</v>
      </c>
      <c r="D293" t="s">
        <v>443</v>
      </c>
      <c r="E293" t="s">
        <v>376</v>
      </c>
      <c r="F293" t="s">
        <v>376</v>
      </c>
      <c r="G293" t="s">
        <v>376</v>
      </c>
      <c r="H293" t="s">
        <v>86</v>
      </c>
      <c r="I293" t="s">
        <v>529</v>
      </c>
      <c r="J293" t="s">
        <v>530</v>
      </c>
      <c r="K293" t="s">
        <v>89</v>
      </c>
      <c r="L293">
        <v>33</v>
      </c>
      <c r="M293" t="s">
        <v>80</v>
      </c>
      <c r="AE293">
        <v>19000</v>
      </c>
      <c r="AF293">
        <v>47</v>
      </c>
    </row>
    <row r="294" spans="2:32">
      <c r="B294" t="s">
        <v>568</v>
      </c>
      <c r="C294" t="s">
        <v>74</v>
      </c>
      <c r="D294" t="s">
        <v>540</v>
      </c>
      <c r="E294" t="s">
        <v>376</v>
      </c>
      <c r="F294" t="s">
        <v>376</v>
      </c>
      <c r="G294" t="s">
        <v>376</v>
      </c>
      <c r="H294" t="s">
        <v>86</v>
      </c>
      <c r="I294" t="s">
        <v>529</v>
      </c>
      <c r="J294" t="s">
        <v>530</v>
      </c>
      <c r="K294" t="s">
        <v>89</v>
      </c>
      <c r="L294">
        <v>40</v>
      </c>
      <c r="M294" t="s">
        <v>80</v>
      </c>
      <c r="AE294">
        <v>20300</v>
      </c>
      <c r="AF294">
        <v>47</v>
      </c>
    </row>
    <row r="295" spans="2:32">
      <c r="B295" t="s">
        <v>569</v>
      </c>
      <c r="C295" t="s">
        <v>74</v>
      </c>
      <c r="D295" t="s">
        <v>542</v>
      </c>
      <c r="E295" t="s">
        <v>376</v>
      </c>
      <c r="F295" t="s">
        <v>376</v>
      </c>
      <c r="G295" t="s">
        <v>376</v>
      </c>
      <c r="H295" t="s">
        <v>86</v>
      </c>
      <c r="I295" t="s">
        <v>529</v>
      </c>
      <c r="J295" t="s">
        <v>530</v>
      </c>
      <c r="K295" t="s">
        <v>89</v>
      </c>
      <c r="L295">
        <v>56</v>
      </c>
      <c r="M295" t="s">
        <v>80</v>
      </c>
      <c r="AE295">
        <v>21500</v>
      </c>
      <c r="AF295">
        <v>47</v>
      </c>
    </row>
    <row r="296" spans="2:32">
      <c r="B296" t="s">
        <v>570</v>
      </c>
      <c r="C296" t="s">
        <v>74</v>
      </c>
      <c r="D296" t="s">
        <v>544</v>
      </c>
      <c r="E296" t="s">
        <v>376</v>
      </c>
      <c r="F296" t="s">
        <v>376</v>
      </c>
      <c r="G296" t="s">
        <v>376</v>
      </c>
      <c r="H296" t="s">
        <v>86</v>
      </c>
      <c r="I296" t="s">
        <v>529</v>
      </c>
      <c r="J296" t="s">
        <v>530</v>
      </c>
      <c r="K296" t="s">
        <v>89</v>
      </c>
      <c r="L296">
        <v>85</v>
      </c>
      <c r="M296" t="s">
        <v>80</v>
      </c>
      <c r="AE296">
        <v>23200</v>
      </c>
      <c r="AF296">
        <v>47</v>
      </c>
    </row>
    <row r="297" spans="2:32">
      <c r="AE297">
        <v>24300</v>
      </c>
      <c r="AF297">
        <v>47</v>
      </c>
    </row>
    <row r="298" spans="2:32">
      <c r="B298" t="s">
        <v>571</v>
      </c>
      <c r="C298" t="s">
        <v>74</v>
      </c>
      <c r="D298" t="s">
        <v>233</v>
      </c>
      <c r="E298" t="s">
        <v>376</v>
      </c>
      <c r="F298" t="s">
        <v>376</v>
      </c>
      <c r="G298" t="s">
        <v>376</v>
      </c>
      <c r="H298" t="s">
        <v>147</v>
      </c>
      <c r="I298" t="s">
        <v>529</v>
      </c>
      <c r="J298" t="s">
        <v>530</v>
      </c>
      <c r="K298" t="s">
        <v>89</v>
      </c>
      <c r="L298">
        <v>1</v>
      </c>
      <c r="M298" t="s">
        <v>80</v>
      </c>
      <c r="AE298">
        <v>25300</v>
      </c>
      <c r="AF298">
        <v>47</v>
      </c>
    </row>
    <row r="299" spans="2:32">
      <c r="B299" t="s">
        <v>572</v>
      </c>
      <c r="C299" t="s">
        <v>74</v>
      </c>
      <c r="D299" t="s">
        <v>424</v>
      </c>
      <c r="E299" t="s">
        <v>376</v>
      </c>
      <c r="F299" t="s">
        <v>376</v>
      </c>
      <c r="G299" t="s">
        <v>376</v>
      </c>
      <c r="H299" t="s">
        <v>147</v>
      </c>
      <c r="I299" t="s">
        <v>529</v>
      </c>
      <c r="J299" t="s">
        <v>530</v>
      </c>
      <c r="K299" t="s">
        <v>89</v>
      </c>
      <c r="L299">
        <v>1</v>
      </c>
      <c r="M299" t="s">
        <v>80</v>
      </c>
      <c r="AE299">
        <v>27000</v>
      </c>
      <c r="AF299">
        <v>47</v>
      </c>
    </row>
    <row r="300" spans="2:32">
      <c r="B300" t="s">
        <v>573</v>
      </c>
      <c r="C300" t="s">
        <v>74</v>
      </c>
      <c r="D300" t="s">
        <v>426</v>
      </c>
      <c r="E300" t="s">
        <v>376</v>
      </c>
      <c r="F300" t="s">
        <v>376</v>
      </c>
      <c r="G300" t="s">
        <v>376</v>
      </c>
      <c r="H300" t="s">
        <v>147</v>
      </c>
      <c r="I300" t="s">
        <v>529</v>
      </c>
      <c r="J300" t="s">
        <v>530</v>
      </c>
      <c r="K300" t="s">
        <v>89</v>
      </c>
      <c r="L300">
        <v>1</v>
      </c>
      <c r="M300" t="s">
        <v>80</v>
      </c>
      <c r="AE300">
        <v>30500</v>
      </c>
      <c r="AF300">
        <v>47</v>
      </c>
    </row>
    <row r="301" spans="2:32">
      <c r="B301" t="s">
        <v>574</v>
      </c>
      <c r="C301" t="s">
        <v>74</v>
      </c>
      <c r="D301" t="s">
        <v>428</v>
      </c>
      <c r="E301" t="s">
        <v>376</v>
      </c>
      <c r="F301" t="s">
        <v>376</v>
      </c>
      <c r="G301" t="s">
        <v>376</v>
      </c>
      <c r="H301" t="s">
        <v>147</v>
      </c>
      <c r="I301" t="s">
        <v>529</v>
      </c>
      <c r="J301" t="s">
        <v>530</v>
      </c>
      <c r="K301" t="s">
        <v>89</v>
      </c>
      <c r="L301">
        <v>2</v>
      </c>
      <c r="M301" t="s">
        <v>80</v>
      </c>
      <c r="AE301">
        <v>32000</v>
      </c>
      <c r="AF301">
        <v>47</v>
      </c>
    </row>
    <row r="302" spans="2:32">
      <c r="B302" t="s">
        <v>575</v>
      </c>
      <c r="C302" t="s">
        <v>74</v>
      </c>
      <c r="D302" t="s">
        <v>430</v>
      </c>
      <c r="E302" t="s">
        <v>376</v>
      </c>
      <c r="F302" t="s">
        <v>376</v>
      </c>
      <c r="G302" t="s">
        <v>376</v>
      </c>
      <c r="H302" t="s">
        <v>147</v>
      </c>
      <c r="I302" t="s">
        <v>529</v>
      </c>
      <c r="J302" t="s">
        <v>530</v>
      </c>
      <c r="K302" t="s">
        <v>89</v>
      </c>
      <c r="L302">
        <v>3</v>
      </c>
      <c r="M302" t="s">
        <v>80</v>
      </c>
      <c r="AE302">
        <v>34000</v>
      </c>
      <c r="AF302">
        <v>49</v>
      </c>
    </row>
    <row r="303" spans="2:32">
      <c r="B303" t="s">
        <v>576</v>
      </c>
      <c r="C303" t="s">
        <v>74</v>
      </c>
      <c r="D303" t="s">
        <v>85</v>
      </c>
      <c r="E303" t="s">
        <v>376</v>
      </c>
      <c r="F303" t="s">
        <v>376</v>
      </c>
      <c r="G303" t="s">
        <v>376</v>
      </c>
      <c r="H303" t="s">
        <v>147</v>
      </c>
      <c r="I303" t="s">
        <v>529</v>
      </c>
      <c r="J303" t="s">
        <v>530</v>
      </c>
      <c r="K303" t="s">
        <v>89</v>
      </c>
      <c r="L303">
        <v>4</v>
      </c>
      <c r="M303" t="s">
        <v>80</v>
      </c>
      <c r="AE303">
        <v>37500</v>
      </c>
      <c r="AF303">
        <v>49</v>
      </c>
    </row>
    <row r="304" spans="2:32">
      <c r="B304" t="s">
        <v>577</v>
      </c>
      <c r="C304" t="s">
        <v>74</v>
      </c>
      <c r="D304" t="s">
        <v>433</v>
      </c>
      <c r="E304" t="s">
        <v>376</v>
      </c>
      <c r="F304" t="s">
        <v>376</v>
      </c>
      <c r="G304" t="s">
        <v>376</v>
      </c>
      <c r="H304" t="s">
        <v>147</v>
      </c>
      <c r="I304" t="s">
        <v>529</v>
      </c>
      <c r="J304" t="s">
        <v>530</v>
      </c>
      <c r="K304" t="s">
        <v>89</v>
      </c>
      <c r="L304">
        <v>7</v>
      </c>
      <c r="M304" t="s">
        <v>80</v>
      </c>
      <c r="AE304">
        <v>38500</v>
      </c>
      <c r="AF304">
        <v>50</v>
      </c>
    </row>
    <row r="305" spans="2:32">
      <c r="B305" t="s">
        <v>578</v>
      </c>
      <c r="C305" t="s">
        <v>74</v>
      </c>
      <c r="D305" t="s">
        <v>435</v>
      </c>
      <c r="E305" t="s">
        <v>376</v>
      </c>
      <c r="F305" t="s">
        <v>376</v>
      </c>
      <c r="G305" t="s">
        <v>376</v>
      </c>
      <c r="H305" t="s">
        <v>147</v>
      </c>
      <c r="I305" t="s">
        <v>529</v>
      </c>
      <c r="J305" t="s">
        <v>530</v>
      </c>
      <c r="K305" t="s">
        <v>89</v>
      </c>
      <c r="L305">
        <v>12</v>
      </c>
      <c r="M305" t="s">
        <v>80</v>
      </c>
      <c r="AE305">
        <v>39500</v>
      </c>
      <c r="AF305">
        <v>50</v>
      </c>
    </row>
    <row r="306" spans="2:32">
      <c r="B306" t="s">
        <v>579</v>
      </c>
      <c r="C306" t="s">
        <v>74</v>
      </c>
      <c r="D306" t="s">
        <v>437</v>
      </c>
      <c r="E306" t="s">
        <v>376</v>
      </c>
      <c r="F306" t="s">
        <v>376</v>
      </c>
      <c r="G306" t="s">
        <v>376</v>
      </c>
      <c r="H306" t="s">
        <v>147</v>
      </c>
      <c r="I306" t="s">
        <v>529</v>
      </c>
      <c r="J306" t="s">
        <v>530</v>
      </c>
      <c r="K306" t="s">
        <v>89</v>
      </c>
      <c r="L306">
        <v>15</v>
      </c>
      <c r="M306" t="s">
        <v>80</v>
      </c>
      <c r="AE306">
        <v>40500</v>
      </c>
      <c r="AF306">
        <v>52</v>
      </c>
    </row>
    <row r="307" spans="2:32">
      <c r="B307" t="s">
        <v>580</v>
      </c>
      <c r="C307" t="s">
        <v>74</v>
      </c>
      <c r="D307" t="s">
        <v>439</v>
      </c>
      <c r="E307" t="s">
        <v>376</v>
      </c>
      <c r="F307" t="s">
        <v>376</v>
      </c>
      <c r="G307" t="s">
        <v>376</v>
      </c>
      <c r="H307" t="s">
        <v>147</v>
      </c>
      <c r="I307" t="s">
        <v>529</v>
      </c>
      <c r="J307" t="s">
        <v>530</v>
      </c>
      <c r="K307" t="s">
        <v>89</v>
      </c>
      <c r="L307">
        <v>19</v>
      </c>
      <c r="M307" t="s">
        <v>80</v>
      </c>
      <c r="AE307">
        <v>41750</v>
      </c>
      <c r="AF307">
        <v>53</v>
      </c>
    </row>
    <row r="308" spans="2:32">
      <c r="B308" t="s">
        <v>581</v>
      </c>
      <c r="C308" t="s">
        <v>74</v>
      </c>
      <c r="D308" t="s">
        <v>441</v>
      </c>
      <c r="E308" t="s">
        <v>376</v>
      </c>
      <c r="F308" t="s">
        <v>376</v>
      </c>
      <c r="G308" t="s">
        <v>376</v>
      </c>
      <c r="H308" t="s">
        <v>147</v>
      </c>
      <c r="I308" t="s">
        <v>529</v>
      </c>
      <c r="J308" t="s">
        <v>530</v>
      </c>
      <c r="K308" t="s">
        <v>89</v>
      </c>
      <c r="L308">
        <v>26</v>
      </c>
      <c r="M308" t="s">
        <v>80</v>
      </c>
      <c r="AE308">
        <v>43000</v>
      </c>
      <c r="AF308">
        <v>54</v>
      </c>
    </row>
    <row r="309" spans="2:32">
      <c r="B309" t="s">
        <v>582</v>
      </c>
      <c r="C309" t="s">
        <v>74</v>
      </c>
      <c r="D309" t="s">
        <v>443</v>
      </c>
      <c r="E309" t="s">
        <v>376</v>
      </c>
      <c r="F309" t="s">
        <v>376</v>
      </c>
      <c r="G309" t="s">
        <v>376</v>
      </c>
      <c r="H309" t="s">
        <v>147</v>
      </c>
      <c r="I309" t="s">
        <v>529</v>
      </c>
      <c r="J309" t="s">
        <v>530</v>
      </c>
      <c r="K309" t="s">
        <v>89</v>
      </c>
      <c r="L309">
        <v>33</v>
      </c>
      <c r="M309" t="s">
        <v>80</v>
      </c>
      <c r="AE309">
        <v>44000</v>
      </c>
      <c r="AF309">
        <v>55</v>
      </c>
    </row>
    <row r="310" spans="2:32">
      <c r="B310" t="s">
        <v>583</v>
      </c>
      <c r="C310" t="s">
        <v>74</v>
      </c>
      <c r="D310" t="s">
        <v>540</v>
      </c>
      <c r="E310" t="s">
        <v>376</v>
      </c>
      <c r="F310" t="s">
        <v>376</v>
      </c>
      <c r="G310" t="s">
        <v>376</v>
      </c>
      <c r="H310" t="s">
        <v>147</v>
      </c>
      <c r="I310" t="s">
        <v>529</v>
      </c>
      <c r="J310" t="s">
        <v>530</v>
      </c>
      <c r="K310" t="s">
        <v>89</v>
      </c>
      <c r="L310">
        <v>40</v>
      </c>
      <c r="M310" t="s">
        <v>80</v>
      </c>
      <c r="AE310">
        <v>48000</v>
      </c>
      <c r="AF310">
        <v>60</v>
      </c>
    </row>
    <row r="311" spans="2:32">
      <c r="B311" t="s">
        <v>584</v>
      </c>
      <c r="C311" t="s">
        <v>74</v>
      </c>
      <c r="D311" t="s">
        <v>542</v>
      </c>
      <c r="E311" t="s">
        <v>376</v>
      </c>
      <c r="F311" t="s">
        <v>376</v>
      </c>
      <c r="G311" t="s">
        <v>376</v>
      </c>
      <c r="H311" t="s">
        <v>147</v>
      </c>
      <c r="I311" t="s">
        <v>529</v>
      </c>
      <c r="J311" t="s">
        <v>530</v>
      </c>
      <c r="K311" t="s">
        <v>89</v>
      </c>
      <c r="L311">
        <v>56</v>
      </c>
      <c r="M311" t="s">
        <v>80</v>
      </c>
    </row>
    <row r="313" spans="2:32">
      <c r="B313" t="s">
        <v>15212</v>
      </c>
      <c r="C313" t="s">
        <v>84</v>
      </c>
      <c r="D313" t="s">
        <v>415</v>
      </c>
      <c r="E313" t="s">
        <v>376</v>
      </c>
      <c r="F313" t="s">
        <v>376</v>
      </c>
      <c r="G313" t="s">
        <v>376</v>
      </c>
      <c r="H313" t="s">
        <v>147</v>
      </c>
      <c r="I313" t="s">
        <v>87</v>
      </c>
      <c r="J313" t="s">
        <v>88</v>
      </c>
      <c r="K313" t="s">
        <v>206</v>
      </c>
      <c r="L313">
        <v>1</v>
      </c>
      <c r="M313" s="89" t="s">
        <v>458</v>
      </c>
    </row>
    <row r="314" spans="2:32">
      <c r="B314" t="s">
        <v>15211</v>
      </c>
      <c r="C314" t="s">
        <v>84</v>
      </c>
      <c r="D314" t="s">
        <v>164</v>
      </c>
      <c r="E314" t="s">
        <v>376</v>
      </c>
      <c r="F314" t="s">
        <v>376</v>
      </c>
      <c r="G314" t="s">
        <v>376</v>
      </c>
      <c r="H314" t="s">
        <v>147</v>
      </c>
      <c r="I314" t="s">
        <v>87</v>
      </c>
      <c r="J314" t="s">
        <v>88</v>
      </c>
      <c r="K314" t="s">
        <v>206</v>
      </c>
      <c r="L314">
        <v>1</v>
      </c>
      <c r="M314" s="89" t="s">
        <v>458</v>
      </c>
    </row>
    <row r="316" spans="2:32">
      <c r="B316" t="s">
        <v>7404</v>
      </c>
      <c r="C316" t="s">
        <v>84</v>
      </c>
      <c r="D316" t="s">
        <v>75</v>
      </c>
      <c r="E316" t="s">
        <v>376</v>
      </c>
      <c r="F316" t="s">
        <v>376</v>
      </c>
      <c r="G316" t="s">
        <v>376</v>
      </c>
      <c r="H316" t="s">
        <v>147</v>
      </c>
      <c r="I316" t="s">
        <v>420</v>
      </c>
      <c r="J316" t="s">
        <v>88</v>
      </c>
      <c r="K316" t="s">
        <v>206</v>
      </c>
      <c r="L316">
        <v>1</v>
      </c>
      <c r="M316" s="89" t="s">
        <v>458</v>
      </c>
    </row>
    <row r="317" spans="2:32">
      <c r="M317" s="89"/>
    </row>
    <row r="318" spans="2:32">
      <c r="B318" t="s">
        <v>3084</v>
      </c>
      <c r="C318" t="s">
        <v>84</v>
      </c>
      <c r="D318" t="s">
        <v>415</v>
      </c>
      <c r="E318" t="s">
        <v>376</v>
      </c>
      <c r="F318" t="s">
        <v>376</v>
      </c>
      <c r="G318" t="s">
        <v>376</v>
      </c>
      <c r="H318" t="s">
        <v>147</v>
      </c>
      <c r="I318" t="s">
        <v>15213</v>
      </c>
      <c r="J318" t="s">
        <v>88</v>
      </c>
      <c r="K318" t="s">
        <v>206</v>
      </c>
      <c r="L318">
        <v>1</v>
      </c>
      <c r="M318" s="89" t="s">
        <v>458</v>
      </c>
    </row>
    <row r="319" spans="2:32">
      <c r="B319" t="s">
        <v>3096</v>
      </c>
      <c r="C319" t="s">
        <v>84</v>
      </c>
      <c r="D319" t="s">
        <v>164</v>
      </c>
      <c r="E319" t="s">
        <v>376</v>
      </c>
      <c r="F319" t="s">
        <v>376</v>
      </c>
      <c r="G319" t="s">
        <v>376</v>
      </c>
      <c r="H319" t="s">
        <v>147</v>
      </c>
      <c r="I319" t="s">
        <v>15213</v>
      </c>
      <c r="J319" t="s">
        <v>88</v>
      </c>
      <c r="K319" t="s">
        <v>206</v>
      </c>
      <c r="L319">
        <v>1</v>
      </c>
      <c r="M319" s="89" t="s">
        <v>458</v>
      </c>
    </row>
    <row r="320" spans="2:32">
      <c r="B320" t="s">
        <v>3108</v>
      </c>
      <c r="C320" t="s">
        <v>84</v>
      </c>
      <c r="D320" t="s">
        <v>75</v>
      </c>
      <c r="E320" t="s">
        <v>376</v>
      </c>
      <c r="F320" t="s">
        <v>376</v>
      </c>
      <c r="G320" t="s">
        <v>376</v>
      </c>
      <c r="H320" t="s">
        <v>147</v>
      </c>
      <c r="I320" t="s">
        <v>15213</v>
      </c>
      <c r="J320" t="s">
        <v>88</v>
      </c>
      <c r="K320" t="s">
        <v>206</v>
      </c>
      <c r="L320">
        <v>1</v>
      </c>
      <c r="M320" s="89" t="s">
        <v>458</v>
      </c>
    </row>
    <row r="321" spans="2:13">
      <c r="B321" t="s">
        <v>3134</v>
      </c>
      <c r="C321" t="s">
        <v>84</v>
      </c>
      <c r="D321" t="s">
        <v>191</v>
      </c>
      <c r="E321" t="s">
        <v>376</v>
      </c>
      <c r="F321" t="s">
        <v>376</v>
      </c>
      <c r="G321" t="s">
        <v>376</v>
      </c>
      <c r="H321" t="s">
        <v>147</v>
      </c>
      <c r="I321" t="s">
        <v>15213</v>
      </c>
      <c r="J321" t="s">
        <v>88</v>
      </c>
      <c r="K321" t="s">
        <v>206</v>
      </c>
      <c r="L321">
        <v>1</v>
      </c>
      <c r="M321" s="89" t="s">
        <v>462</v>
      </c>
    </row>
    <row r="322" spans="2:13">
      <c r="B322" t="s">
        <v>3146</v>
      </c>
      <c r="C322" t="s">
        <v>84</v>
      </c>
      <c r="D322" t="s">
        <v>228</v>
      </c>
      <c r="E322" t="s">
        <v>376</v>
      </c>
      <c r="F322" t="s">
        <v>376</v>
      </c>
      <c r="G322" t="s">
        <v>376</v>
      </c>
      <c r="H322" t="s">
        <v>147</v>
      </c>
      <c r="I322" t="s">
        <v>15213</v>
      </c>
      <c r="J322" t="s">
        <v>88</v>
      </c>
      <c r="K322" t="s">
        <v>206</v>
      </c>
      <c r="L322">
        <v>1</v>
      </c>
      <c r="M322" s="89" t="s">
        <v>462</v>
      </c>
    </row>
  </sheetData>
  <sheetProtection algorithmName="SHA-512" hashValue="pIQCfXim1bvjgkgK8kyslEHrj/+2ZKqf8iA95p0mJxOaho1pGRRVHe3eF+C5pI3GJqhy8O02MV99QHjdUi6vYw==" saltValue="ce2jxoQHZW2Er2CNj6Yw0Q==" spinCount="100000" sheet="1" objects="1" scenarios="1"/>
  <mergeCells count="2">
    <mergeCell ref="N2:T2"/>
    <mergeCell ref="V2:AC2"/>
  </mergeCells>
  <phoneticPr fontId="22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D017F-C19E-4481-B366-D11C1C08F68D}">
  <dimension ref="A1:G349"/>
  <sheetViews>
    <sheetView topLeftCell="A309" zoomScale="85" zoomScaleNormal="85" workbookViewId="0">
      <selection activeCell="O330" sqref="O330"/>
    </sheetView>
  </sheetViews>
  <sheetFormatPr defaultColWidth="9.140625" defaultRowHeight="15"/>
  <cols>
    <col min="1" max="1" width="14.140625" bestFit="1" customWidth="1"/>
    <col min="2" max="2" width="19" bestFit="1" customWidth="1"/>
    <col min="3" max="3" width="11.85546875" bestFit="1" customWidth="1"/>
    <col min="4" max="4" width="11.85546875" customWidth="1"/>
    <col min="10" max="10" width="14.42578125" bestFit="1" customWidth="1"/>
    <col min="13" max="13" width="10" bestFit="1" customWidth="1"/>
    <col min="14" max="14" width="12.85546875" bestFit="1" customWidth="1"/>
    <col min="15" max="15" width="14.85546875" bestFit="1" customWidth="1"/>
    <col min="16" max="16" width="13.42578125" bestFit="1" customWidth="1"/>
    <col min="17" max="17" width="15.85546875" bestFit="1" customWidth="1"/>
    <col min="18" max="18" width="14.85546875" bestFit="1" customWidth="1"/>
    <col min="19" max="19" width="12.85546875" bestFit="1" customWidth="1"/>
    <col min="20" max="20" width="12.28515625" bestFit="1" customWidth="1"/>
    <col min="21" max="21" width="16.28515625" bestFit="1" customWidth="1"/>
    <col min="22" max="22" width="13" bestFit="1" customWidth="1"/>
    <col min="23" max="23" width="13" customWidth="1"/>
    <col min="25" max="25" width="13.42578125" bestFit="1" customWidth="1"/>
    <col min="26" max="26" width="14.42578125" bestFit="1" customWidth="1"/>
    <col min="27" max="27" width="16.7109375" bestFit="1" customWidth="1"/>
    <col min="28" max="28" width="14.7109375" bestFit="1" customWidth="1"/>
    <col min="32" max="32" width="19.42578125" bestFit="1" customWidth="1"/>
    <col min="33" max="33" width="21.7109375" bestFit="1" customWidth="1"/>
    <col min="38" max="38" width="11.140625" bestFit="1" customWidth="1"/>
    <col min="39" max="39" width="11" bestFit="1" customWidth="1"/>
    <col min="42" max="42" width="18.140625" bestFit="1" customWidth="1"/>
  </cols>
  <sheetData>
    <row r="1" spans="1: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</row>
    <row r="2" spans="1:7" ht="74.25" customHeight="1"/>
    <row r="3" spans="1:7" ht="38.25" customHeight="1">
      <c r="A3" s="2" t="s">
        <v>118</v>
      </c>
      <c r="B3" s="2" t="s">
        <v>585</v>
      </c>
      <c r="C3" s="2" t="s">
        <v>586</v>
      </c>
      <c r="D3" s="39" t="s">
        <v>587</v>
      </c>
      <c r="E3" s="2" t="s">
        <v>588</v>
      </c>
      <c r="F3" s="2" t="s">
        <v>589</v>
      </c>
      <c r="G3" s="2" t="s">
        <v>590</v>
      </c>
    </row>
    <row r="4" spans="1:7">
      <c r="A4" t="s">
        <v>81</v>
      </c>
      <c r="B4" t="s">
        <v>84</v>
      </c>
      <c r="C4" t="s">
        <v>591</v>
      </c>
      <c r="D4" t="s">
        <v>592</v>
      </c>
      <c r="E4">
        <v>47</v>
      </c>
      <c r="F4">
        <v>600</v>
      </c>
      <c r="G4">
        <v>4000</v>
      </c>
    </row>
    <row r="5" spans="1:7">
      <c r="A5" t="s">
        <v>593</v>
      </c>
      <c r="B5" t="s">
        <v>84</v>
      </c>
      <c r="C5" t="s">
        <v>591</v>
      </c>
      <c r="D5" t="s">
        <v>592</v>
      </c>
      <c r="E5">
        <v>47</v>
      </c>
      <c r="F5">
        <v>600</v>
      </c>
      <c r="G5">
        <v>7500</v>
      </c>
    </row>
    <row r="6" spans="1:7">
      <c r="A6" t="s">
        <v>594</v>
      </c>
      <c r="B6" t="s">
        <v>84</v>
      </c>
      <c r="C6" t="s">
        <v>591</v>
      </c>
      <c r="D6" t="s">
        <v>592</v>
      </c>
      <c r="E6">
        <v>47</v>
      </c>
      <c r="F6">
        <v>600</v>
      </c>
      <c r="G6">
        <v>8500</v>
      </c>
    </row>
    <row r="7" spans="1:7">
      <c r="A7" t="s">
        <v>595</v>
      </c>
      <c r="B7" t="s">
        <v>84</v>
      </c>
      <c r="C7" t="s">
        <v>591</v>
      </c>
      <c r="D7" t="s">
        <v>592</v>
      </c>
      <c r="E7">
        <v>47</v>
      </c>
      <c r="F7">
        <v>600</v>
      </c>
      <c r="G7">
        <v>12500</v>
      </c>
    </row>
    <row r="8" spans="1:7">
      <c r="A8" t="s">
        <v>596</v>
      </c>
      <c r="B8" t="s">
        <v>84</v>
      </c>
      <c r="C8" t="s">
        <v>591</v>
      </c>
      <c r="D8" t="s">
        <v>592</v>
      </c>
      <c r="E8">
        <v>47</v>
      </c>
      <c r="F8">
        <v>600</v>
      </c>
      <c r="G8">
        <v>13800</v>
      </c>
    </row>
    <row r="9" spans="1:7">
      <c r="A9" t="s">
        <v>597</v>
      </c>
      <c r="B9" t="s">
        <v>84</v>
      </c>
      <c r="C9" t="s">
        <v>591</v>
      </c>
      <c r="D9" t="s">
        <v>592</v>
      </c>
      <c r="E9">
        <v>47</v>
      </c>
      <c r="F9">
        <v>600</v>
      </c>
      <c r="G9">
        <v>15300</v>
      </c>
    </row>
    <row r="10" spans="1:7">
      <c r="A10" t="s">
        <v>598</v>
      </c>
      <c r="B10" t="s">
        <v>84</v>
      </c>
      <c r="C10" t="s">
        <v>591</v>
      </c>
      <c r="D10" t="s">
        <v>592</v>
      </c>
      <c r="E10">
        <v>47</v>
      </c>
      <c r="F10">
        <v>600</v>
      </c>
      <c r="G10">
        <v>16300</v>
      </c>
    </row>
    <row r="11" spans="1:7">
      <c r="A11" t="s">
        <v>599</v>
      </c>
      <c r="B11" t="s">
        <v>84</v>
      </c>
      <c r="C11" t="s">
        <v>591</v>
      </c>
      <c r="D11" t="s">
        <v>592</v>
      </c>
      <c r="E11">
        <v>47</v>
      </c>
      <c r="F11">
        <v>600</v>
      </c>
      <c r="G11">
        <v>18000</v>
      </c>
    </row>
    <row r="12" spans="1:7">
      <c r="A12" t="s">
        <v>600</v>
      </c>
      <c r="B12" t="s">
        <v>84</v>
      </c>
      <c r="C12" t="s">
        <v>591</v>
      </c>
      <c r="D12" t="s">
        <v>592</v>
      </c>
      <c r="E12">
        <v>47</v>
      </c>
      <c r="F12">
        <v>600</v>
      </c>
      <c r="G12">
        <v>19000</v>
      </c>
    </row>
    <row r="13" spans="1:7">
      <c r="A13" t="s">
        <v>601</v>
      </c>
      <c r="B13" t="s">
        <v>84</v>
      </c>
      <c r="C13" t="s">
        <v>591</v>
      </c>
      <c r="D13" t="s">
        <v>592</v>
      </c>
      <c r="E13">
        <v>47</v>
      </c>
      <c r="F13">
        <v>600</v>
      </c>
      <c r="G13">
        <v>20300</v>
      </c>
    </row>
    <row r="14" spans="1:7">
      <c r="A14" t="s">
        <v>602</v>
      </c>
      <c r="B14" t="s">
        <v>84</v>
      </c>
      <c r="C14" t="s">
        <v>591</v>
      </c>
      <c r="D14" t="s">
        <v>592</v>
      </c>
      <c r="E14">
        <v>47</v>
      </c>
      <c r="F14">
        <v>600</v>
      </c>
      <c r="G14">
        <v>21500</v>
      </c>
    </row>
    <row r="15" spans="1:7">
      <c r="A15" t="s">
        <v>603</v>
      </c>
      <c r="B15" t="s">
        <v>84</v>
      </c>
      <c r="C15" t="s">
        <v>591</v>
      </c>
      <c r="D15" t="s">
        <v>592</v>
      </c>
      <c r="E15">
        <v>47</v>
      </c>
      <c r="F15">
        <v>600</v>
      </c>
      <c r="G15">
        <v>23200</v>
      </c>
    </row>
    <row r="16" spans="1:7">
      <c r="A16" t="s">
        <v>82</v>
      </c>
      <c r="B16" t="s">
        <v>84</v>
      </c>
      <c r="C16" t="s">
        <v>591</v>
      </c>
      <c r="D16" t="s">
        <v>592</v>
      </c>
      <c r="E16">
        <v>47</v>
      </c>
      <c r="F16">
        <v>600</v>
      </c>
      <c r="G16">
        <v>24300</v>
      </c>
    </row>
    <row r="17" spans="1:7">
      <c r="A17" t="s">
        <v>604</v>
      </c>
      <c r="B17" t="s">
        <v>84</v>
      </c>
      <c r="C17" t="s">
        <v>591</v>
      </c>
      <c r="D17" t="s">
        <v>592</v>
      </c>
      <c r="E17">
        <v>47</v>
      </c>
      <c r="F17">
        <v>600</v>
      </c>
      <c r="G17">
        <v>25300</v>
      </c>
    </row>
    <row r="18" spans="1:7">
      <c r="A18" t="s">
        <v>605</v>
      </c>
      <c r="B18" t="s">
        <v>84</v>
      </c>
      <c r="C18" t="s">
        <v>591</v>
      </c>
      <c r="D18" t="s">
        <v>592</v>
      </c>
      <c r="E18">
        <v>47</v>
      </c>
      <c r="F18">
        <v>600</v>
      </c>
      <c r="G18">
        <v>27000</v>
      </c>
    </row>
    <row r="19" spans="1:7">
      <c r="A19" t="s">
        <v>606</v>
      </c>
      <c r="B19" t="s">
        <v>84</v>
      </c>
      <c r="C19" t="s">
        <v>591</v>
      </c>
      <c r="D19" t="s">
        <v>592</v>
      </c>
      <c r="E19">
        <v>47</v>
      </c>
      <c r="F19">
        <v>600</v>
      </c>
      <c r="G19">
        <v>30500</v>
      </c>
    </row>
    <row r="20" spans="1:7">
      <c r="A20" t="s">
        <v>607</v>
      </c>
      <c r="B20" t="s">
        <v>84</v>
      </c>
      <c r="C20" t="s">
        <v>591</v>
      </c>
      <c r="D20" t="s">
        <v>592</v>
      </c>
      <c r="E20">
        <v>47</v>
      </c>
      <c r="F20">
        <v>600</v>
      </c>
      <c r="G20">
        <v>32000</v>
      </c>
    </row>
    <row r="21" spans="1:7">
      <c r="A21" t="s">
        <v>608</v>
      </c>
      <c r="B21" t="s">
        <v>84</v>
      </c>
      <c r="C21" t="s">
        <v>591</v>
      </c>
      <c r="D21" t="s">
        <v>592</v>
      </c>
      <c r="E21">
        <v>49</v>
      </c>
      <c r="F21">
        <v>600</v>
      </c>
      <c r="G21">
        <v>34000</v>
      </c>
    </row>
    <row r="22" spans="1:7">
      <c r="A22" t="s">
        <v>609</v>
      </c>
      <c r="B22" t="s">
        <v>84</v>
      </c>
      <c r="C22" t="s">
        <v>591</v>
      </c>
      <c r="D22" t="s">
        <v>592</v>
      </c>
      <c r="E22">
        <v>49</v>
      </c>
      <c r="F22">
        <v>600</v>
      </c>
      <c r="G22">
        <v>37500</v>
      </c>
    </row>
    <row r="23" spans="1:7">
      <c r="A23" t="s">
        <v>610</v>
      </c>
      <c r="B23" t="s">
        <v>84</v>
      </c>
      <c r="C23" t="s">
        <v>591</v>
      </c>
      <c r="D23" t="s">
        <v>592</v>
      </c>
      <c r="E23">
        <v>50</v>
      </c>
      <c r="F23">
        <v>600</v>
      </c>
      <c r="G23">
        <v>38500</v>
      </c>
    </row>
    <row r="24" spans="1:7">
      <c r="A24" t="s">
        <v>611</v>
      </c>
      <c r="B24" t="s">
        <v>84</v>
      </c>
      <c r="C24" t="s">
        <v>591</v>
      </c>
      <c r="D24" t="s">
        <v>592</v>
      </c>
      <c r="E24">
        <v>50</v>
      </c>
      <c r="F24">
        <v>600</v>
      </c>
      <c r="G24">
        <v>39500</v>
      </c>
    </row>
    <row r="25" spans="1:7">
      <c r="A25" t="s">
        <v>612</v>
      </c>
      <c r="B25" t="s">
        <v>84</v>
      </c>
      <c r="C25" t="s">
        <v>591</v>
      </c>
      <c r="D25" t="s">
        <v>592</v>
      </c>
      <c r="E25">
        <v>52</v>
      </c>
      <c r="F25">
        <v>600</v>
      </c>
      <c r="G25">
        <v>40500</v>
      </c>
    </row>
    <row r="26" spans="1:7">
      <c r="A26" t="s">
        <v>613</v>
      </c>
      <c r="B26" t="s">
        <v>84</v>
      </c>
      <c r="C26" t="s">
        <v>591</v>
      </c>
      <c r="D26" t="s">
        <v>592</v>
      </c>
      <c r="E26">
        <v>53</v>
      </c>
      <c r="F26">
        <v>600</v>
      </c>
      <c r="G26">
        <v>41750</v>
      </c>
    </row>
    <row r="27" spans="1:7">
      <c r="A27" t="s">
        <v>614</v>
      </c>
      <c r="B27" t="s">
        <v>84</v>
      </c>
      <c r="C27" t="s">
        <v>591</v>
      </c>
      <c r="D27" t="s">
        <v>592</v>
      </c>
      <c r="E27">
        <v>54</v>
      </c>
      <c r="F27">
        <v>600</v>
      </c>
      <c r="G27">
        <v>43000</v>
      </c>
    </row>
    <row r="28" spans="1:7">
      <c r="A28" t="s">
        <v>83</v>
      </c>
      <c r="B28" t="s">
        <v>84</v>
      </c>
      <c r="C28" t="s">
        <v>591</v>
      </c>
      <c r="D28" t="s">
        <v>592</v>
      </c>
      <c r="E28">
        <v>55</v>
      </c>
      <c r="F28">
        <v>600</v>
      </c>
      <c r="G28">
        <v>44000</v>
      </c>
    </row>
    <row r="29" spans="1:7">
      <c r="A29" t="s">
        <v>615</v>
      </c>
      <c r="B29" t="s">
        <v>84</v>
      </c>
      <c r="C29" t="s">
        <v>591</v>
      </c>
      <c r="D29" t="s">
        <v>592</v>
      </c>
      <c r="E29">
        <v>60</v>
      </c>
      <c r="F29">
        <v>600</v>
      </c>
      <c r="G29">
        <v>48000</v>
      </c>
    </row>
    <row r="31" spans="1:7">
      <c r="A31" t="s">
        <v>616</v>
      </c>
      <c r="B31" t="s">
        <v>84</v>
      </c>
      <c r="C31" t="s">
        <v>617</v>
      </c>
      <c r="D31" t="s">
        <v>618</v>
      </c>
      <c r="E31">
        <v>21</v>
      </c>
      <c r="F31">
        <v>600</v>
      </c>
      <c r="G31">
        <v>56</v>
      </c>
    </row>
    <row r="32" spans="1:7">
      <c r="A32" t="s">
        <v>619</v>
      </c>
      <c r="B32" t="s">
        <v>84</v>
      </c>
      <c r="C32" t="s">
        <v>617</v>
      </c>
      <c r="D32" t="s">
        <v>618</v>
      </c>
      <c r="E32">
        <v>21</v>
      </c>
      <c r="F32">
        <v>600</v>
      </c>
      <c r="G32">
        <v>102</v>
      </c>
    </row>
    <row r="33" spans="1:7">
      <c r="A33" t="s">
        <v>620</v>
      </c>
      <c r="B33" t="s">
        <v>84</v>
      </c>
      <c r="C33" t="s">
        <v>617</v>
      </c>
      <c r="D33" t="s">
        <v>618</v>
      </c>
      <c r="E33">
        <v>21</v>
      </c>
      <c r="F33">
        <v>600</v>
      </c>
      <c r="G33">
        <v>129</v>
      </c>
    </row>
    <row r="34" spans="1:7">
      <c r="A34" t="s">
        <v>621</v>
      </c>
      <c r="B34" t="s">
        <v>84</v>
      </c>
      <c r="C34" t="s">
        <v>617</v>
      </c>
      <c r="D34" t="s">
        <v>618</v>
      </c>
      <c r="E34">
        <v>21</v>
      </c>
      <c r="F34">
        <v>600</v>
      </c>
      <c r="G34">
        <v>180</v>
      </c>
    </row>
    <row r="35" spans="1:7">
      <c r="A35" t="s">
        <v>622</v>
      </c>
      <c r="B35" t="s">
        <v>84</v>
      </c>
      <c r="C35" t="s">
        <v>617</v>
      </c>
      <c r="D35" t="s">
        <v>618</v>
      </c>
      <c r="E35">
        <v>21</v>
      </c>
      <c r="F35">
        <v>600</v>
      </c>
      <c r="G35">
        <v>236</v>
      </c>
    </row>
    <row r="36" spans="1:7">
      <c r="A36" t="s">
        <v>623</v>
      </c>
      <c r="B36" t="s">
        <v>84</v>
      </c>
      <c r="C36" t="s">
        <v>617</v>
      </c>
      <c r="D36" t="s">
        <v>618</v>
      </c>
      <c r="E36">
        <v>22</v>
      </c>
      <c r="F36">
        <v>600</v>
      </c>
      <c r="G36">
        <v>321</v>
      </c>
    </row>
    <row r="37" spans="1:7">
      <c r="A37" t="s">
        <v>624</v>
      </c>
      <c r="B37" t="s">
        <v>84</v>
      </c>
      <c r="C37" t="s">
        <v>617</v>
      </c>
      <c r="D37" t="s">
        <v>618</v>
      </c>
      <c r="E37">
        <v>22</v>
      </c>
      <c r="F37">
        <v>600</v>
      </c>
      <c r="G37">
        <v>422</v>
      </c>
    </row>
    <row r="38" spans="1:7">
      <c r="A38" t="s">
        <v>625</v>
      </c>
      <c r="B38" t="s">
        <v>84</v>
      </c>
      <c r="C38" t="s">
        <v>617</v>
      </c>
      <c r="D38" t="s">
        <v>618</v>
      </c>
      <c r="E38">
        <v>22</v>
      </c>
      <c r="F38">
        <v>600</v>
      </c>
      <c r="G38">
        <v>499</v>
      </c>
    </row>
    <row r="39" spans="1:7">
      <c r="A39" t="s">
        <v>626</v>
      </c>
      <c r="B39" t="s">
        <v>84</v>
      </c>
      <c r="C39" t="s">
        <v>617</v>
      </c>
      <c r="D39" t="s">
        <v>618</v>
      </c>
      <c r="E39">
        <v>22</v>
      </c>
      <c r="F39">
        <v>600</v>
      </c>
      <c r="G39">
        <v>584</v>
      </c>
    </row>
    <row r="40" spans="1:7">
      <c r="A40" t="s">
        <v>627</v>
      </c>
      <c r="B40" t="s">
        <v>84</v>
      </c>
      <c r="C40" t="s">
        <v>617</v>
      </c>
      <c r="D40" t="s">
        <v>618</v>
      </c>
      <c r="E40">
        <v>22</v>
      </c>
      <c r="F40">
        <v>600</v>
      </c>
      <c r="G40">
        <v>668</v>
      </c>
    </row>
    <row r="41" spans="1:7">
      <c r="A41" t="s">
        <v>628</v>
      </c>
      <c r="B41" t="s">
        <v>84</v>
      </c>
      <c r="C41" t="s">
        <v>617</v>
      </c>
      <c r="D41" t="s">
        <v>618</v>
      </c>
      <c r="E41">
        <v>22</v>
      </c>
      <c r="F41">
        <v>600</v>
      </c>
      <c r="G41">
        <v>750</v>
      </c>
    </row>
    <row r="42" spans="1:7">
      <c r="A42" t="s">
        <v>629</v>
      </c>
      <c r="B42" t="s">
        <v>84</v>
      </c>
      <c r="C42" t="s">
        <v>617</v>
      </c>
      <c r="D42" t="s">
        <v>618</v>
      </c>
      <c r="E42">
        <v>22</v>
      </c>
      <c r="F42">
        <v>600</v>
      </c>
      <c r="G42">
        <v>874</v>
      </c>
    </row>
    <row r="43" spans="1:7">
      <c r="A43" t="s">
        <v>630</v>
      </c>
      <c r="B43" t="s">
        <v>84</v>
      </c>
      <c r="C43" t="s">
        <v>617</v>
      </c>
      <c r="D43" t="s">
        <v>618</v>
      </c>
      <c r="E43">
        <v>22</v>
      </c>
      <c r="F43">
        <v>600</v>
      </c>
      <c r="G43">
        <v>1020</v>
      </c>
    </row>
    <row r="44" spans="1:7">
      <c r="A44" t="s">
        <v>631</v>
      </c>
      <c r="B44" t="s">
        <v>84</v>
      </c>
      <c r="C44" t="s">
        <v>617</v>
      </c>
      <c r="D44" t="s">
        <v>618</v>
      </c>
      <c r="E44">
        <v>22</v>
      </c>
      <c r="F44">
        <v>600</v>
      </c>
      <c r="G44">
        <v>1081</v>
      </c>
    </row>
    <row r="45" spans="1:7">
      <c r="A45" t="s">
        <v>632</v>
      </c>
      <c r="B45" t="s">
        <v>84</v>
      </c>
      <c r="C45" t="s">
        <v>617</v>
      </c>
      <c r="D45" t="s">
        <v>618</v>
      </c>
      <c r="E45">
        <v>22</v>
      </c>
      <c r="F45">
        <v>600</v>
      </c>
      <c r="G45">
        <v>1195</v>
      </c>
    </row>
    <row r="46" spans="1:7">
      <c r="A46" t="s">
        <v>633</v>
      </c>
      <c r="B46" t="s">
        <v>84</v>
      </c>
      <c r="C46" t="s">
        <v>617</v>
      </c>
      <c r="D46" t="s">
        <v>618</v>
      </c>
      <c r="E46">
        <v>23</v>
      </c>
      <c r="F46">
        <v>600</v>
      </c>
      <c r="G46">
        <v>1335</v>
      </c>
    </row>
    <row r="47" spans="1:7">
      <c r="A47" t="s">
        <v>634</v>
      </c>
      <c r="B47" t="s">
        <v>84</v>
      </c>
      <c r="C47" t="s">
        <v>617</v>
      </c>
      <c r="D47" t="s">
        <v>618</v>
      </c>
      <c r="E47">
        <v>23</v>
      </c>
      <c r="F47">
        <v>600</v>
      </c>
      <c r="G47">
        <v>1483</v>
      </c>
    </row>
    <row r="48" spans="1:7">
      <c r="A48" t="s">
        <v>635</v>
      </c>
      <c r="B48" t="s">
        <v>84</v>
      </c>
      <c r="C48" t="s">
        <v>617</v>
      </c>
      <c r="D48" t="s">
        <v>618</v>
      </c>
      <c r="E48">
        <v>23</v>
      </c>
      <c r="F48">
        <v>600</v>
      </c>
      <c r="G48">
        <v>1581</v>
      </c>
    </row>
    <row r="49" spans="1:7">
      <c r="A49" t="s">
        <v>636</v>
      </c>
      <c r="B49" t="s">
        <v>84</v>
      </c>
      <c r="C49" t="s">
        <v>617</v>
      </c>
      <c r="D49" t="s">
        <v>618</v>
      </c>
      <c r="E49">
        <v>24</v>
      </c>
      <c r="F49">
        <v>600</v>
      </c>
      <c r="G49">
        <v>1774</v>
      </c>
    </row>
    <row r="50" spans="1:7">
      <c r="A50" t="s">
        <v>637</v>
      </c>
      <c r="B50" t="s">
        <v>84</v>
      </c>
      <c r="C50" t="s">
        <v>617</v>
      </c>
      <c r="D50" t="s">
        <v>618</v>
      </c>
      <c r="E50">
        <v>24</v>
      </c>
      <c r="F50">
        <v>600</v>
      </c>
      <c r="G50">
        <v>1833</v>
      </c>
    </row>
    <row r="51" spans="1:7">
      <c r="A51" t="s">
        <v>638</v>
      </c>
      <c r="B51" t="s">
        <v>84</v>
      </c>
      <c r="C51" t="s">
        <v>617</v>
      </c>
      <c r="D51" t="s">
        <v>618</v>
      </c>
      <c r="E51">
        <v>25</v>
      </c>
      <c r="F51">
        <v>600</v>
      </c>
      <c r="G51">
        <v>2080</v>
      </c>
    </row>
    <row r="52" spans="1:7">
      <c r="A52" t="s">
        <v>639</v>
      </c>
      <c r="B52" t="s">
        <v>84</v>
      </c>
      <c r="C52" t="s">
        <v>617</v>
      </c>
      <c r="D52" t="s">
        <v>618</v>
      </c>
      <c r="E52">
        <v>26</v>
      </c>
      <c r="F52">
        <v>600</v>
      </c>
      <c r="G52">
        <v>2251</v>
      </c>
    </row>
    <row r="53" spans="1:7">
      <c r="A53" t="s">
        <v>640</v>
      </c>
      <c r="B53" t="s">
        <v>84</v>
      </c>
      <c r="C53" t="s">
        <v>617</v>
      </c>
      <c r="D53" t="s">
        <v>618</v>
      </c>
      <c r="E53">
        <v>27</v>
      </c>
      <c r="F53">
        <v>600</v>
      </c>
      <c r="G53">
        <v>2319</v>
      </c>
    </row>
    <row r="54" spans="1:7">
      <c r="A54" t="s">
        <v>641</v>
      </c>
      <c r="B54" t="s">
        <v>84</v>
      </c>
      <c r="C54" t="s">
        <v>617</v>
      </c>
      <c r="D54" t="s">
        <v>618</v>
      </c>
      <c r="E54">
        <v>28</v>
      </c>
      <c r="F54">
        <v>600</v>
      </c>
      <c r="G54">
        <v>2448</v>
      </c>
    </row>
    <row r="55" spans="1:7">
      <c r="A55" t="s">
        <v>6844</v>
      </c>
      <c r="B55" t="s">
        <v>84</v>
      </c>
      <c r="C55" t="s">
        <v>617</v>
      </c>
      <c r="D55" t="s">
        <v>618</v>
      </c>
      <c r="E55">
        <v>46</v>
      </c>
      <c r="F55">
        <v>600</v>
      </c>
      <c r="G55">
        <v>3000</v>
      </c>
    </row>
    <row r="57" spans="1:7">
      <c r="A57" t="s">
        <v>642</v>
      </c>
      <c r="B57" t="s">
        <v>84</v>
      </c>
      <c r="C57" t="s">
        <v>643</v>
      </c>
      <c r="D57" t="s">
        <v>87</v>
      </c>
      <c r="E57">
        <v>13</v>
      </c>
      <c r="F57">
        <v>600</v>
      </c>
      <c r="G57">
        <v>3820</v>
      </c>
    </row>
    <row r="58" spans="1:7">
      <c r="A58" t="s">
        <v>644</v>
      </c>
      <c r="B58" t="s">
        <v>84</v>
      </c>
      <c r="C58" t="s">
        <v>643</v>
      </c>
      <c r="D58" t="s">
        <v>87</v>
      </c>
      <c r="E58">
        <v>13</v>
      </c>
      <c r="F58">
        <v>600</v>
      </c>
      <c r="G58">
        <v>3931</v>
      </c>
    </row>
    <row r="59" spans="1:7">
      <c r="A59" t="s">
        <v>645</v>
      </c>
      <c r="B59" t="s">
        <v>84</v>
      </c>
      <c r="C59" t="s">
        <v>643</v>
      </c>
      <c r="D59" t="s">
        <v>87</v>
      </c>
      <c r="E59">
        <v>13</v>
      </c>
      <c r="F59">
        <v>600</v>
      </c>
      <c r="G59">
        <v>4049</v>
      </c>
    </row>
    <row r="60" spans="1:7">
      <c r="A60" t="s">
        <v>646</v>
      </c>
      <c r="B60" t="s">
        <v>84</v>
      </c>
      <c r="C60" t="s">
        <v>643</v>
      </c>
      <c r="D60" t="s">
        <v>87</v>
      </c>
      <c r="E60">
        <v>13</v>
      </c>
      <c r="F60">
        <v>600</v>
      </c>
      <c r="G60">
        <v>4199</v>
      </c>
    </row>
    <row r="61" spans="1:7">
      <c r="A61" t="s">
        <v>647</v>
      </c>
      <c r="B61" t="s">
        <v>84</v>
      </c>
      <c r="C61" t="s">
        <v>643</v>
      </c>
      <c r="D61" t="s">
        <v>87</v>
      </c>
      <c r="E61">
        <v>13</v>
      </c>
      <c r="F61">
        <v>600</v>
      </c>
      <c r="G61">
        <v>4399</v>
      </c>
    </row>
    <row r="62" spans="1:7">
      <c r="A62" t="s">
        <v>648</v>
      </c>
      <c r="B62" t="s">
        <v>84</v>
      </c>
      <c r="C62" t="s">
        <v>643</v>
      </c>
      <c r="D62" t="s">
        <v>87</v>
      </c>
      <c r="E62">
        <v>14</v>
      </c>
      <c r="F62">
        <v>600</v>
      </c>
      <c r="G62">
        <v>4640</v>
      </c>
    </row>
    <row r="63" spans="1:7">
      <c r="A63" t="s">
        <v>649</v>
      </c>
      <c r="B63" t="s">
        <v>84</v>
      </c>
      <c r="C63" t="s">
        <v>643</v>
      </c>
      <c r="D63" t="s">
        <v>87</v>
      </c>
      <c r="E63">
        <v>14</v>
      </c>
      <c r="F63">
        <v>600</v>
      </c>
      <c r="G63">
        <v>4951</v>
      </c>
    </row>
    <row r="64" spans="1:7">
      <c r="A64" t="s">
        <v>650</v>
      </c>
      <c r="B64" t="s">
        <v>84</v>
      </c>
      <c r="C64" t="s">
        <v>643</v>
      </c>
      <c r="D64" t="s">
        <v>87</v>
      </c>
      <c r="E64">
        <v>14</v>
      </c>
      <c r="F64">
        <v>600</v>
      </c>
      <c r="G64">
        <v>5310</v>
      </c>
    </row>
    <row r="65" spans="1:7">
      <c r="A65" t="s">
        <v>651</v>
      </c>
      <c r="B65" t="s">
        <v>84</v>
      </c>
      <c r="C65" t="s">
        <v>643</v>
      </c>
      <c r="D65" t="s">
        <v>87</v>
      </c>
      <c r="E65">
        <v>14</v>
      </c>
      <c r="F65">
        <v>600</v>
      </c>
      <c r="G65">
        <v>5700</v>
      </c>
    </row>
    <row r="66" spans="1:7">
      <c r="A66" t="s">
        <v>652</v>
      </c>
      <c r="B66" t="s">
        <v>84</v>
      </c>
      <c r="C66" t="s">
        <v>643</v>
      </c>
      <c r="D66" t="s">
        <v>87</v>
      </c>
      <c r="E66">
        <v>14</v>
      </c>
      <c r="F66">
        <v>600</v>
      </c>
      <c r="G66">
        <v>6209</v>
      </c>
    </row>
    <row r="67" spans="1:7">
      <c r="A67" t="s">
        <v>653</v>
      </c>
      <c r="B67" t="s">
        <v>84</v>
      </c>
      <c r="C67" t="s">
        <v>643</v>
      </c>
      <c r="D67" t="s">
        <v>87</v>
      </c>
      <c r="E67">
        <v>14</v>
      </c>
      <c r="F67">
        <v>600</v>
      </c>
      <c r="G67">
        <v>6511</v>
      </c>
    </row>
    <row r="68" spans="1:7">
      <c r="A68" t="s">
        <v>654</v>
      </c>
      <c r="B68" t="s">
        <v>84</v>
      </c>
      <c r="C68" t="s">
        <v>643</v>
      </c>
      <c r="D68" t="s">
        <v>87</v>
      </c>
      <c r="E68">
        <v>14</v>
      </c>
      <c r="F68">
        <v>600</v>
      </c>
      <c r="G68">
        <v>7081</v>
      </c>
    </row>
    <row r="69" spans="1:7">
      <c r="A69" t="s">
        <v>655</v>
      </c>
      <c r="B69" t="s">
        <v>84</v>
      </c>
      <c r="C69" t="s">
        <v>643</v>
      </c>
      <c r="D69" t="s">
        <v>87</v>
      </c>
      <c r="E69">
        <v>15</v>
      </c>
      <c r="F69">
        <v>600</v>
      </c>
      <c r="G69">
        <v>7901</v>
      </c>
    </row>
    <row r="70" spans="1:7">
      <c r="A70" t="s">
        <v>656</v>
      </c>
      <c r="B70" t="s">
        <v>84</v>
      </c>
      <c r="C70" t="s">
        <v>643</v>
      </c>
      <c r="D70" t="s">
        <v>87</v>
      </c>
      <c r="E70">
        <v>16</v>
      </c>
      <c r="F70">
        <v>600</v>
      </c>
      <c r="G70">
        <v>8900</v>
      </c>
    </row>
    <row r="71" spans="1:7">
      <c r="A71" t="s">
        <v>657</v>
      </c>
      <c r="B71" t="s">
        <v>84</v>
      </c>
      <c r="C71" t="s">
        <v>643</v>
      </c>
      <c r="D71" t="s">
        <v>87</v>
      </c>
      <c r="E71">
        <v>19</v>
      </c>
      <c r="F71">
        <v>600</v>
      </c>
      <c r="G71">
        <v>10399</v>
      </c>
    </row>
    <row r="72" spans="1:7">
      <c r="A72" t="s">
        <v>658</v>
      </c>
      <c r="B72" t="s">
        <v>84</v>
      </c>
      <c r="C72" t="s">
        <v>643</v>
      </c>
      <c r="D72" t="s">
        <v>87</v>
      </c>
      <c r="E72">
        <v>22</v>
      </c>
      <c r="F72">
        <v>600</v>
      </c>
      <c r="G72">
        <v>11355</v>
      </c>
    </row>
    <row r="73" spans="1:7">
      <c r="A73" t="s">
        <v>659</v>
      </c>
      <c r="B73" t="s">
        <v>84</v>
      </c>
      <c r="C73" t="s">
        <v>643</v>
      </c>
      <c r="D73" t="s">
        <v>87</v>
      </c>
      <c r="E73">
        <v>23</v>
      </c>
      <c r="F73">
        <v>600</v>
      </c>
      <c r="G73">
        <v>12491</v>
      </c>
    </row>
    <row r="74" spans="1:7">
      <c r="A74" t="s">
        <v>660</v>
      </c>
      <c r="B74" t="s">
        <v>84</v>
      </c>
      <c r="C74" t="s">
        <v>643</v>
      </c>
      <c r="D74" t="s">
        <v>87</v>
      </c>
      <c r="E74">
        <v>24</v>
      </c>
      <c r="F74">
        <v>600</v>
      </c>
      <c r="G74">
        <v>13399</v>
      </c>
    </row>
    <row r="75" spans="1:7">
      <c r="A75" t="s">
        <v>661</v>
      </c>
      <c r="B75" t="s">
        <v>84</v>
      </c>
      <c r="C75" t="s">
        <v>643</v>
      </c>
      <c r="D75" t="s">
        <v>87</v>
      </c>
      <c r="E75">
        <v>27</v>
      </c>
      <c r="F75">
        <v>600</v>
      </c>
      <c r="G75">
        <v>14762</v>
      </c>
    </row>
    <row r="76" spans="1:7">
      <c r="A76" t="s">
        <v>662</v>
      </c>
      <c r="B76" t="s">
        <v>84</v>
      </c>
      <c r="C76" t="s">
        <v>643</v>
      </c>
      <c r="D76" t="s">
        <v>87</v>
      </c>
      <c r="E76">
        <v>29</v>
      </c>
      <c r="F76">
        <v>600</v>
      </c>
      <c r="G76">
        <v>15999</v>
      </c>
    </row>
    <row r="78" spans="1:7">
      <c r="A78" t="s">
        <v>663</v>
      </c>
      <c r="B78" t="s">
        <v>84</v>
      </c>
      <c r="C78" t="s">
        <v>591</v>
      </c>
      <c r="D78" t="s">
        <v>87</v>
      </c>
      <c r="E78">
        <v>34</v>
      </c>
      <c r="F78">
        <v>600</v>
      </c>
      <c r="G78">
        <v>17037</v>
      </c>
    </row>
    <row r="79" spans="1:7">
      <c r="A79" t="s">
        <v>664</v>
      </c>
      <c r="B79" t="s">
        <v>84</v>
      </c>
      <c r="C79" t="s">
        <v>591</v>
      </c>
      <c r="D79" t="s">
        <v>87</v>
      </c>
      <c r="E79">
        <v>34</v>
      </c>
      <c r="F79">
        <v>600</v>
      </c>
      <c r="G79">
        <v>18148</v>
      </c>
    </row>
    <row r="80" spans="1:7">
      <c r="A80" t="s">
        <v>665</v>
      </c>
      <c r="B80" t="s">
        <v>84</v>
      </c>
      <c r="C80" t="s">
        <v>591</v>
      </c>
      <c r="D80" t="s">
        <v>87</v>
      </c>
      <c r="E80">
        <v>35</v>
      </c>
      <c r="F80">
        <v>600</v>
      </c>
      <c r="G80">
        <v>18797</v>
      </c>
    </row>
    <row r="81" spans="1:7">
      <c r="A81" t="s">
        <v>666</v>
      </c>
      <c r="B81" t="s">
        <v>84</v>
      </c>
      <c r="C81" t="s">
        <v>591</v>
      </c>
      <c r="D81" t="s">
        <v>87</v>
      </c>
      <c r="E81">
        <v>35</v>
      </c>
      <c r="F81">
        <v>600</v>
      </c>
      <c r="G81">
        <v>19467</v>
      </c>
    </row>
    <row r="82" spans="1:7">
      <c r="A82" t="s">
        <v>667</v>
      </c>
      <c r="B82" t="s">
        <v>84</v>
      </c>
      <c r="C82" t="s">
        <v>591</v>
      </c>
      <c r="D82" t="s">
        <v>87</v>
      </c>
      <c r="E82">
        <v>35</v>
      </c>
      <c r="F82">
        <v>600</v>
      </c>
      <c r="G82">
        <v>20464</v>
      </c>
    </row>
    <row r="83" spans="1:7">
      <c r="A83" t="s">
        <v>668</v>
      </c>
      <c r="B83" t="s">
        <v>84</v>
      </c>
      <c r="C83" t="s">
        <v>591</v>
      </c>
      <c r="D83" t="s">
        <v>87</v>
      </c>
      <c r="E83">
        <v>36</v>
      </c>
      <c r="F83">
        <v>600</v>
      </c>
      <c r="G83">
        <v>21527</v>
      </c>
    </row>
    <row r="84" spans="1:7">
      <c r="A84" t="s">
        <v>669</v>
      </c>
      <c r="B84" t="s">
        <v>84</v>
      </c>
      <c r="C84" t="s">
        <v>591</v>
      </c>
      <c r="D84" t="s">
        <v>87</v>
      </c>
      <c r="E84">
        <v>36</v>
      </c>
      <c r="F84">
        <v>600</v>
      </c>
      <c r="G84">
        <v>22449</v>
      </c>
    </row>
    <row r="85" spans="1:7">
      <c r="A85" t="s">
        <v>670</v>
      </c>
      <c r="B85" t="s">
        <v>84</v>
      </c>
      <c r="C85" t="s">
        <v>591</v>
      </c>
      <c r="D85" t="s">
        <v>87</v>
      </c>
      <c r="E85">
        <v>36</v>
      </c>
      <c r="F85">
        <v>600</v>
      </c>
      <c r="G85">
        <v>23482</v>
      </c>
    </row>
    <row r="86" spans="1:7">
      <c r="A86" t="s">
        <v>671</v>
      </c>
      <c r="B86" t="s">
        <v>84</v>
      </c>
      <c r="C86" t="s">
        <v>591</v>
      </c>
      <c r="D86" t="s">
        <v>87</v>
      </c>
      <c r="E86">
        <v>37</v>
      </c>
      <c r="F86">
        <v>600</v>
      </c>
      <c r="G86">
        <v>24531</v>
      </c>
    </row>
    <row r="87" spans="1:7">
      <c r="A87" t="s">
        <v>672</v>
      </c>
      <c r="B87" t="s">
        <v>84</v>
      </c>
      <c r="C87" t="s">
        <v>591</v>
      </c>
      <c r="D87" t="s">
        <v>87</v>
      </c>
      <c r="E87">
        <v>38</v>
      </c>
      <c r="F87">
        <v>600</v>
      </c>
      <c r="G87">
        <v>25621</v>
      </c>
    </row>
    <row r="88" spans="1:7">
      <c r="A88" t="s">
        <v>673</v>
      </c>
      <c r="B88" t="s">
        <v>84</v>
      </c>
      <c r="C88" t="s">
        <v>591</v>
      </c>
      <c r="D88" t="s">
        <v>87</v>
      </c>
      <c r="E88">
        <v>38</v>
      </c>
      <c r="F88">
        <v>600</v>
      </c>
      <c r="G88">
        <v>26528</v>
      </c>
    </row>
    <row r="89" spans="1:7">
      <c r="A89" t="s">
        <v>674</v>
      </c>
      <c r="B89" t="s">
        <v>84</v>
      </c>
      <c r="C89" t="s">
        <v>591</v>
      </c>
      <c r="D89" t="s">
        <v>87</v>
      </c>
      <c r="E89">
        <v>38</v>
      </c>
      <c r="F89">
        <v>600</v>
      </c>
      <c r="G89">
        <v>27686</v>
      </c>
    </row>
    <row r="90" spans="1:7">
      <c r="A90" t="s">
        <v>675</v>
      </c>
      <c r="B90" t="s">
        <v>84</v>
      </c>
      <c r="C90" t="s">
        <v>591</v>
      </c>
      <c r="D90" t="s">
        <v>87</v>
      </c>
      <c r="E90">
        <v>38</v>
      </c>
      <c r="F90">
        <v>600</v>
      </c>
      <c r="G90">
        <v>29157</v>
      </c>
    </row>
    <row r="91" spans="1:7">
      <c r="A91" t="s">
        <v>676</v>
      </c>
      <c r="B91" t="s">
        <v>84</v>
      </c>
      <c r="C91" t="s">
        <v>591</v>
      </c>
      <c r="D91" t="s">
        <v>87</v>
      </c>
      <c r="E91">
        <v>39</v>
      </c>
      <c r="F91">
        <v>600</v>
      </c>
      <c r="G91">
        <v>29954</v>
      </c>
    </row>
    <row r="92" spans="1:7">
      <c r="A92" t="s">
        <v>677</v>
      </c>
      <c r="B92" t="s">
        <v>84</v>
      </c>
      <c r="C92" t="s">
        <v>591</v>
      </c>
      <c r="D92" t="s">
        <v>87</v>
      </c>
      <c r="E92">
        <v>39</v>
      </c>
      <c r="F92">
        <v>600</v>
      </c>
      <c r="G92">
        <v>30976</v>
      </c>
    </row>
    <row r="93" spans="1:7">
      <c r="A93" t="s">
        <v>678</v>
      </c>
      <c r="B93" t="s">
        <v>84</v>
      </c>
      <c r="C93" t="s">
        <v>591</v>
      </c>
      <c r="D93" t="s">
        <v>87</v>
      </c>
      <c r="E93">
        <v>40</v>
      </c>
      <c r="F93">
        <v>600</v>
      </c>
      <c r="G93">
        <v>32260</v>
      </c>
    </row>
    <row r="94" spans="1:7">
      <c r="A94" t="s">
        <v>679</v>
      </c>
      <c r="B94" t="s">
        <v>84</v>
      </c>
      <c r="C94" t="s">
        <v>591</v>
      </c>
      <c r="D94" t="s">
        <v>87</v>
      </c>
      <c r="E94">
        <v>40</v>
      </c>
      <c r="F94">
        <v>600</v>
      </c>
      <c r="G94">
        <v>33565</v>
      </c>
    </row>
    <row r="95" spans="1:7">
      <c r="A95" t="s">
        <v>680</v>
      </c>
      <c r="B95" t="s">
        <v>84</v>
      </c>
      <c r="C95" t="s">
        <v>591</v>
      </c>
      <c r="D95" t="s">
        <v>87</v>
      </c>
      <c r="E95">
        <v>40</v>
      </c>
      <c r="F95">
        <v>600</v>
      </c>
      <c r="G95">
        <v>34953</v>
      </c>
    </row>
    <row r="96" spans="1:7">
      <c r="A96" t="s">
        <v>681</v>
      </c>
      <c r="B96" t="s">
        <v>84</v>
      </c>
      <c r="C96" t="s">
        <v>591</v>
      </c>
      <c r="D96" t="s">
        <v>87</v>
      </c>
      <c r="E96">
        <v>42</v>
      </c>
      <c r="F96">
        <v>600</v>
      </c>
      <c r="G96">
        <v>36336</v>
      </c>
    </row>
    <row r="97" spans="1:7">
      <c r="A97" t="s">
        <v>682</v>
      </c>
      <c r="B97" t="s">
        <v>84</v>
      </c>
      <c r="C97" t="s">
        <v>591</v>
      </c>
      <c r="D97" t="s">
        <v>87</v>
      </c>
      <c r="E97">
        <v>43</v>
      </c>
      <c r="F97">
        <v>600</v>
      </c>
      <c r="G97">
        <v>37685</v>
      </c>
    </row>
    <row r="98" spans="1:7">
      <c r="A98" t="s">
        <v>683</v>
      </c>
      <c r="B98" t="s">
        <v>84</v>
      </c>
      <c r="C98" t="s">
        <v>591</v>
      </c>
      <c r="D98" t="s">
        <v>87</v>
      </c>
      <c r="E98">
        <v>44</v>
      </c>
      <c r="F98">
        <v>600</v>
      </c>
      <c r="G98">
        <v>38607</v>
      </c>
    </row>
    <row r="99" spans="1:7">
      <c r="A99" t="s">
        <v>684</v>
      </c>
      <c r="B99" t="s">
        <v>84</v>
      </c>
      <c r="C99" t="s">
        <v>591</v>
      </c>
      <c r="D99" t="s">
        <v>87</v>
      </c>
      <c r="E99">
        <v>46</v>
      </c>
      <c r="F99">
        <v>600</v>
      </c>
      <c r="G99">
        <v>40971</v>
      </c>
    </row>
    <row r="100" spans="1:7">
      <c r="A100" t="s">
        <v>685</v>
      </c>
      <c r="B100" t="s">
        <v>84</v>
      </c>
      <c r="C100" t="s">
        <v>591</v>
      </c>
      <c r="D100" t="s">
        <v>87</v>
      </c>
      <c r="E100">
        <v>49</v>
      </c>
      <c r="F100">
        <v>600</v>
      </c>
      <c r="G100">
        <v>45000</v>
      </c>
    </row>
    <row r="102" spans="1:7">
      <c r="A102" t="s">
        <v>686</v>
      </c>
      <c r="B102" t="s">
        <v>74</v>
      </c>
      <c r="C102" t="s">
        <v>687</v>
      </c>
      <c r="D102" t="s">
        <v>148</v>
      </c>
      <c r="E102">
        <v>20</v>
      </c>
      <c r="F102">
        <v>350</v>
      </c>
      <c r="G102">
        <v>3634</v>
      </c>
    </row>
    <row r="103" spans="1:7">
      <c r="A103" t="s">
        <v>688</v>
      </c>
      <c r="B103" t="s">
        <v>74</v>
      </c>
      <c r="C103" t="s">
        <v>687</v>
      </c>
      <c r="D103" t="s">
        <v>148</v>
      </c>
      <c r="E103">
        <v>21</v>
      </c>
      <c r="F103">
        <v>350</v>
      </c>
      <c r="G103">
        <v>3680</v>
      </c>
    </row>
    <row r="104" spans="1:7">
      <c r="A104" t="s">
        <v>689</v>
      </c>
      <c r="B104" t="s">
        <v>74</v>
      </c>
      <c r="C104" t="s">
        <v>687</v>
      </c>
      <c r="D104" t="s">
        <v>148</v>
      </c>
      <c r="E104">
        <v>21</v>
      </c>
      <c r="F104">
        <v>350</v>
      </c>
      <c r="G104">
        <v>4088</v>
      </c>
    </row>
    <row r="105" spans="1:7">
      <c r="A105" t="s">
        <v>690</v>
      </c>
      <c r="B105" t="s">
        <v>74</v>
      </c>
      <c r="C105" t="s">
        <v>687</v>
      </c>
      <c r="D105" t="s">
        <v>148</v>
      </c>
      <c r="E105">
        <v>21</v>
      </c>
      <c r="F105">
        <v>350</v>
      </c>
      <c r="G105">
        <v>4315</v>
      </c>
    </row>
    <row r="106" spans="1:7">
      <c r="A106" t="s">
        <v>691</v>
      </c>
      <c r="B106" t="s">
        <v>74</v>
      </c>
      <c r="C106" t="s">
        <v>687</v>
      </c>
      <c r="D106" t="s">
        <v>148</v>
      </c>
      <c r="E106">
        <v>22</v>
      </c>
      <c r="F106">
        <v>350</v>
      </c>
      <c r="G106">
        <v>4542</v>
      </c>
    </row>
    <row r="107" spans="1:7">
      <c r="A107" t="s">
        <v>692</v>
      </c>
      <c r="B107" t="s">
        <v>74</v>
      </c>
      <c r="C107" t="s">
        <v>687</v>
      </c>
      <c r="D107" t="s">
        <v>148</v>
      </c>
      <c r="E107">
        <v>22</v>
      </c>
      <c r="F107">
        <v>350</v>
      </c>
      <c r="G107">
        <v>4769</v>
      </c>
    </row>
    <row r="108" spans="1:7">
      <c r="A108" t="s">
        <v>693</v>
      </c>
      <c r="B108" t="s">
        <v>74</v>
      </c>
      <c r="C108" t="s">
        <v>687</v>
      </c>
      <c r="D108" t="s">
        <v>148</v>
      </c>
      <c r="E108">
        <v>23</v>
      </c>
      <c r="F108">
        <v>350</v>
      </c>
      <c r="G108">
        <v>4996</v>
      </c>
    </row>
    <row r="109" spans="1:7">
      <c r="A109" t="s">
        <v>694</v>
      </c>
      <c r="B109" t="s">
        <v>74</v>
      </c>
      <c r="C109" t="s">
        <v>687</v>
      </c>
      <c r="D109" t="s">
        <v>148</v>
      </c>
      <c r="E109">
        <v>24</v>
      </c>
      <c r="F109">
        <v>350</v>
      </c>
      <c r="G109">
        <v>5450</v>
      </c>
    </row>
    <row r="110" spans="1:7">
      <c r="A110" t="s">
        <v>695</v>
      </c>
      <c r="B110" t="s">
        <v>74</v>
      </c>
      <c r="C110" t="s">
        <v>687</v>
      </c>
      <c r="D110" t="s">
        <v>148</v>
      </c>
      <c r="E110">
        <v>25</v>
      </c>
      <c r="F110">
        <v>350</v>
      </c>
      <c r="G110">
        <v>5905</v>
      </c>
    </row>
    <row r="111" spans="1:7">
      <c r="A111" t="s">
        <v>696</v>
      </c>
      <c r="B111" t="s">
        <v>74</v>
      </c>
      <c r="C111" t="s">
        <v>687</v>
      </c>
      <c r="D111" t="s">
        <v>148</v>
      </c>
      <c r="E111">
        <v>26</v>
      </c>
      <c r="F111">
        <v>350</v>
      </c>
      <c r="G111">
        <v>6539</v>
      </c>
    </row>
    <row r="112" spans="1:7">
      <c r="A112" t="s">
        <v>697</v>
      </c>
      <c r="B112" t="s">
        <v>74</v>
      </c>
      <c r="C112" t="s">
        <v>687</v>
      </c>
      <c r="D112" t="s">
        <v>148</v>
      </c>
      <c r="E112">
        <v>27</v>
      </c>
      <c r="F112">
        <v>350</v>
      </c>
      <c r="G112">
        <v>6813</v>
      </c>
    </row>
    <row r="113" spans="1:7">
      <c r="A113" t="s">
        <v>698</v>
      </c>
      <c r="B113" t="s">
        <v>74</v>
      </c>
      <c r="C113" t="s">
        <v>687</v>
      </c>
      <c r="D113" t="s">
        <v>148</v>
      </c>
      <c r="E113">
        <v>28</v>
      </c>
      <c r="F113">
        <v>350</v>
      </c>
      <c r="G113">
        <v>7267</v>
      </c>
    </row>
    <row r="114" spans="1:7">
      <c r="A114" t="s">
        <v>699</v>
      </c>
      <c r="B114" t="s">
        <v>74</v>
      </c>
      <c r="C114" t="s">
        <v>687</v>
      </c>
      <c r="D114" t="s">
        <v>148</v>
      </c>
      <c r="E114">
        <v>30</v>
      </c>
      <c r="F114">
        <v>350</v>
      </c>
      <c r="G114">
        <v>7721</v>
      </c>
    </row>
    <row r="115" spans="1:7">
      <c r="A115" t="s">
        <v>700</v>
      </c>
      <c r="B115" t="s">
        <v>74</v>
      </c>
      <c r="C115" t="s">
        <v>687</v>
      </c>
      <c r="D115" t="s">
        <v>148</v>
      </c>
      <c r="E115">
        <v>31</v>
      </c>
      <c r="F115">
        <v>350</v>
      </c>
      <c r="G115">
        <v>8176</v>
      </c>
    </row>
    <row r="116" spans="1:7">
      <c r="A116" t="s">
        <v>701</v>
      </c>
      <c r="B116" t="s">
        <v>74</v>
      </c>
      <c r="C116" t="s">
        <v>687</v>
      </c>
      <c r="D116" t="s">
        <v>148</v>
      </c>
      <c r="E116">
        <v>33</v>
      </c>
      <c r="F116">
        <v>350</v>
      </c>
      <c r="G116">
        <v>8630</v>
      </c>
    </row>
    <row r="117" spans="1:7">
      <c r="A117" t="s">
        <v>702</v>
      </c>
      <c r="B117" t="s">
        <v>74</v>
      </c>
      <c r="C117" t="s">
        <v>687</v>
      </c>
      <c r="D117" t="s">
        <v>148</v>
      </c>
      <c r="E117">
        <v>34</v>
      </c>
      <c r="F117">
        <v>350</v>
      </c>
      <c r="G117">
        <v>9084</v>
      </c>
    </row>
    <row r="118" spans="1:7">
      <c r="A118" t="s">
        <v>703</v>
      </c>
      <c r="B118" t="s">
        <v>74</v>
      </c>
      <c r="C118" t="s">
        <v>687</v>
      </c>
      <c r="D118" t="s">
        <v>148</v>
      </c>
      <c r="E118">
        <v>36</v>
      </c>
      <c r="F118">
        <v>350</v>
      </c>
      <c r="G118">
        <v>9538</v>
      </c>
    </row>
    <row r="119" spans="1:7">
      <c r="A119" t="s">
        <v>704</v>
      </c>
      <c r="B119" t="s">
        <v>74</v>
      </c>
      <c r="C119" t="s">
        <v>687</v>
      </c>
      <c r="D119" t="s">
        <v>148</v>
      </c>
      <c r="E119">
        <v>38</v>
      </c>
      <c r="F119">
        <v>350</v>
      </c>
      <c r="G119">
        <v>9990</v>
      </c>
    </row>
    <row r="120" spans="1:7">
      <c r="A120" t="s">
        <v>705</v>
      </c>
      <c r="B120" t="s">
        <v>74</v>
      </c>
      <c r="C120" t="s">
        <v>687</v>
      </c>
      <c r="D120" t="s">
        <v>148</v>
      </c>
      <c r="E120">
        <v>40</v>
      </c>
      <c r="F120">
        <v>350</v>
      </c>
      <c r="G120">
        <v>10445</v>
      </c>
    </row>
    <row r="121" spans="1:7">
      <c r="A121" t="s">
        <v>706</v>
      </c>
      <c r="B121" t="s">
        <v>74</v>
      </c>
      <c r="C121" t="s">
        <v>687</v>
      </c>
      <c r="D121" t="s">
        <v>148</v>
      </c>
      <c r="E121">
        <v>42</v>
      </c>
      <c r="F121">
        <v>350</v>
      </c>
      <c r="G121">
        <v>10900</v>
      </c>
    </row>
    <row r="122" spans="1:7">
      <c r="A122" t="s">
        <v>707</v>
      </c>
      <c r="B122" t="s">
        <v>74</v>
      </c>
      <c r="C122" t="s">
        <v>687</v>
      </c>
      <c r="D122" t="s">
        <v>148</v>
      </c>
      <c r="E122">
        <v>44</v>
      </c>
      <c r="F122">
        <v>350</v>
      </c>
      <c r="G122">
        <v>11355</v>
      </c>
    </row>
    <row r="124" spans="1:7">
      <c r="A124" t="s">
        <v>708</v>
      </c>
      <c r="B124" t="s">
        <v>74</v>
      </c>
      <c r="C124" t="s">
        <v>687</v>
      </c>
      <c r="D124" t="s">
        <v>148</v>
      </c>
      <c r="E124">
        <v>20</v>
      </c>
      <c r="F124">
        <v>600</v>
      </c>
      <c r="G124">
        <v>3634</v>
      </c>
    </row>
    <row r="125" spans="1:7">
      <c r="A125" t="s">
        <v>709</v>
      </c>
      <c r="B125" t="s">
        <v>74</v>
      </c>
      <c r="C125" t="s">
        <v>687</v>
      </c>
      <c r="D125" t="s">
        <v>148</v>
      </c>
      <c r="E125">
        <v>21</v>
      </c>
      <c r="F125">
        <v>600</v>
      </c>
      <c r="G125">
        <v>3680</v>
      </c>
    </row>
    <row r="126" spans="1:7">
      <c r="A126" t="s">
        <v>710</v>
      </c>
      <c r="B126" t="s">
        <v>74</v>
      </c>
      <c r="C126" t="s">
        <v>687</v>
      </c>
      <c r="D126" t="s">
        <v>148</v>
      </c>
      <c r="E126">
        <v>21</v>
      </c>
      <c r="F126">
        <v>600</v>
      </c>
      <c r="G126">
        <v>4088</v>
      </c>
    </row>
    <row r="127" spans="1:7">
      <c r="A127" t="s">
        <v>711</v>
      </c>
      <c r="B127" t="s">
        <v>74</v>
      </c>
      <c r="C127" t="s">
        <v>687</v>
      </c>
      <c r="D127" t="s">
        <v>148</v>
      </c>
      <c r="E127">
        <v>21</v>
      </c>
      <c r="F127">
        <v>600</v>
      </c>
      <c r="G127">
        <v>4315</v>
      </c>
    </row>
    <row r="128" spans="1:7">
      <c r="A128" t="s">
        <v>712</v>
      </c>
      <c r="B128" t="s">
        <v>74</v>
      </c>
      <c r="C128" t="s">
        <v>687</v>
      </c>
      <c r="D128" t="s">
        <v>148</v>
      </c>
      <c r="E128">
        <v>22</v>
      </c>
      <c r="F128">
        <v>600</v>
      </c>
      <c r="G128">
        <v>4542</v>
      </c>
    </row>
    <row r="129" spans="1:7">
      <c r="A129" t="s">
        <v>713</v>
      </c>
      <c r="B129" t="s">
        <v>74</v>
      </c>
      <c r="C129" t="s">
        <v>687</v>
      </c>
      <c r="D129" t="s">
        <v>148</v>
      </c>
      <c r="E129">
        <v>22</v>
      </c>
      <c r="F129">
        <v>600</v>
      </c>
      <c r="G129">
        <v>4769</v>
      </c>
    </row>
    <row r="130" spans="1:7">
      <c r="A130" t="s">
        <v>714</v>
      </c>
      <c r="B130" t="s">
        <v>74</v>
      </c>
      <c r="C130" t="s">
        <v>687</v>
      </c>
      <c r="D130" t="s">
        <v>148</v>
      </c>
      <c r="E130">
        <v>23</v>
      </c>
      <c r="F130">
        <v>600</v>
      </c>
      <c r="G130">
        <v>4996</v>
      </c>
    </row>
    <row r="131" spans="1:7">
      <c r="A131" t="s">
        <v>715</v>
      </c>
      <c r="B131" t="s">
        <v>74</v>
      </c>
      <c r="C131" t="s">
        <v>687</v>
      </c>
      <c r="D131" t="s">
        <v>148</v>
      </c>
      <c r="E131">
        <v>24</v>
      </c>
      <c r="F131">
        <v>600</v>
      </c>
      <c r="G131">
        <v>5450</v>
      </c>
    </row>
    <row r="132" spans="1:7">
      <c r="A132" t="s">
        <v>716</v>
      </c>
      <c r="B132" t="s">
        <v>74</v>
      </c>
      <c r="C132" t="s">
        <v>687</v>
      </c>
      <c r="D132" t="s">
        <v>148</v>
      </c>
      <c r="E132">
        <v>25</v>
      </c>
      <c r="F132">
        <v>600</v>
      </c>
      <c r="G132">
        <v>5905</v>
      </c>
    </row>
    <row r="133" spans="1:7">
      <c r="A133" t="s">
        <v>717</v>
      </c>
      <c r="B133" t="s">
        <v>74</v>
      </c>
      <c r="C133" t="s">
        <v>687</v>
      </c>
      <c r="D133" t="s">
        <v>148</v>
      </c>
      <c r="E133">
        <v>26</v>
      </c>
      <c r="F133">
        <v>600</v>
      </c>
      <c r="G133">
        <v>6539</v>
      </c>
    </row>
    <row r="134" spans="1:7">
      <c r="A134" t="s">
        <v>718</v>
      </c>
      <c r="B134" t="s">
        <v>74</v>
      </c>
      <c r="C134" t="s">
        <v>687</v>
      </c>
      <c r="D134" t="s">
        <v>148</v>
      </c>
      <c r="E134">
        <v>27</v>
      </c>
      <c r="F134">
        <v>600</v>
      </c>
      <c r="G134">
        <v>6813</v>
      </c>
    </row>
    <row r="135" spans="1:7">
      <c r="A135" t="s">
        <v>719</v>
      </c>
      <c r="B135" t="s">
        <v>74</v>
      </c>
      <c r="C135" t="s">
        <v>687</v>
      </c>
      <c r="D135" t="s">
        <v>148</v>
      </c>
      <c r="E135">
        <v>28</v>
      </c>
      <c r="F135">
        <v>600</v>
      </c>
      <c r="G135">
        <v>7267</v>
      </c>
    </row>
    <row r="136" spans="1:7">
      <c r="A136" t="s">
        <v>720</v>
      </c>
      <c r="B136" t="s">
        <v>74</v>
      </c>
      <c r="C136" t="s">
        <v>687</v>
      </c>
      <c r="D136" t="s">
        <v>148</v>
      </c>
      <c r="E136">
        <v>30</v>
      </c>
      <c r="F136">
        <v>600</v>
      </c>
      <c r="G136">
        <v>7721</v>
      </c>
    </row>
    <row r="137" spans="1:7">
      <c r="A137" t="s">
        <v>721</v>
      </c>
      <c r="B137" t="s">
        <v>74</v>
      </c>
      <c r="C137" t="s">
        <v>687</v>
      </c>
      <c r="D137" t="s">
        <v>148</v>
      </c>
      <c r="E137">
        <v>31</v>
      </c>
      <c r="F137">
        <v>600</v>
      </c>
      <c r="G137">
        <v>8176</v>
      </c>
    </row>
    <row r="138" spans="1:7">
      <c r="A138" t="s">
        <v>722</v>
      </c>
      <c r="B138" t="s">
        <v>74</v>
      </c>
      <c r="C138" t="s">
        <v>687</v>
      </c>
      <c r="D138" t="s">
        <v>148</v>
      </c>
      <c r="E138">
        <v>33</v>
      </c>
      <c r="F138">
        <v>600</v>
      </c>
      <c r="G138">
        <v>8630</v>
      </c>
    </row>
    <row r="139" spans="1:7">
      <c r="A139" t="s">
        <v>723</v>
      </c>
      <c r="B139" t="s">
        <v>74</v>
      </c>
      <c r="C139" t="s">
        <v>687</v>
      </c>
      <c r="D139" t="s">
        <v>148</v>
      </c>
      <c r="E139">
        <v>34</v>
      </c>
      <c r="F139">
        <v>600</v>
      </c>
      <c r="G139">
        <v>9084</v>
      </c>
    </row>
    <row r="140" spans="1:7">
      <c r="A140" t="s">
        <v>724</v>
      </c>
      <c r="B140" t="s">
        <v>74</v>
      </c>
      <c r="C140" t="s">
        <v>687</v>
      </c>
      <c r="D140" t="s">
        <v>148</v>
      </c>
      <c r="E140">
        <v>36</v>
      </c>
      <c r="F140">
        <v>600</v>
      </c>
      <c r="G140">
        <v>9538</v>
      </c>
    </row>
    <row r="141" spans="1:7">
      <c r="A141" t="s">
        <v>725</v>
      </c>
      <c r="B141" t="s">
        <v>74</v>
      </c>
      <c r="C141" t="s">
        <v>687</v>
      </c>
      <c r="D141" t="s">
        <v>148</v>
      </c>
      <c r="E141">
        <v>38</v>
      </c>
      <c r="F141">
        <v>600</v>
      </c>
      <c r="G141">
        <v>9990</v>
      </c>
    </row>
    <row r="142" spans="1:7">
      <c r="A142" t="s">
        <v>726</v>
      </c>
      <c r="B142" t="s">
        <v>74</v>
      </c>
      <c r="C142" t="s">
        <v>687</v>
      </c>
      <c r="D142" t="s">
        <v>148</v>
      </c>
      <c r="E142">
        <v>40</v>
      </c>
      <c r="F142">
        <v>600</v>
      </c>
      <c r="G142">
        <v>10445</v>
      </c>
    </row>
    <row r="143" spans="1:7">
      <c r="A143" t="s">
        <v>727</v>
      </c>
      <c r="B143" t="s">
        <v>74</v>
      </c>
      <c r="C143" t="s">
        <v>687</v>
      </c>
      <c r="D143" t="s">
        <v>148</v>
      </c>
      <c r="E143">
        <v>42</v>
      </c>
      <c r="F143">
        <v>600</v>
      </c>
      <c r="G143">
        <v>10900</v>
      </c>
    </row>
    <row r="144" spans="1:7">
      <c r="A144" t="s">
        <v>728</v>
      </c>
      <c r="B144" t="s">
        <v>74</v>
      </c>
      <c r="C144" t="s">
        <v>687</v>
      </c>
      <c r="D144" t="s">
        <v>148</v>
      </c>
      <c r="E144">
        <v>44</v>
      </c>
      <c r="F144">
        <v>600</v>
      </c>
      <c r="G144">
        <v>11355</v>
      </c>
    </row>
    <row r="146" spans="1:7">
      <c r="A146" t="s">
        <v>729</v>
      </c>
      <c r="B146" t="s">
        <v>74</v>
      </c>
      <c r="C146" t="s">
        <v>643</v>
      </c>
      <c r="D146" t="s">
        <v>730</v>
      </c>
      <c r="E146">
        <v>13</v>
      </c>
      <c r="F146">
        <v>600</v>
      </c>
      <c r="G146">
        <v>3820</v>
      </c>
    </row>
    <row r="147" spans="1:7">
      <c r="A147" t="s">
        <v>731</v>
      </c>
      <c r="B147" t="s">
        <v>74</v>
      </c>
      <c r="C147" t="s">
        <v>643</v>
      </c>
      <c r="D147" t="s">
        <v>730</v>
      </c>
      <c r="E147">
        <v>13</v>
      </c>
      <c r="F147">
        <v>600</v>
      </c>
      <c r="G147">
        <v>3931</v>
      </c>
    </row>
    <row r="148" spans="1:7">
      <c r="A148" t="s">
        <v>732</v>
      </c>
      <c r="B148" t="s">
        <v>74</v>
      </c>
      <c r="C148" t="s">
        <v>643</v>
      </c>
      <c r="D148" t="s">
        <v>730</v>
      </c>
      <c r="E148">
        <v>13</v>
      </c>
      <c r="F148">
        <v>600</v>
      </c>
      <c r="G148">
        <v>4049</v>
      </c>
    </row>
    <row r="149" spans="1:7">
      <c r="A149" t="s">
        <v>733</v>
      </c>
      <c r="B149" t="s">
        <v>74</v>
      </c>
      <c r="C149" t="s">
        <v>643</v>
      </c>
      <c r="D149" t="s">
        <v>730</v>
      </c>
      <c r="E149">
        <v>13</v>
      </c>
      <c r="F149">
        <v>600</v>
      </c>
      <c r="G149">
        <v>4199</v>
      </c>
    </row>
    <row r="150" spans="1:7">
      <c r="A150" t="s">
        <v>734</v>
      </c>
      <c r="B150" t="s">
        <v>74</v>
      </c>
      <c r="C150" t="s">
        <v>643</v>
      </c>
      <c r="D150" t="s">
        <v>730</v>
      </c>
      <c r="E150">
        <v>13</v>
      </c>
      <c r="F150">
        <v>600</v>
      </c>
      <c r="G150">
        <v>4399</v>
      </c>
    </row>
    <row r="151" spans="1:7">
      <c r="A151" t="s">
        <v>735</v>
      </c>
      <c r="B151" t="s">
        <v>74</v>
      </c>
      <c r="C151" t="s">
        <v>643</v>
      </c>
      <c r="D151" t="s">
        <v>730</v>
      </c>
      <c r="E151">
        <v>14</v>
      </c>
      <c r="F151">
        <v>600</v>
      </c>
      <c r="G151">
        <v>4640</v>
      </c>
    </row>
    <row r="152" spans="1:7">
      <c r="A152" t="s">
        <v>736</v>
      </c>
      <c r="B152" t="s">
        <v>74</v>
      </c>
      <c r="C152" t="s">
        <v>643</v>
      </c>
      <c r="D152" t="s">
        <v>730</v>
      </c>
      <c r="E152">
        <v>14</v>
      </c>
      <c r="F152">
        <v>600</v>
      </c>
      <c r="G152">
        <v>4951</v>
      </c>
    </row>
    <row r="153" spans="1:7">
      <c r="A153" t="s">
        <v>737</v>
      </c>
      <c r="B153" t="s">
        <v>74</v>
      </c>
      <c r="C153" t="s">
        <v>643</v>
      </c>
      <c r="D153" t="s">
        <v>730</v>
      </c>
      <c r="E153">
        <v>14</v>
      </c>
      <c r="F153">
        <v>600</v>
      </c>
      <c r="G153">
        <v>5310</v>
      </c>
    </row>
    <row r="154" spans="1:7">
      <c r="A154" t="s">
        <v>738</v>
      </c>
      <c r="B154" t="s">
        <v>74</v>
      </c>
      <c r="C154" t="s">
        <v>643</v>
      </c>
      <c r="D154" t="s">
        <v>730</v>
      </c>
      <c r="E154">
        <v>14</v>
      </c>
      <c r="F154">
        <v>600</v>
      </c>
      <c r="G154">
        <v>5700</v>
      </c>
    </row>
    <row r="155" spans="1:7">
      <c r="A155" t="s">
        <v>739</v>
      </c>
      <c r="B155" t="s">
        <v>74</v>
      </c>
      <c r="C155" t="s">
        <v>643</v>
      </c>
      <c r="D155" t="s">
        <v>730</v>
      </c>
      <c r="E155">
        <v>14</v>
      </c>
      <c r="F155">
        <v>600</v>
      </c>
      <c r="G155">
        <v>6209</v>
      </c>
    </row>
    <row r="156" spans="1:7">
      <c r="A156" t="s">
        <v>740</v>
      </c>
      <c r="B156" t="s">
        <v>74</v>
      </c>
      <c r="C156" t="s">
        <v>643</v>
      </c>
      <c r="D156" t="s">
        <v>730</v>
      </c>
      <c r="E156">
        <v>14</v>
      </c>
      <c r="F156">
        <v>600</v>
      </c>
      <c r="G156">
        <v>6511</v>
      </c>
    </row>
    <row r="157" spans="1:7">
      <c r="A157" t="s">
        <v>741</v>
      </c>
      <c r="B157" t="s">
        <v>74</v>
      </c>
      <c r="C157" t="s">
        <v>643</v>
      </c>
      <c r="D157" t="s">
        <v>730</v>
      </c>
      <c r="E157">
        <v>14</v>
      </c>
      <c r="F157">
        <v>600</v>
      </c>
      <c r="G157">
        <v>7081</v>
      </c>
    </row>
    <row r="158" spans="1:7">
      <c r="A158" t="s">
        <v>742</v>
      </c>
      <c r="B158" t="s">
        <v>74</v>
      </c>
      <c r="C158" t="s">
        <v>643</v>
      </c>
      <c r="D158" t="s">
        <v>730</v>
      </c>
      <c r="E158">
        <v>15</v>
      </c>
      <c r="F158">
        <v>600</v>
      </c>
      <c r="G158">
        <v>7901</v>
      </c>
    </row>
    <row r="159" spans="1:7">
      <c r="A159" t="s">
        <v>743</v>
      </c>
      <c r="B159" t="s">
        <v>74</v>
      </c>
      <c r="C159" t="s">
        <v>643</v>
      </c>
      <c r="D159" t="s">
        <v>730</v>
      </c>
      <c r="E159">
        <v>16</v>
      </c>
      <c r="F159">
        <v>600</v>
      </c>
      <c r="G159">
        <v>8900</v>
      </c>
    </row>
    <row r="160" spans="1:7">
      <c r="A160" t="s">
        <v>744</v>
      </c>
      <c r="B160" t="s">
        <v>74</v>
      </c>
      <c r="C160" t="s">
        <v>643</v>
      </c>
      <c r="D160" t="s">
        <v>730</v>
      </c>
      <c r="E160">
        <v>19</v>
      </c>
      <c r="F160">
        <v>600</v>
      </c>
      <c r="G160">
        <v>10399</v>
      </c>
    </row>
    <row r="161" spans="1:7">
      <c r="A161" t="s">
        <v>745</v>
      </c>
      <c r="B161" t="s">
        <v>74</v>
      </c>
      <c r="C161" t="s">
        <v>643</v>
      </c>
      <c r="D161" t="s">
        <v>730</v>
      </c>
      <c r="E161">
        <v>22</v>
      </c>
      <c r="F161">
        <v>600</v>
      </c>
      <c r="G161">
        <v>11355</v>
      </c>
    </row>
    <row r="162" spans="1:7">
      <c r="A162" t="s">
        <v>746</v>
      </c>
      <c r="B162" t="s">
        <v>74</v>
      </c>
      <c r="C162" t="s">
        <v>643</v>
      </c>
      <c r="D162" t="s">
        <v>730</v>
      </c>
      <c r="E162">
        <v>23</v>
      </c>
      <c r="F162">
        <v>600</v>
      </c>
      <c r="G162">
        <v>12491</v>
      </c>
    </row>
    <row r="163" spans="1:7">
      <c r="A163" t="s">
        <v>747</v>
      </c>
      <c r="B163" t="s">
        <v>74</v>
      </c>
      <c r="C163" t="s">
        <v>643</v>
      </c>
      <c r="D163" t="s">
        <v>730</v>
      </c>
      <c r="E163">
        <v>24</v>
      </c>
      <c r="F163">
        <v>600</v>
      </c>
      <c r="G163">
        <v>13399</v>
      </c>
    </row>
    <row r="164" spans="1:7">
      <c r="A164" t="s">
        <v>748</v>
      </c>
      <c r="B164" t="s">
        <v>74</v>
      </c>
      <c r="C164" t="s">
        <v>643</v>
      </c>
      <c r="D164" t="s">
        <v>730</v>
      </c>
      <c r="E164">
        <v>27</v>
      </c>
      <c r="F164">
        <v>600</v>
      </c>
      <c r="G164">
        <v>14762</v>
      </c>
    </row>
    <row r="165" spans="1:7">
      <c r="A165" t="s">
        <v>749</v>
      </c>
      <c r="B165" t="s">
        <v>74</v>
      </c>
      <c r="C165" t="s">
        <v>643</v>
      </c>
      <c r="D165" t="s">
        <v>730</v>
      </c>
      <c r="E165">
        <v>29</v>
      </c>
      <c r="F165">
        <v>600</v>
      </c>
      <c r="G165">
        <v>15999</v>
      </c>
    </row>
    <row r="167" spans="1:7">
      <c r="A167" t="s">
        <v>750</v>
      </c>
      <c r="B167" t="s">
        <v>74</v>
      </c>
      <c r="C167" t="s">
        <v>591</v>
      </c>
      <c r="D167" t="s">
        <v>730</v>
      </c>
      <c r="E167">
        <v>34</v>
      </c>
      <c r="F167">
        <v>600</v>
      </c>
      <c r="G167">
        <v>17037</v>
      </c>
    </row>
    <row r="168" spans="1:7">
      <c r="A168" t="s">
        <v>751</v>
      </c>
      <c r="B168" t="s">
        <v>74</v>
      </c>
      <c r="C168" t="s">
        <v>591</v>
      </c>
      <c r="D168" t="s">
        <v>730</v>
      </c>
      <c r="E168">
        <v>34</v>
      </c>
      <c r="F168">
        <v>600</v>
      </c>
      <c r="G168">
        <v>18148</v>
      </c>
    </row>
    <row r="169" spans="1:7">
      <c r="A169" t="s">
        <v>752</v>
      </c>
      <c r="B169" t="s">
        <v>74</v>
      </c>
      <c r="C169" t="s">
        <v>591</v>
      </c>
      <c r="D169" t="s">
        <v>730</v>
      </c>
      <c r="E169">
        <v>35</v>
      </c>
      <c r="F169">
        <v>600</v>
      </c>
      <c r="G169">
        <v>18797</v>
      </c>
    </row>
    <row r="170" spans="1:7">
      <c r="A170" t="s">
        <v>753</v>
      </c>
      <c r="B170" t="s">
        <v>74</v>
      </c>
      <c r="C170" t="s">
        <v>591</v>
      </c>
      <c r="D170" t="s">
        <v>730</v>
      </c>
      <c r="E170">
        <v>35</v>
      </c>
      <c r="F170">
        <v>600</v>
      </c>
      <c r="G170">
        <v>19467</v>
      </c>
    </row>
    <row r="171" spans="1:7">
      <c r="A171" t="s">
        <v>754</v>
      </c>
      <c r="B171" t="s">
        <v>74</v>
      </c>
      <c r="C171" t="s">
        <v>591</v>
      </c>
      <c r="D171" t="s">
        <v>730</v>
      </c>
      <c r="E171">
        <v>35</v>
      </c>
      <c r="F171">
        <v>600</v>
      </c>
      <c r="G171">
        <v>20464</v>
      </c>
    </row>
    <row r="172" spans="1:7">
      <c r="A172" t="s">
        <v>755</v>
      </c>
      <c r="B172" t="s">
        <v>74</v>
      </c>
      <c r="C172" t="s">
        <v>591</v>
      </c>
      <c r="D172" t="s">
        <v>730</v>
      </c>
      <c r="E172">
        <v>36</v>
      </c>
      <c r="F172">
        <v>600</v>
      </c>
      <c r="G172">
        <v>21527</v>
      </c>
    </row>
    <row r="173" spans="1:7">
      <c r="A173" t="s">
        <v>756</v>
      </c>
      <c r="B173" t="s">
        <v>74</v>
      </c>
      <c r="C173" t="s">
        <v>591</v>
      </c>
      <c r="D173" t="s">
        <v>730</v>
      </c>
      <c r="E173">
        <v>36</v>
      </c>
      <c r="F173">
        <v>600</v>
      </c>
      <c r="G173">
        <v>22449</v>
      </c>
    </row>
    <row r="174" spans="1:7">
      <c r="A174" t="s">
        <v>757</v>
      </c>
      <c r="B174" t="s">
        <v>74</v>
      </c>
      <c r="C174" t="s">
        <v>591</v>
      </c>
      <c r="D174" t="s">
        <v>730</v>
      </c>
      <c r="E174">
        <v>36</v>
      </c>
      <c r="F174">
        <v>600</v>
      </c>
      <c r="G174">
        <v>23482</v>
      </c>
    </row>
    <row r="175" spans="1:7">
      <c r="A175" t="s">
        <v>758</v>
      </c>
      <c r="B175" t="s">
        <v>74</v>
      </c>
      <c r="C175" t="s">
        <v>591</v>
      </c>
      <c r="D175" t="s">
        <v>730</v>
      </c>
      <c r="E175">
        <v>37</v>
      </c>
      <c r="F175">
        <v>600</v>
      </c>
      <c r="G175">
        <v>24531</v>
      </c>
    </row>
    <row r="176" spans="1:7">
      <c r="A176" t="s">
        <v>759</v>
      </c>
      <c r="B176" t="s">
        <v>74</v>
      </c>
      <c r="C176" t="s">
        <v>591</v>
      </c>
      <c r="D176" t="s">
        <v>730</v>
      </c>
      <c r="E176">
        <v>38</v>
      </c>
      <c r="F176">
        <v>600</v>
      </c>
      <c r="G176">
        <v>25621</v>
      </c>
    </row>
    <row r="177" spans="1:7">
      <c r="A177" t="s">
        <v>760</v>
      </c>
      <c r="B177" t="s">
        <v>74</v>
      </c>
      <c r="C177" t="s">
        <v>591</v>
      </c>
      <c r="D177" t="s">
        <v>730</v>
      </c>
      <c r="E177">
        <v>38</v>
      </c>
      <c r="F177">
        <v>600</v>
      </c>
      <c r="G177">
        <v>26528</v>
      </c>
    </row>
    <row r="178" spans="1:7">
      <c r="A178" t="s">
        <v>761</v>
      </c>
      <c r="B178" t="s">
        <v>74</v>
      </c>
      <c r="C178" t="s">
        <v>591</v>
      </c>
      <c r="D178" t="s">
        <v>730</v>
      </c>
      <c r="E178">
        <v>38</v>
      </c>
      <c r="F178">
        <v>600</v>
      </c>
      <c r="G178">
        <v>27686</v>
      </c>
    </row>
    <row r="179" spans="1:7">
      <c r="A179" t="s">
        <v>762</v>
      </c>
      <c r="B179" t="s">
        <v>74</v>
      </c>
      <c r="C179" t="s">
        <v>591</v>
      </c>
      <c r="D179" t="s">
        <v>730</v>
      </c>
      <c r="E179">
        <v>38</v>
      </c>
      <c r="F179">
        <v>600</v>
      </c>
      <c r="G179">
        <v>29157</v>
      </c>
    </row>
    <row r="180" spans="1:7">
      <c r="A180" t="s">
        <v>763</v>
      </c>
      <c r="B180" t="s">
        <v>74</v>
      </c>
      <c r="C180" t="s">
        <v>591</v>
      </c>
      <c r="D180" t="s">
        <v>730</v>
      </c>
      <c r="E180">
        <v>39</v>
      </c>
      <c r="F180">
        <v>600</v>
      </c>
      <c r="G180">
        <v>29954</v>
      </c>
    </row>
    <row r="181" spans="1:7">
      <c r="A181" t="s">
        <v>764</v>
      </c>
      <c r="B181" t="s">
        <v>74</v>
      </c>
      <c r="C181" t="s">
        <v>591</v>
      </c>
      <c r="D181" t="s">
        <v>730</v>
      </c>
      <c r="E181">
        <v>39</v>
      </c>
      <c r="F181">
        <v>600</v>
      </c>
      <c r="G181">
        <v>30976</v>
      </c>
    </row>
    <row r="182" spans="1:7">
      <c r="A182" t="s">
        <v>765</v>
      </c>
      <c r="B182" t="s">
        <v>74</v>
      </c>
      <c r="C182" t="s">
        <v>591</v>
      </c>
      <c r="D182" t="s">
        <v>730</v>
      </c>
      <c r="E182">
        <v>40</v>
      </c>
      <c r="F182">
        <v>600</v>
      </c>
      <c r="G182">
        <v>32260</v>
      </c>
    </row>
    <row r="183" spans="1:7">
      <c r="A183" t="s">
        <v>766</v>
      </c>
      <c r="B183" t="s">
        <v>74</v>
      </c>
      <c r="C183" t="s">
        <v>591</v>
      </c>
      <c r="D183" t="s">
        <v>730</v>
      </c>
      <c r="E183">
        <v>40</v>
      </c>
      <c r="F183">
        <v>600</v>
      </c>
      <c r="G183">
        <v>33565</v>
      </c>
    </row>
    <row r="184" spans="1:7">
      <c r="A184" t="s">
        <v>767</v>
      </c>
      <c r="B184" t="s">
        <v>74</v>
      </c>
      <c r="C184" t="s">
        <v>591</v>
      </c>
      <c r="D184" t="s">
        <v>730</v>
      </c>
      <c r="E184">
        <v>40</v>
      </c>
      <c r="F184">
        <v>600</v>
      </c>
      <c r="G184">
        <v>34953</v>
      </c>
    </row>
    <row r="185" spans="1:7">
      <c r="A185" t="s">
        <v>768</v>
      </c>
      <c r="B185" t="s">
        <v>74</v>
      </c>
      <c r="C185" t="s">
        <v>591</v>
      </c>
      <c r="D185" t="s">
        <v>730</v>
      </c>
      <c r="E185">
        <v>42</v>
      </c>
      <c r="F185">
        <v>600</v>
      </c>
      <c r="G185">
        <v>36336</v>
      </c>
    </row>
    <row r="186" spans="1:7">
      <c r="A186" t="s">
        <v>769</v>
      </c>
      <c r="B186" t="s">
        <v>74</v>
      </c>
      <c r="C186" t="s">
        <v>591</v>
      </c>
      <c r="D186" t="s">
        <v>730</v>
      </c>
      <c r="E186">
        <v>43</v>
      </c>
      <c r="F186">
        <v>600</v>
      </c>
      <c r="G186">
        <v>37685</v>
      </c>
    </row>
    <row r="187" spans="1:7">
      <c r="A187" t="s">
        <v>770</v>
      </c>
      <c r="B187" t="s">
        <v>74</v>
      </c>
      <c r="C187" t="s">
        <v>591</v>
      </c>
      <c r="D187" t="s">
        <v>730</v>
      </c>
      <c r="E187">
        <v>44</v>
      </c>
      <c r="F187">
        <v>600</v>
      </c>
      <c r="G187">
        <v>38607</v>
      </c>
    </row>
    <row r="188" spans="1:7">
      <c r="A188" t="s">
        <v>771</v>
      </c>
      <c r="B188" t="s">
        <v>74</v>
      </c>
      <c r="C188" t="s">
        <v>591</v>
      </c>
      <c r="D188" t="s">
        <v>730</v>
      </c>
      <c r="E188">
        <v>46</v>
      </c>
      <c r="F188">
        <v>600</v>
      </c>
      <c r="G188">
        <v>40971</v>
      </c>
    </row>
    <row r="189" spans="1:7">
      <c r="A189" t="s">
        <v>772</v>
      </c>
      <c r="B189" t="s">
        <v>74</v>
      </c>
      <c r="C189" t="s">
        <v>591</v>
      </c>
      <c r="D189" t="s">
        <v>730</v>
      </c>
      <c r="E189">
        <v>49</v>
      </c>
      <c r="F189">
        <v>600</v>
      </c>
      <c r="G189">
        <v>45000</v>
      </c>
    </row>
    <row r="190" spans="1:7" ht="15" customHeight="1"/>
    <row r="191" spans="1:7" ht="15" customHeight="1">
      <c r="A191" t="s">
        <v>773</v>
      </c>
      <c r="B191" t="s">
        <v>74</v>
      </c>
      <c r="C191" t="s">
        <v>774</v>
      </c>
      <c r="D191" t="s">
        <v>148</v>
      </c>
      <c r="E191">
        <v>7</v>
      </c>
      <c r="F191">
        <v>350</v>
      </c>
      <c r="G191">
        <v>25</v>
      </c>
    </row>
    <row r="192" spans="1:7">
      <c r="A192" t="s">
        <v>775</v>
      </c>
      <c r="B192" t="s">
        <v>74</v>
      </c>
      <c r="C192" t="s">
        <v>774</v>
      </c>
      <c r="D192" t="s">
        <v>148</v>
      </c>
      <c r="E192">
        <v>7</v>
      </c>
      <c r="F192">
        <v>350</v>
      </c>
      <c r="G192">
        <v>36</v>
      </c>
    </row>
    <row r="193" spans="1:7">
      <c r="A193" t="s">
        <v>776</v>
      </c>
      <c r="B193" t="s">
        <v>74</v>
      </c>
      <c r="C193" t="s">
        <v>774</v>
      </c>
      <c r="D193" t="s">
        <v>148</v>
      </c>
      <c r="E193">
        <v>7</v>
      </c>
      <c r="F193">
        <v>350</v>
      </c>
      <c r="G193">
        <v>43</v>
      </c>
    </row>
    <row r="194" spans="1:7">
      <c r="A194" t="s">
        <v>777</v>
      </c>
      <c r="B194" t="s">
        <v>74</v>
      </c>
      <c r="C194" t="s">
        <v>774</v>
      </c>
      <c r="D194" t="s">
        <v>148</v>
      </c>
      <c r="E194">
        <v>7</v>
      </c>
      <c r="F194">
        <v>350</v>
      </c>
      <c r="G194">
        <v>55</v>
      </c>
    </row>
    <row r="195" spans="1:7">
      <c r="A195" t="s">
        <v>778</v>
      </c>
      <c r="B195" t="s">
        <v>74</v>
      </c>
      <c r="C195" t="s">
        <v>774</v>
      </c>
      <c r="D195" t="s">
        <v>148</v>
      </c>
      <c r="E195">
        <v>8</v>
      </c>
      <c r="F195">
        <v>350</v>
      </c>
      <c r="G195">
        <v>75</v>
      </c>
    </row>
    <row r="196" spans="1:7">
      <c r="A196" t="s">
        <v>779</v>
      </c>
      <c r="B196" t="s">
        <v>74</v>
      </c>
      <c r="C196" t="s">
        <v>774</v>
      </c>
      <c r="D196" t="s">
        <v>148</v>
      </c>
      <c r="E196">
        <v>9</v>
      </c>
      <c r="F196">
        <v>350</v>
      </c>
      <c r="G196">
        <v>84</v>
      </c>
    </row>
    <row r="197" spans="1:7">
      <c r="A197" t="s">
        <v>780</v>
      </c>
      <c r="B197" t="s">
        <v>74</v>
      </c>
      <c r="C197" t="s">
        <v>774</v>
      </c>
      <c r="D197" t="s">
        <v>148</v>
      </c>
      <c r="E197">
        <v>10</v>
      </c>
      <c r="F197">
        <v>350</v>
      </c>
      <c r="G197">
        <v>104</v>
      </c>
    </row>
    <row r="198" spans="1:7">
      <c r="A198" t="s">
        <v>781</v>
      </c>
      <c r="B198" t="s">
        <v>74</v>
      </c>
      <c r="C198" t="s">
        <v>774</v>
      </c>
      <c r="D198" t="s">
        <v>148</v>
      </c>
      <c r="E198">
        <v>10</v>
      </c>
      <c r="F198">
        <v>350</v>
      </c>
      <c r="G198">
        <v>114</v>
      </c>
    </row>
    <row r="199" spans="1:7">
      <c r="A199" t="s">
        <v>782</v>
      </c>
      <c r="B199" t="s">
        <v>74</v>
      </c>
      <c r="C199" t="s">
        <v>774</v>
      </c>
      <c r="D199" t="s">
        <v>148</v>
      </c>
      <c r="E199">
        <v>11</v>
      </c>
      <c r="F199">
        <v>350</v>
      </c>
      <c r="G199">
        <v>129</v>
      </c>
    </row>
    <row r="200" spans="1:7">
      <c r="A200" t="s">
        <v>783</v>
      </c>
      <c r="B200" t="s">
        <v>74</v>
      </c>
      <c r="C200" t="s">
        <v>774</v>
      </c>
      <c r="D200" t="s">
        <v>148</v>
      </c>
      <c r="E200">
        <v>11</v>
      </c>
      <c r="F200">
        <v>350</v>
      </c>
      <c r="G200">
        <v>154</v>
      </c>
    </row>
    <row r="201" spans="1:7">
      <c r="A201" t="s">
        <v>784</v>
      </c>
      <c r="B201" t="s">
        <v>74</v>
      </c>
      <c r="C201" t="s">
        <v>774</v>
      </c>
      <c r="D201" t="s">
        <v>148</v>
      </c>
      <c r="E201">
        <v>12</v>
      </c>
      <c r="F201">
        <v>350</v>
      </c>
      <c r="G201">
        <v>175</v>
      </c>
    </row>
    <row r="202" spans="1:7">
      <c r="A202" t="s">
        <v>785</v>
      </c>
      <c r="B202" t="s">
        <v>74</v>
      </c>
      <c r="C202" t="s">
        <v>774</v>
      </c>
      <c r="D202" t="s">
        <v>148</v>
      </c>
      <c r="E202">
        <v>12</v>
      </c>
      <c r="F202">
        <v>350</v>
      </c>
      <c r="G202">
        <v>204</v>
      </c>
    </row>
    <row r="203" spans="1:7">
      <c r="A203" t="s">
        <v>786</v>
      </c>
      <c r="B203" t="s">
        <v>74</v>
      </c>
      <c r="C203" t="s">
        <v>774</v>
      </c>
      <c r="D203" t="s">
        <v>148</v>
      </c>
      <c r="E203">
        <v>12</v>
      </c>
      <c r="F203">
        <v>350</v>
      </c>
      <c r="G203">
        <v>241</v>
      </c>
    </row>
    <row r="204" spans="1:7">
      <c r="A204" t="s">
        <v>787</v>
      </c>
      <c r="B204" t="s">
        <v>74</v>
      </c>
      <c r="C204" t="s">
        <v>774</v>
      </c>
      <c r="D204" t="s">
        <v>148</v>
      </c>
      <c r="E204">
        <v>12</v>
      </c>
      <c r="F204">
        <v>350</v>
      </c>
      <c r="G204">
        <v>279</v>
      </c>
    </row>
    <row r="205" spans="1:7">
      <c r="A205" t="s">
        <v>788</v>
      </c>
      <c r="B205" t="s">
        <v>74</v>
      </c>
      <c r="C205" t="s">
        <v>774</v>
      </c>
      <c r="D205" t="s">
        <v>148</v>
      </c>
      <c r="E205">
        <v>13</v>
      </c>
      <c r="F205">
        <v>350</v>
      </c>
      <c r="G205">
        <v>320</v>
      </c>
    </row>
    <row r="206" spans="1:7">
      <c r="A206" t="s">
        <v>789</v>
      </c>
      <c r="B206" t="s">
        <v>74</v>
      </c>
      <c r="C206" t="s">
        <v>774</v>
      </c>
      <c r="D206" t="s">
        <v>148</v>
      </c>
      <c r="E206">
        <v>13</v>
      </c>
      <c r="F206">
        <v>350</v>
      </c>
      <c r="G206">
        <v>350</v>
      </c>
    </row>
    <row r="207" spans="1:7">
      <c r="A207" t="s">
        <v>790</v>
      </c>
      <c r="B207" t="s">
        <v>74</v>
      </c>
      <c r="C207" t="s">
        <v>774</v>
      </c>
      <c r="D207" t="s">
        <v>148</v>
      </c>
      <c r="E207">
        <v>13</v>
      </c>
      <c r="F207">
        <v>350</v>
      </c>
      <c r="G207">
        <v>400</v>
      </c>
    </row>
    <row r="208" spans="1:7">
      <c r="A208" t="s">
        <v>791</v>
      </c>
      <c r="B208" t="s">
        <v>74</v>
      </c>
      <c r="C208" t="s">
        <v>774</v>
      </c>
      <c r="D208" t="s">
        <v>148</v>
      </c>
      <c r="E208">
        <v>14</v>
      </c>
      <c r="F208">
        <v>350</v>
      </c>
      <c r="G208">
        <v>477</v>
      </c>
    </row>
    <row r="209" spans="1:7">
      <c r="A209" t="s">
        <v>792</v>
      </c>
      <c r="B209" t="s">
        <v>74</v>
      </c>
      <c r="C209" t="s">
        <v>774</v>
      </c>
      <c r="D209" t="s">
        <v>148</v>
      </c>
      <c r="E209">
        <v>14</v>
      </c>
      <c r="F209">
        <v>350</v>
      </c>
      <c r="G209">
        <v>545</v>
      </c>
    </row>
    <row r="211" spans="1:7">
      <c r="A211" t="s">
        <v>793</v>
      </c>
      <c r="B211" t="s">
        <v>74</v>
      </c>
      <c r="C211" t="s">
        <v>794</v>
      </c>
      <c r="D211" t="s">
        <v>148</v>
      </c>
      <c r="E211">
        <v>14</v>
      </c>
      <c r="F211">
        <v>350</v>
      </c>
      <c r="G211">
        <v>615</v>
      </c>
    </row>
    <row r="212" spans="1:7" ht="15" customHeight="1">
      <c r="A212" t="s">
        <v>795</v>
      </c>
      <c r="B212" t="s">
        <v>74</v>
      </c>
      <c r="C212" t="s">
        <v>794</v>
      </c>
      <c r="D212" t="s">
        <v>148</v>
      </c>
      <c r="E212">
        <v>14</v>
      </c>
      <c r="F212">
        <v>350</v>
      </c>
      <c r="G212">
        <v>670</v>
      </c>
    </row>
    <row r="213" spans="1:7" ht="15" customHeight="1">
      <c r="A213" t="s">
        <v>796</v>
      </c>
      <c r="B213" t="s">
        <v>74</v>
      </c>
      <c r="C213" t="s">
        <v>794</v>
      </c>
      <c r="D213" t="s">
        <v>148</v>
      </c>
      <c r="E213">
        <v>14</v>
      </c>
      <c r="F213">
        <v>350</v>
      </c>
      <c r="G213">
        <v>736</v>
      </c>
    </row>
    <row r="214" spans="1:7">
      <c r="A214" t="s">
        <v>797</v>
      </c>
      <c r="B214" t="s">
        <v>74</v>
      </c>
      <c r="C214" t="s">
        <v>794</v>
      </c>
      <c r="D214" t="s">
        <v>148</v>
      </c>
      <c r="E214">
        <v>16</v>
      </c>
      <c r="F214">
        <v>350</v>
      </c>
      <c r="G214">
        <v>799</v>
      </c>
    </row>
    <row r="215" spans="1:7">
      <c r="A215" t="s">
        <v>798</v>
      </c>
      <c r="B215" t="s">
        <v>74</v>
      </c>
      <c r="C215" t="s">
        <v>794</v>
      </c>
      <c r="D215" t="s">
        <v>148</v>
      </c>
      <c r="E215">
        <v>19</v>
      </c>
      <c r="F215">
        <v>350</v>
      </c>
      <c r="G215">
        <v>870</v>
      </c>
    </row>
    <row r="216" spans="1:7">
      <c r="A216" t="s">
        <v>799</v>
      </c>
      <c r="B216" t="s">
        <v>74</v>
      </c>
      <c r="C216" t="s">
        <v>794</v>
      </c>
      <c r="D216" t="s">
        <v>148</v>
      </c>
      <c r="E216">
        <v>21</v>
      </c>
      <c r="F216">
        <v>350</v>
      </c>
      <c r="G216">
        <v>936</v>
      </c>
    </row>
    <row r="218" spans="1:7">
      <c r="A218" t="s">
        <v>800</v>
      </c>
      <c r="B218" t="s">
        <v>74</v>
      </c>
      <c r="C218" t="s">
        <v>801</v>
      </c>
      <c r="D218" t="s">
        <v>148</v>
      </c>
      <c r="E218">
        <v>22</v>
      </c>
      <c r="F218">
        <v>350</v>
      </c>
      <c r="G218">
        <v>1020</v>
      </c>
    </row>
    <row r="219" spans="1:7">
      <c r="A219" t="s">
        <v>802</v>
      </c>
      <c r="B219" t="s">
        <v>74</v>
      </c>
      <c r="C219" t="s">
        <v>801</v>
      </c>
      <c r="D219" t="s">
        <v>148</v>
      </c>
      <c r="E219">
        <v>22</v>
      </c>
      <c r="F219">
        <v>350</v>
      </c>
      <c r="G219">
        <v>1081</v>
      </c>
    </row>
    <row r="220" spans="1:7">
      <c r="A220" t="s">
        <v>803</v>
      </c>
      <c r="B220" t="s">
        <v>74</v>
      </c>
      <c r="C220" t="s">
        <v>801</v>
      </c>
      <c r="D220" t="s">
        <v>148</v>
      </c>
      <c r="E220">
        <v>22</v>
      </c>
      <c r="F220">
        <v>350</v>
      </c>
      <c r="G220">
        <v>1195</v>
      </c>
    </row>
    <row r="221" spans="1:7">
      <c r="A221" t="s">
        <v>804</v>
      </c>
      <c r="B221" t="s">
        <v>74</v>
      </c>
      <c r="C221" t="s">
        <v>801</v>
      </c>
      <c r="D221" t="s">
        <v>148</v>
      </c>
      <c r="E221">
        <v>23</v>
      </c>
      <c r="F221">
        <v>350</v>
      </c>
      <c r="G221">
        <v>1335</v>
      </c>
    </row>
    <row r="222" spans="1:7">
      <c r="A222" t="s">
        <v>805</v>
      </c>
      <c r="B222" t="s">
        <v>74</v>
      </c>
      <c r="C222" t="s">
        <v>801</v>
      </c>
      <c r="D222" t="s">
        <v>148</v>
      </c>
      <c r="E222">
        <v>23</v>
      </c>
      <c r="F222">
        <v>350</v>
      </c>
      <c r="G222">
        <v>1483</v>
      </c>
    </row>
    <row r="223" spans="1:7">
      <c r="A223" t="s">
        <v>806</v>
      </c>
      <c r="B223" t="s">
        <v>74</v>
      </c>
      <c r="C223" t="s">
        <v>801</v>
      </c>
      <c r="D223" t="s">
        <v>148</v>
      </c>
      <c r="E223">
        <v>23</v>
      </c>
      <c r="F223">
        <v>350</v>
      </c>
      <c r="G223">
        <v>1581</v>
      </c>
    </row>
    <row r="224" spans="1:7">
      <c r="A224" t="s">
        <v>807</v>
      </c>
      <c r="B224" t="s">
        <v>74</v>
      </c>
      <c r="C224" t="s">
        <v>801</v>
      </c>
      <c r="D224" t="s">
        <v>148</v>
      </c>
      <c r="E224">
        <v>24</v>
      </c>
      <c r="F224">
        <v>350</v>
      </c>
      <c r="G224">
        <v>1774</v>
      </c>
    </row>
    <row r="225" spans="1:7">
      <c r="A225" t="s">
        <v>808</v>
      </c>
      <c r="B225" t="s">
        <v>74</v>
      </c>
      <c r="C225" t="s">
        <v>801</v>
      </c>
      <c r="D225" t="s">
        <v>148</v>
      </c>
      <c r="E225">
        <v>24</v>
      </c>
      <c r="F225">
        <v>350</v>
      </c>
      <c r="G225">
        <v>1833</v>
      </c>
    </row>
    <row r="226" spans="1:7">
      <c r="A226" t="s">
        <v>809</v>
      </c>
      <c r="B226" t="s">
        <v>74</v>
      </c>
      <c r="C226" t="s">
        <v>801</v>
      </c>
      <c r="D226" t="s">
        <v>148</v>
      </c>
      <c r="E226">
        <v>25</v>
      </c>
      <c r="F226">
        <v>350</v>
      </c>
      <c r="G226">
        <v>2080</v>
      </c>
    </row>
    <row r="227" spans="1:7">
      <c r="A227" t="s">
        <v>810</v>
      </c>
      <c r="B227" t="s">
        <v>74</v>
      </c>
      <c r="C227" t="s">
        <v>801</v>
      </c>
      <c r="D227" t="s">
        <v>148</v>
      </c>
      <c r="E227">
        <v>26</v>
      </c>
      <c r="F227">
        <v>350</v>
      </c>
      <c r="G227">
        <v>2251</v>
      </c>
    </row>
    <row r="228" spans="1:7">
      <c r="A228" t="s">
        <v>811</v>
      </c>
      <c r="B228" t="s">
        <v>74</v>
      </c>
      <c r="C228" t="s">
        <v>801</v>
      </c>
      <c r="D228" t="s">
        <v>148</v>
      </c>
      <c r="E228">
        <v>27</v>
      </c>
      <c r="F228">
        <v>350</v>
      </c>
      <c r="G228">
        <v>2319</v>
      </c>
    </row>
    <row r="229" spans="1:7">
      <c r="A229" t="s">
        <v>812</v>
      </c>
      <c r="B229" t="s">
        <v>74</v>
      </c>
      <c r="C229" t="s">
        <v>801</v>
      </c>
      <c r="D229" t="s">
        <v>148</v>
      </c>
      <c r="E229">
        <v>28</v>
      </c>
      <c r="F229">
        <v>350</v>
      </c>
      <c r="G229">
        <v>2448</v>
      </c>
    </row>
    <row r="231" spans="1:7">
      <c r="A231" t="s">
        <v>813</v>
      </c>
      <c r="B231" t="s">
        <v>74</v>
      </c>
      <c r="C231" t="s">
        <v>814</v>
      </c>
      <c r="D231" t="s">
        <v>148</v>
      </c>
      <c r="E231">
        <v>12</v>
      </c>
      <c r="F231">
        <v>350</v>
      </c>
      <c r="G231">
        <v>674</v>
      </c>
    </row>
    <row r="232" spans="1:7">
      <c r="A232" t="s">
        <v>815</v>
      </c>
      <c r="B232" t="s">
        <v>74</v>
      </c>
      <c r="C232" t="s">
        <v>814</v>
      </c>
      <c r="D232" t="s">
        <v>148</v>
      </c>
      <c r="E232">
        <v>12</v>
      </c>
      <c r="F232">
        <v>350</v>
      </c>
      <c r="G232">
        <v>861</v>
      </c>
    </row>
    <row r="233" spans="1:7" ht="15" customHeight="1">
      <c r="A233" t="s">
        <v>816</v>
      </c>
      <c r="B233" t="s">
        <v>74</v>
      </c>
      <c r="C233" t="s">
        <v>814</v>
      </c>
      <c r="D233" t="s">
        <v>148</v>
      </c>
      <c r="E233">
        <v>12</v>
      </c>
      <c r="F233">
        <v>350</v>
      </c>
      <c r="G233">
        <v>1020</v>
      </c>
    </row>
    <row r="234" spans="1:7">
      <c r="A234" t="s">
        <v>817</v>
      </c>
      <c r="B234" t="s">
        <v>74</v>
      </c>
      <c r="C234" t="s">
        <v>814</v>
      </c>
      <c r="D234" t="s">
        <v>148</v>
      </c>
      <c r="E234">
        <v>12</v>
      </c>
      <c r="F234">
        <v>350</v>
      </c>
      <c r="G234">
        <v>1136</v>
      </c>
    </row>
    <row r="235" spans="1:7">
      <c r="A235" t="s">
        <v>818</v>
      </c>
      <c r="B235" t="s">
        <v>74</v>
      </c>
      <c r="C235" t="s">
        <v>814</v>
      </c>
      <c r="D235" t="s">
        <v>148</v>
      </c>
      <c r="E235">
        <v>12</v>
      </c>
      <c r="F235">
        <v>350</v>
      </c>
      <c r="G235">
        <v>1190</v>
      </c>
    </row>
    <row r="236" spans="1:7">
      <c r="A236" t="s">
        <v>819</v>
      </c>
      <c r="B236" t="s">
        <v>74</v>
      </c>
      <c r="C236" t="s">
        <v>814</v>
      </c>
      <c r="D236" t="s">
        <v>148</v>
      </c>
      <c r="E236">
        <v>13</v>
      </c>
      <c r="F236">
        <v>350</v>
      </c>
      <c r="G236">
        <v>1272</v>
      </c>
    </row>
    <row r="237" spans="1:7">
      <c r="A237" t="s">
        <v>820</v>
      </c>
      <c r="B237" t="s">
        <v>74</v>
      </c>
      <c r="C237" t="s">
        <v>814</v>
      </c>
      <c r="D237" t="s">
        <v>148</v>
      </c>
      <c r="E237">
        <v>13</v>
      </c>
      <c r="F237">
        <v>350</v>
      </c>
      <c r="G237">
        <v>1349</v>
      </c>
    </row>
    <row r="238" spans="1:7">
      <c r="A238" t="s">
        <v>821</v>
      </c>
      <c r="B238" t="s">
        <v>74</v>
      </c>
      <c r="C238" t="s">
        <v>814</v>
      </c>
      <c r="D238" t="s">
        <v>148</v>
      </c>
      <c r="E238">
        <v>13</v>
      </c>
      <c r="F238">
        <v>350</v>
      </c>
      <c r="G238">
        <v>1485</v>
      </c>
    </row>
    <row r="239" spans="1:7">
      <c r="A239" t="s">
        <v>822</v>
      </c>
      <c r="B239" t="s">
        <v>74</v>
      </c>
      <c r="C239" t="s">
        <v>814</v>
      </c>
      <c r="D239" t="s">
        <v>148</v>
      </c>
      <c r="E239">
        <v>14</v>
      </c>
      <c r="F239">
        <v>350</v>
      </c>
      <c r="G239">
        <v>1567</v>
      </c>
    </row>
    <row r="240" spans="1:7">
      <c r="A240" t="s">
        <v>823</v>
      </c>
      <c r="B240" t="s">
        <v>74</v>
      </c>
      <c r="C240" t="s">
        <v>814</v>
      </c>
      <c r="D240" t="s">
        <v>148</v>
      </c>
      <c r="E240">
        <v>14</v>
      </c>
      <c r="F240">
        <v>350</v>
      </c>
      <c r="G240">
        <v>1631</v>
      </c>
    </row>
    <row r="241" spans="1:7">
      <c r="A241" t="s">
        <v>824</v>
      </c>
      <c r="B241" t="s">
        <v>74</v>
      </c>
      <c r="C241" t="s">
        <v>814</v>
      </c>
      <c r="D241" t="s">
        <v>148</v>
      </c>
      <c r="E241">
        <v>14</v>
      </c>
      <c r="F241">
        <v>350</v>
      </c>
      <c r="G241">
        <v>1815</v>
      </c>
    </row>
    <row r="242" spans="1:7">
      <c r="A242" t="s">
        <v>825</v>
      </c>
      <c r="B242" t="s">
        <v>74</v>
      </c>
      <c r="C242" t="s">
        <v>814</v>
      </c>
      <c r="D242" t="s">
        <v>148</v>
      </c>
      <c r="E242">
        <v>15</v>
      </c>
      <c r="F242">
        <v>350</v>
      </c>
      <c r="G242">
        <v>2001</v>
      </c>
    </row>
    <row r="243" spans="1:7">
      <c r="A243" t="s">
        <v>826</v>
      </c>
      <c r="B243" t="s">
        <v>74</v>
      </c>
      <c r="C243" t="s">
        <v>814</v>
      </c>
      <c r="D243" t="s">
        <v>148</v>
      </c>
      <c r="E243">
        <v>16</v>
      </c>
      <c r="F243">
        <v>350</v>
      </c>
      <c r="G243">
        <v>2044</v>
      </c>
    </row>
    <row r="244" spans="1:7">
      <c r="A244" t="s">
        <v>827</v>
      </c>
      <c r="B244" t="s">
        <v>74</v>
      </c>
      <c r="C244" t="s">
        <v>814</v>
      </c>
      <c r="D244" t="s">
        <v>148</v>
      </c>
      <c r="E244">
        <v>16</v>
      </c>
      <c r="F244">
        <v>350</v>
      </c>
      <c r="G244">
        <v>2171</v>
      </c>
    </row>
    <row r="245" spans="1:7">
      <c r="A245" t="s">
        <v>828</v>
      </c>
      <c r="B245" t="s">
        <v>74</v>
      </c>
      <c r="C245" t="s">
        <v>814</v>
      </c>
      <c r="D245" t="s">
        <v>148</v>
      </c>
      <c r="E245">
        <v>17</v>
      </c>
      <c r="F245">
        <v>350</v>
      </c>
      <c r="G245">
        <v>2271</v>
      </c>
    </row>
    <row r="246" spans="1:7">
      <c r="A246" t="s">
        <v>829</v>
      </c>
      <c r="B246" t="s">
        <v>74</v>
      </c>
      <c r="C246" t="s">
        <v>814</v>
      </c>
      <c r="D246" t="s">
        <v>148</v>
      </c>
      <c r="E246">
        <v>17</v>
      </c>
      <c r="F246">
        <v>350</v>
      </c>
      <c r="G246">
        <v>2380</v>
      </c>
    </row>
    <row r="247" spans="1:7">
      <c r="A247" t="s">
        <v>830</v>
      </c>
      <c r="B247" t="s">
        <v>74</v>
      </c>
      <c r="C247" t="s">
        <v>814</v>
      </c>
      <c r="D247" t="s">
        <v>148</v>
      </c>
      <c r="E247">
        <v>18</v>
      </c>
      <c r="F247">
        <v>350</v>
      </c>
      <c r="G247">
        <v>2498</v>
      </c>
    </row>
    <row r="248" spans="1:7">
      <c r="A248" t="s">
        <v>831</v>
      </c>
      <c r="B248" t="s">
        <v>74</v>
      </c>
      <c r="C248" t="s">
        <v>814</v>
      </c>
      <c r="D248" t="s">
        <v>148</v>
      </c>
      <c r="E248">
        <v>18</v>
      </c>
      <c r="F248">
        <v>350</v>
      </c>
      <c r="G248">
        <v>2639</v>
      </c>
    </row>
    <row r="249" spans="1:7">
      <c r="A249" t="s">
        <v>832</v>
      </c>
      <c r="B249" t="s">
        <v>74</v>
      </c>
      <c r="C249" t="s">
        <v>814</v>
      </c>
      <c r="D249" t="s">
        <v>148</v>
      </c>
      <c r="E249">
        <v>19</v>
      </c>
      <c r="F249">
        <v>350</v>
      </c>
      <c r="G249">
        <v>2871</v>
      </c>
    </row>
    <row r="250" spans="1:7">
      <c r="A250" t="s">
        <v>833</v>
      </c>
      <c r="B250" t="s">
        <v>74</v>
      </c>
      <c r="C250" t="s">
        <v>814</v>
      </c>
      <c r="D250" t="s">
        <v>148</v>
      </c>
      <c r="E250">
        <v>21</v>
      </c>
      <c r="F250">
        <v>350</v>
      </c>
      <c r="G250">
        <v>3191</v>
      </c>
    </row>
    <row r="251" spans="1:7">
      <c r="A251" t="s">
        <v>834</v>
      </c>
      <c r="B251" t="s">
        <v>74</v>
      </c>
      <c r="C251" t="s">
        <v>814</v>
      </c>
      <c r="D251" t="s">
        <v>148</v>
      </c>
      <c r="E251">
        <v>22</v>
      </c>
      <c r="F251">
        <v>350</v>
      </c>
      <c r="G251">
        <v>3407</v>
      </c>
    </row>
    <row r="252" spans="1:7">
      <c r="A252" t="s">
        <v>835</v>
      </c>
      <c r="B252" t="s">
        <v>74</v>
      </c>
      <c r="C252" t="s">
        <v>814</v>
      </c>
      <c r="D252" t="s">
        <v>148</v>
      </c>
      <c r="E252">
        <v>22</v>
      </c>
      <c r="F252">
        <v>350</v>
      </c>
      <c r="G252">
        <v>3486</v>
      </c>
    </row>
    <row r="254" spans="1:7" ht="15" customHeight="1">
      <c r="A254" t="s">
        <v>836</v>
      </c>
      <c r="B254" t="s">
        <v>74</v>
      </c>
      <c r="C254" t="s">
        <v>837</v>
      </c>
      <c r="D254" t="s">
        <v>148</v>
      </c>
      <c r="E254">
        <v>7</v>
      </c>
      <c r="F254">
        <v>600</v>
      </c>
      <c r="G254">
        <v>55</v>
      </c>
    </row>
    <row r="255" spans="1:7" ht="15" customHeight="1">
      <c r="A255" t="s">
        <v>838</v>
      </c>
      <c r="B255" t="s">
        <v>74</v>
      </c>
      <c r="C255" t="s">
        <v>837</v>
      </c>
      <c r="D255" t="s">
        <v>148</v>
      </c>
      <c r="E255">
        <v>8</v>
      </c>
      <c r="F255">
        <v>600</v>
      </c>
      <c r="G255">
        <v>75</v>
      </c>
    </row>
    <row r="256" spans="1:7">
      <c r="A256" t="s">
        <v>839</v>
      </c>
      <c r="B256" t="s">
        <v>74</v>
      </c>
      <c r="C256" t="s">
        <v>837</v>
      </c>
      <c r="D256" t="s">
        <v>148</v>
      </c>
      <c r="E256">
        <v>9</v>
      </c>
      <c r="F256">
        <v>600</v>
      </c>
      <c r="G256">
        <v>84</v>
      </c>
    </row>
    <row r="257" spans="1:7">
      <c r="A257" t="s">
        <v>840</v>
      </c>
      <c r="B257" t="s">
        <v>74</v>
      </c>
      <c r="C257" t="s">
        <v>837</v>
      </c>
      <c r="D257" t="s">
        <v>148</v>
      </c>
      <c r="E257">
        <v>10</v>
      </c>
      <c r="F257">
        <v>600</v>
      </c>
      <c r="G257">
        <v>104</v>
      </c>
    </row>
    <row r="258" spans="1:7">
      <c r="A258" t="s">
        <v>841</v>
      </c>
      <c r="B258" t="s">
        <v>74</v>
      </c>
      <c r="C258" t="s">
        <v>837</v>
      </c>
      <c r="D258" t="s">
        <v>148</v>
      </c>
      <c r="E258">
        <v>10</v>
      </c>
      <c r="F258">
        <v>600</v>
      </c>
      <c r="G258">
        <v>114</v>
      </c>
    </row>
    <row r="259" spans="1:7">
      <c r="A259" t="s">
        <v>842</v>
      </c>
      <c r="B259" t="s">
        <v>74</v>
      </c>
      <c r="C259" t="s">
        <v>837</v>
      </c>
      <c r="D259" t="s">
        <v>148</v>
      </c>
      <c r="E259">
        <v>11</v>
      </c>
      <c r="F259">
        <v>600</v>
      </c>
      <c r="G259">
        <v>129</v>
      </c>
    </row>
    <row r="260" spans="1:7">
      <c r="A260" t="s">
        <v>843</v>
      </c>
      <c r="B260" t="s">
        <v>74</v>
      </c>
      <c r="C260" t="s">
        <v>837</v>
      </c>
      <c r="D260" t="s">
        <v>148</v>
      </c>
      <c r="E260">
        <v>11</v>
      </c>
      <c r="F260">
        <v>600</v>
      </c>
      <c r="G260">
        <v>154</v>
      </c>
    </row>
    <row r="261" spans="1:7">
      <c r="A261" t="s">
        <v>844</v>
      </c>
      <c r="B261" t="s">
        <v>74</v>
      </c>
      <c r="C261" t="s">
        <v>837</v>
      </c>
      <c r="D261" t="s">
        <v>148</v>
      </c>
      <c r="E261">
        <v>12</v>
      </c>
      <c r="F261">
        <v>600</v>
      </c>
      <c r="G261">
        <v>175</v>
      </c>
    </row>
    <row r="262" spans="1:7">
      <c r="A262" t="s">
        <v>845</v>
      </c>
      <c r="B262" t="s">
        <v>74</v>
      </c>
      <c r="C262" t="s">
        <v>837</v>
      </c>
      <c r="D262" t="s">
        <v>148</v>
      </c>
      <c r="E262">
        <v>12</v>
      </c>
      <c r="F262">
        <v>600</v>
      </c>
      <c r="G262">
        <v>204</v>
      </c>
    </row>
    <row r="263" spans="1:7">
      <c r="A263" t="s">
        <v>846</v>
      </c>
      <c r="B263" t="s">
        <v>74</v>
      </c>
      <c r="C263" t="s">
        <v>837</v>
      </c>
      <c r="D263" t="s">
        <v>148</v>
      </c>
      <c r="E263">
        <v>12</v>
      </c>
      <c r="F263">
        <v>600</v>
      </c>
      <c r="G263">
        <v>241</v>
      </c>
    </row>
    <row r="264" spans="1:7">
      <c r="A264" t="s">
        <v>847</v>
      </c>
      <c r="B264" t="s">
        <v>74</v>
      </c>
      <c r="C264" t="s">
        <v>837</v>
      </c>
      <c r="D264" t="s">
        <v>148</v>
      </c>
      <c r="E264">
        <v>12</v>
      </c>
      <c r="F264">
        <v>600</v>
      </c>
      <c r="G264">
        <v>279</v>
      </c>
    </row>
    <row r="265" spans="1:7">
      <c r="A265" t="s">
        <v>848</v>
      </c>
      <c r="B265" t="s">
        <v>74</v>
      </c>
      <c r="C265" t="s">
        <v>837</v>
      </c>
      <c r="D265" t="s">
        <v>148</v>
      </c>
      <c r="E265">
        <v>13</v>
      </c>
      <c r="F265">
        <v>600</v>
      </c>
      <c r="G265">
        <v>320</v>
      </c>
    </row>
    <row r="266" spans="1:7">
      <c r="A266" t="s">
        <v>849</v>
      </c>
      <c r="B266" t="s">
        <v>74</v>
      </c>
      <c r="C266" t="s">
        <v>837</v>
      </c>
      <c r="D266" t="s">
        <v>148</v>
      </c>
      <c r="E266">
        <v>13</v>
      </c>
      <c r="F266">
        <v>600</v>
      </c>
      <c r="G266">
        <v>350</v>
      </c>
    </row>
    <row r="267" spans="1:7">
      <c r="A267" t="s">
        <v>850</v>
      </c>
      <c r="B267" t="s">
        <v>74</v>
      </c>
      <c r="C267" t="s">
        <v>837</v>
      </c>
      <c r="D267" t="s">
        <v>148</v>
      </c>
      <c r="E267">
        <v>13</v>
      </c>
      <c r="F267">
        <v>600</v>
      </c>
      <c r="G267">
        <v>400</v>
      </c>
    </row>
    <row r="268" spans="1:7">
      <c r="A268" t="s">
        <v>851</v>
      </c>
      <c r="B268" t="s">
        <v>74</v>
      </c>
      <c r="C268" t="s">
        <v>837</v>
      </c>
      <c r="D268" t="s">
        <v>148</v>
      </c>
      <c r="E268">
        <v>14</v>
      </c>
      <c r="F268">
        <v>600</v>
      </c>
      <c r="G268">
        <v>477</v>
      </c>
    </row>
    <row r="269" spans="1:7">
      <c r="A269" t="s">
        <v>852</v>
      </c>
      <c r="B269" t="s">
        <v>74</v>
      </c>
      <c r="C269" t="s">
        <v>837</v>
      </c>
      <c r="D269" t="s">
        <v>148</v>
      </c>
      <c r="E269">
        <v>14</v>
      </c>
      <c r="F269">
        <v>600</v>
      </c>
      <c r="G269">
        <v>545</v>
      </c>
    </row>
    <row r="271" spans="1:7">
      <c r="A271" t="s">
        <v>853</v>
      </c>
      <c r="B271" t="s">
        <v>74</v>
      </c>
      <c r="C271" t="s">
        <v>854</v>
      </c>
      <c r="D271" t="s">
        <v>148</v>
      </c>
      <c r="E271">
        <v>14</v>
      </c>
      <c r="F271">
        <v>600</v>
      </c>
      <c r="G271">
        <v>615</v>
      </c>
    </row>
    <row r="272" spans="1:7">
      <c r="A272" t="s">
        <v>855</v>
      </c>
      <c r="B272" t="s">
        <v>74</v>
      </c>
      <c r="C272" t="s">
        <v>854</v>
      </c>
      <c r="D272" t="s">
        <v>148</v>
      </c>
      <c r="E272">
        <v>14</v>
      </c>
      <c r="F272">
        <v>600</v>
      </c>
      <c r="G272">
        <v>670</v>
      </c>
    </row>
    <row r="273" spans="1:7">
      <c r="A273" t="s">
        <v>856</v>
      </c>
      <c r="B273" t="s">
        <v>74</v>
      </c>
      <c r="C273" t="s">
        <v>854</v>
      </c>
      <c r="D273" t="s">
        <v>148</v>
      </c>
      <c r="E273">
        <v>14</v>
      </c>
      <c r="F273">
        <v>600</v>
      </c>
      <c r="G273">
        <v>736</v>
      </c>
    </row>
    <row r="274" spans="1:7" ht="15" customHeight="1">
      <c r="A274" t="s">
        <v>857</v>
      </c>
      <c r="B274" t="s">
        <v>74</v>
      </c>
      <c r="C274" t="s">
        <v>854</v>
      </c>
      <c r="D274" t="s">
        <v>148</v>
      </c>
      <c r="E274">
        <v>16</v>
      </c>
      <c r="F274">
        <v>600</v>
      </c>
      <c r="G274">
        <v>799</v>
      </c>
    </row>
    <row r="275" spans="1:7" ht="15" customHeight="1">
      <c r="A275" t="s">
        <v>858</v>
      </c>
      <c r="B275" t="s">
        <v>74</v>
      </c>
      <c r="C275" t="s">
        <v>854</v>
      </c>
      <c r="D275" t="s">
        <v>148</v>
      </c>
      <c r="E275">
        <v>19</v>
      </c>
      <c r="F275">
        <v>600</v>
      </c>
      <c r="G275">
        <v>870</v>
      </c>
    </row>
    <row r="276" spans="1:7">
      <c r="A276" t="s">
        <v>859</v>
      </c>
      <c r="B276" t="s">
        <v>74</v>
      </c>
      <c r="C276" t="s">
        <v>854</v>
      </c>
      <c r="D276" t="s">
        <v>148</v>
      </c>
      <c r="E276">
        <v>21</v>
      </c>
      <c r="F276">
        <v>600</v>
      </c>
      <c r="G276">
        <v>936</v>
      </c>
    </row>
    <row r="278" spans="1:7">
      <c r="A278" t="s">
        <v>860</v>
      </c>
      <c r="B278" t="s">
        <v>74</v>
      </c>
      <c r="C278" t="s">
        <v>861</v>
      </c>
      <c r="D278" t="s">
        <v>148</v>
      </c>
      <c r="E278">
        <v>22</v>
      </c>
      <c r="F278">
        <v>600</v>
      </c>
      <c r="G278">
        <v>1020</v>
      </c>
    </row>
    <row r="279" spans="1:7">
      <c r="A279" t="s">
        <v>862</v>
      </c>
      <c r="B279" t="s">
        <v>74</v>
      </c>
      <c r="C279" t="s">
        <v>861</v>
      </c>
      <c r="D279" t="s">
        <v>148</v>
      </c>
      <c r="E279">
        <v>22</v>
      </c>
      <c r="F279">
        <v>600</v>
      </c>
      <c r="G279">
        <v>1081</v>
      </c>
    </row>
    <row r="280" spans="1:7">
      <c r="A280" t="s">
        <v>863</v>
      </c>
      <c r="B280" t="s">
        <v>74</v>
      </c>
      <c r="C280" t="s">
        <v>861</v>
      </c>
      <c r="D280" t="s">
        <v>148</v>
      </c>
      <c r="E280">
        <v>22</v>
      </c>
      <c r="F280">
        <v>600</v>
      </c>
      <c r="G280">
        <v>1195</v>
      </c>
    </row>
    <row r="281" spans="1:7" ht="15" customHeight="1">
      <c r="A281" t="s">
        <v>864</v>
      </c>
      <c r="B281" t="s">
        <v>74</v>
      </c>
      <c r="C281" t="s">
        <v>861</v>
      </c>
      <c r="D281" t="s">
        <v>148</v>
      </c>
      <c r="E281">
        <v>23</v>
      </c>
      <c r="F281">
        <v>600</v>
      </c>
      <c r="G281">
        <v>1335</v>
      </c>
    </row>
    <row r="282" spans="1:7" ht="15" customHeight="1">
      <c r="A282" t="s">
        <v>865</v>
      </c>
      <c r="B282" t="s">
        <v>74</v>
      </c>
      <c r="C282" t="s">
        <v>861</v>
      </c>
      <c r="D282" t="s">
        <v>148</v>
      </c>
      <c r="E282">
        <v>23</v>
      </c>
      <c r="F282">
        <v>600</v>
      </c>
      <c r="G282">
        <v>1483</v>
      </c>
    </row>
    <row r="283" spans="1:7">
      <c r="A283" t="s">
        <v>866</v>
      </c>
      <c r="B283" t="s">
        <v>74</v>
      </c>
      <c r="C283" t="s">
        <v>861</v>
      </c>
      <c r="D283" t="s">
        <v>148</v>
      </c>
      <c r="E283">
        <v>23</v>
      </c>
      <c r="F283">
        <v>600</v>
      </c>
      <c r="G283">
        <v>1581</v>
      </c>
    </row>
    <row r="284" spans="1:7">
      <c r="A284" t="s">
        <v>867</v>
      </c>
      <c r="B284" t="s">
        <v>74</v>
      </c>
      <c r="C284" t="s">
        <v>861</v>
      </c>
      <c r="D284" t="s">
        <v>148</v>
      </c>
      <c r="E284">
        <v>24</v>
      </c>
      <c r="F284">
        <v>600</v>
      </c>
      <c r="G284">
        <v>1774</v>
      </c>
    </row>
    <row r="285" spans="1:7">
      <c r="A285" t="s">
        <v>868</v>
      </c>
      <c r="B285" t="s">
        <v>74</v>
      </c>
      <c r="C285" t="s">
        <v>861</v>
      </c>
      <c r="D285" t="s">
        <v>148</v>
      </c>
      <c r="E285">
        <v>24</v>
      </c>
      <c r="F285">
        <v>600</v>
      </c>
      <c r="G285">
        <v>1833</v>
      </c>
    </row>
    <row r="286" spans="1:7">
      <c r="A286" t="s">
        <v>869</v>
      </c>
      <c r="B286" t="s">
        <v>74</v>
      </c>
      <c r="C286" t="s">
        <v>861</v>
      </c>
      <c r="D286" t="s">
        <v>148</v>
      </c>
      <c r="E286">
        <v>25</v>
      </c>
      <c r="F286">
        <v>600</v>
      </c>
      <c r="G286">
        <v>2080</v>
      </c>
    </row>
    <row r="287" spans="1:7">
      <c r="A287" t="s">
        <v>870</v>
      </c>
      <c r="B287" t="s">
        <v>74</v>
      </c>
      <c r="C287" t="s">
        <v>861</v>
      </c>
      <c r="D287" t="s">
        <v>148</v>
      </c>
      <c r="E287">
        <v>26</v>
      </c>
      <c r="F287">
        <v>600</v>
      </c>
      <c r="G287">
        <v>2251</v>
      </c>
    </row>
    <row r="288" spans="1:7">
      <c r="A288" t="s">
        <v>871</v>
      </c>
      <c r="B288" t="s">
        <v>74</v>
      </c>
      <c r="C288" t="s">
        <v>861</v>
      </c>
      <c r="D288" t="s">
        <v>148</v>
      </c>
      <c r="E288">
        <v>27</v>
      </c>
      <c r="F288">
        <v>600</v>
      </c>
      <c r="G288">
        <v>2319</v>
      </c>
    </row>
    <row r="289" spans="1:7">
      <c r="A289" t="s">
        <v>872</v>
      </c>
      <c r="B289" t="s">
        <v>74</v>
      </c>
      <c r="C289" t="s">
        <v>861</v>
      </c>
      <c r="D289" t="s">
        <v>148</v>
      </c>
      <c r="E289">
        <v>28</v>
      </c>
      <c r="F289">
        <v>600</v>
      </c>
      <c r="G289">
        <v>2448</v>
      </c>
    </row>
    <row r="291" spans="1:7">
      <c r="A291" t="s">
        <v>873</v>
      </c>
      <c r="B291" t="s">
        <v>74</v>
      </c>
      <c r="C291" t="s">
        <v>874</v>
      </c>
      <c r="D291" t="s">
        <v>148</v>
      </c>
      <c r="E291">
        <v>12</v>
      </c>
      <c r="F291">
        <v>600</v>
      </c>
      <c r="G291">
        <v>674</v>
      </c>
    </row>
    <row r="292" spans="1:7">
      <c r="A292" t="s">
        <v>875</v>
      </c>
      <c r="B292" t="s">
        <v>74</v>
      </c>
      <c r="C292" t="s">
        <v>874</v>
      </c>
      <c r="D292" t="s">
        <v>148</v>
      </c>
      <c r="E292">
        <v>12</v>
      </c>
      <c r="F292">
        <v>600</v>
      </c>
      <c r="G292">
        <v>861</v>
      </c>
    </row>
    <row r="293" spans="1:7">
      <c r="A293" t="s">
        <v>876</v>
      </c>
      <c r="B293" t="s">
        <v>74</v>
      </c>
      <c r="C293" t="s">
        <v>874</v>
      </c>
      <c r="D293" t="s">
        <v>148</v>
      </c>
      <c r="E293">
        <v>12</v>
      </c>
      <c r="F293">
        <v>600</v>
      </c>
      <c r="G293">
        <v>1020</v>
      </c>
    </row>
    <row r="294" spans="1:7">
      <c r="A294" t="s">
        <v>877</v>
      </c>
      <c r="B294" t="s">
        <v>74</v>
      </c>
      <c r="C294" t="s">
        <v>874</v>
      </c>
      <c r="D294" t="s">
        <v>148</v>
      </c>
      <c r="E294">
        <v>12</v>
      </c>
      <c r="F294">
        <v>600</v>
      </c>
      <c r="G294">
        <v>1136</v>
      </c>
    </row>
    <row r="295" spans="1:7" ht="15" customHeight="1">
      <c r="A295" t="s">
        <v>878</v>
      </c>
      <c r="B295" t="s">
        <v>74</v>
      </c>
      <c r="C295" t="s">
        <v>874</v>
      </c>
      <c r="D295" t="s">
        <v>148</v>
      </c>
      <c r="E295">
        <v>12</v>
      </c>
      <c r="F295">
        <v>600</v>
      </c>
      <c r="G295">
        <v>1190</v>
      </c>
    </row>
    <row r="296" spans="1:7">
      <c r="A296" t="s">
        <v>879</v>
      </c>
      <c r="B296" t="s">
        <v>74</v>
      </c>
      <c r="C296" t="s">
        <v>874</v>
      </c>
      <c r="D296" t="s">
        <v>148</v>
      </c>
      <c r="E296">
        <v>13</v>
      </c>
      <c r="F296">
        <v>600</v>
      </c>
      <c r="G296">
        <v>1272</v>
      </c>
    </row>
    <row r="297" spans="1:7">
      <c r="A297" t="s">
        <v>880</v>
      </c>
      <c r="B297" t="s">
        <v>74</v>
      </c>
      <c r="C297" t="s">
        <v>874</v>
      </c>
      <c r="D297" t="s">
        <v>148</v>
      </c>
      <c r="E297">
        <v>13</v>
      </c>
      <c r="F297">
        <v>600</v>
      </c>
      <c r="G297">
        <v>1349</v>
      </c>
    </row>
    <row r="298" spans="1:7">
      <c r="A298" t="s">
        <v>881</v>
      </c>
      <c r="B298" t="s">
        <v>74</v>
      </c>
      <c r="C298" t="s">
        <v>874</v>
      </c>
      <c r="D298" t="s">
        <v>148</v>
      </c>
      <c r="E298">
        <v>13</v>
      </c>
      <c r="F298">
        <v>600</v>
      </c>
      <c r="G298">
        <v>1485</v>
      </c>
    </row>
    <row r="299" spans="1:7">
      <c r="A299" t="s">
        <v>882</v>
      </c>
      <c r="B299" t="s">
        <v>74</v>
      </c>
      <c r="C299" t="s">
        <v>874</v>
      </c>
      <c r="D299" t="s">
        <v>148</v>
      </c>
      <c r="E299">
        <v>14</v>
      </c>
      <c r="F299">
        <v>600</v>
      </c>
      <c r="G299">
        <v>1567</v>
      </c>
    </row>
    <row r="300" spans="1:7">
      <c r="A300" t="s">
        <v>883</v>
      </c>
      <c r="B300" t="s">
        <v>74</v>
      </c>
      <c r="C300" t="s">
        <v>874</v>
      </c>
      <c r="D300" t="s">
        <v>148</v>
      </c>
      <c r="E300">
        <v>14</v>
      </c>
      <c r="F300">
        <v>600</v>
      </c>
      <c r="G300">
        <v>1631</v>
      </c>
    </row>
    <row r="301" spans="1:7">
      <c r="A301" t="s">
        <v>884</v>
      </c>
      <c r="B301" t="s">
        <v>74</v>
      </c>
      <c r="C301" t="s">
        <v>874</v>
      </c>
      <c r="D301" t="s">
        <v>148</v>
      </c>
      <c r="E301">
        <v>14</v>
      </c>
      <c r="F301">
        <v>600</v>
      </c>
      <c r="G301">
        <v>1815</v>
      </c>
    </row>
    <row r="302" spans="1:7">
      <c r="A302" t="s">
        <v>885</v>
      </c>
      <c r="B302" t="s">
        <v>74</v>
      </c>
      <c r="C302" t="s">
        <v>874</v>
      </c>
      <c r="D302" t="s">
        <v>148</v>
      </c>
      <c r="E302">
        <v>15</v>
      </c>
      <c r="F302">
        <v>600</v>
      </c>
      <c r="G302">
        <v>2001</v>
      </c>
    </row>
    <row r="303" spans="1:7">
      <c r="A303" t="s">
        <v>886</v>
      </c>
      <c r="B303" t="s">
        <v>74</v>
      </c>
      <c r="C303" t="s">
        <v>874</v>
      </c>
      <c r="D303" t="s">
        <v>148</v>
      </c>
      <c r="E303">
        <v>16</v>
      </c>
      <c r="F303">
        <v>600</v>
      </c>
      <c r="G303">
        <v>2044</v>
      </c>
    </row>
    <row r="304" spans="1:7">
      <c r="A304" t="s">
        <v>887</v>
      </c>
      <c r="B304" t="s">
        <v>74</v>
      </c>
      <c r="C304" t="s">
        <v>874</v>
      </c>
      <c r="D304" t="s">
        <v>148</v>
      </c>
      <c r="E304">
        <v>16</v>
      </c>
      <c r="F304">
        <v>600</v>
      </c>
      <c r="G304">
        <v>2171</v>
      </c>
    </row>
    <row r="305" spans="1:7">
      <c r="A305" t="s">
        <v>888</v>
      </c>
      <c r="B305" t="s">
        <v>74</v>
      </c>
      <c r="C305" t="s">
        <v>874</v>
      </c>
      <c r="D305" t="s">
        <v>148</v>
      </c>
      <c r="E305">
        <v>17</v>
      </c>
      <c r="F305">
        <v>600</v>
      </c>
      <c r="G305">
        <v>2271</v>
      </c>
    </row>
    <row r="306" spans="1:7">
      <c r="A306" t="s">
        <v>889</v>
      </c>
      <c r="B306" t="s">
        <v>74</v>
      </c>
      <c r="C306" t="s">
        <v>874</v>
      </c>
      <c r="D306" t="s">
        <v>148</v>
      </c>
      <c r="E306">
        <v>17</v>
      </c>
      <c r="F306">
        <v>600</v>
      </c>
      <c r="G306">
        <v>2380</v>
      </c>
    </row>
    <row r="307" spans="1:7">
      <c r="A307" t="s">
        <v>890</v>
      </c>
      <c r="B307" t="s">
        <v>74</v>
      </c>
      <c r="C307" t="s">
        <v>874</v>
      </c>
      <c r="D307" t="s">
        <v>148</v>
      </c>
      <c r="E307">
        <v>18</v>
      </c>
      <c r="F307">
        <v>600</v>
      </c>
      <c r="G307">
        <v>2498</v>
      </c>
    </row>
    <row r="308" spans="1:7">
      <c r="A308" t="s">
        <v>891</v>
      </c>
      <c r="B308" t="s">
        <v>74</v>
      </c>
      <c r="C308" t="s">
        <v>874</v>
      </c>
      <c r="D308" t="s">
        <v>148</v>
      </c>
      <c r="E308">
        <v>18</v>
      </c>
      <c r="F308">
        <v>600</v>
      </c>
      <c r="G308">
        <v>2639</v>
      </c>
    </row>
    <row r="309" spans="1:7">
      <c r="A309" t="s">
        <v>892</v>
      </c>
      <c r="B309" t="s">
        <v>74</v>
      </c>
      <c r="C309" t="s">
        <v>874</v>
      </c>
      <c r="D309" t="s">
        <v>148</v>
      </c>
      <c r="E309">
        <v>19</v>
      </c>
      <c r="F309">
        <v>600</v>
      </c>
      <c r="G309">
        <v>2871</v>
      </c>
    </row>
    <row r="310" spans="1:7">
      <c r="A310" t="s">
        <v>893</v>
      </c>
      <c r="B310" t="s">
        <v>74</v>
      </c>
      <c r="C310" t="s">
        <v>874</v>
      </c>
      <c r="D310" t="s">
        <v>148</v>
      </c>
      <c r="E310">
        <v>21</v>
      </c>
      <c r="F310">
        <v>600</v>
      </c>
      <c r="G310">
        <v>3191</v>
      </c>
    </row>
    <row r="311" spans="1:7">
      <c r="A311" t="s">
        <v>894</v>
      </c>
      <c r="B311" t="s">
        <v>74</v>
      </c>
      <c r="C311" t="s">
        <v>874</v>
      </c>
      <c r="D311" t="s">
        <v>148</v>
      </c>
      <c r="E311">
        <v>22</v>
      </c>
      <c r="F311">
        <v>600</v>
      </c>
      <c r="G311">
        <v>3407</v>
      </c>
    </row>
    <row r="312" spans="1:7">
      <c r="A312" t="s">
        <v>895</v>
      </c>
      <c r="B312" t="s">
        <v>74</v>
      </c>
      <c r="C312" t="s">
        <v>874</v>
      </c>
      <c r="D312" t="s">
        <v>148</v>
      </c>
      <c r="E312">
        <v>22</v>
      </c>
      <c r="F312">
        <v>600</v>
      </c>
      <c r="G312">
        <v>3486</v>
      </c>
    </row>
    <row r="314" spans="1:7">
      <c r="A314" t="s">
        <v>896</v>
      </c>
      <c r="B314" t="s">
        <v>74</v>
      </c>
      <c r="C314" t="s">
        <v>897</v>
      </c>
      <c r="D314" t="s">
        <v>730</v>
      </c>
      <c r="E314">
        <v>0</v>
      </c>
      <c r="F314">
        <v>0</v>
      </c>
      <c r="G314">
        <v>0</v>
      </c>
    </row>
    <row r="316" spans="1:7">
      <c r="A316" t="s">
        <v>2420</v>
      </c>
      <c r="B316" t="s">
        <v>74</v>
      </c>
      <c r="C316" t="s">
        <v>617</v>
      </c>
      <c r="D316" t="s">
        <v>87</v>
      </c>
      <c r="E316">
        <v>9</v>
      </c>
      <c r="F316">
        <v>350</v>
      </c>
      <c r="G316">
        <v>40</v>
      </c>
    </row>
    <row r="317" spans="1:7">
      <c r="A317" t="s">
        <v>15214</v>
      </c>
      <c r="B317" t="s">
        <v>74</v>
      </c>
      <c r="C317" t="s">
        <v>617</v>
      </c>
      <c r="D317" t="s">
        <v>87</v>
      </c>
      <c r="E317">
        <v>12</v>
      </c>
      <c r="F317">
        <v>350</v>
      </c>
      <c r="G317">
        <v>60</v>
      </c>
    </row>
    <row r="318" spans="1:7">
      <c r="A318" t="s">
        <v>15215</v>
      </c>
      <c r="B318" t="s">
        <v>74</v>
      </c>
      <c r="C318" t="s">
        <v>617</v>
      </c>
      <c r="D318" t="s">
        <v>87</v>
      </c>
      <c r="E318">
        <v>13</v>
      </c>
      <c r="F318">
        <v>350</v>
      </c>
      <c r="G318">
        <v>80</v>
      </c>
    </row>
    <row r="319" spans="1:7">
      <c r="A319" t="s">
        <v>2422</v>
      </c>
      <c r="B319" t="s">
        <v>74</v>
      </c>
      <c r="C319" t="s">
        <v>617</v>
      </c>
      <c r="D319" t="s">
        <v>87</v>
      </c>
      <c r="E319">
        <v>14</v>
      </c>
      <c r="F319">
        <v>350</v>
      </c>
      <c r="G319">
        <v>105</v>
      </c>
    </row>
    <row r="320" spans="1:7">
      <c r="A320" t="s">
        <v>2424</v>
      </c>
      <c r="B320" t="s">
        <v>74</v>
      </c>
      <c r="C320" t="s">
        <v>617</v>
      </c>
      <c r="D320" t="s">
        <v>87</v>
      </c>
      <c r="E320">
        <v>14</v>
      </c>
      <c r="F320">
        <v>350</v>
      </c>
      <c r="G320">
        <v>135</v>
      </c>
    </row>
    <row r="321" spans="1:7">
      <c r="A321" t="s">
        <v>2426</v>
      </c>
      <c r="B321" t="s">
        <v>74</v>
      </c>
      <c r="C321" t="s">
        <v>617</v>
      </c>
      <c r="D321" t="s">
        <v>87</v>
      </c>
      <c r="E321">
        <v>14</v>
      </c>
      <c r="F321">
        <v>350</v>
      </c>
      <c r="G321">
        <v>180</v>
      </c>
    </row>
    <row r="322" spans="1:7">
      <c r="A322" t="s">
        <v>2428</v>
      </c>
      <c r="B322" t="s">
        <v>74</v>
      </c>
      <c r="C322" t="s">
        <v>617</v>
      </c>
      <c r="D322" t="s">
        <v>87</v>
      </c>
      <c r="E322">
        <v>14</v>
      </c>
      <c r="F322">
        <v>350</v>
      </c>
      <c r="G322">
        <v>240</v>
      </c>
    </row>
    <row r="323" spans="1:7">
      <c r="A323" t="s">
        <v>2430</v>
      </c>
      <c r="B323" t="s">
        <v>74</v>
      </c>
      <c r="C323" t="s">
        <v>617</v>
      </c>
      <c r="D323" t="s">
        <v>87</v>
      </c>
      <c r="E323">
        <v>14</v>
      </c>
      <c r="F323">
        <v>350</v>
      </c>
      <c r="G323">
        <v>310</v>
      </c>
    </row>
    <row r="324" spans="1:7">
      <c r="A324" t="s">
        <v>2432</v>
      </c>
      <c r="B324" t="s">
        <v>74</v>
      </c>
      <c r="C324" t="s">
        <v>617</v>
      </c>
      <c r="D324" t="s">
        <v>87</v>
      </c>
      <c r="E324">
        <v>15</v>
      </c>
      <c r="F324">
        <v>350</v>
      </c>
      <c r="G324">
        <v>410</v>
      </c>
    </row>
    <row r="326" spans="1:7">
      <c r="A326" t="s">
        <v>3691</v>
      </c>
      <c r="B326" t="s">
        <v>74</v>
      </c>
      <c r="C326" t="s">
        <v>15236</v>
      </c>
      <c r="D326" t="s">
        <v>87</v>
      </c>
      <c r="E326">
        <v>18</v>
      </c>
      <c r="F326">
        <v>350</v>
      </c>
      <c r="G326">
        <v>11725</v>
      </c>
    </row>
    <row r="327" spans="1:7">
      <c r="A327" t="s">
        <v>3693</v>
      </c>
      <c r="B327" t="s">
        <v>74</v>
      </c>
      <c r="C327" t="s">
        <v>15236</v>
      </c>
      <c r="D327" t="s">
        <v>87</v>
      </c>
      <c r="E327">
        <v>19</v>
      </c>
      <c r="F327">
        <v>350</v>
      </c>
      <c r="G327">
        <v>12200</v>
      </c>
    </row>
    <row r="328" spans="1:7">
      <c r="A328" t="s">
        <v>3695</v>
      </c>
      <c r="B328" t="s">
        <v>74</v>
      </c>
      <c r="C328" t="s">
        <v>15236</v>
      </c>
      <c r="D328" t="s">
        <v>87</v>
      </c>
      <c r="E328">
        <v>19</v>
      </c>
      <c r="F328">
        <v>350</v>
      </c>
      <c r="G328">
        <v>13100</v>
      </c>
    </row>
    <row r="329" spans="1:7">
      <c r="A329" t="s">
        <v>3697</v>
      </c>
      <c r="B329" t="s">
        <v>74</v>
      </c>
      <c r="C329" t="s">
        <v>15236</v>
      </c>
      <c r="D329" t="s">
        <v>87</v>
      </c>
      <c r="E329">
        <v>19</v>
      </c>
      <c r="F329">
        <v>350</v>
      </c>
      <c r="G329">
        <v>13625</v>
      </c>
    </row>
    <row r="330" spans="1:7">
      <c r="A330" t="s">
        <v>15216</v>
      </c>
      <c r="B330" t="s">
        <v>74</v>
      </c>
      <c r="C330" t="s">
        <v>15236</v>
      </c>
      <c r="D330" t="s">
        <v>87</v>
      </c>
      <c r="E330">
        <v>20</v>
      </c>
      <c r="F330">
        <v>350</v>
      </c>
      <c r="G330">
        <v>14175</v>
      </c>
    </row>
    <row r="331" spans="1:7">
      <c r="A331" t="s">
        <v>15217</v>
      </c>
      <c r="B331" t="s">
        <v>74</v>
      </c>
      <c r="C331" t="s">
        <v>15236</v>
      </c>
      <c r="D331" t="s">
        <v>87</v>
      </c>
      <c r="E331">
        <v>20</v>
      </c>
      <c r="F331">
        <v>350</v>
      </c>
      <c r="G331">
        <v>14775</v>
      </c>
    </row>
    <row r="332" spans="1:7">
      <c r="A332" t="s">
        <v>15218</v>
      </c>
      <c r="B332" t="s">
        <v>74</v>
      </c>
      <c r="C332" t="s">
        <v>15236</v>
      </c>
      <c r="D332" t="s">
        <v>87</v>
      </c>
      <c r="E332">
        <v>20</v>
      </c>
      <c r="F332">
        <v>350</v>
      </c>
      <c r="G332">
        <v>15700</v>
      </c>
    </row>
    <row r="333" spans="1:7">
      <c r="A333" t="s">
        <v>15219</v>
      </c>
      <c r="B333" t="s">
        <v>74</v>
      </c>
      <c r="C333" t="s">
        <v>15236</v>
      </c>
      <c r="D333" t="s">
        <v>87</v>
      </c>
      <c r="E333">
        <v>20</v>
      </c>
      <c r="F333">
        <v>350</v>
      </c>
      <c r="G333">
        <v>16100</v>
      </c>
    </row>
    <row r="334" spans="1:7">
      <c r="A334" t="s">
        <v>15220</v>
      </c>
      <c r="B334" t="s">
        <v>74</v>
      </c>
      <c r="C334" t="s">
        <v>15236</v>
      </c>
      <c r="D334" t="s">
        <v>87</v>
      </c>
      <c r="E334">
        <v>21</v>
      </c>
      <c r="F334">
        <v>350</v>
      </c>
      <c r="G334">
        <v>16950</v>
      </c>
    </row>
    <row r="335" spans="1:7">
      <c r="A335" t="s">
        <v>15221</v>
      </c>
      <c r="B335" t="s">
        <v>74</v>
      </c>
      <c r="C335" t="s">
        <v>15236</v>
      </c>
      <c r="D335" t="s">
        <v>87</v>
      </c>
      <c r="E335">
        <v>21</v>
      </c>
      <c r="F335">
        <v>350</v>
      </c>
      <c r="G335">
        <v>17975</v>
      </c>
    </row>
    <row r="336" spans="1:7">
      <c r="A336" t="s">
        <v>15222</v>
      </c>
      <c r="B336" t="s">
        <v>74</v>
      </c>
      <c r="C336" t="s">
        <v>15236</v>
      </c>
      <c r="D336" t="s">
        <v>87</v>
      </c>
      <c r="E336">
        <v>21</v>
      </c>
      <c r="F336">
        <v>350</v>
      </c>
      <c r="G336">
        <v>18250</v>
      </c>
    </row>
    <row r="337" spans="1:7">
      <c r="A337" t="s">
        <v>15223</v>
      </c>
      <c r="B337" t="s">
        <v>74</v>
      </c>
      <c r="C337" t="s">
        <v>15236</v>
      </c>
      <c r="D337" t="s">
        <v>87</v>
      </c>
      <c r="E337">
        <v>22</v>
      </c>
      <c r="F337">
        <v>350</v>
      </c>
      <c r="G337">
        <v>19100</v>
      </c>
    </row>
    <row r="338" spans="1:7">
      <c r="A338" t="s">
        <v>15224</v>
      </c>
      <c r="B338" t="s">
        <v>74</v>
      </c>
      <c r="C338" t="s">
        <v>15236</v>
      </c>
      <c r="D338" t="s">
        <v>87</v>
      </c>
      <c r="E338">
        <v>22</v>
      </c>
      <c r="F338">
        <v>350</v>
      </c>
      <c r="G338">
        <v>20000</v>
      </c>
    </row>
    <row r="339" spans="1:7">
      <c r="A339" t="s">
        <v>15225</v>
      </c>
      <c r="B339" t="s">
        <v>74</v>
      </c>
      <c r="C339" t="s">
        <v>15236</v>
      </c>
      <c r="D339" t="s">
        <v>87</v>
      </c>
      <c r="E339">
        <v>22</v>
      </c>
      <c r="F339">
        <v>350</v>
      </c>
      <c r="G339">
        <v>20470</v>
      </c>
    </row>
    <row r="340" spans="1:7">
      <c r="A340" t="s">
        <v>15226</v>
      </c>
      <c r="B340" t="s">
        <v>74</v>
      </c>
      <c r="C340" t="s">
        <v>15236</v>
      </c>
      <c r="D340" t="s">
        <v>87</v>
      </c>
      <c r="E340">
        <v>22</v>
      </c>
      <c r="F340">
        <v>350</v>
      </c>
      <c r="G340">
        <v>21290</v>
      </c>
    </row>
    <row r="341" spans="1:7">
      <c r="A341" t="s">
        <v>15227</v>
      </c>
      <c r="B341" t="s">
        <v>74</v>
      </c>
      <c r="C341" t="s">
        <v>15236</v>
      </c>
      <c r="D341" t="s">
        <v>87</v>
      </c>
      <c r="E341">
        <v>23</v>
      </c>
      <c r="F341">
        <v>350</v>
      </c>
      <c r="G341">
        <v>22225</v>
      </c>
    </row>
    <row r="342" spans="1:7">
      <c r="A342" t="s">
        <v>15228</v>
      </c>
      <c r="B342" t="s">
        <v>74</v>
      </c>
      <c r="C342" t="s">
        <v>15236</v>
      </c>
      <c r="D342" t="s">
        <v>87</v>
      </c>
      <c r="E342">
        <v>23</v>
      </c>
      <c r="F342">
        <v>350</v>
      </c>
      <c r="G342">
        <v>23000</v>
      </c>
    </row>
    <row r="343" spans="1:7">
      <c r="A343" t="s">
        <v>15229</v>
      </c>
      <c r="B343" t="s">
        <v>74</v>
      </c>
      <c r="C343" t="s">
        <v>15236</v>
      </c>
      <c r="D343" t="s">
        <v>87</v>
      </c>
      <c r="E343">
        <v>23</v>
      </c>
      <c r="F343">
        <v>350</v>
      </c>
      <c r="G343">
        <v>24000</v>
      </c>
    </row>
    <row r="344" spans="1:7">
      <c r="A344" t="s">
        <v>15230</v>
      </c>
      <c r="B344" t="s">
        <v>74</v>
      </c>
      <c r="C344" t="s">
        <v>15236</v>
      </c>
      <c r="D344" t="s">
        <v>87</v>
      </c>
      <c r="E344">
        <v>23</v>
      </c>
      <c r="F344">
        <v>350</v>
      </c>
      <c r="G344">
        <v>24350</v>
      </c>
    </row>
    <row r="345" spans="1:7">
      <c r="A345" t="s">
        <v>15231</v>
      </c>
      <c r="B345" t="s">
        <v>74</v>
      </c>
      <c r="C345" t="s">
        <v>15236</v>
      </c>
      <c r="D345" t="s">
        <v>87</v>
      </c>
      <c r="E345">
        <v>23</v>
      </c>
      <c r="F345">
        <v>350</v>
      </c>
      <c r="G345">
        <v>25150</v>
      </c>
    </row>
    <row r="346" spans="1:7">
      <c r="A346" t="s">
        <v>15232</v>
      </c>
      <c r="B346" t="s">
        <v>74</v>
      </c>
      <c r="C346" t="s">
        <v>15236</v>
      </c>
      <c r="D346" t="s">
        <v>87</v>
      </c>
      <c r="E346">
        <v>23</v>
      </c>
      <c r="F346">
        <v>350</v>
      </c>
      <c r="G346">
        <v>25725</v>
      </c>
    </row>
    <row r="347" spans="1:7">
      <c r="A347" t="s">
        <v>15233</v>
      </c>
      <c r="B347" t="s">
        <v>74</v>
      </c>
      <c r="C347" t="s">
        <v>15236</v>
      </c>
      <c r="D347" t="s">
        <v>87</v>
      </c>
      <c r="E347">
        <v>23</v>
      </c>
      <c r="F347">
        <v>350</v>
      </c>
      <c r="G347">
        <v>26800</v>
      </c>
    </row>
    <row r="348" spans="1:7">
      <c r="A348" t="s">
        <v>15234</v>
      </c>
      <c r="B348" t="s">
        <v>74</v>
      </c>
      <c r="C348" t="s">
        <v>15236</v>
      </c>
      <c r="D348" t="s">
        <v>87</v>
      </c>
      <c r="E348">
        <v>23</v>
      </c>
      <c r="F348">
        <v>350</v>
      </c>
      <c r="G348">
        <v>30600</v>
      </c>
    </row>
    <row r="349" spans="1:7">
      <c r="A349" t="s">
        <v>15235</v>
      </c>
      <c r="B349" t="s">
        <v>74</v>
      </c>
      <c r="C349" t="s">
        <v>15236</v>
      </c>
      <c r="D349" t="s">
        <v>87</v>
      </c>
      <c r="E349">
        <v>23</v>
      </c>
      <c r="F349">
        <v>350</v>
      </c>
      <c r="G349">
        <v>32450</v>
      </c>
    </row>
  </sheetData>
  <sheetProtection algorithmName="SHA-512" hashValue="tm1KfTUrsnHYOOLxZqrOI0Hog831eKUbr+1utoTCVuM+o9GdpY5UXddqIokxIXQ77Sesg0AQevPkqHmvE5fvfQ==" saltValue="NAxtoytvqkQKvRmi0K6FBA==" spinCount="100000" sheet="1" objects="1" scenarios="1"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2FFCD-3548-4C9A-AD21-A009C4100AE4}">
  <dimension ref="B2:G5"/>
  <sheetViews>
    <sheetView workbookViewId="0">
      <selection activeCell="D11" sqref="D10:D11"/>
    </sheetView>
  </sheetViews>
  <sheetFormatPr defaultColWidth="8.85546875" defaultRowHeight="15"/>
  <cols>
    <col min="2" max="2" width="33" bestFit="1" customWidth="1"/>
    <col min="3" max="3" width="17.140625" customWidth="1"/>
    <col min="5" max="5" width="16.140625" bestFit="1" customWidth="1"/>
    <col min="6" max="6" width="15.85546875" bestFit="1" customWidth="1"/>
  </cols>
  <sheetData>
    <row r="2" spans="2:7">
      <c r="B2" s="5"/>
      <c r="C2" s="5" t="s">
        <v>16</v>
      </c>
      <c r="D2" s="5"/>
      <c r="E2" s="5"/>
      <c r="F2" s="5"/>
      <c r="G2" s="5"/>
    </row>
    <row r="3" spans="2:7">
      <c r="C3" t="s">
        <v>74</v>
      </c>
    </row>
    <row r="4" spans="2:7">
      <c r="C4" t="s">
        <v>898</v>
      </c>
    </row>
    <row r="5" spans="2:7">
      <c r="C5" t="s">
        <v>899</v>
      </c>
    </row>
  </sheetData>
  <sheetProtection algorithmName="SHA-512" hashValue="p1UjNvkdyfjtQv8/DnJXpsb+w6ZvdZvFxzDEa8UfR7JEDg9/UGH/sPwuc20wCnOhbOvu+EU0Tmh+EBgeMTAGig==" saltValue="cn5a3WDofCtImUBTYx7PX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C7936-BDF3-4240-8172-379C73A79662}">
  <dimension ref="A1:C7826"/>
  <sheetViews>
    <sheetView topLeftCell="A7792" workbookViewId="0">
      <selection activeCell="J7815" sqref="J7815:J7816"/>
    </sheetView>
  </sheetViews>
  <sheetFormatPr defaultColWidth="8.85546875" defaultRowHeight="15"/>
  <sheetData>
    <row r="1" spans="1:3">
      <c r="A1" s="65" t="s">
        <v>149</v>
      </c>
      <c r="B1" s="66" t="s">
        <v>40</v>
      </c>
      <c r="C1" s="67" t="s">
        <v>900</v>
      </c>
    </row>
    <row r="2" spans="1:3">
      <c r="A2" s="59" t="s">
        <v>901</v>
      </c>
      <c r="B2" s="60" t="s">
        <v>902</v>
      </c>
      <c r="C2" s="61">
        <v>0.27200000000000002</v>
      </c>
    </row>
    <row r="3" spans="1:3">
      <c r="A3" s="62" t="s">
        <v>903</v>
      </c>
      <c r="B3" s="63" t="s">
        <v>904</v>
      </c>
      <c r="C3" s="64">
        <v>0.27200000000000002</v>
      </c>
    </row>
    <row r="4" spans="1:3">
      <c r="A4" s="59" t="s">
        <v>905</v>
      </c>
      <c r="B4" s="60" t="s">
        <v>906</v>
      </c>
      <c r="C4" s="61">
        <v>0.26900000000000002</v>
      </c>
    </row>
    <row r="5" spans="1:3">
      <c r="A5" s="62" t="s">
        <v>907</v>
      </c>
      <c r="B5" s="63" t="s">
        <v>908</v>
      </c>
      <c r="C5" s="64">
        <v>0.27200000000000002</v>
      </c>
    </row>
    <row r="6" spans="1:3">
      <c r="A6" s="59" t="s">
        <v>909</v>
      </c>
      <c r="B6" s="60" t="s">
        <v>910</v>
      </c>
      <c r="C6" s="61">
        <v>0.26900000000000002</v>
      </c>
    </row>
    <row r="7" spans="1:3">
      <c r="A7" s="62" t="s">
        <v>911</v>
      </c>
      <c r="B7" s="63" t="s">
        <v>912</v>
      </c>
      <c r="C7" s="64">
        <v>0.26900000000000002</v>
      </c>
    </row>
    <row r="8" spans="1:3">
      <c r="A8" s="59" t="s">
        <v>913</v>
      </c>
      <c r="B8" s="60" t="s">
        <v>914</v>
      </c>
      <c r="C8" s="61">
        <v>0.32300000000000001</v>
      </c>
    </row>
    <row r="9" spans="1:3">
      <c r="A9" s="62" t="s">
        <v>915</v>
      </c>
      <c r="B9" s="63" t="s">
        <v>916</v>
      </c>
      <c r="C9" s="64">
        <v>0.76900000000000002</v>
      </c>
    </row>
    <row r="10" spans="1:3">
      <c r="A10" s="59" t="s">
        <v>917</v>
      </c>
      <c r="B10" s="60" t="s">
        <v>918</v>
      </c>
      <c r="C10" s="61">
        <v>0.77600000000000002</v>
      </c>
    </row>
    <row r="11" spans="1:3">
      <c r="A11" s="62" t="s">
        <v>919</v>
      </c>
      <c r="B11" s="63" t="s">
        <v>920</v>
      </c>
      <c r="C11" s="64">
        <v>2.5000000000000001E-2</v>
      </c>
    </row>
    <row r="12" spans="1:3">
      <c r="A12" s="59" t="s">
        <v>921</v>
      </c>
      <c r="B12" s="60" t="s">
        <v>922</v>
      </c>
      <c r="C12" s="61">
        <v>0.03</v>
      </c>
    </row>
    <row r="13" spans="1:3">
      <c r="A13" s="62" t="s">
        <v>923</v>
      </c>
      <c r="B13" s="63" t="s">
        <v>924</v>
      </c>
      <c r="C13" s="64">
        <v>2.5000000000000001E-2</v>
      </c>
    </row>
    <row r="14" spans="1:3">
      <c r="A14" s="59" t="s">
        <v>925</v>
      </c>
      <c r="B14" s="60" t="s">
        <v>926</v>
      </c>
      <c r="C14" s="61">
        <v>0.03</v>
      </c>
    </row>
    <row r="15" spans="1:3">
      <c r="A15" s="62" t="s">
        <v>927</v>
      </c>
      <c r="B15" s="63" t="s">
        <v>928</v>
      </c>
      <c r="C15" s="64">
        <v>2.7E-2</v>
      </c>
    </row>
    <row r="16" spans="1:3">
      <c r="A16" s="59" t="s">
        <v>929</v>
      </c>
      <c r="B16" s="60" t="s">
        <v>930</v>
      </c>
      <c r="C16" s="61">
        <v>3.2000000000000001E-2</v>
      </c>
    </row>
    <row r="17" spans="1:3">
      <c r="A17" s="62" t="s">
        <v>931</v>
      </c>
      <c r="B17" s="63" t="s">
        <v>932</v>
      </c>
      <c r="C17" s="64">
        <v>9.4E-2</v>
      </c>
    </row>
    <row r="18" spans="1:3">
      <c r="A18" s="59" t="s">
        <v>933</v>
      </c>
      <c r="B18" s="60" t="s">
        <v>934</v>
      </c>
      <c r="C18" s="61">
        <v>0.13500000000000001</v>
      </c>
    </row>
    <row r="19" spans="1:3">
      <c r="A19" s="62" t="s">
        <v>935</v>
      </c>
      <c r="B19" s="63" t="s">
        <v>936</v>
      </c>
      <c r="C19" s="64">
        <v>0.6</v>
      </c>
    </row>
    <row r="20" spans="1:3">
      <c r="A20" s="59" t="s">
        <v>937</v>
      </c>
      <c r="B20" s="60" t="s">
        <v>938</v>
      </c>
      <c r="C20" s="61">
        <v>0.28199999999999997</v>
      </c>
    </row>
    <row r="21" spans="1:3">
      <c r="A21" s="62" t="s">
        <v>939</v>
      </c>
      <c r="B21" s="63" t="s">
        <v>940</v>
      </c>
      <c r="C21" s="64">
        <v>0.17100000000000001</v>
      </c>
    </row>
    <row r="22" spans="1:3">
      <c r="A22" s="59" t="s">
        <v>941</v>
      </c>
      <c r="B22" s="60" t="s">
        <v>942</v>
      </c>
      <c r="C22" s="61">
        <v>0.246</v>
      </c>
    </row>
    <row r="23" spans="1:3">
      <c r="A23" s="62" t="s">
        <v>943</v>
      </c>
      <c r="B23" s="63" t="s">
        <v>944</v>
      </c>
      <c r="C23" s="64">
        <v>0.17100000000000001</v>
      </c>
    </row>
    <row r="24" spans="1:3">
      <c r="A24" s="59" t="s">
        <v>945</v>
      </c>
      <c r="B24" s="60" t="s">
        <v>946</v>
      </c>
      <c r="C24" s="61">
        <v>0.32600000000000001</v>
      </c>
    </row>
    <row r="25" spans="1:3">
      <c r="A25" s="62" t="s">
        <v>947</v>
      </c>
      <c r="B25" s="63" t="s">
        <v>948</v>
      </c>
      <c r="C25" s="64">
        <v>0.32600000000000001</v>
      </c>
    </row>
    <row r="26" spans="1:3">
      <c r="A26" s="59" t="s">
        <v>949</v>
      </c>
      <c r="B26" s="60" t="s">
        <v>950</v>
      </c>
      <c r="C26" s="61">
        <v>0.32600000000000001</v>
      </c>
    </row>
    <row r="27" spans="1:3">
      <c r="A27" s="62" t="s">
        <v>951</v>
      </c>
      <c r="B27" s="63" t="s">
        <v>952</v>
      </c>
      <c r="C27" s="64">
        <v>0.57599999999999996</v>
      </c>
    </row>
    <row r="28" spans="1:3">
      <c r="A28" s="59" t="s">
        <v>953</v>
      </c>
      <c r="B28" s="60" t="s">
        <v>954</v>
      </c>
      <c r="C28" s="61">
        <v>0.60499999999999998</v>
      </c>
    </row>
    <row r="29" spans="1:3">
      <c r="A29" s="62" t="s">
        <v>955</v>
      </c>
      <c r="B29" s="63" t="s">
        <v>956</v>
      </c>
      <c r="C29" s="64">
        <v>0.16700000000000001</v>
      </c>
    </row>
    <row r="30" spans="1:3">
      <c r="A30" s="59" t="s">
        <v>957</v>
      </c>
      <c r="B30" s="60" t="s">
        <v>958</v>
      </c>
      <c r="C30" s="61">
        <v>0.124</v>
      </c>
    </row>
    <row r="31" spans="1:3">
      <c r="A31" s="62" t="s">
        <v>959</v>
      </c>
      <c r="B31" s="63" t="s">
        <v>960</v>
      </c>
      <c r="C31" s="64">
        <v>8.6999999999999994E-2</v>
      </c>
    </row>
    <row r="32" spans="1:3">
      <c r="A32" s="59" t="s">
        <v>961</v>
      </c>
      <c r="B32" s="60" t="s">
        <v>962</v>
      </c>
      <c r="C32" s="61">
        <v>0.03</v>
      </c>
    </row>
    <row r="33" spans="1:3">
      <c r="A33" s="62" t="s">
        <v>963</v>
      </c>
      <c r="B33" s="63" t="s">
        <v>964</v>
      </c>
      <c r="C33" s="64">
        <v>5.8999999999999997E-2</v>
      </c>
    </row>
    <row r="34" spans="1:3">
      <c r="A34" s="59" t="s">
        <v>965</v>
      </c>
      <c r="B34" s="60" t="s">
        <v>966</v>
      </c>
      <c r="C34" s="61">
        <v>1.2E-2</v>
      </c>
    </row>
    <row r="35" spans="1:3">
      <c r="A35" s="62" t="s">
        <v>967</v>
      </c>
      <c r="B35" s="63" t="s">
        <v>968</v>
      </c>
      <c r="C35" s="64">
        <v>6.7000000000000004E-2</v>
      </c>
    </row>
    <row r="36" spans="1:3">
      <c r="A36" s="59" t="s">
        <v>969</v>
      </c>
      <c r="B36" s="60" t="s">
        <v>970</v>
      </c>
      <c r="C36" s="61">
        <v>2E-3</v>
      </c>
    </row>
    <row r="37" spans="1:3">
      <c r="A37" s="62" t="s">
        <v>971</v>
      </c>
      <c r="B37" s="63" t="s">
        <v>972</v>
      </c>
      <c r="C37" s="64">
        <v>0.14499999999999999</v>
      </c>
    </row>
    <row r="38" spans="1:3">
      <c r="A38" s="59" t="s">
        <v>973</v>
      </c>
      <c r="B38" s="60" t="s">
        <v>974</v>
      </c>
      <c r="C38" s="61">
        <v>2.9000000000000001E-2</v>
      </c>
    </row>
    <row r="39" spans="1:3">
      <c r="A39" s="62" t="s">
        <v>975</v>
      </c>
      <c r="B39" s="63" t="s">
        <v>976</v>
      </c>
      <c r="C39" s="64">
        <v>2.9000000000000001E-2</v>
      </c>
    </row>
    <row r="40" spans="1:3">
      <c r="A40" s="59" t="s">
        <v>977</v>
      </c>
      <c r="B40" s="60" t="s">
        <v>978</v>
      </c>
      <c r="C40" s="61">
        <v>2.9000000000000001E-2</v>
      </c>
    </row>
    <row r="41" spans="1:3">
      <c r="A41" s="62" t="s">
        <v>979</v>
      </c>
      <c r="B41" s="63" t="s">
        <v>980</v>
      </c>
      <c r="C41" s="64">
        <v>2.9000000000000001E-2</v>
      </c>
    </row>
    <row r="42" spans="1:3">
      <c r="A42" s="59" t="s">
        <v>981</v>
      </c>
      <c r="B42" s="60" t="s">
        <v>982</v>
      </c>
      <c r="C42" s="61">
        <v>0</v>
      </c>
    </row>
    <row r="43" spans="1:3">
      <c r="A43" s="62" t="s">
        <v>983</v>
      </c>
      <c r="B43" s="63" t="s">
        <v>984</v>
      </c>
      <c r="C43" s="64">
        <v>0</v>
      </c>
    </row>
    <row r="44" spans="1:3">
      <c r="A44" s="59" t="s">
        <v>985</v>
      </c>
      <c r="B44" s="60" t="s">
        <v>986</v>
      </c>
      <c r="C44" s="61">
        <v>0</v>
      </c>
    </row>
    <row r="45" spans="1:3">
      <c r="A45" s="62" t="s">
        <v>987</v>
      </c>
      <c r="B45" s="63" t="s">
        <v>988</v>
      </c>
      <c r="C45" s="64">
        <v>0</v>
      </c>
    </row>
    <row r="46" spans="1:3">
      <c r="A46" s="59" t="s">
        <v>989</v>
      </c>
      <c r="B46" s="60" t="s">
        <v>990</v>
      </c>
      <c r="C46" s="61">
        <v>0</v>
      </c>
    </row>
    <row r="47" spans="1:3">
      <c r="A47" s="62" t="s">
        <v>991</v>
      </c>
      <c r="B47" s="63" t="s">
        <v>992</v>
      </c>
      <c r="C47" s="64">
        <v>0</v>
      </c>
    </row>
    <row r="48" spans="1:3">
      <c r="A48" s="59" t="s">
        <v>993</v>
      </c>
      <c r="B48" s="60" t="s">
        <v>994</v>
      </c>
      <c r="C48" s="61">
        <v>0</v>
      </c>
    </row>
    <row r="49" spans="1:3">
      <c r="A49" s="62" t="s">
        <v>995</v>
      </c>
      <c r="B49" s="63" t="s">
        <v>996</v>
      </c>
      <c r="C49" s="64">
        <v>0</v>
      </c>
    </row>
    <row r="50" spans="1:3">
      <c r="A50" s="59" t="s">
        <v>997</v>
      </c>
      <c r="B50" s="60" t="s">
        <v>998</v>
      </c>
      <c r="C50" s="61">
        <v>0</v>
      </c>
    </row>
    <row r="51" spans="1:3">
      <c r="A51" s="62" t="s">
        <v>999</v>
      </c>
      <c r="B51" s="63" t="s">
        <v>1000</v>
      </c>
      <c r="C51" s="64">
        <v>0</v>
      </c>
    </row>
    <row r="52" spans="1:3">
      <c r="A52" s="59" t="s">
        <v>1001</v>
      </c>
      <c r="B52" s="60" t="s">
        <v>1002</v>
      </c>
      <c r="C52" s="61">
        <v>0</v>
      </c>
    </row>
    <row r="53" spans="1:3">
      <c r="A53" s="62" t="s">
        <v>1003</v>
      </c>
      <c r="B53" s="63" t="s">
        <v>1004</v>
      </c>
      <c r="C53" s="64">
        <v>0</v>
      </c>
    </row>
    <row r="54" spans="1:3">
      <c r="A54" s="59" t="s">
        <v>1005</v>
      </c>
      <c r="B54" s="60" t="s">
        <v>1006</v>
      </c>
      <c r="C54" s="61">
        <v>0</v>
      </c>
    </row>
    <row r="55" spans="1:3">
      <c r="A55" s="62" t="s">
        <v>1007</v>
      </c>
      <c r="B55" s="63" t="s">
        <v>1008</v>
      </c>
      <c r="C55" s="64">
        <v>0</v>
      </c>
    </row>
    <row r="56" spans="1:3">
      <c r="A56" s="59" t="s">
        <v>1009</v>
      </c>
      <c r="B56" s="60" t="s">
        <v>1010</v>
      </c>
      <c r="C56" s="61">
        <v>0</v>
      </c>
    </row>
    <row r="57" spans="1:3">
      <c r="A57" s="62" t="s">
        <v>1011</v>
      </c>
      <c r="B57" s="63" t="s">
        <v>1012</v>
      </c>
      <c r="C57" s="64">
        <v>0</v>
      </c>
    </row>
    <row r="58" spans="1:3">
      <c r="A58" s="59" t="s">
        <v>1013</v>
      </c>
      <c r="B58" s="60" t="s">
        <v>1014</v>
      </c>
      <c r="C58" s="61">
        <v>0</v>
      </c>
    </row>
    <row r="59" spans="1:3">
      <c r="A59" s="62" t="s">
        <v>1015</v>
      </c>
      <c r="B59" s="63" t="s">
        <v>1016</v>
      </c>
      <c r="C59" s="64">
        <v>0</v>
      </c>
    </row>
    <row r="60" spans="1:3">
      <c r="A60" s="59" t="s">
        <v>1017</v>
      </c>
      <c r="B60" s="60" t="s">
        <v>1018</v>
      </c>
      <c r="C60" s="61">
        <v>0</v>
      </c>
    </row>
    <row r="61" spans="1:3">
      <c r="A61" s="62" t="s">
        <v>1019</v>
      </c>
      <c r="B61" s="63" t="s">
        <v>1020</v>
      </c>
      <c r="C61" s="64">
        <v>1.5429999999999999</v>
      </c>
    </row>
    <row r="62" spans="1:3">
      <c r="A62" s="59" t="s">
        <v>1021</v>
      </c>
      <c r="B62" s="60" t="s">
        <v>1022</v>
      </c>
      <c r="C62" s="61">
        <v>1.504</v>
      </c>
    </row>
    <row r="63" spans="1:3">
      <c r="A63" s="62" t="s">
        <v>1023</v>
      </c>
      <c r="B63" s="63" t="s">
        <v>1024</v>
      </c>
      <c r="C63" s="64">
        <v>1.272</v>
      </c>
    </row>
    <row r="64" spans="1:3">
      <c r="A64" s="59" t="s">
        <v>1025</v>
      </c>
      <c r="B64" s="60" t="s">
        <v>1026</v>
      </c>
      <c r="C64" s="61">
        <v>0.27100000000000002</v>
      </c>
    </row>
    <row r="65" spans="1:3">
      <c r="A65" s="62" t="s">
        <v>1027</v>
      </c>
      <c r="B65" s="63" t="s">
        <v>1028</v>
      </c>
      <c r="C65" s="64">
        <v>1.272</v>
      </c>
    </row>
    <row r="66" spans="1:3">
      <c r="A66" s="59" t="s">
        <v>1029</v>
      </c>
      <c r="B66" s="60" t="s">
        <v>1030</v>
      </c>
      <c r="C66" s="61">
        <v>0.23200000000000001</v>
      </c>
    </row>
    <row r="67" spans="1:3">
      <c r="A67" s="62" t="s">
        <v>1031</v>
      </c>
      <c r="B67" s="63" t="s">
        <v>1032</v>
      </c>
      <c r="C67" s="64">
        <v>1.6339999999999999</v>
      </c>
    </row>
    <row r="68" spans="1:3">
      <c r="A68" s="59" t="s">
        <v>1033</v>
      </c>
      <c r="B68" s="60" t="s">
        <v>1034</v>
      </c>
      <c r="C68" s="61">
        <v>1.6379999999999999</v>
      </c>
    </row>
    <row r="69" spans="1:3">
      <c r="A69" s="62" t="s">
        <v>1035</v>
      </c>
      <c r="B69" s="63" t="s">
        <v>1036</v>
      </c>
      <c r="C69" s="64">
        <v>1.641</v>
      </c>
    </row>
    <row r="70" spans="1:3">
      <c r="A70" s="59" t="s">
        <v>1037</v>
      </c>
      <c r="B70" s="60" t="s">
        <v>1038</v>
      </c>
      <c r="C70" s="61">
        <v>1.5389999999999999</v>
      </c>
    </row>
    <row r="71" spans="1:3">
      <c r="A71" s="62" t="s">
        <v>1039</v>
      </c>
      <c r="B71" s="63" t="s">
        <v>1040</v>
      </c>
      <c r="C71" s="64">
        <v>0.53800000000000003</v>
      </c>
    </row>
    <row r="72" spans="1:3">
      <c r="A72" s="59" t="s">
        <v>1041</v>
      </c>
      <c r="B72" s="60" t="s">
        <v>1042</v>
      </c>
      <c r="C72" s="61">
        <v>1.516</v>
      </c>
    </row>
    <row r="73" spans="1:3">
      <c r="A73" s="62" t="s">
        <v>1043</v>
      </c>
      <c r="B73" s="63" t="s">
        <v>1044</v>
      </c>
      <c r="C73" s="64">
        <v>1.542</v>
      </c>
    </row>
    <row r="74" spans="1:3">
      <c r="A74" s="59" t="s">
        <v>1045</v>
      </c>
      <c r="B74" s="60" t="s">
        <v>1046</v>
      </c>
      <c r="C74" s="61">
        <v>2.6019999999999999</v>
      </c>
    </row>
    <row r="75" spans="1:3">
      <c r="A75" s="62" t="s">
        <v>1047</v>
      </c>
      <c r="B75" s="63" t="s">
        <v>1048</v>
      </c>
      <c r="C75" s="64">
        <v>0</v>
      </c>
    </row>
    <row r="76" spans="1:3">
      <c r="A76" s="59" t="s">
        <v>1049</v>
      </c>
      <c r="B76" s="60" t="s">
        <v>1050</v>
      </c>
      <c r="C76" s="61">
        <v>0</v>
      </c>
    </row>
    <row r="77" spans="1:3">
      <c r="A77" s="62" t="s">
        <v>1051</v>
      </c>
      <c r="B77" s="63" t="s">
        <v>1052</v>
      </c>
      <c r="C77" s="64">
        <v>0</v>
      </c>
    </row>
    <row r="78" spans="1:3">
      <c r="A78" s="59" t="s">
        <v>1053</v>
      </c>
      <c r="B78" s="60" t="s">
        <v>1054</v>
      </c>
      <c r="C78" s="61">
        <v>0</v>
      </c>
    </row>
    <row r="79" spans="1:3">
      <c r="A79" s="62" t="s">
        <v>1055</v>
      </c>
      <c r="B79" s="63" t="s">
        <v>1056</v>
      </c>
      <c r="C79" s="64">
        <v>0.52700000000000002</v>
      </c>
    </row>
    <row r="80" spans="1:3">
      <c r="A80" s="59" t="s">
        <v>1057</v>
      </c>
      <c r="B80" s="60" t="s">
        <v>1058</v>
      </c>
      <c r="C80" s="61">
        <v>1E-3</v>
      </c>
    </row>
    <row r="81" spans="1:3">
      <c r="A81" s="62" t="s">
        <v>1059</v>
      </c>
      <c r="B81" s="63" t="s">
        <v>1060</v>
      </c>
      <c r="C81" s="64">
        <v>8.3000000000000004E-2</v>
      </c>
    </row>
    <row r="82" spans="1:3">
      <c r="A82" s="59" t="s">
        <v>1061</v>
      </c>
      <c r="B82" s="60" t="s">
        <v>1062</v>
      </c>
      <c r="C82" s="61">
        <v>8.4000000000000005E-2</v>
      </c>
    </row>
    <row r="83" spans="1:3">
      <c r="A83" s="62" t="s">
        <v>1063</v>
      </c>
      <c r="B83" s="63" t="s">
        <v>1064</v>
      </c>
      <c r="C83" s="64">
        <v>8.4000000000000005E-2</v>
      </c>
    </row>
    <row r="84" spans="1:3">
      <c r="A84" s="59" t="s">
        <v>1065</v>
      </c>
      <c r="B84" s="60" t="s">
        <v>1066</v>
      </c>
      <c r="C84" s="61">
        <v>8.4000000000000005E-2</v>
      </c>
    </row>
    <row r="85" spans="1:3">
      <c r="A85" s="62" t="s">
        <v>1067</v>
      </c>
      <c r="B85" s="63" t="s">
        <v>1068</v>
      </c>
      <c r="C85" s="64">
        <v>6.3E-2</v>
      </c>
    </row>
    <row r="86" spans="1:3">
      <c r="A86" s="59" t="s">
        <v>1069</v>
      </c>
      <c r="B86" s="60" t="s">
        <v>1070</v>
      </c>
      <c r="C86" s="61">
        <v>0</v>
      </c>
    </row>
    <row r="87" spans="1:3">
      <c r="A87" s="62" t="s">
        <v>1071</v>
      </c>
      <c r="B87" s="63" t="s">
        <v>1072</v>
      </c>
      <c r="C87" s="64">
        <v>0</v>
      </c>
    </row>
    <row r="88" spans="1:3">
      <c r="A88" s="59" t="s">
        <v>1073</v>
      </c>
      <c r="B88" s="60" t="s">
        <v>1074</v>
      </c>
      <c r="C88" s="61">
        <v>0</v>
      </c>
    </row>
    <row r="89" spans="1:3">
      <c r="A89" s="62" t="s">
        <v>1075</v>
      </c>
      <c r="B89" s="63" t="s">
        <v>1076</v>
      </c>
      <c r="C89" s="64">
        <v>0.52200000000000002</v>
      </c>
    </row>
    <row r="90" spans="1:3">
      <c r="A90" s="59" t="s">
        <v>1077</v>
      </c>
      <c r="B90" s="60" t="s">
        <v>1078</v>
      </c>
      <c r="C90" s="61">
        <v>0.70799999999999996</v>
      </c>
    </row>
    <row r="91" spans="1:3">
      <c r="A91" s="62" t="s">
        <v>1079</v>
      </c>
      <c r="B91" s="63" t="s">
        <v>1080</v>
      </c>
      <c r="C91" s="64">
        <v>0</v>
      </c>
    </row>
    <row r="92" spans="1:3">
      <c r="A92" s="59" t="s">
        <v>1081</v>
      </c>
      <c r="B92" s="60" t="s">
        <v>1082</v>
      </c>
      <c r="C92" s="61">
        <v>0.73399999999999999</v>
      </c>
    </row>
    <row r="93" spans="1:3">
      <c r="A93" s="62" t="s">
        <v>1083</v>
      </c>
      <c r="B93" s="63" t="s">
        <v>1084</v>
      </c>
      <c r="C93" s="64">
        <v>1.601</v>
      </c>
    </row>
    <row r="94" spans="1:3">
      <c r="A94" s="59" t="s">
        <v>1085</v>
      </c>
      <c r="B94" s="60" t="s">
        <v>1086</v>
      </c>
      <c r="C94" s="61">
        <v>1.7569999999999999</v>
      </c>
    </row>
    <row r="95" spans="1:3">
      <c r="A95" s="62" t="s">
        <v>1087</v>
      </c>
      <c r="B95" s="63" t="s">
        <v>1088</v>
      </c>
      <c r="C95" s="64">
        <v>3.2879999999999998</v>
      </c>
    </row>
    <row r="96" spans="1:3">
      <c r="A96" s="59" t="s">
        <v>1089</v>
      </c>
      <c r="B96" s="60" t="s">
        <v>1090</v>
      </c>
      <c r="C96" s="61">
        <v>0</v>
      </c>
    </row>
    <row r="97" spans="1:3">
      <c r="A97" s="62" t="s">
        <v>1091</v>
      </c>
      <c r="B97" s="63" t="s">
        <v>1092</v>
      </c>
      <c r="C97" s="64">
        <v>0.69499999999999995</v>
      </c>
    </row>
    <row r="98" spans="1:3">
      <c r="A98" s="59" t="s">
        <v>1093</v>
      </c>
      <c r="B98" s="60" t="s">
        <v>1094</v>
      </c>
      <c r="C98" s="61">
        <v>0.72</v>
      </c>
    </row>
    <row r="99" spans="1:3">
      <c r="A99" s="62" t="s">
        <v>1095</v>
      </c>
      <c r="B99" s="63" t="s">
        <v>1096</v>
      </c>
      <c r="C99" s="64">
        <v>4.0000000000000001E-3</v>
      </c>
    </row>
    <row r="100" spans="1:3">
      <c r="A100" s="59" t="s">
        <v>1097</v>
      </c>
      <c r="B100" s="60" t="s">
        <v>1098</v>
      </c>
      <c r="C100" s="61">
        <v>4.0000000000000001E-3</v>
      </c>
    </row>
    <row r="101" spans="1:3">
      <c r="A101" s="62" t="s">
        <v>1099</v>
      </c>
      <c r="B101" s="63" t="s">
        <v>1100</v>
      </c>
      <c r="C101" s="64">
        <v>2.1999999999999999E-2</v>
      </c>
    </row>
    <row r="102" spans="1:3">
      <c r="A102" s="59" t="s">
        <v>1101</v>
      </c>
      <c r="B102" s="60" t="s">
        <v>1102</v>
      </c>
      <c r="C102" s="61">
        <v>5.2999999999999999E-2</v>
      </c>
    </row>
    <row r="103" spans="1:3">
      <c r="A103" s="62" t="s">
        <v>1103</v>
      </c>
      <c r="B103" s="63" t="s">
        <v>1104</v>
      </c>
      <c r="C103" s="64">
        <v>0.121</v>
      </c>
    </row>
    <row r="104" spans="1:3">
      <c r="A104" s="59" t="s">
        <v>1105</v>
      </c>
      <c r="B104" s="60" t="s">
        <v>1106</v>
      </c>
      <c r="C104" s="61">
        <v>0</v>
      </c>
    </row>
    <row r="105" spans="1:3">
      <c r="A105" s="62" t="s">
        <v>1107</v>
      </c>
      <c r="B105" s="63" t="s">
        <v>1108</v>
      </c>
      <c r="C105" s="64">
        <v>0</v>
      </c>
    </row>
    <row r="106" spans="1:3">
      <c r="A106" s="59" t="s">
        <v>1109</v>
      </c>
      <c r="B106" s="60" t="s">
        <v>1110</v>
      </c>
      <c r="C106" s="61">
        <v>0</v>
      </c>
    </row>
    <row r="107" spans="1:3">
      <c r="A107" s="62" t="s">
        <v>1111</v>
      </c>
      <c r="B107" s="63" t="s">
        <v>1112</v>
      </c>
      <c r="C107" s="64">
        <v>0.61499999999999999</v>
      </c>
    </row>
    <row r="108" spans="1:3">
      <c r="A108" s="59" t="s">
        <v>1113</v>
      </c>
      <c r="B108" s="60" t="s">
        <v>1114</v>
      </c>
      <c r="C108" s="61">
        <v>0.61699999999999999</v>
      </c>
    </row>
    <row r="109" spans="1:3">
      <c r="A109" s="62" t="s">
        <v>1115</v>
      </c>
      <c r="B109" s="63" t="s">
        <v>1116</v>
      </c>
      <c r="C109" s="64">
        <v>0.64100000000000001</v>
      </c>
    </row>
    <row r="110" spans="1:3">
      <c r="A110" s="59" t="s">
        <v>1117</v>
      </c>
      <c r="B110" s="60" t="s">
        <v>1118</v>
      </c>
      <c r="C110" s="61">
        <v>0.64300000000000002</v>
      </c>
    </row>
    <row r="111" spans="1:3">
      <c r="A111" s="62" t="s">
        <v>1119</v>
      </c>
      <c r="B111" s="63" t="s">
        <v>1120</v>
      </c>
      <c r="C111" s="64">
        <v>1.4379999999999999</v>
      </c>
    </row>
    <row r="112" spans="1:3">
      <c r="A112" s="59" t="s">
        <v>1121</v>
      </c>
      <c r="B112" s="60" t="s">
        <v>1122</v>
      </c>
      <c r="C112" s="61">
        <v>1.4570000000000001</v>
      </c>
    </row>
    <row r="113" spans="1:3">
      <c r="A113" s="62" t="s">
        <v>1123</v>
      </c>
      <c r="B113" s="63" t="s">
        <v>1124</v>
      </c>
      <c r="C113" s="64">
        <v>1.5940000000000001</v>
      </c>
    </row>
    <row r="114" spans="1:3">
      <c r="A114" s="59" t="s">
        <v>1125</v>
      </c>
      <c r="B114" s="60" t="s">
        <v>1126</v>
      </c>
      <c r="C114" s="61">
        <v>3.194</v>
      </c>
    </row>
    <row r="115" spans="1:3">
      <c r="A115" s="62" t="s">
        <v>1127</v>
      </c>
      <c r="B115" s="63" t="s">
        <v>1128</v>
      </c>
      <c r="C115" s="64">
        <v>3.6280000000000001</v>
      </c>
    </row>
    <row r="116" spans="1:3">
      <c r="A116" s="59" t="s">
        <v>1129</v>
      </c>
      <c r="B116" s="60" t="s">
        <v>1112</v>
      </c>
      <c r="C116" s="61">
        <v>0</v>
      </c>
    </row>
    <row r="117" spans="1:3">
      <c r="A117" s="62" t="s">
        <v>1130</v>
      </c>
      <c r="B117" s="63" t="s">
        <v>1116</v>
      </c>
      <c r="C117" s="64">
        <v>0</v>
      </c>
    </row>
    <row r="118" spans="1:3">
      <c r="A118" s="59" t="s">
        <v>1131</v>
      </c>
      <c r="B118" s="60" t="s">
        <v>1120</v>
      </c>
      <c r="C118" s="61">
        <v>0</v>
      </c>
    </row>
    <row r="119" spans="1:3">
      <c r="A119" s="62" t="s">
        <v>1132</v>
      </c>
      <c r="B119" s="63" t="s">
        <v>1122</v>
      </c>
      <c r="C119" s="64">
        <v>0</v>
      </c>
    </row>
    <row r="120" spans="1:3">
      <c r="A120" s="59" t="s">
        <v>1133</v>
      </c>
      <c r="B120" s="60" t="s">
        <v>1124</v>
      </c>
      <c r="C120" s="61">
        <v>0</v>
      </c>
    </row>
    <row r="121" spans="1:3">
      <c r="A121" s="62" t="s">
        <v>1134</v>
      </c>
      <c r="B121" s="63" t="s">
        <v>1126</v>
      </c>
      <c r="C121" s="64">
        <v>0</v>
      </c>
    </row>
    <row r="122" spans="1:3">
      <c r="A122" s="59" t="s">
        <v>1135</v>
      </c>
      <c r="B122" s="60" t="s">
        <v>1128</v>
      </c>
      <c r="C122" s="61">
        <v>0</v>
      </c>
    </row>
    <row r="123" spans="1:3">
      <c r="A123" s="62" t="s">
        <v>1136</v>
      </c>
      <c r="B123" s="63" t="s">
        <v>1114</v>
      </c>
      <c r="C123" s="64">
        <v>0</v>
      </c>
    </row>
    <row r="124" spans="1:3">
      <c r="A124" s="59" t="s">
        <v>1137</v>
      </c>
      <c r="B124" s="60" t="s">
        <v>1118</v>
      </c>
      <c r="C124" s="61">
        <v>0</v>
      </c>
    </row>
    <row r="125" spans="1:3">
      <c r="A125" s="62" t="s">
        <v>1138</v>
      </c>
      <c r="B125" s="63" t="s">
        <v>1139</v>
      </c>
      <c r="C125" s="64">
        <v>0.04</v>
      </c>
    </row>
    <row r="126" spans="1:3">
      <c r="A126" s="59" t="s">
        <v>1140</v>
      </c>
      <c r="B126" s="60" t="s">
        <v>1141</v>
      </c>
      <c r="C126" s="61">
        <v>0.04</v>
      </c>
    </row>
    <row r="127" spans="1:3">
      <c r="A127" s="62" t="s">
        <v>1142</v>
      </c>
      <c r="B127" s="63" t="s">
        <v>1143</v>
      </c>
      <c r="C127" s="64">
        <v>2.1999999999999999E-2</v>
      </c>
    </row>
    <row r="128" spans="1:3">
      <c r="A128" s="59" t="s">
        <v>1144</v>
      </c>
      <c r="B128" s="60" t="s">
        <v>1145</v>
      </c>
      <c r="C128" s="61">
        <v>5.3999999999999999E-2</v>
      </c>
    </row>
    <row r="129" spans="1:3">
      <c r="A129" s="62" t="s">
        <v>1146</v>
      </c>
      <c r="B129" s="63" t="s">
        <v>1147</v>
      </c>
      <c r="C129" s="64">
        <v>0.121</v>
      </c>
    </row>
    <row r="130" spans="1:3">
      <c r="A130" s="59" t="s">
        <v>1148</v>
      </c>
      <c r="B130" s="60" t="s">
        <v>1149</v>
      </c>
      <c r="C130" s="61">
        <v>0</v>
      </c>
    </row>
    <row r="131" spans="1:3">
      <c r="A131" s="62" t="s">
        <v>1150</v>
      </c>
      <c r="B131" s="63" t="s">
        <v>1151</v>
      </c>
      <c r="C131" s="64">
        <v>0.39500000000000002</v>
      </c>
    </row>
    <row r="132" spans="1:3">
      <c r="A132" s="59" t="s">
        <v>1152</v>
      </c>
      <c r="B132" s="60" t="s">
        <v>1153</v>
      </c>
      <c r="C132" s="61">
        <v>0.42699999999999999</v>
      </c>
    </row>
    <row r="133" spans="1:3">
      <c r="A133" s="62" t="s">
        <v>1154</v>
      </c>
      <c r="B133" s="63" t="s">
        <v>1155</v>
      </c>
      <c r="C133" s="64">
        <v>0.52</v>
      </c>
    </row>
    <row r="134" spans="1:3">
      <c r="A134" s="59" t="s">
        <v>1156</v>
      </c>
      <c r="B134" s="60" t="s">
        <v>1157</v>
      </c>
      <c r="C134" s="61">
        <v>1.0920000000000001</v>
      </c>
    </row>
    <row r="135" spans="1:3">
      <c r="A135" s="62" t="s">
        <v>1158</v>
      </c>
      <c r="B135" s="63" t="s">
        <v>1159</v>
      </c>
      <c r="C135" s="64">
        <v>1.052</v>
      </c>
    </row>
    <row r="136" spans="1:3">
      <c r="A136" s="59" t="s">
        <v>1160</v>
      </c>
      <c r="B136" s="60" t="s">
        <v>1161</v>
      </c>
      <c r="C136" s="61">
        <v>1.0669999999999999</v>
      </c>
    </row>
    <row r="137" spans="1:3">
      <c r="A137" s="62" t="s">
        <v>1162</v>
      </c>
      <c r="B137" s="63" t="s">
        <v>1163</v>
      </c>
      <c r="C137" s="64">
        <v>1.23</v>
      </c>
    </row>
    <row r="138" spans="1:3">
      <c r="A138" s="59" t="s">
        <v>1164</v>
      </c>
      <c r="B138" s="60" t="s">
        <v>1165</v>
      </c>
      <c r="C138" s="61">
        <v>2.3079999999999998</v>
      </c>
    </row>
    <row r="139" spans="1:3">
      <c r="A139" s="62" t="s">
        <v>1166</v>
      </c>
      <c r="B139" s="63" t="s">
        <v>1167</v>
      </c>
      <c r="C139" s="64">
        <v>3.7109999999999999</v>
      </c>
    </row>
    <row r="140" spans="1:3">
      <c r="A140" s="59" t="s">
        <v>1168</v>
      </c>
      <c r="B140" s="60" t="s">
        <v>1169</v>
      </c>
      <c r="C140" s="61">
        <v>7.3999999999999996E-2</v>
      </c>
    </row>
    <row r="141" spans="1:3">
      <c r="A141" s="62" t="s">
        <v>1170</v>
      </c>
      <c r="B141" s="63" t="s">
        <v>1171</v>
      </c>
      <c r="C141" s="64">
        <v>0.70099999999999996</v>
      </c>
    </row>
    <row r="142" spans="1:3">
      <c r="A142" s="59" t="s">
        <v>1172</v>
      </c>
      <c r="B142" s="60" t="s">
        <v>1173</v>
      </c>
      <c r="C142" s="61">
        <v>0.70099999999999996</v>
      </c>
    </row>
    <row r="143" spans="1:3">
      <c r="A143" s="62" t="s">
        <v>1174</v>
      </c>
      <c r="B143" s="63" t="s">
        <v>1175</v>
      </c>
      <c r="C143" s="64">
        <v>0.78800000000000003</v>
      </c>
    </row>
    <row r="144" spans="1:3">
      <c r="A144" s="59" t="s">
        <v>1176</v>
      </c>
      <c r="B144" s="60" t="s">
        <v>1177</v>
      </c>
      <c r="C144" s="61">
        <v>7.2999999999999995E-2</v>
      </c>
    </row>
    <row r="145" spans="1:3">
      <c r="A145" s="62" t="s">
        <v>1178</v>
      </c>
      <c r="B145" s="63" t="s">
        <v>1179</v>
      </c>
      <c r="C145" s="64">
        <v>0.77200000000000002</v>
      </c>
    </row>
    <row r="146" spans="1:3">
      <c r="A146" s="59" t="s">
        <v>1180</v>
      </c>
      <c r="B146" s="60" t="s">
        <v>1181</v>
      </c>
      <c r="C146" s="61">
        <v>0.77200000000000002</v>
      </c>
    </row>
    <row r="147" spans="1:3">
      <c r="A147" s="62" t="s">
        <v>1182</v>
      </c>
      <c r="B147" s="63" t="s">
        <v>1183</v>
      </c>
      <c r="C147" s="64">
        <v>0</v>
      </c>
    </row>
    <row r="148" spans="1:3">
      <c r="A148" s="59" t="s">
        <v>1184</v>
      </c>
      <c r="B148" s="60" t="s">
        <v>1185</v>
      </c>
      <c r="C148" s="61">
        <v>9.89</v>
      </c>
    </row>
    <row r="149" spans="1:3">
      <c r="A149" s="62" t="s">
        <v>1186</v>
      </c>
      <c r="B149" s="63" t="s">
        <v>1187</v>
      </c>
      <c r="C149" s="64">
        <v>0</v>
      </c>
    </row>
    <row r="150" spans="1:3">
      <c r="A150" s="59" t="s">
        <v>1188</v>
      </c>
      <c r="B150" s="60" t="s">
        <v>1189</v>
      </c>
      <c r="C150" s="61">
        <v>0</v>
      </c>
    </row>
    <row r="151" spans="1:3">
      <c r="A151" s="62" t="s">
        <v>1190</v>
      </c>
      <c r="B151" s="63" t="s">
        <v>1191</v>
      </c>
      <c r="C151" s="64">
        <v>0</v>
      </c>
    </row>
    <row r="152" spans="1:3">
      <c r="A152" s="59" t="s">
        <v>1192</v>
      </c>
      <c r="B152" s="60" t="s">
        <v>1193</v>
      </c>
      <c r="C152" s="61">
        <v>0</v>
      </c>
    </row>
    <row r="153" spans="1:3">
      <c r="A153" s="62" t="s">
        <v>1194</v>
      </c>
      <c r="B153" s="63" t="s">
        <v>1195</v>
      </c>
      <c r="C153" s="64">
        <v>0</v>
      </c>
    </row>
    <row r="154" spans="1:3">
      <c r="A154" s="59" t="s">
        <v>1196</v>
      </c>
      <c r="B154" s="60" t="s">
        <v>1197</v>
      </c>
      <c r="C154" s="61">
        <v>24.11</v>
      </c>
    </row>
    <row r="155" spans="1:3">
      <c r="A155" s="62" t="s">
        <v>1198</v>
      </c>
      <c r="B155" s="63" t="s">
        <v>1199</v>
      </c>
      <c r="C155" s="64">
        <v>0</v>
      </c>
    </row>
    <row r="156" spans="1:3">
      <c r="A156" s="59" t="s">
        <v>1200</v>
      </c>
      <c r="B156" s="60" t="s">
        <v>1201</v>
      </c>
      <c r="C156" s="61">
        <v>0</v>
      </c>
    </row>
    <row r="157" spans="1:3">
      <c r="A157" s="62" t="s">
        <v>1202</v>
      </c>
      <c r="B157" s="63" t="s">
        <v>1203</v>
      </c>
      <c r="C157" s="64">
        <v>0</v>
      </c>
    </row>
    <row r="158" spans="1:3">
      <c r="A158" s="59" t="s">
        <v>1204</v>
      </c>
      <c r="B158" s="60" t="s">
        <v>1205</v>
      </c>
      <c r="C158" s="61">
        <v>0</v>
      </c>
    </row>
    <row r="159" spans="1:3">
      <c r="A159" s="62" t="s">
        <v>1206</v>
      </c>
      <c r="B159" s="63" t="s">
        <v>1207</v>
      </c>
      <c r="C159" s="64">
        <v>0</v>
      </c>
    </row>
    <row r="160" spans="1:3">
      <c r="A160" s="59" t="s">
        <v>1208</v>
      </c>
      <c r="B160" s="60" t="s">
        <v>1209</v>
      </c>
      <c r="C160" s="61">
        <v>0</v>
      </c>
    </row>
    <row r="161" spans="1:3">
      <c r="A161" s="62" t="s">
        <v>1210</v>
      </c>
      <c r="B161" s="63" t="s">
        <v>1211</v>
      </c>
      <c r="C161" s="64">
        <v>0</v>
      </c>
    </row>
    <row r="162" spans="1:3">
      <c r="A162" s="59" t="s">
        <v>1212</v>
      </c>
      <c r="B162" s="60" t="s">
        <v>1213</v>
      </c>
      <c r="C162" s="61">
        <v>0.36599999999999999</v>
      </c>
    </row>
    <row r="163" spans="1:3">
      <c r="A163" s="62" t="s">
        <v>1214</v>
      </c>
      <c r="B163" s="63" t="s">
        <v>1215</v>
      </c>
      <c r="C163" s="64">
        <v>0.36699999999999999</v>
      </c>
    </row>
    <row r="164" spans="1:3">
      <c r="A164" s="59" t="s">
        <v>1216</v>
      </c>
      <c r="B164" s="60" t="s">
        <v>1217</v>
      </c>
      <c r="C164" s="61">
        <v>0.36699999999999999</v>
      </c>
    </row>
    <row r="165" spans="1:3">
      <c r="A165" s="62" t="s">
        <v>1218</v>
      </c>
      <c r="B165" s="63" t="s">
        <v>1219</v>
      </c>
      <c r="C165" s="64">
        <v>0.40400000000000003</v>
      </c>
    </row>
    <row r="166" spans="1:3">
      <c r="A166" s="59" t="s">
        <v>1220</v>
      </c>
      <c r="B166" s="60" t="s">
        <v>1221</v>
      </c>
      <c r="C166" s="61">
        <v>0.39400000000000002</v>
      </c>
    </row>
    <row r="167" spans="1:3">
      <c r="A167" s="62" t="s">
        <v>1222</v>
      </c>
      <c r="B167" s="63" t="s">
        <v>1223</v>
      </c>
      <c r="C167" s="64">
        <v>0.49399999999999999</v>
      </c>
    </row>
    <row r="168" spans="1:3">
      <c r="A168" s="59" t="s">
        <v>1224</v>
      </c>
      <c r="B168" s="60" t="s">
        <v>1225</v>
      </c>
      <c r="C168" s="61">
        <v>0.191</v>
      </c>
    </row>
    <row r="169" spans="1:3">
      <c r="A169" s="62" t="s">
        <v>1226</v>
      </c>
      <c r="B169" s="63" t="s">
        <v>1227</v>
      </c>
      <c r="C169" s="64">
        <v>0.39400000000000002</v>
      </c>
    </row>
    <row r="170" spans="1:3">
      <c r="A170" s="59" t="s">
        <v>1228</v>
      </c>
      <c r="B170" s="60" t="s">
        <v>1229</v>
      </c>
      <c r="C170" s="61">
        <v>0.49299999999999999</v>
      </c>
    </row>
    <row r="171" spans="1:3">
      <c r="A171" s="62" t="s">
        <v>1230</v>
      </c>
      <c r="B171" s="63" t="s">
        <v>1231</v>
      </c>
      <c r="C171" s="64">
        <v>0</v>
      </c>
    </row>
    <row r="172" spans="1:3">
      <c r="A172" s="59" t="s">
        <v>1232</v>
      </c>
      <c r="B172" s="60" t="s">
        <v>1233</v>
      </c>
      <c r="C172" s="61">
        <v>0</v>
      </c>
    </row>
    <row r="173" spans="1:3">
      <c r="A173" s="62" t="s">
        <v>1234</v>
      </c>
      <c r="B173" s="63" t="s">
        <v>1235</v>
      </c>
      <c r="C173" s="64">
        <v>0.36599999999999999</v>
      </c>
    </row>
    <row r="174" spans="1:3">
      <c r="A174" s="59" t="s">
        <v>1236</v>
      </c>
      <c r="B174" s="60" t="s">
        <v>1237</v>
      </c>
      <c r="C174" s="61">
        <v>0.41499999999999998</v>
      </c>
    </row>
    <row r="175" spans="1:3">
      <c r="A175" s="62" t="s">
        <v>1238</v>
      </c>
      <c r="B175" s="63" t="s">
        <v>1239</v>
      </c>
      <c r="C175" s="64">
        <v>0.41499999999999998</v>
      </c>
    </row>
    <row r="176" spans="1:3">
      <c r="A176" s="59" t="s">
        <v>1240</v>
      </c>
      <c r="B176" s="60" t="s">
        <v>1241</v>
      </c>
      <c r="C176" s="61">
        <v>0.35099999999999998</v>
      </c>
    </row>
    <row r="177" spans="1:3">
      <c r="A177" s="62" t="s">
        <v>1242</v>
      </c>
      <c r="B177" s="63" t="s">
        <v>1243</v>
      </c>
      <c r="C177" s="64">
        <v>6.7000000000000004E-2</v>
      </c>
    </row>
    <row r="178" spans="1:3">
      <c r="A178" s="59" t="s">
        <v>1244</v>
      </c>
      <c r="B178" s="60" t="s">
        <v>1245</v>
      </c>
      <c r="C178" s="61">
        <v>6.7000000000000004E-2</v>
      </c>
    </row>
    <row r="179" spans="1:3">
      <c r="A179" s="62" t="s">
        <v>1246</v>
      </c>
      <c r="B179" s="63" t="s">
        <v>1247</v>
      </c>
      <c r="C179" s="64">
        <v>0</v>
      </c>
    </row>
    <row r="180" spans="1:3">
      <c r="A180" s="59" t="s">
        <v>1248</v>
      </c>
      <c r="B180" s="60" t="s">
        <v>1249</v>
      </c>
      <c r="C180" s="61">
        <v>0</v>
      </c>
    </row>
    <row r="181" spans="1:3">
      <c r="A181" s="62" t="s">
        <v>1250</v>
      </c>
      <c r="B181" s="63" t="s">
        <v>1251</v>
      </c>
      <c r="C181" s="64">
        <v>0</v>
      </c>
    </row>
    <row r="182" spans="1:3">
      <c r="A182" s="59" t="s">
        <v>1252</v>
      </c>
      <c r="B182" s="60" t="s">
        <v>1253</v>
      </c>
      <c r="C182" s="61">
        <v>0</v>
      </c>
    </row>
    <row r="183" spans="1:3">
      <c r="A183" s="62" t="s">
        <v>1254</v>
      </c>
      <c r="B183" s="63" t="s">
        <v>1255</v>
      </c>
      <c r="C183" s="64">
        <v>0</v>
      </c>
    </row>
    <row r="184" spans="1:3">
      <c r="A184" s="59" t="s">
        <v>1256</v>
      </c>
      <c r="B184" s="60" t="s">
        <v>1257</v>
      </c>
      <c r="C184" s="61">
        <v>0</v>
      </c>
    </row>
    <row r="185" spans="1:3">
      <c r="A185" s="62" t="s">
        <v>1258</v>
      </c>
      <c r="B185" s="63" t="s">
        <v>1259</v>
      </c>
      <c r="C185" s="64">
        <v>0</v>
      </c>
    </row>
    <row r="186" spans="1:3">
      <c r="A186" s="59" t="s">
        <v>1260</v>
      </c>
      <c r="B186" s="60" t="s">
        <v>1261</v>
      </c>
      <c r="C186" s="61">
        <v>0</v>
      </c>
    </row>
    <row r="187" spans="1:3">
      <c r="A187" s="62" t="s">
        <v>1262</v>
      </c>
      <c r="B187" s="63" t="s">
        <v>1076</v>
      </c>
      <c r="C187" s="64">
        <v>0.56399999999999995</v>
      </c>
    </row>
    <row r="188" spans="1:3">
      <c r="A188" s="59" t="s">
        <v>1263</v>
      </c>
      <c r="B188" s="60" t="s">
        <v>1264</v>
      </c>
      <c r="C188" s="61">
        <v>0.52400000000000002</v>
      </c>
    </row>
    <row r="189" spans="1:3">
      <c r="A189" s="62" t="s">
        <v>1265</v>
      </c>
      <c r="B189" s="63" t="s">
        <v>1266</v>
      </c>
      <c r="C189" s="64">
        <v>0.56100000000000005</v>
      </c>
    </row>
    <row r="190" spans="1:3">
      <c r="A190" s="59" t="s">
        <v>1267</v>
      </c>
      <c r="B190" s="60" t="s">
        <v>1268</v>
      </c>
      <c r="C190" s="61">
        <v>0.41</v>
      </c>
    </row>
    <row r="191" spans="1:3">
      <c r="A191" s="62" t="s">
        <v>1269</v>
      </c>
      <c r="B191" s="63" t="s">
        <v>1270</v>
      </c>
      <c r="C191" s="64">
        <v>0.45200000000000001</v>
      </c>
    </row>
    <row r="192" spans="1:3">
      <c r="A192" s="59" t="s">
        <v>1271</v>
      </c>
      <c r="B192" s="60" t="s">
        <v>1272</v>
      </c>
      <c r="C192" s="61">
        <v>0.46100000000000002</v>
      </c>
    </row>
    <row r="193" spans="1:3">
      <c r="A193" s="62" t="s">
        <v>1273</v>
      </c>
      <c r="B193" s="63" t="s">
        <v>1274</v>
      </c>
      <c r="C193" s="64">
        <v>0</v>
      </c>
    </row>
    <row r="194" spans="1:3">
      <c r="A194" s="59" t="s">
        <v>1275</v>
      </c>
      <c r="B194" s="60" t="s">
        <v>1276</v>
      </c>
      <c r="C194" s="61">
        <v>0</v>
      </c>
    </row>
    <row r="195" spans="1:3">
      <c r="A195" s="62" t="s">
        <v>1277</v>
      </c>
      <c r="B195" s="63" t="s">
        <v>1278</v>
      </c>
      <c r="C195" s="64">
        <v>0</v>
      </c>
    </row>
    <row r="196" spans="1:3">
      <c r="A196" s="59" t="s">
        <v>1279</v>
      </c>
      <c r="B196" s="60" t="s">
        <v>1280</v>
      </c>
      <c r="C196" s="61">
        <v>0.48199999999999998</v>
      </c>
    </row>
    <row r="197" spans="1:3">
      <c r="A197" s="62" t="s">
        <v>1281</v>
      </c>
      <c r="B197" s="63" t="s">
        <v>1282</v>
      </c>
      <c r="C197" s="64">
        <v>0.48499999999999999</v>
      </c>
    </row>
    <row r="198" spans="1:3">
      <c r="A198" s="59" t="s">
        <v>1283</v>
      </c>
      <c r="B198" s="60" t="s">
        <v>1284</v>
      </c>
      <c r="C198" s="61">
        <v>9.3670000000000009</v>
      </c>
    </row>
    <row r="199" spans="1:3">
      <c r="A199" s="62" t="s">
        <v>1285</v>
      </c>
      <c r="B199" s="63" t="s">
        <v>1286</v>
      </c>
      <c r="C199" s="64">
        <v>11.68</v>
      </c>
    </row>
    <row r="200" spans="1:3">
      <c r="A200" s="59" t="s">
        <v>1287</v>
      </c>
      <c r="B200" s="60" t="s">
        <v>1288</v>
      </c>
      <c r="C200" s="61">
        <v>12.4</v>
      </c>
    </row>
    <row r="201" spans="1:3">
      <c r="A201" s="62" t="s">
        <v>1289</v>
      </c>
      <c r="B201" s="63" t="s">
        <v>1290</v>
      </c>
      <c r="C201" s="64">
        <v>15.7</v>
      </c>
    </row>
    <row r="202" spans="1:3">
      <c r="A202" s="59" t="s">
        <v>1291</v>
      </c>
      <c r="B202" s="60" t="s">
        <v>1292</v>
      </c>
      <c r="C202" s="61">
        <v>0</v>
      </c>
    </row>
    <row r="203" spans="1:3">
      <c r="A203" s="62" t="s">
        <v>1293</v>
      </c>
      <c r="B203" s="63" t="s">
        <v>1294</v>
      </c>
      <c r="C203" s="64">
        <v>0</v>
      </c>
    </row>
    <row r="204" spans="1:3">
      <c r="A204" s="59" t="s">
        <v>1295</v>
      </c>
      <c r="B204" s="60" t="s">
        <v>1296</v>
      </c>
      <c r="C204" s="61">
        <v>0</v>
      </c>
    </row>
    <row r="205" spans="1:3">
      <c r="A205" s="62" t="s">
        <v>1297</v>
      </c>
      <c r="B205" s="63" t="s">
        <v>1298</v>
      </c>
      <c r="C205" s="64">
        <v>0</v>
      </c>
    </row>
    <row r="206" spans="1:3">
      <c r="A206" s="59" t="s">
        <v>1299</v>
      </c>
      <c r="B206" s="60" t="s">
        <v>1300</v>
      </c>
      <c r="C206" s="61">
        <v>0</v>
      </c>
    </row>
    <row r="207" spans="1:3">
      <c r="A207" s="62" t="s">
        <v>1301</v>
      </c>
      <c r="B207" s="63" t="s">
        <v>1302</v>
      </c>
      <c r="C207" s="64">
        <v>0</v>
      </c>
    </row>
    <row r="208" spans="1:3">
      <c r="A208" s="59" t="s">
        <v>1303</v>
      </c>
      <c r="B208" s="60" t="s">
        <v>1304</v>
      </c>
      <c r="C208" s="61">
        <v>0</v>
      </c>
    </row>
    <row r="209" spans="1:3">
      <c r="A209" s="62" t="s">
        <v>1305</v>
      </c>
      <c r="B209" s="63" t="s">
        <v>1306</v>
      </c>
      <c r="C209" s="64">
        <v>0</v>
      </c>
    </row>
    <row r="210" spans="1:3">
      <c r="A210" s="59" t="s">
        <v>1307</v>
      </c>
      <c r="B210" s="60" t="s">
        <v>1308</v>
      </c>
      <c r="C210" s="61">
        <v>3.734</v>
      </c>
    </row>
    <row r="211" spans="1:3">
      <c r="A211" s="62" t="s">
        <v>1309</v>
      </c>
      <c r="B211" s="63" t="s">
        <v>1310</v>
      </c>
      <c r="C211" s="64">
        <v>4.9089999999999998</v>
      </c>
    </row>
    <row r="212" spans="1:3">
      <c r="A212" s="59" t="s">
        <v>1311</v>
      </c>
      <c r="B212" s="60" t="s">
        <v>1312</v>
      </c>
      <c r="C212" s="61">
        <v>5.4039999999999999</v>
      </c>
    </row>
    <row r="213" spans="1:3">
      <c r="A213" s="62" t="s">
        <v>1313</v>
      </c>
      <c r="B213" s="63" t="s">
        <v>1314</v>
      </c>
      <c r="C213" s="64">
        <v>0</v>
      </c>
    </row>
    <row r="214" spans="1:3">
      <c r="A214" s="59" t="s">
        <v>1315</v>
      </c>
      <c r="B214" s="60" t="s">
        <v>1316</v>
      </c>
      <c r="C214" s="61">
        <v>0</v>
      </c>
    </row>
    <row r="215" spans="1:3">
      <c r="A215" s="62" t="s">
        <v>1317</v>
      </c>
      <c r="B215" s="63" t="s">
        <v>1318</v>
      </c>
      <c r="C215" s="64">
        <v>0</v>
      </c>
    </row>
    <row r="216" spans="1:3">
      <c r="A216" s="59" t="s">
        <v>1319</v>
      </c>
      <c r="B216" s="60" t="s">
        <v>1320</v>
      </c>
      <c r="C216" s="61">
        <v>0</v>
      </c>
    </row>
    <row r="217" spans="1:3">
      <c r="A217" s="62" t="s">
        <v>1321</v>
      </c>
      <c r="B217" s="63" t="s">
        <v>1322</v>
      </c>
      <c r="C217" s="64">
        <v>0</v>
      </c>
    </row>
    <row r="218" spans="1:3">
      <c r="A218" s="59" t="s">
        <v>1323</v>
      </c>
      <c r="B218" s="60" t="s">
        <v>1324</v>
      </c>
      <c r="C218" s="61">
        <v>0</v>
      </c>
    </row>
    <row r="219" spans="1:3">
      <c r="A219" s="62" t="s">
        <v>1325</v>
      </c>
      <c r="B219" s="63" t="s">
        <v>1326</v>
      </c>
      <c r="C219" s="64">
        <v>0</v>
      </c>
    </row>
    <row r="220" spans="1:3">
      <c r="A220" s="59" t="s">
        <v>1327</v>
      </c>
      <c r="B220" s="60" t="s">
        <v>1328</v>
      </c>
      <c r="C220" s="61">
        <v>0</v>
      </c>
    </row>
    <row r="221" spans="1:3">
      <c r="A221" s="62" t="s">
        <v>1329</v>
      </c>
      <c r="B221" s="63" t="s">
        <v>1330</v>
      </c>
      <c r="C221" s="64">
        <v>0</v>
      </c>
    </row>
    <row r="222" spans="1:3">
      <c r="A222" s="59" t="s">
        <v>1331</v>
      </c>
      <c r="B222" s="60" t="s">
        <v>1332</v>
      </c>
      <c r="C222" s="61">
        <v>0</v>
      </c>
    </row>
    <row r="223" spans="1:3">
      <c r="A223" s="62" t="s">
        <v>1333</v>
      </c>
      <c r="B223" s="63" t="s">
        <v>1334</v>
      </c>
      <c r="C223" s="64">
        <v>0</v>
      </c>
    </row>
    <row r="224" spans="1:3">
      <c r="A224" s="59" t="s">
        <v>1335</v>
      </c>
      <c r="B224" s="60" t="s">
        <v>1336</v>
      </c>
      <c r="C224" s="61">
        <v>0</v>
      </c>
    </row>
    <row r="225" spans="1:3">
      <c r="A225" s="62" t="s">
        <v>1337</v>
      </c>
      <c r="B225" s="63" t="s">
        <v>1338</v>
      </c>
      <c r="C225" s="64">
        <v>0</v>
      </c>
    </row>
    <row r="226" spans="1:3">
      <c r="A226" s="59" t="s">
        <v>1339</v>
      </c>
      <c r="B226" s="60" t="s">
        <v>1340</v>
      </c>
      <c r="C226" s="61">
        <v>2.92</v>
      </c>
    </row>
    <row r="227" spans="1:3">
      <c r="A227" s="62" t="s">
        <v>1341</v>
      </c>
      <c r="B227" s="63" t="s">
        <v>1342</v>
      </c>
      <c r="C227" s="64">
        <v>0.36399999999999999</v>
      </c>
    </row>
    <row r="228" spans="1:3">
      <c r="A228" s="59" t="s">
        <v>1343</v>
      </c>
      <c r="B228" s="60" t="s">
        <v>1344</v>
      </c>
      <c r="C228" s="61">
        <v>0.36599999999999999</v>
      </c>
    </row>
    <row r="229" spans="1:3">
      <c r="A229" s="62" t="s">
        <v>1345</v>
      </c>
      <c r="B229" s="63" t="s">
        <v>1346</v>
      </c>
      <c r="C229" s="64">
        <v>0.36499999999999999</v>
      </c>
    </row>
    <row r="230" spans="1:3">
      <c r="A230" s="59" t="s">
        <v>1347</v>
      </c>
      <c r="B230" s="60" t="s">
        <v>1348</v>
      </c>
      <c r="C230" s="61">
        <v>0.40200000000000002</v>
      </c>
    </row>
    <row r="231" spans="1:3">
      <c r="A231" s="62" t="s">
        <v>1349</v>
      </c>
      <c r="B231" s="63" t="s">
        <v>1350</v>
      </c>
      <c r="C231" s="64">
        <v>0.40100000000000002</v>
      </c>
    </row>
    <row r="232" spans="1:3">
      <c r="A232" s="59" t="s">
        <v>1351</v>
      </c>
      <c r="B232" s="60" t="s">
        <v>1352</v>
      </c>
      <c r="C232" s="61">
        <v>1.054</v>
      </c>
    </row>
    <row r="233" spans="1:3">
      <c r="A233" s="62" t="s">
        <v>1353</v>
      </c>
      <c r="B233" s="63" t="s">
        <v>1354</v>
      </c>
      <c r="C233" s="64">
        <v>1.2350000000000001</v>
      </c>
    </row>
    <row r="234" spans="1:3">
      <c r="A234" s="59" t="s">
        <v>1355</v>
      </c>
      <c r="B234" s="60" t="s">
        <v>1356</v>
      </c>
      <c r="C234" s="61">
        <v>0.373</v>
      </c>
    </row>
    <row r="235" spans="1:3">
      <c r="A235" s="62" t="s">
        <v>1357</v>
      </c>
      <c r="B235" s="63" t="s">
        <v>1358</v>
      </c>
      <c r="C235" s="64">
        <v>0.376</v>
      </c>
    </row>
    <row r="236" spans="1:3">
      <c r="A236" s="59" t="s">
        <v>1359</v>
      </c>
      <c r="B236" s="60" t="s">
        <v>1360</v>
      </c>
      <c r="C236" s="61">
        <v>0.41299999999999998</v>
      </c>
    </row>
    <row r="237" spans="1:3">
      <c r="A237" s="62" t="s">
        <v>1361</v>
      </c>
      <c r="B237" s="63" t="s">
        <v>1362</v>
      </c>
      <c r="C237" s="64">
        <v>0.36</v>
      </c>
    </row>
    <row r="238" spans="1:3">
      <c r="A238" s="59" t="s">
        <v>1363</v>
      </c>
      <c r="B238" s="60" t="s">
        <v>1364</v>
      </c>
      <c r="C238" s="61">
        <v>0.36</v>
      </c>
    </row>
    <row r="239" spans="1:3">
      <c r="A239" s="62" t="s">
        <v>1365</v>
      </c>
      <c r="B239" s="63" t="s">
        <v>1366</v>
      </c>
      <c r="C239" s="64">
        <v>0.34799999999999998</v>
      </c>
    </row>
    <row r="240" spans="1:3">
      <c r="A240" s="59" t="s">
        <v>1367</v>
      </c>
      <c r="B240" s="60" t="s">
        <v>1368</v>
      </c>
      <c r="C240" s="61">
        <v>0.36699999999999999</v>
      </c>
    </row>
    <row r="241" spans="1:3">
      <c r="A241" s="62" t="s">
        <v>1369</v>
      </c>
      <c r="B241" s="63" t="s">
        <v>1370</v>
      </c>
      <c r="C241" s="64">
        <v>0</v>
      </c>
    </row>
    <row r="242" spans="1:3">
      <c r="A242" s="59" t="s">
        <v>1371</v>
      </c>
      <c r="B242" s="60" t="s">
        <v>1372</v>
      </c>
      <c r="C242" s="61">
        <v>0</v>
      </c>
    </row>
    <row r="243" spans="1:3">
      <c r="A243" s="62" t="s">
        <v>1373</v>
      </c>
      <c r="B243" s="63" t="s">
        <v>1374</v>
      </c>
      <c r="C243" s="64">
        <v>0</v>
      </c>
    </row>
    <row r="244" spans="1:3">
      <c r="A244" s="59" t="s">
        <v>1375</v>
      </c>
      <c r="B244" s="60" t="s">
        <v>1376</v>
      </c>
      <c r="C244" s="61">
        <v>0</v>
      </c>
    </row>
    <row r="245" spans="1:3">
      <c r="A245" s="62" t="s">
        <v>1377</v>
      </c>
      <c r="B245" s="63" t="s">
        <v>1378</v>
      </c>
      <c r="C245" s="64">
        <v>0</v>
      </c>
    </row>
    <row r="246" spans="1:3">
      <c r="A246" s="59" t="s">
        <v>1379</v>
      </c>
      <c r="B246" s="60" t="s">
        <v>1380</v>
      </c>
      <c r="C246" s="61">
        <v>0</v>
      </c>
    </row>
    <row r="247" spans="1:3">
      <c r="A247" s="62" t="s">
        <v>1381</v>
      </c>
      <c r="B247" s="63" t="s">
        <v>1382</v>
      </c>
      <c r="C247" s="64">
        <v>0</v>
      </c>
    </row>
    <row r="248" spans="1:3">
      <c r="A248" s="59" t="s">
        <v>1383</v>
      </c>
      <c r="B248" s="60" t="s">
        <v>1384</v>
      </c>
      <c r="C248" s="61">
        <v>29</v>
      </c>
    </row>
    <row r="249" spans="1:3">
      <c r="A249" s="62" t="s">
        <v>1385</v>
      </c>
      <c r="B249" s="63" t="s">
        <v>1386</v>
      </c>
      <c r="C249" s="64">
        <v>29</v>
      </c>
    </row>
    <row r="250" spans="1:3">
      <c r="A250" s="59" t="s">
        <v>1387</v>
      </c>
      <c r="B250" s="60" t="s">
        <v>1388</v>
      </c>
      <c r="C250" s="61">
        <v>0.16200000000000001</v>
      </c>
    </row>
    <row r="251" spans="1:3">
      <c r="A251" s="62" t="s">
        <v>1389</v>
      </c>
      <c r="B251" s="63" t="s">
        <v>1390</v>
      </c>
      <c r="C251" s="64">
        <v>0</v>
      </c>
    </row>
    <row r="252" spans="1:3">
      <c r="A252" s="59" t="s">
        <v>1391</v>
      </c>
      <c r="B252" s="60" t="s">
        <v>1392</v>
      </c>
      <c r="C252" s="61">
        <v>0</v>
      </c>
    </row>
    <row r="253" spans="1:3">
      <c r="A253" s="62" t="s">
        <v>1393</v>
      </c>
      <c r="B253" s="63" t="s">
        <v>1394</v>
      </c>
      <c r="C253" s="64">
        <v>0</v>
      </c>
    </row>
    <row r="254" spans="1:3">
      <c r="A254" s="59" t="s">
        <v>1395</v>
      </c>
      <c r="B254" s="60" t="s">
        <v>1396</v>
      </c>
      <c r="C254" s="61">
        <v>4.0000000000000001E-3</v>
      </c>
    </row>
    <row r="255" spans="1:3">
      <c r="A255" s="62" t="s">
        <v>1397</v>
      </c>
      <c r="B255" s="63" t="s">
        <v>1398</v>
      </c>
      <c r="C255" s="64">
        <v>0</v>
      </c>
    </row>
    <row r="256" spans="1:3">
      <c r="A256" s="59" t="s">
        <v>1399</v>
      </c>
      <c r="B256" s="60" t="s">
        <v>1400</v>
      </c>
      <c r="C256" s="61">
        <v>5.0000000000000001E-3</v>
      </c>
    </row>
    <row r="257" spans="1:3">
      <c r="A257" s="62" t="s">
        <v>1401</v>
      </c>
      <c r="B257" s="63" t="s">
        <v>1402</v>
      </c>
      <c r="C257" s="64">
        <v>5.0000000000000001E-3</v>
      </c>
    </row>
    <row r="258" spans="1:3">
      <c r="A258" s="59" t="s">
        <v>1403</v>
      </c>
      <c r="B258" s="60" t="s">
        <v>1404</v>
      </c>
      <c r="C258" s="61">
        <v>5.0000000000000001E-3</v>
      </c>
    </row>
    <row r="259" spans="1:3">
      <c r="A259" s="62" t="s">
        <v>1405</v>
      </c>
      <c r="B259" s="63" t="s">
        <v>1406</v>
      </c>
      <c r="C259" s="64">
        <v>5.0000000000000001E-3</v>
      </c>
    </row>
    <row r="260" spans="1:3">
      <c r="A260" s="59" t="s">
        <v>1407</v>
      </c>
      <c r="B260" s="60" t="s">
        <v>1408</v>
      </c>
      <c r="C260" s="61">
        <v>6.0000000000000001E-3</v>
      </c>
    </row>
    <row r="261" spans="1:3">
      <c r="A261" s="62" t="s">
        <v>1409</v>
      </c>
      <c r="B261" s="63" t="s">
        <v>1408</v>
      </c>
      <c r="C261" s="64">
        <v>6.0000000000000001E-3</v>
      </c>
    </row>
    <row r="262" spans="1:3">
      <c r="A262" s="59" t="s">
        <v>1410</v>
      </c>
      <c r="B262" s="60" t="s">
        <v>1411</v>
      </c>
      <c r="C262" s="61">
        <v>6.0000000000000001E-3</v>
      </c>
    </row>
    <row r="263" spans="1:3">
      <c r="A263" s="62" t="s">
        <v>1412</v>
      </c>
      <c r="B263" s="63" t="s">
        <v>1413</v>
      </c>
      <c r="C263" s="64">
        <v>6.0000000000000001E-3</v>
      </c>
    </row>
    <row r="264" spans="1:3">
      <c r="A264" s="59" t="s">
        <v>1414</v>
      </c>
      <c r="B264" s="60" t="s">
        <v>1415</v>
      </c>
      <c r="C264" s="61">
        <v>6.0000000000000001E-3</v>
      </c>
    </row>
    <row r="265" spans="1:3">
      <c r="A265" s="62" t="s">
        <v>1416</v>
      </c>
      <c r="B265" s="63" t="s">
        <v>1417</v>
      </c>
      <c r="C265" s="64">
        <v>6.0000000000000001E-3</v>
      </c>
    </row>
    <row r="266" spans="1:3">
      <c r="A266" s="59" t="s">
        <v>1418</v>
      </c>
      <c r="B266" s="60" t="s">
        <v>1419</v>
      </c>
      <c r="C266" s="61">
        <v>6.0000000000000001E-3</v>
      </c>
    </row>
    <row r="267" spans="1:3">
      <c r="A267" s="62" t="s">
        <v>1420</v>
      </c>
      <c r="B267" s="63" t="s">
        <v>1421</v>
      </c>
      <c r="C267" s="64">
        <v>7.0000000000000001E-3</v>
      </c>
    </row>
    <row r="268" spans="1:3">
      <c r="A268" s="59" t="s">
        <v>1422</v>
      </c>
      <c r="B268" s="60" t="s">
        <v>1423</v>
      </c>
      <c r="C268" s="61">
        <v>6.0000000000000001E-3</v>
      </c>
    </row>
    <row r="269" spans="1:3">
      <c r="A269" s="62" t="s">
        <v>1424</v>
      </c>
      <c r="B269" s="63" t="s">
        <v>1425</v>
      </c>
      <c r="C269" s="64">
        <v>5.0000000000000001E-3</v>
      </c>
    </row>
    <row r="270" spans="1:3">
      <c r="A270" s="59" t="s">
        <v>1426</v>
      </c>
      <c r="B270" s="60" t="s">
        <v>1427</v>
      </c>
      <c r="C270" s="61">
        <v>5.0000000000000001E-3</v>
      </c>
    </row>
    <row r="271" spans="1:3">
      <c r="A271" s="62" t="s">
        <v>1428</v>
      </c>
      <c r="B271" s="63" t="s">
        <v>1429</v>
      </c>
      <c r="C271" s="64">
        <v>6.0000000000000001E-3</v>
      </c>
    </row>
    <row r="272" spans="1:3">
      <c r="A272" s="59" t="s">
        <v>1430</v>
      </c>
      <c r="B272" s="60" t="s">
        <v>1431</v>
      </c>
      <c r="C272" s="61">
        <v>6.0000000000000001E-3</v>
      </c>
    </row>
    <row r="273" spans="1:3">
      <c r="A273" s="62" t="s">
        <v>1432</v>
      </c>
      <c r="B273" s="63" t="s">
        <v>1433</v>
      </c>
      <c r="C273" s="64">
        <v>2E-3</v>
      </c>
    </row>
    <row r="274" spans="1:3">
      <c r="A274" s="59" t="s">
        <v>1434</v>
      </c>
      <c r="B274" s="60" t="s">
        <v>1435</v>
      </c>
      <c r="C274" s="61">
        <v>2E-3</v>
      </c>
    </row>
    <row r="275" spans="1:3">
      <c r="A275" s="62" t="s">
        <v>1436</v>
      </c>
      <c r="B275" s="63" t="s">
        <v>1437</v>
      </c>
      <c r="C275" s="64">
        <v>3.0000000000000001E-3</v>
      </c>
    </row>
    <row r="276" spans="1:3">
      <c r="A276" s="59" t="s">
        <v>1438</v>
      </c>
      <c r="B276" s="60" t="s">
        <v>1439</v>
      </c>
      <c r="C276" s="61">
        <v>3.0000000000000001E-3</v>
      </c>
    </row>
    <row r="277" spans="1:3">
      <c r="A277" s="62" t="s">
        <v>1440</v>
      </c>
      <c r="B277" s="63" t="s">
        <v>1441</v>
      </c>
      <c r="C277" s="64">
        <v>3.0000000000000001E-3</v>
      </c>
    </row>
    <row r="278" spans="1:3">
      <c r="A278" s="59" t="s">
        <v>1442</v>
      </c>
      <c r="B278" s="60" t="s">
        <v>1443</v>
      </c>
      <c r="C278" s="61">
        <v>4.0000000000000001E-3</v>
      </c>
    </row>
    <row r="279" spans="1:3">
      <c r="A279" s="62" t="s">
        <v>1444</v>
      </c>
      <c r="B279" s="63" t="s">
        <v>1445</v>
      </c>
      <c r="C279" s="64">
        <v>5.0000000000000001E-3</v>
      </c>
    </row>
    <row r="280" spans="1:3">
      <c r="A280" s="59" t="s">
        <v>1446</v>
      </c>
      <c r="B280" s="60" t="s">
        <v>1447</v>
      </c>
      <c r="C280" s="61">
        <v>5.0000000000000001E-3</v>
      </c>
    </row>
    <row r="281" spans="1:3">
      <c r="A281" s="62" t="s">
        <v>1448</v>
      </c>
      <c r="B281" s="63" t="s">
        <v>1449</v>
      </c>
      <c r="C281" s="64">
        <v>5.0000000000000001E-3</v>
      </c>
    </row>
    <row r="282" spans="1:3">
      <c r="A282" s="59" t="s">
        <v>1450</v>
      </c>
      <c r="B282" s="60" t="s">
        <v>1451</v>
      </c>
      <c r="C282" s="61">
        <v>3.0000000000000001E-3</v>
      </c>
    </row>
    <row r="283" spans="1:3">
      <c r="A283" s="62" t="s">
        <v>1452</v>
      </c>
      <c r="B283" s="63" t="s">
        <v>1453</v>
      </c>
      <c r="C283" s="64">
        <v>3.0000000000000001E-3</v>
      </c>
    </row>
    <row r="284" spans="1:3">
      <c r="A284" s="59" t="s">
        <v>1454</v>
      </c>
      <c r="B284" s="60" t="s">
        <v>1455</v>
      </c>
      <c r="C284" s="61">
        <v>3.0000000000000001E-3</v>
      </c>
    </row>
    <row r="285" spans="1:3">
      <c r="A285" s="62" t="s">
        <v>1456</v>
      </c>
      <c r="B285" s="63" t="s">
        <v>1457</v>
      </c>
      <c r="C285" s="64">
        <v>3.0000000000000001E-3</v>
      </c>
    </row>
    <row r="286" spans="1:3">
      <c r="A286" s="59" t="s">
        <v>1458</v>
      </c>
      <c r="B286" s="60" t="s">
        <v>1459</v>
      </c>
      <c r="C286" s="61">
        <v>3.0000000000000001E-3</v>
      </c>
    </row>
    <row r="287" spans="1:3">
      <c r="A287" s="62" t="s">
        <v>1460</v>
      </c>
      <c r="B287" s="63" t="s">
        <v>1461</v>
      </c>
      <c r="C287" s="64">
        <v>3.0000000000000001E-3</v>
      </c>
    </row>
    <row r="288" spans="1:3">
      <c r="A288" s="59" t="s">
        <v>1462</v>
      </c>
      <c r="B288" s="60" t="s">
        <v>1463</v>
      </c>
      <c r="C288" s="61">
        <v>2E-3</v>
      </c>
    </row>
    <row r="289" spans="1:3">
      <c r="A289" s="62" t="s">
        <v>1464</v>
      </c>
      <c r="B289" s="63" t="s">
        <v>1465</v>
      </c>
      <c r="C289" s="64">
        <v>2E-3</v>
      </c>
    </row>
    <row r="290" spans="1:3">
      <c r="A290" s="59" t="s">
        <v>1466</v>
      </c>
      <c r="B290" s="60" t="s">
        <v>1467</v>
      </c>
      <c r="C290" s="61">
        <v>2E-3</v>
      </c>
    </row>
    <row r="291" spans="1:3">
      <c r="A291" s="62" t="s">
        <v>1468</v>
      </c>
      <c r="B291" s="63" t="s">
        <v>1469</v>
      </c>
      <c r="C291" s="64">
        <v>2E-3</v>
      </c>
    </row>
    <row r="292" spans="1:3">
      <c r="A292" s="59" t="s">
        <v>1470</v>
      </c>
      <c r="B292" s="60" t="s">
        <v>1471</v>
      </c>
      <c r="C292" s="61">
        <v>2E-3</v>
      </c>
    </row>
    <row r="293" spans="1:3">
      <c r="A293" s="62" t="s">
        <v>1472</v>
      </c>
      <c r="B293" s="63" t="s">
        <v>1473</v>
      </c>
      <c r="C293" s="64">
        <v>2E-3</v>
      </c>
    </row>
    <row r="294" spans="1:3">
      <c r="A294" s="59" t="s">
        <v>1474</v>
      </c>
      <c r="B294" s="60" t="s">
        <v>1475</v>
      </c>
      <c r="C294" s="61">
        <v>2E-3</v>
      </c>
    </row>
    <row r="295" spans="1:3">
      <c r="A295" s="62" t="s">
        <v>1476</v>
      </c>
      <c r="B295" s="63" t="s">
        <v>1477</v>
      </c>
      <c r="C295" s="64">
        <v>2E-3</v>
      </c>
    </row>
    <row r="296" spans="1:3">
      <c r="A296" s="59" t="s">
        <v>1478</v>
      </c>
      <c r="B296" s="60" t="s">
        <v>1479</v>
      </c>
      <c r="C296" s="61">
        <v>2E-3</v>
      </c>
    </row>
    <row r="297" spans="1:3">
      <c r="A297" s="62" t="s">
        <v>1480</v>
      </c>
      <c r="B297" s="63" t="s">
        <v>1481</v>
      </c>
      <c r="C297" s="64">
        <v>3.0000000000000001E-3</v>
      </c>
    </row>
    <row r="298" spans="1:3">
      <c r="A298" s="59" t="s">
        <v>1482</v>
      </c>
      <c r="B298" s="60" t="s">
        <v>1483</v>
      </c>
      <c r="C298" s="61">
        <v>2E-3</v>
      </c>
    </row>
    <row r="299" spans="1:3">
      <c r="A299" s="62" t="s">
        <v>1484</v>
      </c>
      <c r="B299" s="63" t="s">
        <v>1485</v>
      </c>
      <c r="C299" s="64">
        <v>2E-3</v>
      </c>
    </row>
    <row r="300" spans="1:3">
      <c r="A300" s="59" t="s">
        <v>1486</v>
      </c>
      <c r="B300" s="60" t="s">
        <v>1487</v>
      </c>
      <c r="C300" s="61">
        <v>2.1999999999999999E-2</v>
      </c>
    </row>
    <row r="301" spans="1:3">
      <c r="A301" s="62" t="s">
        <v>1488</v>
      </c>
      <c r="B301" s="63" t="s">
        <v>1489</v>
      </c>
      <c r="C301" s="64">
        <v>3.1E-2</v>
      </c>
    </row>
    <row r="302" spans="1:3">
      <c r="A302" s="59" t="s">
        <v>1490</v>
      </c>
      <c r="B302" s="60" t="s">
        <v>1491</v>
      </c>
      <c r="C302" s="61">
        <v>3.2000000000000001E-2</v>
      </c>
    </row>
    <row r="303" spans="1:3">
      <c r="A303" s="62" t="s">
        <v>1492</v>
      </c>
      <c r="B303" s="63" t="s">
        <v>1493</v>
      </c>
      <c r="C303" s="64">
        <v>3.5000000000000003E-2</v>
      </c>
    </row>
    <row r="304" spans="1:3">
      <c r="A304" s="59" t="s">
        <v>1494</v>
      </c>
      <c r="B304" s="60" t="s">
        <v>1495</v>
      </c>
      <c r="C304" s="61">
        <v>3.5999999999999997E-2</v>
      </c>
    </row>
    <row r="305" spans="1:3">
      <c r="A305" s="62" t="s">
        <v>1496</v>
      </c>
      <c r="B305" s="63" t="s">
        <v>1497</v>
      </c>
      <c r="C305" s="64">
        <v>3.7999999999999999E-2</v>
      </c>
    </row>
    <row r="306" spans="1:3">
      <c r="A306" s="59" t="s">
        <v>1498</v>
      </c>
      <c r="B306" s="60" t="s">
        <v>1499</v>
      </c>
      <c r="C306" s="61">
        <v>3.7999999999999999E-2</v>
      </c>
    </row>
    <row r="307" spans="1:3">
      <c r="A307" s="62" t="s">
        <v>1500</v>
      </c>
      <c r="B307" s="63" t="s">
        <v>1501</v>
      </c>
      <c r="C307" s="64">
        <v>0.04</v>
      </c>
    </row>
    <row r="308" spans="1:3">
      <c r="A308" s="59" t="s">
        <v>1502</v>
      </c>
      <c r="B308" s="60" t="s">
        <v>1503</v>
      </c>
      <c r="C308" s="61">
        <v>4.1000000000000002E-2</v>
      </c>
    </row>
    <row r="309" spans="1:3">
      <c r="A309" s="62" t="s">
        <v>1504</v>
      </c>
      <c r="B309" s="63" t="s">
        <v>1505</v>
      </c>
      <c r="C309" s="64">
        <v>4.2000000000000003E-2</v>
      </c>
    </row>
    <row r="310" spans="1:3">
      <c r="A310" s="59" t="s">
        <v>1506</v>
      </c>
      <c r="B310" s="60" t="s">
        <v>1507</v>
      </c>
      <c r="C310" s="61">
        <v>4.2999999999999997E-2</v>
      </c>
    </row>
    <row r="311" spans="1:3">
      <c r="A311" s="62" t="s">
        <v>1508</v>
      </c>
      <c r="B311" s="63" t="s">
        <v>1509</v>
      </c>
      <c r="C311" s="64">
        <v>4.3999999999999997E-2</v>
      </c>
    </row>
    <row r="312" spans="1:3">
      <c r="A312" s="59" t="s">
        <v>1510</v>
      </c>
      <c r="B312" s="60" t="s">
        <v>1511</v>
      </c>
      <c r="C312" s="61">
        <v>4.2999999999999997E-2</v>
      </c>
    </row>
    <row r="313" spans="1:3">
      <c r="A313" s="62" t="s">
        <v>1512</v>
      </c>
      <c r="B313" s="63" t="s">
        <v>1513</v>
      </c>
      <c r="C313" s="64">
        <v>4.4999999999999998E-2</v>
      </c>
    </row>
    <row r="314" spans="1:3">
      <c r="A314" s="59" t="s">
        <v>1514</v>
      </c>
      <c r="B314" s="60" t="s">
        <v>1515</v>
      </c>
      <c r="C314" s="61">
        <v>4.2999999999999997E-2</v>
      </c>
    </row>
    <row r="315" spans="1:3">
      <c r="A315" s="62" t="s">
        <v>1516</v>
      </c>
      <c r="B315" s="63" t="s">
        <v>1517</v>
      </c>
      <c r="C315" s="64">
        <v>4.3999999999999997E-2</v>
      </c>
    </row>
    <row r="316" spans="1:3">
      <c r="A316" s="59" t="s">
        <v>1518</v>
      </c>
      <c r="B316" s="60" t="s">
        <v>1519</v>
      </c>
      <c r="C316" s="61">
        <v>4.4999999999999998E-2</v>
      </c>
    </row>
    <row r="317" spans="1:3">
      <c r="A317" s="62" t="s">
        <v>1520</v>
      </c>
      <c r="B317" s="63" t="s">
        <v>1521</v>
      </c>
      <c r="C317" s="64">
        <v>3.6999999999999998E-2</v>
      </c>
    </row>
    <row r="318" spans="1:3">
      <c r="A318" s="59" t="s">
        <v>1522</v>
      </c>
      <c r="B318" s="60" t="s">
        <v>1523</v>
      </c>
      <c r="C318" s="61">
        <v>3.7999999999999999E-2</v>
      </c>
    </row>
    <row r="319" spans="1:3">
      <c r="A319" s="62" t="s">
        <v>1524</v>
      </c>
      <c r="B319" s="63" t="s">
        <v>1525</v>
      </c>
      <c r="C319" s="64">
        <v>0.04</v>
      </c>
    </row>
    <row r="320" spans="1:3">
      <c r="A320" s="59" t="s">
        <v>1526</v>
      </c>
      <c r="B320" s="60" t="s">
        <v>1527</v>
      </c>
      <c r="C320" s="61">
        <v>4.2999999999999997E-2</v>
      </c>
    </row>
    <row r="321" spans="1:3">
      <c r="A321" s="62" t="s">
        <v>1528</v>
      </c>
      <c r="B321" s="63" t="s">
        <v>1529</v>
      </c>
      <c r="C321" s="64">
        <v>4.2999999999999997E-2</v>
      </c>
    </row>
    <row r="322" spans="1:3">
      <c r="A322" s="59" t="s">
        <v>1530</v>
      </c>
      <c r="B322" s="60" t="s">
        <v>1531</v>
      </c>
      <c r="C322" s="61">
        <v>4.3999999999999997E-2</v>
      </c>
    </row>
    <row r="323" spans="1:3">
      <c r="A323" s="62" t="s">
        <v>1532</v>
      </c>
      <c r="B323" s="63" t="s">
        <v>1533</v>
      </c>
      <c r="C323" s="64">
        <v>4.3999999999999997E-2</v>
      </c>
    </row>
    <row r="324" spans="1:3">
      <c r="A324" s="59" t="s">
        <v>1534</v>
      </c>
      <c r="B324" s="60" t="s">
        <v>1535</v>
      </c>
      <c r="C324" s="61">
        <v>4.4999999999999998E-2</v>
      </c>
    </row>
    <row r="325" spans="1:3">
      <c r="A325" s="62" t="s">
        <v>1536</v>
      </c>
      <c r="B325" s="63" t="s">
        <v>1537</v>
      </c>
      <c r="C325" s="64">
        <v>4.4999999999999998E-2</v>
      </c>
    </row>
    <row r="326" spans="1:3">
      <c r="A326" s="59" t="s">
        <v>1538</v>
      </c>
      <c r="B326" s="60" t="s">
        <v>1539</v>
      </c>
      <c r="C326" s="61">
        <v>2.8000000000000001E-2</v>
      </c>
    </row>
    <row r="327" spans="1:3">
      <c r="A327" s="62" t="s">
        <v>1540</v>
      </c>
      <c r="B327" s="63" t="s">
        <v>1541</v>
      </c>
      <c r="C327" s="64">
        <v>2.8000000000000001E-2</v>
      </c>
    </row>
    <row r="328" spans="1:3">
      <c r="A328" s="59" t="s">
        <v>1542</v>
      </c>
      <c r="B328" s="60" t="s">
        <v>1543</v>
      </c>
      <c r="C328" s="61">
        <v>2.7E-2</v>
      </c>
    </row>
    <row r="329" spans="1:3">
      <c r="A329" s="62" t="s">
        <v>1544</v>
      </c>
      <c r="B329" s="63" t="s">
        <v>1545</v>
      </c>
      <c r="C329" s="64">
        <v>2.5999999999999999E-2</v>
      </c>
    </row>
    <row r="330" spans="1:3">
      <c r="A330" s="59" t="s">
        <v>1546</v>
      </c>
      <c r="B330" s="60" t="s">
        <v>1547</v>
      </c>
      <c r="C330" s="61">
        <v>2.5999999999999999E-2</v>
      </c>
    </row>
    <row r="331" spans="1:3">
      <c r="A331" s="62" t="s">
        <v>1548</v>
      </c>
      <c r="B331" s="63" t="s">
        <v>1549</v>
      </c>
      <c r="C331" s="64">
        <v>2.5000000000000001E-2</v>
      </c>
    </row>
    <row r="332" spans="1:3">
      <c r="A332" s="59" t="s">
        <v>1550</v>
      </c>
      <c r="B332" s="60" t="s">
        <v>1551</v>
      </c>
      <c r="C332" s="61">
        <v>2.5000000000000001E-2</v>
      </c>
    </row>
    <row r="333" spans="1:3">
      <c r="A333" s="62" t="s">
        <v>1552</v>
      </c>
      <c r="B333" s="63" t="s">
        <v>1553</v>
      </c>
      <c r="C333" s="64">
        <v>2.4E-2</v>
      </c>
    </row>
    <row r="334" spans="1:3">
      <c r="A334" s="59" t="s">
        <v>1554</v>
      </c>
      <c r="B334" s="60" t="s">
        <v>1555</v>
      </c>
      <c r="C334" s="61">
        <v>2.3E-2</v>
      </c>
    </row>
    <row r="335" spans="1:3">
      <c r="A335" s="62" t="s">
        <v>1556</v>
      </c>
      <c r="B335" s="63" t="s">
        <v>1557</v>
      </c>
      <c r="C335" s="64">
        <v>2.3E-2</v>
      </c>
    </row>
    <row r="336" spans="1:3">
      <c r="A336" s="59" t="s">
        <v>1558</v>
      </c>
      <c r="B336" s="60" t="s">
        <v>1559</v>
      </c>
      <c r="C336" s="61">
        <v>2.1999999999999999E-2</v>
      </c>
    </row>
    <row r="337" spans="1:3">
      <c r="A337" s="62" t="s">
        <v>1560</v>
      </c>
      <c r="B337" s="63" t="s">
        <v>1561</v>
      </c>
      <c r="C337" s="64">
        <v>2.1000000000000001E-2</v>
      </c>
    </row>
    <row r="338" spans="1:3">
      <c r="A338" s="59" t="s">
        <v>1562</v>
      </c>
      <c r="B338" s="60" t="s">
        <v>1563</v>
      </c>
      <c r="C338" s="61">
        <v>2.1000000000000001E-2</v>
      </c>
    </row>
    <row r="339" spans="1:3">
      <c r="A339" s="62" t="s">
        <v>1564</v>
      </c>
      <c r="B339" s="63" t="s">
        <v>1565</v>
      </c>
      <c r="C339" s="64">
        <v>0.02</v>
      </c>
    </row>
    <row r="340" spans="1:3">
      <c r="A340" s="59" t="s">
        <v>1566</v>
      </c>
      <c r="B340" s="60" t="s">
        <v>1567</v>
      </c>
      <c r="C340" s="61">
        <v>1.9E-2</v>
      </c>
    </row>
    <row r="341" spans="1:3">
      <c r="A341" s="62" t="s">
        <v>1568</v>
      </c>
      <c r="B341" s="63" t="s">
        <v>1569</v>
      </c>
      <c r="C341" s="64">
        <v>1.7999999999999999E-2</v>
      </c>
    </row>
    <row r="342" spans="1:3">
      <c r="A342" s="59" t="s">
        <v>1570</v>
      </c>
      <c r="B342" s="60" t="s">
        <v>1571</v>
      </c>
      <c r="C342" s="61">
        <v>1.7000000000000001E-2</v>
      </c>
    </row>
    <row r="343" spans="1:3">
      <c r="A343" s="62" t="s">
        <v>1572</v>
      </c>
      <c r="B343" s="63" t="s">
        <v>1573</v>
      </c>
      <c r="C343" s="64">
        <v>1.6E-2</v>
      </c>
    </row>
    <row r="344" spans="1:3">
      <c r="A344" s="59" t="s">
        <v>1574</v>
      </c>
      <c r="B344" s="60" t="s">
        <v>1575</v>
      </c>
      <c r="C344" s="61">
        <v>1.4999999999999999E-2</v>
      </c>
    </row>
    <row r="345" spans="1:3">
      <c r="A345" s="62" t="s">
        <v>1576</v>
      </c>
      <c r="B345" s="63" t="s">
        <v>1577</v>
      </c>
      <c r="C345" s="64">
        <v>1.4E-2</v>
      </c>
    </row>
    <row r="346" spans="1:3">
      <c r="A346" s="59" t="s">
        <v>1578</v>
      </c>
      <c r="B346" s="60" t="s">
        <v>1579</v>
      </c>
      <c r="C346" s="61">
        <v>1.2E-2</v>
      </c>
    </row>
    <row r="347" spans="1:3">
      <c r="A347" s="62" t="s">
        <v>1580</v>
      </c>
      <c r="B347" s="63" t="s">
        <v>1581</v>
      </c>
      <c r="C347" s="64">
        <v>0.121</v>
      </c>
    </row>
    <row r="348" spans="1:3">
      <c r="A348" s="59" t="s">
        <v>1582</v>
      </c>
      <c r="B348" s="60" t="s">
        <v>1583</v>
      </c>
      <c r="C348" s="61">
        <v>2.3E-2</v>
      </c>
    </row>
    <row r="349" spans="1:3">
      <c r="A349" s="62" t="s">
        <v>1584</v>
      </c>
      <c r="B349" s="63" t="s">
        <v>1585</v>
      </c>
      <c r="C349" s="64">
        <v>7.1999999999999995E-2</v>
      </c>
    </row>
    <row r="350" spans="1:3">
      <c r="A350" s="59" t="s">
        <v>1586</v>
      </c>
      <c r="B350" s="60" t="s">
        <v>1587</v>
      </c>
      <c r="C350" s="61">
        <v>2.7E-2</v>
      </c>
    </row>
    <row r="351" spans="1:3">
      <c r="A351" s="62" t="s">
        <v>1588</v>
      </c>
      <c r="B351" s="63" t="s">
        <v>1589</v>
      </c>
      <c r="C351" s="64">
        <v>4.7E-2</v>
      </c>
    </row>
    <row r="352" spans="1:3">
      <c r="A352" s="59" t="s">
        <v>1590</v>
      </c>
      <c r="B352" s="60" t="s">
        <v>1591</v>
      </c>
      <c r="C352" s="61">
        <v>1E-3</v>
      </c>
    </row>
    <row r="353" spans="1:3">
      <c r="A353" s="62" t="s">
        <v>1592</v>
      </c>
      <c r="B353" s="63" t="s">
        <v>1593</v>
      </c>
      <c r="C353" s="64">
        <v>1.2999999999999999E-2</v>
      </c>
    </row>
    <row r="354" spans="1:3">
      <c r="A354" s="59" t="s">
        <v>1594</v>
      </c>
      <c r="B354" s="60" t="s">
        <v>1595</v>
      </c>
      <c r="C354" s="61">
        <v>0.112</v>
      </c>
    </row>
    <row r="355" spans="1:3">
      <c r="A355" s="62" t="s">
        <v>1596</v>
      </c>
      <c r="B355" s="63" t="s">
        <v>1597</v>
      </c>
      <c r="C355" s="64">
        <v>4.0000000000000001E-3</v>
      </c>
    </row>
    <row r="356" spans="1:3">
      <c r="A356" s="59" t="s">
        <v>1598</v>
      </c>
      <c r="B356" s="60" t="s">
        <v>1599</v>
      </c>
      <c r="C356" s="61">
        <v>2E-3</v>
      </c>
    </row>
    <row r="357" spans="1:3">
      <c r="A357" s="62" t="s">
        <v>1600</v>
      </c>
      <c r="B357" s="63" t="s">
        <v>1601</v>
      </c>
      <c r="C357" s="64">
        <v>3.0000000000000001E-3</v>
      </c>
    </row>
    <row r="358" spans="1:3">
      <c r="A358" s="59" t="s">
        <v>1602</v>
      </c>
      <c r="B358" s="60" t="s">
        <v>1603</v>
      </c>
      <c r="C358" s="61">
        <v>0</v>
      </c>
    </row>
    <row r="359" spans="1:3">
      <c r="A359" s="62" t="s">
        <v>1604</v>
      </c>
      <c r="B359" s="63" t="s">
        <v>1605</v>
      </c>
      <c r="C359" s="64">
        <v>0</v>
      </c>
    </row>
    <row r="360" spans="1:3">
      <c r="A360" s="59" t="s">
        <v>1606</v>
      </c>
      <c r="B360" s="60" t="s">
        <v>1607</v>
      </c>
      <c r="C360" s="61">
        <v>0</v>
      </c>
    </row>
    <row r="361" spans="1:3">
      <c r="A361" s="62" t="s">
        <v>1608</v>
      </c>
      <c r="B361" s="63" t="s">
        <v>1609</v>
      </c>
      <c r="C361" s="64">
        <v>0</v>
      </c>
    </row>
    <row r="362" spans="1:3">
      <c r="A362" s="59" t="s">
        <v>1610</v>
      </c>
      <c r="B362" s="60" t="s">
        <v>1611</v>
      </c>
      <c r="C362" s="61">
        <v>0</v>
      </c>
    </row>
    <row r="363" spans="1:3">
      <c r="A363" s="62" t="s">
        <v>1612</v>
      </c>
      <c r="B363" s="63" t="s">
        <v>1613</v>
      </c>
      <c r="C363" s="64">
        <v>1E-3</v>
      </c>
    </row>
    <row r="364" spans="1:3">
      <c r="A364" s="59" t="s">
        <v>1614</v>
      </c>
      <c r="B364" s="60" t="s">
        <v>1615</v>
      </c>
      <c r="C364" s="61">
        <v>0.01</v>
      </c>
    </row>
    <row r="365" spans="1:3">
      <c r="A365" s="62" t="s">
        <v>1616</v>
      </c>
      <c r="B365" s="63" t="s">
        <v>1617</v>
      </c>
      <c r="C365" s="64">
        <v>0</v>
      </c>
    </row>
    <row r="366" spans="1:3">
      <c r="A366" s="59" t="s">
        <v>1618</v>
      </c>
      <c r="B366" s="60" t="s">
        <v>1619</v>
      </c>
      <c r="C366" s="61">
        <v>0</v>
      </c>
    </row>
    <row r="367" spans="1:3">
      <c r="A367" s="62" t="s">
        <v>1620</v>
      </c>
      <c r="B367" s="63" t="s">
        <v>1621</v>
      </c>
      <c r="C367" s="64">
        <v>1E-3</v>
      </c>
    </row>
    <row r="368" spans="1:3">
      <c r="A368" s="59" t="s">
        <v>1622</v>
      </c>
      <c r="B368" s="60" t="s">
        <v>1623</v>
      </c>
      <c r="C368" s="61">
        <v>2E-3</v>
      </c>
    </row>
    <row r="369" spans="1:3">
      <c r="A369" s="62" t="s">
        <v>1624</v>
      </c>
      <c r="B369" s="63" t="s">
        <v>1625</v>
      </c>
      <c r="C369" s="64">
        <v>2E-3</v>
      </c>
    </row>
    <row r="370" spans="1:3">
      <c r="A370" s="59" t="s">
        <v>1626</v>
      </c>
      <c r="B370" s="60" t="s">
        <v>1627</v>
      </c>
      <c r="C370" s="61">
        <v>1E-3</v>
      </c>
    </row>
    <row r="371" spans="1:3">
      <c r="A371" s="62" t="s">
        <v>1628</v>
      </c>
      <c r="B371" s="63" t="s">
        <v>1629</v>
      </c>
      <c r="C371" s="64">
        <v>0</v>
      </c>
    </row>
    <row r="372" spans="1:3">
      <c r="A372" s="59" t="s">
        <v>1630</v>
      </c>
      <c r="B372" s="60" t="s">
        <v>1631</v>
      </c>
      <c r="C372" s="61">
        <v>0</v>
      </c>
    </row>
    <row r="373" spans="1:3">
      <c r="A373" s="62" t="s">
        <v>1632</v>
      </c>
      <c r="B373" s="63" t="s">
        <v>1633</v>
      </c>
      <c r="C373" s="64">
        <v>0</v>
      </c>
    </row>
    <row r="374" spans="1:3">
      <c r="A374" s="59" t="s">
        <v>1634</v>
      </c>
      <c r="B374" s="60" t="s">
        <v>1635</v>
      </c>
      <c r="C374" s="61">
        <v>0</v>
      </c>
    </row>
    <row r="375" spans="1:3">
      <c r="A375" s="62" t="s">
        <v>1636</v>
      </c>
      <c r="B375" s="63" t="s">
        <v>1637</v>
      </c>
      <c r="C375" s="64">
        <v>0</v>
      </c>
    </row>
    <row r="376" spans="1:3">
      <c r="A376" s="59" t="s">
        <v>1638</v>
      </c>
      <c r="B376" s="60" t="s">
        <v>1639</v>
      </c>
      <c r="C376" s="61">
        <v>2.1999999999999999E-2</v>
      </c>
    </row>
    <row r="377" spans="1:3">
      <c r="A377" s="62" t="s">
        <v>1640</v>
      </c>
      <c r="B377" s="63" t="s">
        <v>1641</v>
      </c>
      <c r="C377" s="64">
        <v>0</v>
      </c>
    </row>
    <row r="378" spans="1:3">
      <c r="A378" s="59" t="s">
        <v>1642</v>
      </c>
      <c r="B378" s="60" t="s">
        <v>1643</v>
      </c>
      <c r="C378" s="61">
        <v>0</v>
      </c>
    </row>
    <row r="379" spans="1:3">
      <c r="A379" s="62" t="s">
        <v>1644</v>
      </c>
      <c r="B379" s="63" t="s">
        <v>1645</v>
      </c>
      <c r="C379" s="64">
        <v>6.0000000000000001E-3</v>
      </c>
    </row>
    <row r="380" spans="1:3">
      <c r="A380" s="59" t="s">
        <v>1646</v>
      </c>
      <c r="B380" s="60" t="s">
        <v>1647</v>
      </c>
      <c r="C380" s="61">
        <v>3.0000000000000001E-3</v>
      </c>
    </row>
    <row r="381" spans="1:3">
      <c r="A381" s="62" t="s">
        <v>1648</v>
      </c>
      <c r="B381" s="63" t="s">
        <v>1649</v>
      </c>
      <c r="C381" s="64">
        <v>1E-3</v>
      </c>
    </row>
    <row r="382" spans="1:3">
      <c r="A382" s="59" t="s">
        <v>1650</v>
      </c>
      <c r="B382" s="60" t="s">
        <v>1651</v>
      </c>
      <c r="C382" s="61">
        <v>1E-3</v>
      </c>
    </row>
    <row r="383" spans="1:3">
      <c r="A383" s="62" t="s">
        <v>1652</v>
      </c>
      <c r="B383" s="63" t="s">
        <v>1653</v>
      </c>
      <c r="C383" s="64">
        <v>3.0000000000000001E-3</v>
      </c>
    </row>
    <row r="384" spans="1:3">
      <c r="A384" s="59" t="s">
        <v>1654</v>
      </c>
      <c r="B384" s="60" t="s">
        <v>1655</v>
      </c>
      <c r="C384" s="61">
        <v>6.0000000000000001E-3</v>
      </c>
    </row>
    <row r="385" spans="1:3">
      <c r="A385" s="62" t="s">
        <v>1656</v>
      </c>
      <c r="B385" s="63" t="s">
        <v>1657</v>
      </c>
      <c r="C385" s="64">
        <v>2.5000000000000001E-2</v>
      </c>
    </row>
    <row r="386" spans="1:3">
      <c r="A386" s="59" t="s">
        <v>1658</v>
      </c>
      <c r="B386" s="60" t="s">
        <v>1659</v>
      </c>
      <c r="C386" s="61">
        <v>0</v>
      </c>
    </row>
    <row r="387" spans="1:3">
      <c r="A387" s="62" t="s">
        <v>1660</v>
      </c>
      <c r="B387" s="63" t="s">
        <v>1661</v>
      </c>
      <c r="C387" s="64">
        <v>8.8999999999999996E-2</v>
      </c>
    </row>
    <row r="388" spans="1:3">
      <c r="A388" s="59" t="s">
        <v>1662</v>
      </c>
      <c r="B388" s="60" t="s">
        <v>1663</v>
      </c>
      <c r="C388" s="61">
        <v>8.8999999999999996E-2</v>
      </c>
    </row>
    <row r="389" spans="1:3">
      <c r="A389" s="62" t="s">
        <v>1664</v>
      </c>
      <c r="B389" s="63" t="s">
        <v>1665</v>
      </c>
      <c r="C389" s="64">
        <v>8.6999999999999994E-2</v>
      </c>
    </row>
    <row r="390" spans="1:3">
      <c r="A390" s="59" t="s">
        <v>1666</v>
      </c>
      <c r="B390" s="60" t="s">
        <v>1667</v>
      </c>
      <c r="C390" s="61">
        <v>8.7999999999999995E-2</v>
      </c>
    </row>
    <row r="391" spans="1:3">
      <c r="A391" s="62" t="s">
        <v>1668</v>
      </c>
      <c r="B391" s="63" t="s">
        <v>1669</v>
      </c>
      <c r="C391" s="64">
        <v>8.5999999999999993E-2</v>
      </c>
    </row>
    <row r="392" spans="1:3">
      <c r="A392" s="59" t="s">
        <v>1670</v>
      </c>
      <c r="B392" s="60" t="s">
        <v>1671</v>
      </c>
      <c r="C392" s="61">
        <v>8.5000000000000006E-2</v>
      </c>
    </row>
    <row r="393" spans="1:3">
      <c r="A393" s="62" t="s">
        <v>1672</v>
      </c>
      <c r="B393" s="63" t="s">
        <v>1673</v>
      </c>
      <c r="C393" s="64">
        <v>8.4000000000000005E-2</v>
      </c>
    </row>
    <row r="394" spans="1:3">
      <c r="A394" s="59" t="s">
        <v>1674</v>
      </c>
      <c r="B394" s="60" t="s">
        <v>1675</v>
      </c>
      <c r="C394" s="61">
        <v>8.3000000000000004E-2</v>
      </c>
    </row>
    <row r="395" spans="1:3">
      <c r="A395" s="62" t="s">
        <v>1676</v>
      </c>
      <c r="B395" s="63" t="s">
        <v>1677</v>
      </c>
      <c r="C395" s="64">
        <v>8.2000000000000003E-2</v>
      </c>
    </row>
    <row r="396" spans="1:3">
      <c r="A396" s="59" t="s">
        <v>1678</v>
      </c>
      <c r="B396" s="60" t="s">
        <v>1679</v>
      </c>
      <c r="C396" s="61">
        <v>0.08</v>
      </c>
    </row>
    <row r="397" spans="1:3">
      <c r="A397" s="62" t="s">
        <v>1680</v>
      </c>
      <c r="B397" s="63" t="s">
        <v>1681</v>
      </c>
      <c r="C397" s="64">
        <v>8.1000000000000003E-2</v>
      </c>
    </row>
    <row r="398" spans="1:3">
      <c r="A398" s="59" t="s">
        <v>1682</v>
      </c>
      <c r="B398" s="60" t="s">
        <v>1683</v>
      </c>
      <c r="C398" s="61">
        <v>8.1000000000000003E-2</v>
      </c>
    </row>
    <row r="399" spans="1:3">
      <c r="A399" s="62" t="s">
        <v>1684</v>
      </c>
      <c r="B399" s="63" t="s">
        <v>1685</v>
      </c>
      <c r="C399" s="64">
        <v>8.4000000000000005E-2</v>
      </c>
    </row>
    <row r="400" spans="1:3">
      <c r="A400" s="59" t="s">
        <v>1686</v>
      </c>
      <c r="B400" s="60" t="s">
        <v>1687</v>
      </c>
      <c r="C400" s="61">
        <v>8.6999999999999994E-2</v>
      </c>
    </row>
    <row r="401" spans="1:3">
      <c r="A401" s="62" t="s">
        <v>1688</v>
      </c>
      <c r="B401" s="63" t="s">
        <v>1689</v>
      </c>
      <c r="C401" s="64">
        <v>0.107</v>
      </c>
    </row>
    <row r="402" spans="1:3">
      <c r="A402" s="59" t="s">
        <v>1690</v>
      </c>
      <c r="B402" s="60" t="s">
        <v>1691</v>
      </c>
      <c r="C402" s="61">
        <v>8.5000000000000006E-2</v>
      </c>
    </row>
    <row r="403" spans="1:3">
      <c r="A403" s="62" t="s">
        <v>1692</v>
      </c>
      <c r="B403" s="63" t="s">
        <v>1693</v>
      </c>
      <c r="C403" s="64">
        <v>0.11899999999999999</v>
      </c>
    </row>
    <row r="404" spans="1:3">
      <c r="A404" s="59" t="s">
        <v>1694</v>
      </c>
      <c r="B404" s="60" t="s">
        <v>1695</v>
      </c>
      <c r="C404" s="61">
        <v>0.104</v>
      </c>
    </row>
    <row r="405" spans="1:3">
      <c r="A405" s="62" t="s">
        <v>1696</v>
      </c>
      <c r="B405" s="63" t="s">
        <v>1697</v>
      </c>
      <c r="C405" s="64">
        <v>0.127</v>
      </c>
    </row>
    <row r="406" spans="1:3">
      <c r="A406" s="59" t="s">
        <v>1698</v>
      </c>
      <c r="B406" s="60" t="s">
        <v>1699</v>
      </c>
      <c r="C406" s="61">
        <v>0.10100000000000001</v>
      </c>
    </row>
    <row r="407" spans="1:3">
      <c r="A407" s="62" t="s">
        <v>1700</v>
      </c>
      <c r="B407" s="63" t="s">
        <v>1701</v>
      </c>
      <c r="C407" s="64">
        <v>0</v>
      </c>
    </row>
    <row r="408" spans="1:3">
      <c r="A408" s="59" t="s">
        <v>1702</v>
      </c>
      <c r="B408" s="60" t="s">
        <v>1703</v>
      </c>
      <c r="C408" s="61">
        <v>6.3E-2</v>
      </c>
    </row>
    <row r="409" spans="1:3">
      <c r="A409" s="62" t="s">
        <v>1704</v>
      </c>
      <c r="B409" s="63" t="s">
        <v>1705</v>
      </c>
      <c r="C409" s="64">
        <v>6.2E-2</v>
      </c>
    </row>
    <row r="410" spans="1:3">
      <c r="A410" s="59" t="s">
        <v>1706</v>
      </c>
      <c r="B410" s="60" t="s">
        <v>1707</v>
      </c>
      <c r="C410" s="61">
        <v>5.8999999999999997E-2</v>
      </c>
    </row>
    <row r="411" spans="1:3">
      <c r="A411" s="62" t="s">
        <v>1708</v>
      </c>
      <c r="B411" s="63" t="s">
        <v>1709</v>
      </c>
      <c r="C411" s="64">
        <v>5.8000000000000003E-2</v>
      </c>
    </row>
    <row r="412" spans="1:3">
      <c r="A412" s="59" t="s">
        <v>1710</v>
      </c>
      <c r="B412" s="60" t="s">
        <v>1711</v>
      </c>
      <c r="C412" s="61">
        <v>5.6000000000000001E-2</v>
      </c>
    </row>
    <row r="413" spans="1:3">
      <c r="A413" s="62" t="s">
        <v>1712</v>
      </c>
      <c r="B413" s="63" t="s">
        <v>1713</v>
      </c>
      <c r="C413" s="64">
        <v>5.5E-2</v>
      </c>
    </row>
    <row r="414" spans="1:3">
      <c r="A414" s="59" t="s">
        <v>1714</v>
      </c>
      <c r="B414" s="60" t="s">
        <v>1715</v>
      </c>
      <c r="C414" s="61">
        <v>5.2999999999999999E-2</v>
      </c>
    </row>
    <row r="415" spans="1:3">
      <c r="A415" s="62" t="s">
        <v>1716</v>
      </c>
      <c r="B415" s="63" t="s">
        <v>1717</v>
      </c>
      <c r="C415" s="64">
        <v>5.0999999999999997E-2</v>
      </c>
    </row>
    <row r="416" spans="1:3">
      <c r="A416" s="59" t="s">
        <v>1718</v>
      </c>
      <c r="B416" s="60" t="s">
        <v>1719</v>
      </c>
      <c r="C416" s="61">
        <v>0.05</v>
      </c>
    </row>
    <row r="417" spans="1:3">
      <c r="A417" s="62" t="s">
        <v>1720</v>
      </c>
      <c r="B417" s="63" t="s">
        <v>1721</v>
      </c>
      <c r="C417" s="64">
        <v>4.8000000000000001E-2</v>
      </c>
    </row>
    <row r="418" spans="1:3">
      <c r="A418" s="59" t="s">
        <v>1722</v>
      </c>
      <c r="B418" s="60" t="s">
        <v>1723</v>
      </c>
      <c r="C418" s="61">
        <v>4.7E-2</v>
      </c>
    </row>
    <row r="419" spans="1:3">
      <c r="A419" s="62" t="s">
        <v>1724</v>
      </c>
      <c r="B419" s="63" t="s">
        <v>1725</v>
      </c>
      <c r="C419" s="64">
        <v>4.4999999999999998E-2</v>
      </c>
    </row>
    <row r="420" spans="1:3">
      <c r="A420" s="59" t="s">
        <v>1726</v>
      </c>
      <c r="B420" s="60" t="s">
        <v>1727</v>
      </c>
      <c r="C420" s="61">
        <v>4.2999999999999997E-2</v>
      </c>
    </row>
    <row r="421" spans="1:3">
      <c r="A421" s="62" t="s">
        <v>1728</v>
      </c>
      <c r="B421" s="63" t="s">
        <v>1729</v>
      </c>
      <c r="C421" s="64">
        <v>4.2000000000000003E-2</v>
      </c>
    </row>
    <row r="422" spans="1:3">
      <c r="A422" s="59" t="s">
        <v>1730</v>
      </c>
      <c r="B422" s="60" t="s">
        <v>1731</v>
      </c>
      <c r="C422" s="61">
        <v>4.1000000000000002E-2</v>
      </c>
    </row>
    <row r="423" spans="1:3">
      <c r="A423" s="62" t="s">
        <v>1732</v>
      </c>
      <c r="B423" s="63" t="s">
        <v>1733</v>
      </c>
      <c r="C423" s="64">
        <v>3.9E-2</v>
      </c>
    </row>
    <row r="424" spans="1:3">
      <c r="A424" s="59" t="s">
        <v>1734</v>
      </c>
      <c r="B424" s="60" t="s">
        <v>1735</v>
      </c>
      <c r="C424" s="61">
        <v>3.6999999999999998E-2</v>
      </c>
    </row>
    <row r="425" spans="1:3">
      <c r="A425" s="62" t="s">
        <v>1736</v>
      </c>
      <c r="B425" s="63" t="s">
        <v>1737</v>
      </c>
      <c r="C425" s="64">
        <v>3.5000000000000003E-2</v>
      </c>
    </row>
    <row r="426" spans="1:3">
      <c r="A426" s="59" t="s">
        <v>1738</v>
      </c>
      <c r="B426" s="60" t="s">
        <v>1739</v>
      </c>
      <c r="C426" s="61">
        <v>3.4000000000000002E-2</v>
      </c>
    </row>
    <row r="427" spans="1:3">
      <c r="A427" s="62" t="s">
        <v>1740</v>
      </c>
      <c r="B427" s="63" t="s">
        <v>1741</v>
      </c>
      <c r="C427" s="64">
        <v>3.3000000000000002E-2</v>
      </c>
    </row>
    <row r="428" spans="1:3">
      <c r="A428" s="59" t="s">
        <v>1742</v>
      </c>
      <c r="B428" s="60" t="s">
        <v>1743</v>
      </c>
      <c r="C428" s="61">
        <v>3.2000000000000001E-2</v>
      </c>
    </row>
    <row r="429" spans="1:3">
      <c r="A429" s="62" t="s">
        <v>1744</v>
      </c>
      <c r="B429" s="63" t="s">
        <v>1745</v>
      </c>
      <c r="C429" s="64">
        <v>0.03</v>
      </c>
    </row>
    <row r="430" spans="1:3">
      <c r="A430" s="59" t="s">
        <v>1746</v>
      </c>
      <c r="B430" s="60" t="s">
        <v>1747</v>
      </c>
      <c r="C430" s="61">
        <v>5.0999999999999997E-2</v>
      </c>
    </row>
    <row r="431" spans="1:3">
      <c r="A431" s="62" t="s">
        <v>1748</v>
      </c>
      <c r="B431" s="63" t="s">
        <v>1749</v>
      </c>
      <c r="C431" s="64">
        <v>2.5000000000000001E-2</v>
      </c>
    </row>
    <row r="432" spans="1:3">
      <c r="A432" s="59" t="s">
        <v>1750</v>
      </c>
      <c r="B432" s="60" t="s">
        <v>1751</v>
      </c>
      <c r="C432" s="61">
        <v>0</v>
      </c>
    </row>
    <row r="433" spans="1:3">
      <c r="A433" s="62" t="s">
        <v>1752</v>
      </c>
      <c r="B433" s="63" t="s">
        <v>1753</v>
      </c>
      <c r="C433" s="64">
        <v>0.11799999999999999</v>
      </c>
    </row>
    <row r="434" spans="1:3">
      <c r="A434" s="59" t="s">
        <v>1754</v>
      </c>
      <c r="B434" s="60" t="s">
        <v>1755</v>
      </c>
      <c r="C434" s="61">
        <v>0.11799999999999999</v>
      </c>
    </row>
    <row r="435" spans="1:3">
      <c r="A435" s="62" t="s">
        <v>1756</v>
      </c>
      <c r="B435" s="63" t="s">
        <v>1757</v>
      </c>
      <c r="C435" s="64">
        <v>0</v>
      </c>
    </row>
    <row r="436" spans="1:3">
      <c r="A436" s="59" t="s">
        <v>1758</v>
      </c>
      <c r="B436" s="60" t="s">
        <v>1759</v>
      </c>
      <c r="C436" s="61">
        <v>0</v>
      </c>
    </row>
    <row r="437" spans="1:3">
      <c r="A437" s="62" t="s">
        <v>1760</v>
      </c>
      <c r="B437" s="63" t="s">
        <v>1761</v>
      </c>
      <c r="C437" s="64">
        <v>3.3000000000000002E-2</v>
      </c>
    </row>
    <row r="438" spans="1:3">
      <c r="A438" s="59" t="s">
        <v>1762</v>
      </c>
      <c r="B438" s="60" t="s">
        <v>1763</v>
      </c>
      <c r="C438" s="61">
        <v>0</v>
      </c>
    </row>
    <row r="439" spans="1:3">
      <c r="A439" s="62" t="s">
        <v>1764</v>
      </c>
      <c r="B439" s="63" t="s">
        <v>1765</v>
      </c>
      <c r="C439" s="64">
        <v>0</v>
      </c>
    </row>
    <row r="440" spans="1:3">
      <c r="A440" s="59" t="s">
        <v>1766</v>
      </c>
      <c r="B440" s="60" t="s">
        <v>1767</v>
      </c>
      <c r="C440" s="61">
        <v>0</v>
      </c>
    </row>
    <row r="441" spans="1:3">
      <c r="A441" s="62" t="s">
        <v>1768</v>
      </c>
      <c r="B441" s="63" t="s">
        <v>1769</v>
      </c>
      <c r="C441" s="64">
        <v>0</v>
      </c>
    </row>
    <row r="442" spans="1:3">
      <c r="A442" s="59" t="s">
        <v>1770</v>
      </c>
      <c r="B442" s="60" t="s">
        <v>1771</v>
      </c>
      <c r="C442" s="61">
        <v>0</v>
      </c>
    </row>
    <row r="443" spans="1:3">
      <c r="A443" s="62" t="s">
        <v>1772</v>
      </c>
      <c r="B443" s="63" t="s">
        <v>1773</v>
      </c>
      <c r="C443" s="64">
        <v>0</v>
      </c>
    </row>
    <row r="444" spans="1:3">
      <c r="A444" s="59" t="s">
        <v>1774</v>
      </c>
      <c r="B444" s="60" t="s">
        <v>1775</v>
      </c>
      <c r="C444" s="61">
        <v>0</v>
      </c>
    </row>
    <row r="445" spans="1:3">
      <c r="A445" s="62" t="s">
        <v>1776</v>
      </c>
      <c r="B445" s="63" t="s">
        <v>1777</v>
      </c>
      <c r="C445" s="64">
        <v>1.4E-2</v>
      </c>
    </row>
    <row r="446" spans="1:3">
      <c r="A446" s="59" t="s">
        <v>1778</v>
      </c>
      <c r="B446" s="60" t="s">
        <v>1779</v>
      </c>
      <c r="C446" s="61">
        <v>1.2999999999999999E-2</v>
      </c>
    </row>
    <row r="447" spans="1:3">
      <c r="A447" s="62" t="s">
        <v>1780</v>
      </c>
      <c r="B447" s="63" t="s">
        <v>1781</v>
      </c>
      <c r="C447" s="64">
        <v>1.2999999999999999E-2</v>
      </c>
    </row>
    <row r="448" spans="1:3">
      <c r="A448" s="59" t="s">
        <v>1782</v>
      </c>
      <c r="B448" s="60" t="s">
        <v>1783</v>
      </c>
      <c r="C448" s="61">
        <v>1.2999999999999999E-2</v>
      </c>
    </row>
    <row r="449" spans="1:3">
      <c r="A449" s="62" t="s">
        <v>1784</v>
      </c>
      <c r="B449" s="63" t="s">
        <v>1785</v>
      </c>
      <c r="C449" s="64">
        <v>0</v>
      </c>
    </row>
    <row r="450" spans="1:3">
      <c r="A450" s="59" t="s">
        <v>1786</v>
      </c>
      <c r="B450" s="60" t="s">
        <v>1787</v>
      </c>
      <c r="C450" s="61">
        <v>0.73299999999999998</v>
      </c>
    </row>
    <row r="451" spans="1:3">
      <c r="A451" s="62" t="s">
        <v>1788</v>
      </c>
      <c r="B451" s="63" t="s">
        <v>1759</v>
      </c>
      <c r="C451" s="64">
        <v>0</v>
      </c>
    </row>
    <row r="452" spans="1:3">
      <c r="A452" s="59" t="s">
        <v>1789</v>
      </c>
      <c r="B452" s="60" t="s">
        <v>1790</v>
      </c>
      <c r="C452" s="61">
        <v>8.5000000000000006E-2</v>
      </c>
    </row>
    <row r="453" spans="1:3">
      <c r="A453" s="62" t="s">
        <v>1791</v>
      </c>
      <c r="B453" s="63" t="s">
        <v>1792</v>
      </c>
      <c r="C453" s="64">
        <v>1.9E-2</v>
      </c>
    </row>
    <row r="454" spans="1:3">
      <c r="A454" s="59" t="s">
        <v>1793</v>
      </c>
      <c r="B454" s="60" t="s">
        <v>1794</v>
      </c>
      <c r="C454" s="61">
        <v>6.9000000000000006E-2</v>
      </c>
    </row>
    <row r="455" spans="1:3">
      <c r="A455" s="62" t="s">
        <v>1795</v>
      </c>
      <c r="B455" s="63" t="s">
        <v>1796</v>
      </c>
      <c r="C455" s="64">
        <v>6.9000000000000006E-2</v>
      </c>
    </row>
    <row r="456" spans="1:3">
      <c r="A456" s="59" t="s">
        <v>1797</v>
      </c>
      <c r="B456" s="60" t="s">
        <v>1798</v>
      </c>
      <c r="C456" s="61">
        <v>0.22800000000000001</v>
      </c>
    </row>
    <row r="457" spans="1:3">
      <c r="A457" s="62" t="s">
        <v>1799</v>
      </c>
      <c r="B457" s="63" t="s">
        <v>1800</v>
      </c>
      <c r="C457" s="64">
        <v>6.8000000000000005E-2</v>
      </c>
    </row>
    <row r="458" spans="1:3">
      <c r="A458" s="59" t="s">
        <v>1801</v>
      </c>
      <c r="B458" s="60" t="s">
        <v>1802</v>
      </c>
      <c r="C458" s="61">
        <v>0.215</v>
      </c>
    </row>
    <row r="459" spans="1:3">
      <c r="A459" s="62" t="s">
        <v>1803</v>
      </c>
      <c r="B459" s="63" t="s">
        <v>1804</v>
      </c>
      <c r="C459" s="64">
        <v>6.5000000000000002E-2</v>
      </c>
    </row>
    <row r="460" spans="1:3">
      <c r="A460" s="59" t="s">
        <v>1805</v>
      </c>
      <c r="B460" s="60" t="s">
        <v>1806</v>
      </c>
      <c r="C460" s="61">
        <v>6.5000000000000002E-2</v>
      </c>
    </row>
    <row r="461" spans="1:3">
      <c r="A461" s="62" t="s">
        <v>1807</v>
      </c>
      <c r="B461" s="63" t="s">
        <v>1808</v>
      </c>
      <c r="C461" s="64">
        <v>6.4000000000000001E-2</v>
      </c>
    </row>
    <row r="462" spans="1:3">
      <c r="A462" s="59" t="s">
        <v>1809</v>
      </c>
      <c r="B462" s="60" t="s">
        <v>1810</v>
      </c>
      <c r="C462" s="61">
        <v>0.22700000000000001</v>
      </c>
    </row>
    <row r="463" spans="1:3">
      <c r="A463" s="62" t="s">
        <v>1811</v>
      </c>
      <c r="B463" s="63" t="s">
        <v>1812</v>
      </c>
      <c r="C463" s="64">
        <v>0.214</v>
      </c>
    </row>
    <row r="464" spans="1:3">
      <c r="A464" s="59" t="s">
        <v>1813</v>
      </c>
      <c r="B464" s="60" t="s">
        <v>1814</v>
      </c>
      <c r="C464" s="61">
        <v>0.76700000000000002</v>
      </c>
    </row>
    <row r="465" spans="1:3">
      <c r="A465" s="62" t="s">
        <v>1815</v>
      </c>
      <c r="B465" s="63" t="s">
        <v>1816</v>
      </c>
      <c r="C465" s="64">
        <v>0.78400000000000003</v>
      </c>
    </row>
    <row r="466" spans="1:3">
      <c r="A466" s="59" t="s">
        <v>1817</v>
      </c>
      <c r="B466" s="60" t="s">
        <v>1818</v>
      </c>
      <c r="C466" s="61">
        <v>1.9E-2</v>
      </c>
    </row>
    <row r="467" spans="1:3">
      <c r="A467" s="62" t="s">
        <v>1819</v>
      </c>
      <c r="B467" s="63" t="s">
        <v>1820</v>
      </c>
      <c r="C467" s="64">
        <v>1.9E-2</v>
      </c>
    </row>
    <row r="468" spans="1:3">
      <c r="A468" s="59" t="s">
        <v>1821</v>
      </c>
      <c r="B468" s="60" t="s">
        <v>1822</v>
      </c>
      <c r="C468" s="61">
        <v>6.5000000000000002E-2</v>
      </c>
    </row>
    <row r="469" spans="1:3">
      <c r="A469" s="62" t="s">
        <v>1823</v>
      </c>
      <c r="B469" s="63" t="s">
        <v>1824</v>
      </c>
      <c r="C469" s="64">
        <v>0</v>
      </c>
    </row>
    <row r="470" spans="1:3">
      <c r="A470" s="59" t="s">
        <v>1825</v>
      </c>
      <c r="B470" s="60" t="s">
        <v>1826</v>
      </c>
      <c r="C470" s="61">
        <v>9.7000000000000003E-2</v>
      </c>
    </row>
    <row r="471" spans="1:3">
      <c r="A471" s="62" t="s">
        <v>1827</v>
      </c>
      <c r="B471" s="63" t="s">
        <v>1828</v>
      </c>
      <c r="C471" s="64">
        <v>0.24199999999999999</v>
      </c>
    </row>
    <row r="472" spans="1:3">
      <c r="A472" s="59" t="s">
        <v>1829</v>
      </c>
      <c r="B472" s="60" t="s">
        <v>1830</v>
      </c>
      <c r="C472" s="61">
        <v>0.24199999999999999</v>
      </c>
    </row>
    <row r="473" spans="1:3">
      <c r="A473" s="62" t="s">
        <v>1831</v>
      </c>
      <c r="B473" s="63" t="s">
        <v>1832</v>
      </c>
      <c r="C473" s="64">
        <v>0.24199999999999999</v>
      </c>
    </row>
    <row r="474" spans="1:3">
      <c r="A474" s="59" t="s">
        <v>1833</v>
      </c>
      <c r="B474" s="60" t="s">
        <v>1834</v>
      </c>
      <c r="C474" s="61">
        <v>0.24199999999999999</v>
      </c>
    </row>
    <row r="475" spans="1:3">
      <c r="A475" s="62" t="s">
        <v>1835</v>
      </c>
      <c r="B475" s="63" t="s">
        <v>1836</v>
      </c>
      <c r="C475" s="64">
        <v>0.24199999999999999</v>
      </c>
    </row>
    <row r="476" spans="1:3">
      <c r="A476" s="59" t="s">
        <v>1837</v>
      </c>
      <c r="B476" s="60" t="s">
        <v>1838</v>
      </c>
      <c r="C476" s="61">
        <v>0.24199999999999999</v>
      </c>
    </row>
    <row r="477" spans="1:3">
      <c r="A477" s="62" t="s">
        <v>1839</v>
      </c>
      <c r="B477" s="63" t="s">
        <v>1840</v>
      </c>
      <c r="C477" s="64">
        <v>0.24199999999999999</v>
      </c>
    </row>
    <row r="478" spans="1:3">
      <c r="A478" s="59" t="s">
        <v>1841</v>
      </c>
      <c r="B478" s="60" t="s">
        <v>1842</v>
      </c>
      <c r="C478" s="61">
        <v>0.65400000000000003</v>
      </c>
    </row>
    <row r="479" spans="1:3">
      <c r="A479" s="62" t="s">
        <v>1843</v>
      </c>
      <c r="B479" s="63" t="s">
        <v>1844</v>
      </c>
      <c r="C479" s="64">
        <v>0.65400000000000003</v>
      </c>
    </row>
    <row r="480" spans="1:3">
      <c r="A480" s="59" t="s">
        <v>1845</v>
      </c>
      <c r="B480" s="60" t="s">
        <v>1846</v>
      </c>
      <c r="C480" s="61">
        <v>6.4000000000000001E-2</v>
      </c>
    </row>
    <row r="481" spans="1:3">
      <c r="A481" s="62" t="s">
        <v>1847</v>
      </c>
      <c r="B481" s="63" t="s">
        <v>1848</v>
      </c>
      <c r="C481" s="64">
        <v>0.15</v>
      </c>
    </row>
    <row r="482" spans="1:3">
      <c r="A482" s="59" t="s">
        <v>1849</v>
      </c>
      <c r="B482" s="60" t="s">
        <v>1850</v>
      </c>
      <c r="C482" s="61">
        <v>0.15</v>
      </c>
    </row>
    <row r="483" spans="1:3">
      <c r="A483" s="62" t="s">
        <v>1851</v>
      </c>
      <c r="B483" s="63" t="s">
        <v>1852</v>
      </c>
      <c r="C483" s="64">
        <v>0</v>
      </c>
    </row>
    <row r="484" spans="1:3">
      <c r="A484" s="59" t="s">
        <v>1853</v>
      </c>
      <c r="B484" s="60" t="s">
        <v>1854</v>
      </c>
      <c r="C484" s="61">
        <v>0</v>
      </c>
    </row>
    <row r="485" spans="1:3">
      <c r="A485" s="62" t="s">
        <v>1855</v>
      </c>
      <c r="B485" s="63" t="s">
        <v>1854</v>
      </c>
      <c r="C485" s="64">
        <v>0</v>
      </c>
    </row>
    <row r="486" spans="1:3">
      <c r="A486" s="59" t="s">
        <v>1856</v>
      </c>
      <c r="B486" s="60" t="s">
        <v>1857</v>
      </c>
      <c r="C486" s="61">
        <v>0</v>
      </c>
    </row>
    <row r="487" spans="1:3">
      <c r="A487" s="62" t="s">
        <v>1858</v>
      </c>
      <c r="B487" s="63" t="s">
        <v>1859</v>
      </c>
      <c r="C487" s="64">
        <v>0</v>
      </c>
    </row>
    <row r="488" spans="1:3">
      <c r="A488" s="59" t="s">
        <v>1860</v>
      </c>
      <c r="B488" s="60" t="s">
        <v>1859</v>
      </c>
      <c r="C488" s="61">
        <v>0</v>
      </c>
    </row>
    <row r="489" spans="1:3">
      <c r="A489" s="62" t="s">
        <v>1861</v>
      </c>
      <c r="B489" s="63" t="s">
        <v>1862</v>
      </c>
      <c r="C489" s="64">
        <v>0.03</v>
      </c>
    </row>
    <row r="490" spans="1:3">
      <c r="A490" s="59" t="s">
        <v>1863</v>
      </c>
      <c r="B490" s="60" t="s">
        <v>1864</v>
      </c>
      <c r="C490" s="61">
        <v>0.03</v>
      </c>
    </row>
    <row r="491" spans="1:3">
      <c r="A491" s="62" t="s">
        <v>1865</v>
      </c>
      <c r="B491" s="63" t="s">
        <v>1866</v>
      </c>
      <c r="C491" s="64">
        <v>0.10299999999999999</v>
      </c>
    </row>
    <row r="492" spans="1:3">
      <c r="A492" s="59" t="s">
        <v>1867</v>
      </c>
      <c r="B492" s="60" t="s">
        <v>1868</v>
      </c>
      <c r="C492" s="61">
        <v>0.115</v>
      </c>
    </row>
    <row r="493" spans="1:3">
      <c r="A493" s="62" t="s">
        <v>1869</v>
      </c>
      <c r="B493" s="63" t="s">
        <v>1870</v>
      </c>
      <c r="C493" s="64">
        <v>0.12</v>
      </c>
    </row>
    <row r="494" spans="1:3">
      <c r="A494" s="59" t="s">
        <v>1871</v>
      </c>
      <c r="B494" s="60" t="s">
        <v>1872</v>
      </c>
      <c r="C494" s="61">
        <v>0</v>
      </c>
    </row>
    <row r="495" spans="1:3">
      <c r="A495" s="62" t="s">
        <v>1873</v>
      </c>
      <c r="B495" s="63" t="s">
        <v>1874</v>
      </c>
      <c r="C495" s="64">
        <v>0</v>
      </c>
    </row>
    <row r="496" spans="1:3">
      <c r="A496" s="59" t="s">
        <v>1875</v>
      </c>
      <c r="B496" s="60" t="s">
        <v>1876</v>
      </c>
      <c r="C496" s="61">
        <v>0</v>
      </c>
    </row>
    <row r="497" spans="1:3">
      <c r="A497" s="62" t="s">
        <v>1877</v>
      </c>
      <c r="B497" s="63" t="s">
        <v>1878</v>
      </c>
      <c r="C497" s="64">
        <v>0</v>
      </c>
    </row>
    <row r="498" spans="1:3">
      <c r="A498" s="59" t="s">
        <v>1879</v>
      </c>
      <c r="B498" s="60" t="s">
        <v>1880</v>
      </c>
      <c r="C498" s="61">
        <v>0</v>
      </c>
    </row>
    <row r="499" spans="1:3">
      <c r="A499" s="62" t="s">
        <v>1881</v>
      </c>
      <c r="B499" s="63" t="s">
        <v>1882</v>
      </c>
      <c r="C499" s="64">
        <v>0</v>
      </c>
    </row>
    <row r="500" spans="1:3">
      <c r="A500" s="59" t="s">
        <v>1883</v>
      </c>
      <c r="B500" s="60" t="s">
        <v>1884</v>
      </c>
      <c r="C500" s="61">
        <v>0</v>
      </c>
    </row>
    <row r="501" spans="1:3">
      <c r="A501" s="62" t="s">
        <v>1885</v>
      </c>
      <c r="B501" s="63" t="s">
        <v>1886</v>
      </c>
      <c r="C501" s="64">
        <v>0</v>
      </c>
    </row>
    <row r="502" spans="1:3">
      <c r="A502" s="59" t="s">
        <v>1887</v>
      </c>
      <c r="B502" s="60" t="s">
        <v>1888</v>
      </c>
      <c r="C502" s="61">
        <v>0</v>
      </c>
    </row>
    <row r="503" spans="1:3">
      <c r="A503" s="62" t="s">
        <v>1889</v>
      </c>
      <c r="B503" s="63" t="s">
        <v>1890</v>
      </c>
      <c r="C503" s="64">
        <v>0</v>
      </c>
    </row>
    <row r="504" spans="1:3">
      <c r="A504" s="59" t="s">
        <v>1891</v>
      </c>
      <c r="B504" s="60" t="s">
        <v>1892</v>
      </c>
      <c r="C504" s="61">
        <v>0</v>
      </c>
    </row>
    <row r="505" spans="1:3">
      <c r="A505" s="62" t="s">
        <v>1893</v>
      </c>
      <c r="B505" s="63" t="s">
        <v>1894</v>
      </c>
      <c r="C505" s="64">
        <v>0</v>
      </c>
    </row>
    <row r="506" spans="1:3">
      <c r="A506" s="59" t="s">
        <v>1895</v>
      </c>
      <c r="B506" s="60" t="s">
        <v>1896</v>
      </c>
      <c r="C506" s="61">
        <v>0</v>
      </c>
    </row>
    <row r="507" spans="1:3">
      <c r="A507" s="62" t="s">
        <v>1897</v>
      </c>
      <c r="B507" s="63" t="s">
        <v>1898</v>
      </c>
      <c r="C507" s="64">
        <v>0</v>
      </c>
    </row>
    <row r="508" spans="1:3">
      <c r="A508" s="59" t="s">
        <v>1899</v>
      </c>
      <c r="B508" s="60" t="s">
        <v>1900</v>
      </c>
      <c r="C508" s="61">
        <v>0</v>
      </c>
    </row>
    <row r="509" spans="1:3">
      <c r="A509" s="62" t="s">
        <v>1901</v>
      </c>
      <c r="B509" s="63" t="s">
        <v>1902</v>
      </c>
      <c r="C509" s="64">
        <v>0</v>
      </c>
    </row>
    <row r="510" spans="1:3">
      <c r="A510" s="59" t="s">
        <v>1903</v>
      </c>
      <c r="B510" s="60" t="s">
        <v>1904</v>
      </c>
      <c r="C510" s="61">
        <v>1.367</v>
      </c>
    </row>
    <row r="511" spans="1:3">
      <c r="A511" s="62" t="s">
        <v>1905</v>
      </c>
      <c r="B511" s="63" t="s">
        <v>1906</v>
      </c>
      <c r="C511" s="64">
        <v>0.40600000000000003</v>
      </c>
    </row>
    <row r="512" spans="1:3">
      <c r="A512" s="59" t="s">
        <v>1907</v>
      </c>
      <c r="B512" s="60" t="s">
        <v>1908</v>
      </c>
      <c r="C512" s="61">
        <v>0</v>
      </c>
    </row>
    <row r="513" spans="1:3">
      <c r="A513" s="62" t="s">
        <v>1909</v>
      </c>
      <c r="B513" s="63" t="s">
        <v>1908</v>
      </c>
      <c r="C513" s="64">
        <v>0</v>
      </c>
    </row>
    <row r="514" spans="1:3">
      <c r="A514" s="59" t="s">
        <v>1910</v>
      </c>
      <c r="B514" s="60" t="s">
        <v>1908</v>
      </c>
      <c r="C514" s="61">
        <v>0</v>
      </c>
    </row>
    <row r="515" spans="1:3">
      <c r="A515" s="62" t="s">
        <v>1911</v>
      </c>
      <c r="B515" s="63" t="s">
        <v>1908</v>
      </c>
      <c r="C515" s="64">
        <v>0</v>
      </c>
    </row>
    <row r="516" spans="1:3">
      <c r="A516" s="59" t="s">
        <v>1912</v>
      </c>
      <c r="B516" s="60" t="s">
        <v>1908</v>
      </c>
      <c r="C516" s="61">
        <v>0</v>
      </c>
    </row>
    <row r="517" spans="1:3">
      <c r="A517" s="62" t="s">
        <v>1913</v>
      </c>
      <c r="B517" s="63" t="s">
        <v>1908</v>
      </c>
      <c r="C517" s="64">
        <v>0</v>
      </c>
    </row>
    <row r="518" spans="1:3">
      <c r="A518" s="59" t="s">
        <v>1914</v>
      </c>
      <c r="B518" s="60" t="s">
        <v>1908</v>
      </c>
      <c r="C518" s="61">
        <v>0</v>
      </c>
    </row>
    <row r="519" spans="1:3">
      <c r="A519" s="62" t="s">
        <v>1915</v>
      </c>
      <c r="B519" s="63" t="s">
        <v>1908</v>
      </c>
      <c r="C519" s="64">
        <v>0</v>
      </c>
    </row>
    <row r="520" spans="1:3">
      <c r="A520" s="59" t="s">
        <v>1916</v>
      </c>
      <c r="B520" s="60" t="s">
        <v>1908</v>
      </c>
      <c r="C520" s="61">
        <v>0</v>
      </c>
    </row>
    <row r="521" spans="1:3">
      <c r="A521" s="62" t="s">
        <v>1917</v>
      </c>
      <c r="B521" s="63" t="s">
        <v>1908</v>
      </c>
      <c r="C521" s="64">
        <v>0</v>
      </c>
    </row>
    <row r="522" spans="1:3">
      <c r="A522" s="59" t="s">
        <v>1918</v>
      </c>
      <c r="B522" s="60" t="s">
        <v>1908</v>
      </c>
      <c r="C522" s="61">
        <v>0</v>
      </c>
    </row>
    <row r="523" spans="1:3">
      <c r="A523" s="62" t="s">
        <v>1919</v>
      </c>
      <c r="B523" s="63" t="s">
        <v>1908</v>
      </c>
      <c r="C523" s="64">
        <v>0</v>
      </c>
    </row>
    <row r="524" spans="1:3">
      <c r="A524" s="59" t="s">
        <v>1920</v>
      </c>
      <c r="B524" s="60" t="s">
        <v>1908</v>
      </c>
      <c r="C524" s="61">
        <v>0</v>
      </c>
    </row>
    <row r="525" spans="1:3">
      <c r="A525" s="62" t="s">
        <v>1921</v>
      </c>
      <c r="B525" s="63" t="s">
        <v>1908</v>
      </c>
      <c r="C525" s="64">
        <v>0</v>
      </c>
    </row>
    <row r="526" spans="1:3">
      <c r="A526" s="59" t="s">
        <v>1922</v>
      </c>
      <c r="B526" s="60" t="s">
        <v>1908</v>
      </c>
      <c r="C526" s="61">
        <v>0</v>
      </c>
    </row>
    <row r="527" spans="1:3">
      <c r="A527" s="62" t="s">
        <v>1923</v>
      </c>
      <c r="B527" s="63" t="s">
        <v>1908</v>
      </c>
      <c r="C527" s="64">
        <v>0</v>
      </c>
    </row>
    <row r="528" spans="1:3">
      <c r="A528" s="59" t="s">
        <v>1924</v>
      </c>
      <c r="B528" s="60" t="s">
        <v>1908</v>
      </c>
      <c r="C528" s="61">
        <v>0</v>
      </c>
    </row>
    <row r="529" spans="1:3">
      <c r="A529" s="62" t="s">
        <v>1925</v>
      </c>
      <c r="B529" s="63" t="s">
        <v>1908</v>
      </c>
      <c r="C529" s="64">
        <v>0</v>
      </c>
    </row>
    <row r="530" spans="1:3">
      <c r="A530" s="59" t="s">
        <v>1926</v>
      </c>
      <c r="B530" s="60" t="s">
        <v>1908</v>
      </c>
      <c r="C530" s="61">
        <v>0</v>
      </c>
    </row>
    <row r="531" spans="1:3">
      <c r="A531" s="62" t="s">
        <v>1927</v>
      </c>
      <c r="B531" s="63" t="s">
        <v>1908</v>
      </c>
      <c r="C531" s="64">
        <v>0</v>
      </c>
    </row>
    <row r="532" spans="1:3">
      <c r="A532" s="59" t="s">
        <v>1928</v>
      </c>
      <c r="B532" s="60" t="s">
        <v>1908</v>
      </c>
      <c r="C532" s="61">
        <v>0</v>
      </c>
    </row>
    <row r="533" spans="1:3">
      <c r="A533" s="62" t="s">
        <v>1929</v>
      </c>
      <c r="B533" s="63" t="s">
        <v>1908</v>
      </c>
      <c r="C533" s="64">
        <v>0</v>
      </c>
    </row>
    <row r="534" spans="1:3">
      <c r="A534" s="59" t="s">
        <v>1930</v>
      </c>
      <c r="B534" s="60" t="s">
        <v>1908</v>
      </c>
      <c r="C534" s="61">
        <v>0</v>
      </c>
    </row>
    <row r="535" spans="1:3">
      <c r="A535" s="62" t="s">
        <v>1931</v>
      </c>
      <c r="B535" s="63" t="s">
        <v>1908</v>
      </c>
      <c r="C535" s="64">
        <v>0</v>
      </c>
    </row>
    <row r="536" spans="1:3">
      <c r="A536" s="59" t="s">
        <v>1932</v>
      </c>
      <c r="B536" s="60" t="s">
        <v>1933</v>
      </c>
      <c r="C536" s="61">
        <v>5.1999999999999998E-2</v>
      </c>
    </row>
    <row r="537" spans="1:3">
      <c r="A537" s="62" t="s">
        <v>1934</v>
      </c>
      <c r="B537" s="63" t="s">
        <v>1935</v>
      </c>
      <c r="C537" s="64">
        <v>0.01</v>
      </c>
    </row>
    <row r="538" spans="1:3">
      <c r="A538" s="59" t="s">
        <v>1936</v>
      </c>
      <c r="B538" s="60" t="s">
        <v>1937</v>
      </c>
      <c r="C538" s="61">
        <v>0</v>
      </c>
    </row>
    <row r="539" spans="1:3">
      <c r="A539" s="62" t="s">
        <v>1938</v>
      </c>
      <c r="B539" s="63" t="s">
        <v>1939</v>
      </c>
      <c r="C539" s="64">
        <v>0</v>
      </c>
    </row>
    <row r="540" spans="1:3">
      <c r="A540" s="59" t="s">
        <v>1940</v>
      </c>
      <c r="B540" s="60" t="s">
        <v>1941</v>
      </c>
      <c r="C540" s="61">
        <v>7.9000000000000001E-2</v>
      </c>
    </row>
    <row r="541" spans="1:3">
      <c r="A541" s="62" t="s">
        <v>1942</v>
      </c>
      <c r="B541" s="63" t="s">
        <v>1943</v>
      </c>
      <c r="C541" s="64">
        <v>0</v>
      </c>
    </row>
    <row r="542" spans="1:3">
      <c r="A542" s="59" t="s">
        <v>1944</v>
      </c>
      <c r="B542" s="60" t="s">
        <v>1945</v>
      </c>
      <c r="C542" s="61">
        <v>0.127</v>
      </c>
    </row>
    <row r="543" spans="1:3">
      <c r="A543" s="62" t="s">
        <v>1946</v>
      </c>
      <c r="B543" s="63" t="s">
        <v>1947</v>
      </c>
      <c r="C543" s="64">
        <v>1.4999999999999999E-2</v>
      </c>
    </row>
    <row r="544" spans="1:3">
      <c r="A544" s="59" t="s">
        <v>1948</v>
      </c>
      <c r="B544" s="60" t="s">
        <v>1949</v>
      </c>
      <c r="C544" s="61">
        <v>0</v>
      </c>
    </row>
    <row r="545" spans="1:3">
      <c r="A545" s="62" t="s">
        <v>1950</v>
      </c>
      <c r="B545" s="63" t="s">
        <v>1951</v>
      </c>
      <c r="C545" s="64">
        <v>0</v>
      </c>
    </row>
    <row r="546" spans="1:3">
      <c r="A546" s="59" t="s">
        <v>1952</v>
      </c>
      <c r="B546" s="60" t="s">
        <v>1953</v>
      </c>
      <c r="C546" s="61">
        <v>0.21299999999999999</v>
      </c>
    </row>
    <row r="547" spans="1:3">
      <c r="A547" s="62" t="s">
        <v>1954</v>
      </c>
      <c r="B547" s="63" t="s">
        <v>1955</v>
      </c>
      <c r="C547" s="64">
        <v>0</v>
      </c>
    </row>
    <row r="548" spans="1:3">
      <c r="A548" s="59" t="s">
        <v>1956</v>
      </c>
      <c r="B548" s="60" t="s">
        <v>1957</v>
      </c>
      <c r="C548" s="61">
        <v>3.2000000000000001E-2</v>
      </c>
    </row>
    <row r="549" spans="1:3">
      <c r="A549" s="62" t="s">
        <v>1958</v>
      </c>
      <c r="B549" s="63" t="s">
        <v>1959</v>
      </c>
      <c r="C549" s="64">
        <v>0</v>
      </c>
    </row>
    <row r="550" spans="1:3">
      <c r="A550" s="59" t="s">
        <v>1960</v>
      </c>
      <c r="B550" s="60" t="s">
        <v>1961</v>
      </c>
      <c r="C550" s="61">
        <v>0.312</v>
      </c>
    </row>
    <row r="551" spans="1:3">
      <c r="A551" s="62" t="s">
        <v>1962</v>
      </c>
      <c r="B551" s="63" t="s">
        <v>1963</v>
      </c>
      <c r="C551" s="64">
        <v>0</v>
      </c>
    </row>
    <row r="552" spans="1:3">
      <c r="A552" s="59" t="s">
        <v>1964</v>
      </c>
      <c r="B552" s="60" t="s">
        <v>1965</v>
      </c>
      <c r="C552" s="61">
        <v>0.53200000000000003</v>
      </c>
    </row>
    <row r="553" spans="1:3">
      <c r="A553" s="62" t="s">
        <v>1966</v>
      </c>
      <c r="B553" s="63" t="s">
        <v>1967</v>
      </c>
      <c r="C553" s="64">
        <v>0</v>
      </c>
    </row>
    <row r="554" spans="1:3">
      <c r="A554" s="59" t="s">
        <v>1968</v>
      </c>
      <c r="B554" s="60" t="s">
        <v>1969</v>
      </c>
      <c r="C554" s="61">
        <v>6.7000000000000004E-2</v>
      </c>
    </row>
    <row r="555" spans="1:3">
      <c r="A555" s="62" t="s">
        <v>1970</v>
      </c>
      <c r="B555" s="63" t="s">
        <v>1971</v>
      </c>
      <c r="C555" s="64">
        <v>0</v>
      </c>
    </row>
    <row r="556" spans="1:3">
      <c r="A556" s="59" t="s">
        <v>1972</v>
      </c>
      <c r="B556" s="60" t="s">
        <v>1933</v>
      </c>
      <c r="C556" s="61">
        <v>5.8000000000000003E-2</v>
      </c>
    </row>
    <row r="557" spans="1:3">
      <c r="A557" s="62" t="s">
        <v>1973</v>
      </c>
      <c r="B557" s="63" t="s">
        <v>1941</v>
      </c>
      <c r="C557" s="64">
        <v>8.2000000000000003E-2</v>
      </c>
    </row>
    <row r="558" spans="1:3">
      <c r="A558" s="59" t="s">
        <v>1974</v>
      </c>
      <c r="B558" s="60" t="s">
        <v>1945</v>
      </c>
      <c r="C558" s="61">
        <v>0.13300000000000001</v>
      </c>
    </row>
    <row r="559" spans="1:3">
      <c r="A559" s="62" t="s">
        <v>1975</v>
      </c>
      <c r="B559" s="63" t="s">
        <v>1953</v>
      </c>
      <c r="C559" s="64">
        <v>0.29399999999999998</v>
      </c>
    </row>
    <row r="560" spans="1:3">
      <c r="A560" s="59" t="s">
        <v>1976</v>
      </c>
      <c r="B560" s="60" t="s">
        <v>1961</v>
      </c>
      <c r="C560" s="61">
        <v>0.35199999999999998</v>
      </c>
    </row>
    <row r="561" spans="1:3">
      <c r="A561" s="62" t="s">
        <v>1977</v>
      </c>
      <c r="B561" s="63" t="s">
        <v>1978</v>
      </c>
      <c r="C561" s="64">
        <v>0.63300000000000001</v>
      </c>
    </row>
    <row r="562" spans="1:3">
      <c r="A562" s="59" t="s">
        <v>1979</v>
      </c>
      <c r="B562" s="60" t="s">
        <v>1980</v>
      </c>
      <c r="C562" s="61">
        <v>0.2</v>
      </c>
    </row>
    <row r="563" spans="1:3">
      <c r="A563" s="62" t="s">
        <v>1981</v>
      </c>
      <c r="B563" s="63" t="s">
        <v>1982</v>
      </c>
      <c r="C563" s="64">
        <v>0.254</v>
      </c>
    </row>
    <row r="564" spans="1:3">
      <c r="A564" s="59" t="s">
        <v>1983</v>
      </c>
      <c r="B564" s="60" t="s">
        <v>1984</v>
      </c>
      <c r="C564" s="61">
        <v>7.4999999999999997E-2</v>
      </c>
    </row>
    <row r="565" spans="1:3">
      <c r="A565" s="62" t="s">
        <v>1985</v>
      </c>
      <c r="B565" s="63" t="s">
        <v>1986</v>
      </c>
      <c r="C565" s="64">
        <v>0</v>
      </c>
    </row>
    <row r="566" spans="1:3">
      <c r="A566" s="59" t="s">
        <v>1987</v>
      </c>
      <c r="B566" s="60" t="s">
        <v>1988</v>
      </c>
      <c r="C566" s="61">
        <v>0</v>
      </c>
    </row>
    <row r="567" spans="1:3">
      <c r="A567" s="62" t="s">
        <v>1989</v>
      </c>
      <c r="B567" s="63" t="s">
        <v>1990</v>
      </c>
      <c r="C567" s="64">
        <v>3.3000000000000002E-2</v>
      </c>
    </row>
    <row r="568" spans="1:3">
      <c r="A568" s="59" t="s">
        <v>1991</v>
      </c>
      <c r="B568" s="60" t="s">
        <v>1943</v>
      </c>
      <c r="C568" s="61">
        <v>0</v>
      </c>
    </row>
    <row r="569" spans="1:3">
      <c r="A569" s="62" t="s">
        <v>1992</v>
      </c>
      <c r="B569" s="63" t="s">
        <v>1993</v>
      </c>
      <c r="C569" s="64">
        <v>0</v>
      </c>
    </row>
    <row r="570" spans="1:3">
      <c r="A570" s="59" t="s">
        <v>1994</v>
      </c>
      <c r="B570" s="60" t="s">
        <v>1995</v>
      </c>
      <c r="C570" s="61">
        <v>0</v>
      </c>
    </row>
    <row r="571" spans="1:3">
      <c r="A571" s="62" t="s">
        <v>1996</v>
      </c>
      <c r="B571" s="63" t="s">
        <v>1997</v>
      </c>
      <c r="C571" s="64">
        <v>4.4999999999999998E-2</v>
      </c>
    </row>
    <row r="572" spans="1:3">
      <c r="A572" s="59" t="s">
        <v>1998</v>
      </c>
      <c r="B572" s="60" t="s">
        <v>1999</v>
      </c>
      <c r="C572" s="61">
        <v>0</v>
      </c>
    </row>
    <row r="573" spans="1:3">
      <c r="A573" s="62" t="s">
        <v>2000</v>
      </c>
      <c r="B573" s="63" t="s">
        <v>2001</v>
      </c>
      <c r="C573" s="64">
        <v>0</v>
      </c>
    </row>
    <row r="574" spans="1:3">
      <c r="A574" s="59" t="s">
        <v>2002</v>
      </c>
      <c r="B574" s="60" t="s">
        <v>2003</v>
      </c>
      <c r="C574" s="61">
        <v>7.0999999999999994E-2</v>
      </c>
    </row>
    <row r="575" spans="1:3">
      <c r="A575" s="62" t="s">
        <v>2004</v>
      </c>
      <c r="B575" s="63" t="s">
        <v>2005</v>
      </c>
      <c r="C575" s="64">
        <v>0.23499999999999999</v>
      </c>
    </row>
    <row r="576" spans="1:3">
      <c r="A576" s="59" t="s">
        <v>2006</v>
      </c>
      <c r="B576" s="60" t="s">
        <v>2007</v>
      </c>
      <c r="C576" s="61">
        <v>0.28399999999999997</v>
      </c>
    </row>
    <row r="577" spans="1:3">
      <c r="A577" s="62" t="s">
        <v>2008</v>
      </c>
      <c r="B577" s="63" t="s">
        <v>2009</v>
      </c>
      <c r="C577" s="64">
        <v>0.23499999999999999</v>
      </c>
    </row>
    <row r="578" spans="1:3">
      <c r="A578" s="59" t="s">
        <v>2010</v>
      </c>
      <c r="B578" s="60" t="s">
        <v>2011</v>
      </c>
      <c r="C578" s="61">
        <v>0.23499999999999999</v>
      </c>
    </row>
    <row r="579" spans="1:3">
      <c r="A579" s="62" t="s">
        <v>2012</v>
      </c>
      <c r="B579" s="63" t="s">
        <v>2013</v>
      </c>
      <c r="C579" s="64">
        <v>0.32900000000000001</v>
      </c>
    </row>
    <row r="580" spans="1:3">
      <c r="A580" s="59" t="s">
        <v>2014</v>
      </c>
      <c r="B580" s="60" t="s">
        <v>2015</v>
      </c>
      <c r="C580" s="61">
        <v>0.24099999999999999</v>
      </c>
    </row>
    <row r="581" spans="1:3">
      <c r="A581" s="62" t="s">
        <v>2016</v>
      </c>
      <c r="B581" s="63" t="s">
        <v>2017</v>
      </c>
      <c r="C581" s="64">
        <v>0.26700000000000002</v>
      </c>
    </row>
    <row r="582" spans="1:3">
      <c r="A582" s="59" t="s">
        <v>2018</v>
      </c>
      <c r="B582" s="60" t="s">
        <v>2019</v>
      </c>
      <c r="C582" s="61">
        <v>0.28399999999999997</v>
      </c>
    </row>
    <row r="583" spans="1:3">
      <c r="A583" s="62" t="s">
        <v>2020</v>
      </c>
      <c r="B583" s="63" t="s">
        <v>2021</v>
      </c>
      <c r="C583" s="64">
        <v>0.315</v>
      </c>
    </row>
    <row r="584" spans="1:3">
      <c r="A584" s="59" t="s">
        <v>2022</v>
      </c>
      <c r="B584" s="60" t="s">
        <v>2023</v>
      </c>
      <c r="C584" s="61">
        <v>0.39700000000000002</v>
      </c>
    </row>
    <row r="585" spans="1:3">
      <c r="A585" s="62" t="s">
        <v>2024</v>
      </c>
      <c r="B585" s="63" t="s">
        <v>2025</v>
      </c>
      <c r="C585" s="64">
        <v>0.39600000000000002</v>
      </c>
    </row>
    <row r="586" spans="1:3">
      <c r="A586" s="59" t="s">
        <v>2026</v>
      </c>
      <c r="B586" s="60" t="s">
        <v>2027</v>
      </c>
      <c r="C586" s="61">
        <v>0.218</v>
      </c>
    </row>
    <row r="587" spans="1:3">
      <c r="A587" s="62" t="s">
        <v>2028</v>
      </c>
      <c r="B587" s="63" t="s">
        <v>2029</v>
      </c>
      <c r="C587" s="64">
        <v>0.217</v>
      </c>
    </row>
    <row r="588" spans="1:3">
      <c r="A588" s="59" t="s">
        <v>2030</v>
      </c>
      <c r="B588" s="60" t="s">
        <v>2031</v>
      </c>
      <c r="C588" s="61">
        <v>0.26700000000000002</v>
      </c>
    </row>
    <row r="589" spans="1:3">
      <c r="A589" s="62" t="s">
        <v>2032</v>
      </c>
      <c r="B589" s="63" t="s">
        <v>2033</v>
      </c>
      <c r="C589" s="64">
        <v>0.25600000000000001</v>
      </c>
    </row>
    <row r="590" spans="1:3">
      <c r="A590" s="59" t="s">
        <v>2034</v>
      </c>
      <c r="B590" s="60" t="s">
        <v>2035</v>
      </c>
      <c r="C590" s="61">
        <v>0.28999999999999998</v>
      </c>
    </row>
    <row r="591" spans="1:3">
      <c r="A591" s="62" t="s">
        <v>2036</v>
      </c>
      <c r="B591" s="63" t="s">
        <v>2037</v>
      </c>
      <c r="C591" s="64">
        <v>0.25800000000000001</v>
      </c>
    </row>
    <row r="592" spans="1:3">
      <c r="A592" s="59" t="s">
        <v>2038</v>
      </c>
      <c r="B592" s="60" t="s">
        <v>2039</v>
      </c>
      <c r="C592" s="61">
        <v>0.28299999999999997</v>
      </c>
    </row>
    <row r="593" spans="1:3">
      <c r="A593" s="62" t="s">
        <v>2040</v>
      </c>
      <c r="B593" s="63" t="s">
        <v>2041</v>
      </c>
      <c r="C593" s="64">
        <v>0.36299999999999999</v>
      </c>
    </row>
    <row r="594" spans="1:3">
      <c r="A594" s="59" t="s">
        <v>2042</v>
      </c>
      <c r="B594" s="60" t="s">
        <v>2043</v>
      </c>
      <c r="C594" s="61">
        <v>0.315</v>
      </c>
    </row>
    <row r="595" spans="1:3">
      <c r="A595" s="62" t="s">
        <v>2044</v>
      </c>
      <c r="B595" s="63" t="s">
        <v>2045</v>
      </c>
      <c r="C595" s="64">
        <v>0.36499999999999999</v>
      </c>
    </row>
    <row r="596" spans="1:3">
      <c r="A596" s="59" t="s">
        <v>2046</v>
      </c>
      <c r="B596" s="60" t="s">
        <v>2047</v>
      </c>
      <c r="C596" s="61">
        <v>0.316</v>
      </c>
    </row>
    <row r="597" spans="1:3">
      <c r="A597" s="62" t="s">
        <v>2048</v>
      </c>
      <c r="B597" s="63" t="s">
        <v>2049</v>
      </c>
      <c r="C597" s="64">
        <v>0.27600000000000002</v>
      </c>
    </row>
    <row r="598" spans="1:3">
      <c r="A598" s="59" t="s">
        <v>2050</v>
      </c>
      <c r="B598" s="60" t="s">
        <v>2051</v>
      </c>
      <c r="C598" s="61">
        <v>0.28299999999999997</v>
      </c>
    </row>
    <row r="599" spans="1:3">
      <c r="A599" s="62" t="s">
        <v>2052</v>
      </c>
      <c r="B599" s="63" t="s">
        <v>2053</v>
      </c>
      <c r="C599" s="64">
        <v>0.33500000000000002</v>
      </c>
    </row>
    <row r="600" spans="1:3">
      <c r="A600" s="59" t="s">
        <v>2054</v>
      </c>
      <c r="B600" s="60" t="s">
        <v>2055</v>
      </c>
      <c r="C600" s="61">
        <v>0.85</v>
      </c>
    </row>
    <row r="601" spans="1:3">
      <c r="A601" s="62" t="s">
        <v>2056</v>
      </c>
      <c r="B601" s="63" t="s">
        <v>2057</v>
      </c>
      <c r="C601" s="64">
        <v>0</v>
      </c>
    </row>
    <row r="602" spans="1:3">
      <c r="A602" s="59" t="s">
        <v>2058</v>
      </c>
      <c r="B602" s="60" t="s">
        <v>2059</v>
      </c>
      <c r="C602" s="61">
        <v>5.2999999999999999E-2</v>
      </c>
    </row>
    <row r="603" spans="1:3">
      <c r="A603" s="62" t="s">
        <v>2060</v>
      </c>
      <c r="B603" s="63" t="s">
        <v>2061</v>
      </c>
      <c r="C603" s="64">
        <v>7.0999999999999994E-2</v>
      </c>
    </row>
    <row r="604" spans="1:3">
      <c r="A604" s="59" t="s">
        <v>2062</v>
      </c>
      <c r="B604" s="60" t="s">
        <v>2063</v>
      </c>
      <c r="C604" s="61">
        <v>5.1999999999999998E-2</v>
      </c>
    </row>
    <row r="605" spans="1:3">
      <c r="A605" s="62" t="s">
        <v>2064</v>
      </c>
      <c r="B605" s="63" t="s">
        <v>2065</v>
      </c>
      <c r="C605" s="64">
        <v>4.9000000000000002E-2</v>
      </c>
    </row>
    <row r="606" spans="1:3">
      <c r="A606" s="59" t="s">
        <v>2066</v>
      </c>
      <c r="B606" s="60" t="s">
        <v>2067</v>
      </c>
      <c r="C606" s="61">
        <v>6.0999999999999999E-2</v>
      </c>
    </row>
    <row r="607" spans="1:3">
      <c r="A607" s="62" t="s">
        <v>2068</v>
      </c>
      <c r="B607" s="63" t="s">
        <v>2069</v>
      </c>
      <c r="C607" s="64">
        <v>0.14899999999999999</v>
      </c>
    </row>
    <row r="608" spans="1:3">
      <c r="A608" s="59" t="s">
        <v>2070</v>
      </c>
      <c r="B608" s="60" t="s">
        <v>2071</v>
      </c>
      <c r="C608" s="61">
        <v>0.16800000000000001</v>
      </c>
    </row>
    <row r="609" spans="1:3">
      <c r="A609" s="62" t="s">
        <v>2072</v>
      </c>
      <c r="B609" s="63" t="s">
        <v>2073</v>
      </c>
      <c r="C609" s="64">
        <v>0.20599999999999999</v>
      </c>
    </row>
    <row r="610" spans="1:3">
      <c r="A610" s="59" t="s">
        <v>2074</v>
      </c>
      <c r="B610" s="60" t="s">
        <v>2075</v>
      </c>
      <c r="C610" s="61">
        <v>0.22900000000000001</v>
      </c>
    </row>
    <row r="611" spans="1:3">
      <c r="A611" s="62" t="s">
        <v>2076</v>
      </c>
      <c r="B611" s="63" t="s">
        <v>2077</v>
      </c>
      <c r="C611" s="64">
        <v>0.251</v>
      </c>
    </row>
    <row r="612" spans="1:3">
      <c r="A612" s="59" t="s">
        <v>2078</v>
      </c>
      <c r="B612" s="60" t="s">
        <v>2079</v>
      </c>
      <c r="C612" s="61">
        <v>0.27400000000000002</v>
      </c>
    </row>
    <row r="613" spans="1:3">
      <c r="A613" s="62" t="s">
        <v>2080</v>
      </c>
      <c r="B613" s="63" t="s">
        <v>2081</v>
      </c>
      <c r="C613" s="64">
        <v>0.29699999999999999</v>
      </c>
    </row>
    <row r="614" spans="1:3">
      <c r="A614" s="59" t="s">
        <v>2082</v>
      </c>
      <c r="B614" s="60" t="s">
        <v>2083</v>
      </c>
      <c r="C614" s="61">
        <v>0.34200000000000003</v>
      </c>
    </row>
    <row r="615" spans="1:3">
      <c r="A615" s="62" t="s">
        <v>2084</v>
      </c>
      <c r="B615" s="63" t="s">
        <v>2085</v>
      </c>
      <c r="C615" s="64">
        <v>0.224</v>
      </c>
    </row>
    <row r="616" spans="1:3">
      <c r="A616" s="59" t="s">
        <v>2086</v>
      </c>
      <c r="B616" s="60" t="s">
        <v>2087</v>
      </c>
      <c r="C616" s="61">
        <v>0.24099999999999999</v>
      </c>
    </row>
    <row r="617" spans="1:3">
      <c r="A617" s="62" t="s">
        <v>2088</v>
      </c>
      <c r="B617" s="63" t="s">
        <v>2089</v>
      </c>
      <c r="C617" s="64">
        <v>0.27400000000000002</v>
      </c>
    </row>
    <row r="618" spans="1:3">
      <c r="A618" s="59" t="s">
        <v>2090</v>
      </c>
      <c r="B618" s="60" t="s">
        <v>2091</v>
      </c>
      <c r="C618" s="61">
        <v>0.184</v>
      </c>
    </row>
    <row r="619" spans="1:3">
      <c r="A619" s="62" t="s">
        <v>2092</v>
      </c>
      <c r="B619" s="63" t="s">
        <v>2093</v>
      </c>
      <c r="C619" s="64">
        <v>0.18</v>
      </c>
    </row>
    <row r="620" spans="1:3">
      <c r="A620" s="59" t="s">
        <v>2094</v>
      </c>
      <c r="B620" s="60" t="s">
        <v>2095</v>
      </c>
      <c r="C620" s="61">
        <v>0.23499999999999999</v>
      </c>
    </row>
    <row r="621" spans="1:3">
      <c r="A621" s="62" t="s">
        <v>2096</v>
      </c>
      <c r="B621" s="63" t="s">
        <v>2097</v>
      </c>
      <c r="C621" s="64">
        <v>0.26300000000000001</v>
      </c>
    </row>
    <row r="622" spans="1:3">
      <c r="A622" s="59" t="s">
        <v>2098</v>
      </c>
      <c r="B622" s="60" t="s">
        <v>2099</v>
      </c>
      <c r="C622" s="61">
        <v>0.308</v>
      </c>
    </row>
    <row r="623" spans="1:3">
      <c r="A623" s="62" t="s">
        <v>2100</v>
      </c>
      <c r="B623" s="63" t="s">
        <v>2101</v>
      </c>
      <c r="C623" s="64">
        <v>0.86</v>
      </c>
    </row>
    <row r="624" spans="1:3">
      <c r="A624" s="59" t="s">
        <v>2102</v>
      </c>
      <c r="B624" s="60" t="s">
        <v>2103</v>
      </c>
      <c r="C624" s="61">
        <v>0.64</v>
      </c>
    </row>
    <row r="625" spans="1:3">
      <c r="A625" s="62" t="s">
        <v>2104</v>
      </c>
      <c r="B625" s="63" t="s">
        <v>2105</v>
      </c>
      <c r="C625" s="64">
        <v>8.5999999999999993E-2</v>
      </c>
    </row>
    <row r="626" spans="1:3">
      <c r="A626" s="59" t="s">
        <v>2106</v>
      </c>
      <c r="B626" s="60" t="s">
        <v>2107</v>
      </c>
      <c r="C626" s="61">
        <v>0.128</v>
      </c>
    </row>
    <row r="627" spans="1:3">
      <c r="A627" s="62" t="s">
        <v>2108</v>
      </c>
      <c r="B627" s="63" t="s">
        <v>2109</v>
      </c>
      <c r="C627" s="64">
        <v>0.219</v>
      </c>
    </row>
    <row r="628" spans="1:3">
      <c r="A628" s="59" t="s">
        <v>2110</v>
      </c>
      <c r="B628" s="60" t="s">
        <v>2111</v>
      </c>
      <c r="C628" s="61">
        <v>0.22700000000000001</v>
      </c>
    </row>
    <row r="629" spans="1:3">
      <c r="A629" s="62" t="s">
        <v>2112</v>
      </c>
      <c r="B629" s="63" t="s">
        <v>2113</v>
      </c>
      <c r="C629" s="64">
        <v>0.23</v>
      </c>
    </row>
    <row r="630" spans="1:3">
      <c r="A630" s="59" t="s">
        <v>2114</v>
      </c>
      <c r="B630" s="60" t="s">
        <v>2115</v>
      </c>
      <c r="C630" s="61">
        <v>0.13700000000000001</v>
      </c>
    </row>
    <row r="631" spans="1:3">
      <c r="A631" s="62" t="s">
        <v>2116</v>
      </c>
      <c r="B631" s="63" t="s">
        <v>2117</v>
      </c>
      <c r="C631" s="64">
        <v>0.127</v>
      </c>
    </row>
    <row r="632" spans="1:3">
      <c r="A632" s="59" t="s">
        <v>2118</v>
      </c>
      <c r="B632" s="60" t="s">
        <v>2119</v>
      </c>
      <c r="C632" s="61">
        <v>0.13100000000000001</v>
      </c>
    </row>
    <row r="633" spans="1:3">
      <c r="A633" s="62" t="s">
        <v>2120</v>
      </c>
      <c r="B633" s="63" t="s">
        <v>2121</v>
      </c>
      <c r="C633" s="64">
        <v>9.6000000000000002E-2</v>
      </c>
    </row>
    <row r="634" spans="1:3">
      <c r="A634" s="59" t="s">
        <v>2122</v>
      </c>
      <c r="B634" s="60" t="s">
        <v>2123</v>
      </c>
      <c r="C634" s="61">
        <v>6.6000000000000003E-2</v>
      </c>
    </row>
    <row r="635" spans="1:3">
      <c r="A635" s="62" t="s">
        <v>2124</v>
      </c>
      <c r="B635" s="63" t="s">
        <v>2125</v>
      </c>
      <c r="C635" s="64">
        <v>0.128</v>
      </c>
    </row>
    <row r="636" spans="1:3">
      <c r="A636" s="59" t="s">
        <v>2126</v>
      </c>
      <c r="B636" s="60" t="s">
        <v>2127</v>
      </c>
      <c r="C636" s="61">
        <v>0.1</v>
      </c>
    </row>
    <row r="637" spans="1:3">
      <c r="A637" s="62" t="s">
        <v>2128</v>
      </c>
      <c r="B637" s="63" t="s">
        <v>2129</v>
      </c>
      <c r="C637" s="64">
        <v>0.1</v>
      </c>
    </row>
    <row r="638" spans="1:3">
      <c r="A638" s="59" t="s">
        <v>2130</v>
      </c>
      <c r="B638" s="60" t="s">
        <v>2131</v>
      </c>
      <c r="C638" s="61">
        <v>0</v>
      </c>
    </row>
    <row r="639" spans="1:3">
      <c r="A639" s="62" t="s">
        <v>2132</v>
      </c>
      <c r="B639" s="63" t="s">
        <v>2133</v>
      </c>
      <c r="C639" s="64">
        <v>0.128</v>
      </c>
    </row>
    <row r="640" spans="1:3">
      <c r="A640" s="59" t="s">
        <v>2134</v>
      </c>
      <c r="B640" s="60" t="s">
        <v>2135</v>
      </c>
      <c r="C640" s="61">
        <v>0.1</v>
      </c>
    </row>
    <row r="641" spans="1:3">
      <c r="A641" s="62" t="s">
        <v>2136</v>
      </c>
      <c r="B641" s="63" t="s">
        <v>2137</v>
      </c>
      <c r="C641" s="64">
        <v>0.1</v>
      </c>
    </row>
    <row r="642" spans="1:3">
      <c r="A642" s="59" t="s">
        <v>2138</v>
      </c>
      <c r="B642" s="60" t="s">
        <v>2139</v>
      </c>
      <c r="C642" s="61">
        <v>8.2000000000000003E-2</v>
      </c>
    </row>
    <row r="643" spans="1:3">
      <c r="A643" s="62" t="s">
        <v>2140</v>
      </c>
      <c r="B643" s="63" t="s">
        <v>2141</v>
      </c>
      <c r="C643" s="64">
        <v>3.5000000000000003E-2</v>
      </c>
    </row>
    <row r="644" spans="1:3">
      <c r="A644" s="59" t="s">
        <v>2142</v>
      </c>
      <c r="B644" s="60" t="s">
        <v>2143</v>
      </c>
      <c r="C644" s="61">
        <v>0.05</v>
      </c>
    </row>
    <row r="645" spans="1:3">
      <c r="A645" s="62" t="s">
        <v>2144</v>
      </c>
      <c r="B645" s="63" t="s">
        <v>2145</v>
      </c>
      <c r="C645" s="64">
        <v>8.5000000000000006E-2</v>
      </c>
    </row>
    <row r="646" spans="1:3">
      <c r="A646" s="59" t="s">
        <v>2146</v>
      </c>
      <c r="B646" s="60" t="s">
        <v>2147</v>
      </c>
      <c r="C646" s="61">
        <v>0.193</v>
      </c>
    </row>
    <row r="647" spans="1:3">
      <c r="A647" s="62" t="s">
        <v>2148</v>
      </c>
      <c r="B647" s="63" t="s">
        <v>2147</v>
      </c>
      <c r="C647" s="64">
        <v>0.193</v>
      </c>
    </row>
    <row r="648" spans="1:3">
      <c r="A648" s="59" t="s">
        <v>2149</v>
      </c>
      <c r="B648" s="60" t="s">
        <v>2150</v>
      </c>
      <c r="C648" s="61">
        <v>0.193</v>
      </c>
    </row>
    <row r="649" spans="1:3">
      <c r="A649" s="62" t="s">
        <v>2151</v>
      </c>
      <c r="B649" s="63" t="s">
        <v>2150</v>
      </c>
      <c r="C649" s="64">
        <v>0.193</v>
      </c>
    </row>
    <row r="650" spans="1:3">
      <c r="A650" s="59" t="s">
        <v>2152</v>
      </c>
      <c r="B650" s="60" t="s">
        <v>2153</v>
      </c>
      <c r="C650" s="61">
        <v>0.19600000000000001</v>
      </c>
    </row>
    <row r="651" spans="1:3">
      <c r="A651" s="62" t="s">
        <v>2154</v>
      </c>
      <c r="B651" s="63" t="s">
        <v>2153</v>
      </c>
      <c r="C651" s="64">
        <v>0.19600000000000001</v>
      </c>
    </row>
    <row r="652" spans="1:3">
      <c r="A652" s="59" t="s">
        <v>2155</v>
      </c>
      <c r="B652" s="60" t="s">
        <v>2156</v>
      </c>
      <c r="C652" s="61">
        <v>0.19600000000000001</v>
      </c>
    </row>
    <row r="653" spans="1:3">
      <c r="A653" s="62" t="s">
        <v>2157</v>
      </c>
      <c r="B653" s="63" t="s">
        <v>2156</v>
      </c>
      <c r="C653" s="64">
        <v>0.19600000000000001</v>
      </c>
    </row>
    <row r="654" spans="1:3">
      <c r="A654" s="59" t="s">
        <v>2158</v>
      </c>
      <c r="B654" s="60" t="s">
        <v>2159</v>
      </c>
      <c r="C654" s="61">
        <v>0.2</v>
      </c>
    </row>
    <row r="655" spans="1:3">
      <c r="A655" s="62" t="s">
        <v>2160</v>
      </c>
      <c r="B655" s="63" t="s">
        <v>2161</v>
      </c>
      <c r="C655" s="64">
        <v>0.2</v>
      </c>
    </row>
    <row r="656" spans="1:3">
      <c r="A656" s="59" t="s">
        <v>2162</v>
      </c>
      <c r="B656" s="60" t="s">
        <v>2163</v>
      </c>
      <c r="C656" s="61">
        <v>0.23</v>
      </c>
    </row>
    <row r="657" spans="1:3">
      <c r="A657" s="62" t="s">
        <v>2164</v>
      </c>
      <c r="B657" s="63" t="s">
        <v>2165</v>
      </c>
      <c r="C657" s="64">
        <v>0.33</v>
      </c>
    </row>
    <row r="658" spans="1:3">
      <c r="A658" s="59" t="s">
        <v>2166</v>
      </c>
      <c r="B658" s="60" t="s">
        <v>2167</v>
      </c>
      <c r="C658" s="61">
        <v>0.47</v>
      </c>
    </row>
    <row r="659" spans="1:3">
      <c r="A659" s="62" t="s">
        <v>2168</v>
      </c>
      <c r="B659" s="63" t="s">
        <v>2169</v>
      </c>
      <c r="C659" s="64">
        <v>0.51</v>
      </c>
    </row>
    <row r="660" spans="1:3">
      <c r="A660" s="59" t="s">
        <v>2170</v>
      </c>
      <c r="B660" s="60" t="s">
        <v>2171</v>
      </c>
      <c r="C660" s="61">
        <v>0.78</v>
      </c>
    </row>
    <row r="661" spans="1:3">
      <c r="A661" s="62" t="s">
        <v>2172</v>
      </c>
      <c r="B661" s="63" t="s">
        <v>2173</v>
      </c>
      <c r="C661" s="64">
        <v>1.45</v>
      </c>
    </row>
    <row r="662" spans="1:3">
      <c r="A662" s="59" t="s">
        <v>2174</v>
      </c>
      <c r="B662" s="60" t="s">
        <v>2175</v>
      </c>
      <c r="C662" s="61">
        <v>1.71</v>
      </c>
    </row>
    <row r="663" spans="1:3">
      <c r="A663" s="62" t="s">
        <v>2176</v>
      </c>
      <c r="B663" s="63" t="s">
        <v>2177</v>
      </c>
      <c r="C663" s="64">
        <v>1.91</v>
      </c>
    </row>
    <row r="664" spans="1:3">
      <c r="A664" s="59" t="s">
        <v>2178</v>
      </c>
      <c r="B664" s="60" t="s">
        <v>2179</v>
      </c>
      <c r="C664" s="61">
        <v>2.48</v>
      </c>
    </row>
    <row r="665" spans="1:3">
      <c r="A665" s="62" t="s">
        <v>2180</v>
      </c>
      <c r="B665" s="63" t="s">
        <v>2181</v>
      </c>
      <c r="C665" s="64">
        <v>2.82</v>
      </c>
    </row>
    <row r="666" spans="1:3">
      <c r="A666" s="59" t="s">
        <v>2182</v>
      </c>
      <c r="B666" s="60" t="s">
        <v>2183</v>
      </c>
      <c r="C666" s="61">
        <v>3.97</v>
      </c>
    </row>
    <row r="667" spans="1:3">
      <c r="A667" s="62" t="s">
        <v>2184</v>
      </c>
      <c r="B667" s="63" t="s">
        <v>2185</v>
      </c>
      <c r="C667" s="64">
        <v>4.99</v>
      </c>
    </row>
    <row r="668" spans="1:3">
      <c r="A668" s="59" t="s">
        <v>2186</v>
      </c>
      <c r="B668" s="60" t="s">
        <v>2187</v>
      </c>
      <c r="C668" s="61">
        <v>6.39</v>
      </c>
    </row>
    <row r="669" spans="1:3">
      <c r="A669" s="62" t="s">
        <v>2188</v>
      </c>
      <c r="B669" s="63" t="s">
        <v>2189</v>
      </c>
      <c r="C669" s="64">
        <v>0.2</v>
      </c>
    </row>
    <row r="670" spans="1:3">
      <c r="A670" s="59" t="s">
        <v>2190</v>
      </c>
      <c r="B670" s="60" t="s">
        <v>2191</v>
      </c>
      <c r="C670" s="61">
        <v>0.27</v>
      </c>
    </row>
    <row r="671" spans="1:3">
      <c r="A671" s="62" t="s">
        <v>2192</v>
      </c>
      <c r="B671" s="63" t="s">
        <v>2193</v>
      </c>
      <c r="C671" s="64">
        <v>0.45</v>
      </c>
    </row>
    <row r="672" spans="1:3">
      <c r="A672" s="59" t="s">
        <v>2194</v>
      </c>
      <c r="B672" s="60" t="s">
        <v>2195</v>
      </c>
      <c r="C672" s="61">
        <v>0.9</v>
      </c>
    </row>
    <row r="673" spans="1:3">
      <c r="A673" s="62" t="s">
        <v>2196</v>
      </c>
      <c r="B673" s="63" t="s">
        <v>2197</v>
      </c>
      <c r="C673" s="64">
        <v>1.1000000000000001</v>
      </c>
    </row>
    <row r="674" spans="1:3">
      <c r="A674" s="59" t="s">
        <v>2198</v>
      </c>
      <c r="B674" s="60" t="s">
        <v>2199</v>
      </c>
      <c r="C674" s="61">
        <v>1.95</v>
      </c>
    </row>
    <row r="675" spans="1:3">
      <c r="A675" s="62" t="s">
        <v>2200</v>
      </c>
      <c r="B675" s="63" t="s">
        <v>2201</v>
      </c>
      <c r="C675" s="64">
        <v>0.2</v>
      </c>
    </row>
    <row r="676" spans="1:3">
      <c r="A676" s="59" t="s">
        <v>2202</v>
      </c>
      <c r="B676" s="60" t="s">
        <v>2203</v>
      </c>
      <c r="C676" s="61">
        <v>0.3</v>
      </c>
    </row>
    <row r="677" spans="1:3">
      <c r="A677" s="62" t="s">
        <v>2204</v>
      </c>
      <c r="B677" s="63" t="s">
        <v>2205</v>
      </c>
      <c r="C677" s="64">
        <v>0.45</v>
      </c>
    </row>
    <row r="678" spans="1:3">
      <c r="A678" s="59" t="s">
        <v>2206</v>
      </c>
      <c r="B678" s="60" t="s">
        <v>2207</v>
      </c>
      <c r="C678" s="61">
        <v>0.75</v>
      </c>
    </row>
    <row r="679" spans="1:3">
      <c r="A679" s="62" t="s">
        <v>2208</v>
      </c>
      <c r="B679" s="63" t="s">
        <v>2209</v>
      </c>
      <c r="C679" s="64">
        <v>1.1000000000000001</v>
      </c>
    </row>
    <row r="680" spans="1:3">
      <c r="A680" s="59" t="s">
        <v>2210</v>
      </c>
      <c r="B680" s="60" t="s">
        <v>2211</v>
      </c>
      <c r="C680" s="61">
        <v>1.8</v>
      </c>
    </row>
    <row r="681" spans="1:3">
      <c r="A681" s="62" t="s">
        <v>2212</v>
      </c>
      <c r="B681" s="63" t="s">
        <v>2213</v>
      </c>
      <c r="C681" s="64">
        <v>0.3</v>
      </c>
    </row>
    <row r="682" spans="1:3">
      <c r="A682" s="59" t="s">
        <v>2214</v>
      </c>
      <c r="B682" s="60" t="s">
        <v>2215</v>
      </c>
      <c r="C682" s="61">
        <v>0.43</v>
      </c>
    </row>
    <row r="683" spans="1:3">
      <c r="A683" s="62" t="s">
        <v>2216</v>
      </c>
      <c r="B683" s="63" t="s">
        <v>2217</v>
      </c>
      <c r="C683" s="64">
        <v>0.75</v>
      </c>
    </row>
    <row r="684" spans="1:3">
      <c r="A684" s="59" t="s">
        <v>2218</v>
      </c>
      <c r="B684" s="60" t="s">
        <v>2219</v>
      </c>
      <c r="C684" s="61">
        <v>0</v>
      </c>
    </row>
    <row r="685" spans="1:3">
      <c r="A685" s="62" t="s">
        <v>2220</v>
      </c>
      <c r="B685" s="63" t="s">
        <v>2221</v>
      </c>
      <c r="C685" s="64">
        <v>0</v>
      </c>
    </row>
    <row r="686" spans="1:3">
      <c r="A686" s="59" t="s">
        <v>2222</v>
      </c>
      <c r="B686" s="60" t="s">
        <v>2223</v>
      </c>
      <c r="C686" s="61">
        <v>2.5000000000000001E-2</v>
      </c>
    </row>
    <row r="687" spans="1:3">
      <c r="A687" s="62" t="s">
        <v>2224</v>
      </c>
      <c r="B687" s="63" t="s">
        <v>2225</v>
      </c>
      <c r="C687" s="64">
        <v>2.1999999999999999E-2</v>
      </c>
    </row>
    <row r="688" spans="1:3">
      <c r="A688" s="59" t="s">
        <v>2226</v>
      </c>
      <c r="B688" s="60" t="s">
        <v>2227</v>
      </c>
      <c r="C688" s="61">
        <v>2.3E-2</v>
      </c>
    </row>
    <row r="689" spans="1:3">
      <c r="A689" s="62" t="s">
        <v>2228</v>
      </c>
      <c r="B689" s="63" t="s">
        <v>2229</v>
      </c>
      <c r="C689" s="64">
        <v>4.2000000000000003E-2</v>
      </c>
    </row>
    <row r="690" spans="1:3">
      <c r="A690" s="59" t="s">
        <v>2230</v>
      </c>
      <c r="B690" s="60" t="s">
        <v>2231</v>
      </c>
      <c r="C690" s="61">
        <v>3.7999999999999999E-2</v>
      </c>
    </row>
    <row r="691" spans="1:3">
      <c r="A691" s="62" t="s">
        <v>2232</v>
      </c>
      <c r="B691" s="63" t="s">
        <v>2233</v>
      </c>
      <c r="C691" s="64">
        <v>3.5999999999999997E-2</v>
      </c>
    </row>
    <row r="692" spans="1:3">
      <c r="A692" s="59" t="s">
        <v>2234</v>
      </c>
      <c r="B692" s="60" t="s">
        <v>2235</v>
      </c>
      <c r="C692" s="61">
        <v>3.5000000000000003E-2</v>
      </c>
    </row>
    <row r="693" spans="1:3">
      <c r="A693" s="62" t="s">
        <v>2236</v>
      </c>
      <c r="B693" s="63" t="s">
        <v>2237</v>
      </c>
      <c r="C693" s="64">
        <v>3.4000000000000002E-2</v>
      </c>
    </row>
    <row r="694" spans="1:3">
      <c r="A694" s="59" t="s">
        <v>2238</v>
      </c>
      <c r="B694" s="60" t="s">
        <v>2239</v>
      </c>
      <c r="C694" s="61">
        <v>0.126</v>
      </c>
    </row>
    <row r="695" spans="1:3">
      <c r="A695" s="62" t="s">
        <v>2240</v>
      </c>
      <c r="B695" s="63" t="s">
        <v>2241</v>
      </c>
      <c r="C695" s="64">
        <v>0.115</v>
      </c>
    </row>
    <row r="696" spans="1:3">
      <c r="A696" s="59" t="s">
        <v>2242</v>
      </c>
      <c r="B696" s="60" t="s">
        <v>2243</v>
      </c>
      <c r="C696" s="61">
        <v>0.20899999999999999</v>
      </c>
    </row>
    <row r="697" spans="1:3">
      <c r="A697" s="62" t="s">
        <v>2244</v>
      </c>
      <c r="B697" s="63" t="s">
        <v>2245</v>
      </c>
      <c r="C697" s="64">
        <v>0.29199999999999998</v>
      </c>
    </row>
    <row r="698" spans="1:3">
      <c r="A698" s="59" t="s">
        <v>2246</v>
      </c>
      <c r="B698" s="60" t="s">
        <v>2247</v>
      </c>
      <c r="C698" s="61">
        <v>0.19800000000000001</v>
      </c>
    </row>
    <row r="699" spans="1:3">
      <c r="A699" s="62" t="s">
        <v>2248</v>
      </c>
      <c r="B699" s="63" t="s">
        <v>2249</v>
      </c>
      <c r="C699" s="64">
        <v>0.252</v>
      </c>
    </row>
    <row r="700" spans="1:3">
      <c r="A700" s="59" t="s">
        <v>2250</v>
      </c>
      <c r="B700" s="60" t="s">
        <v>2251</v>
      </c>
      <c r="C700" s="61">
        <v>0.35399999999999998</v>
      </c>
    </row>
    <row r="701" spans="1:3">
      <c r="A701" s="62" t="s">
        <v>2252</v>
      </c>
      <c r="B701" s="63" t="s">
        <v>2253</v>
      </c>
      <c r="C701" s="64">
        <v>0.252</v>
      </c>
    </row>
    <row r="702" spans="1:3">
      <c r="A702" s="59" t="s">
        <v>2254</v>
      </c>
      <c r="B702" s="60" t="s">
        <v>2255</v>
      </c>
      <c r="C702" s="61">
        <v>0.35899999999999999</v>
      </c>
    </row>
    <row r="703" spans="1:3">
      <c r="A703" s="62" t="s">
        <v>2256</v>
      </c>
      <c r="B703" s="63" t="s">
        <v>2257</v>
      </c>
      <c r="C703" s="64">
        <v>0.48899999999999999</v>
      </c>
    </row>
    <row r="704" spans="1:3">
      <c r="A704" s="59" t="s">
        <v>2258</v>
      </c>
      <c r="B704" s="60" t="s">
        <v>2259</v>
      </c>
      <c r="C704" s="61">
        <v>0.376</v>
      </c>
    </row>
    <row r="705" spans="1:3">
      <c r="A705" s="62" t="s">
        <v>2260</v>
      </c>
      <c r="B705" s="63" t="s">
        <v>2261</v>
      </c>
      <c r="C705" s="64">
        <v>0.62</v>
      </c>
    </row>
    <row r="706" spans="1:3">
      <c r="A706" s="59" t="s">
        <v>2262</v>
      </c>
      <c r="B706" s="60" t="s">
        <v>2263</v>
      </c>
      <c r="C706" s="61">
        <v>0.82299999999999995</v>
      </c>
    </row>
    <row r="707" spans="1:3">
      <c r="A707" s="62" t="s">
        <v>2264</v>
      </c>
      <c r="B707" s="63" t="s">
        <v>2265</v>
      </c>
      <c r="C707" s="64">
        <v>0.61399999999999999</v>
      </c>
    </row>
    <row r="708" spans="1:3">
      <c r="A708" s="59" t="s">
        <v>2266</v>
      </c>
      <c r="B708" s="60" t="s">
        <v>2267</v>
      </c>
      <c r="C708" s="61">
        <v>0.91600000000000004</v>
      </c>
    </row>
    <row r="709" spans="1:3">
      <c r="A709" s="62" t="s">
        <v>2268</v>
      </c>
      <c r="B709" s="63" t="s">
        <v>2269</v>
      </c>
      <c r="C709" s="64">
        <v>1.216</v>
      </c>
    </row>
    <row r="710" spans="1:3">
      <c r="A710" s="59" t="s">
        <v>2270</v>
      </c>
      <c r="B710" s="60" t="s">
        <v>2271</v>
      </c>
      <c r="C710" s="61">
        <v>0.84899999999999998</v>
      </c>
    </row>
    <row r="711" spans="1:3">
      <c r="A711" s="62" t="s">
        <v>2272</v>
      </c>
      <c r="B711" s="63" t="s">
        <v>2273</v>
      </c>
      <c r="C711" s="64">
        <v>1.268</v>
      </c>
    </row>
    <row r="712" spans="1:3">
      <c r="A712" s="59" t="s">
        <v>2274</v>
      </c>
      <c r="B712" s="60" t="s">
        <v>2275</v>
      </c>
      <c r="C712" s="61">
        <v>1.571</v>
      </c>
    </row>
    <row r="713" spans="1:3">
      <c r="A713" s="62" t="s">
        <v>2276</v>
      </c>
      <c r="B713" s="63" t="s">
        <v>2277</v>
      </c>
      <c r="C713" s="64">
        <v>1.165</v>
      </c>
    </row>
    <row r="714" spans="1:3">
      <c r="A714" s="59" t="s">
        <v>2278</v>
      </c>
      <c r="B714" s="60" t="s">
        <v>2279</v>
      </c>
      <c r="C714" s="61">
        <v>0.155</v>
      </c>
    </row>
    <row r="715" spans="1:3">
      <c r="A715" s="62" t="s">
        <v>2280</v>
      </c>
      <c r="B715" s="63" t="s">
        <v>2281</v>
      </c>
      <c r="C715" s="64">
        <v>0.249</v>
      </c>
    </row>
    <row r="716" spans="1:3">
      <c r="A716" s="59" t="s">
        <v>2282</v>
      </c>
      <c r="B716" s="60" t="s">
        <v>2283</v>
      </c>
      <c r="C716" s="61">
        <v>0.42399999999999999</v>
      </c>
    </row>
    <row r="717" spans="1:3">
      <c r="A717" s="62" t="s">
        <v>2284</v>
      </c>
      <c r="B717" s="63" t="s">
        <v>2285</v>
      </c>
      <c r="C717" s="64">
        <v>0.66300000000000003</v>
      </c>
    </row>
    <row r="718" spans="1:3">
      <c r="A718" s="59" t="s">
        <v>2286</v>
      </c>
      <c r="B718" s="60" t="s">
        <v>2287</v>
      </c>
      <c r="C718" s="61">
        <v>0.94899999999999995</v>
      </c>
    </row>
    <row r="719" spans="1:3">
      <c r="A719" s="62" t="s">
        <v>2288</v>
      </c>
      <c r="B719" s="63" t="s">
        <v>2289</v>
      </c>
      <c r="C719" s="64">
        <v>1.5449999999999999</v>
      </c>
    </row>
    <row r="720" spans="1:3">
      <c r="A720" s="59" t="s">
        <v>2290</v>
      </c>
      <c r="B720" s="60" t="s">
        <v>2291</v>
      </c>
      <c r="C720" s="61">
        <v>0</v>
      </c>
    </row>
    <row r="721" spans="1:3">
      <c r="A721" s="62" t="s">
        <v>2292</v>
      </c>
      <c r="B721" s="63" t="s">
        <v>2293</v>
      </c>
      <c r="C721" s="64">
        <v>0.27400000000000002</v>
      </c>
    </row>
    <row r="722" spans="1:3">
      <c r="A722" s="59" t="s">
        <v>2294</v>
      </c>
      <c r="B722" s="60" t="s">
        <v>2295</v>
      </c>
      <c r="C722" s="61">
        <v>0.27700000000000002</v>
      </c>
    </row>
    <row r="723" spans="1:3">
      <c r="A723" s="62" t="s">
        <v>2296</v>
      </c>
      <c r="B723" s="63" t="s">
        <v>2297</v>
      </c>
      <c r="C723" s="64">
        <v>0.25700000000000001</v>
      </c>
    </row>
    <row r="724" spans="1:3">
      <c r="A724" s="59" t="s">
        <v>2298</v>
      </c>
      <c r="B724" s="60" t="s">
        <v>2299</v>
      </c>
      <c r="C724" s="61">
        <v>0.26200000000000001</v>
      </c>
    </row>
    <row r="725" spans="1:3">
      <c r="A725" s="62" t="s">
        <v>2300</v>
      </c>
      <c r="B725" s="63" t="s">
        <v>2301</v>
      </c>
      <c r="C725" s="64">
        <v>0.25800000000000001</v>
      </c>
    </row>
    <row r="726" spans="1:3">
      <c r="A726" s="59" t="s">
        <v>2302</v>
      </c>
      <c r="B726" s="60" t="s">
        <v>2303</v>
      </c>
      <c r="C726" s="61">
        <v>0.26900000000000002</v>
      </c>
    </row>
    <row r="727" spans="1:3">
      <c r="A727" s="62" t="s">
        <v>2304</v>
      </c>
      <c r="B727" s="63" t="s">
        <v>2305</v>
      </c>
      <c r="C727" s="64">
        <v>0.29399999999999998</v>
      </c>
    </row>
    <row r="728" spans="1:3">
      <c r="A728" s="59" t="s">
        <v>2306</v>
      </c>
      <c r="B728" s="60" t="s">
        <v>2307</v>
      </c>
      <c r="C728" s="61">
        <v>0.28999999999999998</v>
      </c>
    </row>
    <row r="729" spans="1:3">
      <c r="A729" s="62" t="s">
        <v>2308</v>
      </c>
      <c r="B729" s="63" t="s">
        <v>2309</v>
      </c>
      <c r="C729" s="64">
        <v>0.29199999999999998</v>
      </c>
    </row>
    <row r="730" spans="1:3">
      <c r="A730" s="59" t="s">
        <v>2310</v>
      </c>
      <c r="B730" s="60" t="s">
        <v>2311</v>
      </c>
      <c r="C730" s="61">
        <v>0.86099999999999999</v>
      </c>
    </row>
    <row r="731" spans="1:3">
      <c r="A731" s="62" t="s">
        <v>2312</v>
      </c>
      <c r="B731" s="63" t="s">
        <v>2313</v>
      </c>
      <c r="C731" s="64">
        <v>0.86099999999999999</v>
      </c>
    </row>
    <row r="732" spans="1:3">
      <c r="A732" s="59" t="s">
        <v>2314</v>
      </c>
      <c r="B732" s="60" t="s">
        <v>2315</v>
      </c>
      <c r="C732" s="61">
        <v>0.86099999999999999</v>
      </c>
    </row>
    <row r="733" spans="1:3">
      <c r="A733" s="62" t="s">
        <v>2316</v>
      </c>
      <c r="B733" s="63" t="s">
        <v>2317</v>
      </c>
      <c r="C733" s="64">
        <v>0.86099999999999999</v>
      </c>
    </row>
    <row r="734" spans="1:3">
      <c r="A734" s="59" t="s">
        <v>2318</v>
      </c>
      <c r="B734" s="60" t="s">
        <v>2319</v>
      </c>
      <c r="C734" s="61">
        <v>0.34100000000000003</v>
      </c>
    </row>
    <row r="735" spans="1:3">
      <c r="A735" s="62" t="s">
        <v>2320</v>
      </c>
      <c r="B735" s="63" t="s">
        <v>2321</v>
      </c>
      <c r="C735" s="64">
        <v>0.34399999999999997</v>
      </c>
    </row>
    <row r="736" spans="1:3">
      <c r="A736" s="59" t="s">
        <v>2322</v>
      </c>
      <c r="B736" s="60" t="s">
        <v>2323</v>
      </c>
      <c r="C736" s="61">
        <v>0.34100000000000003</v>
      </c>
    </row>
    <row r="737" spans="1:3">
      <c r="A737" s="62" t="s">
        <v>2324</v>
      </c>
      <c r="B737" s="63" t="s">
        <v>2325</v>
      </c>
      <c r="C737" s="64">
        <v>0.105</v>
      </c>
    </row>
    <row r="738" spans="1:3">
      <c r="A738" s="59" t="s">
        <v>2326</v>
      </c>
      <c r="B738" s="60" t="s">
        <v>2327</v>
      </c>
      <c r="C738" s="61">
        <v>0.14899999999999999</v>
      </c>
    </row>
    <row r="739" spans="1:3">
      <c r="A739" s="62" t="s">
        <v>2328</v>
      </c>
      <c r="B739" s="63" t="s">
        <v>2329</v>
      </c>
      <c r="C739" s="64">
        <v>0.13400000000000001</v>
      </c>
    </row>
    <row r="740" spans="1:3">
      <c r="A740" s="59" t="s">
        <v>2330</v>
      </c>
      <c r="B740" s="60" t="s">
        <v>2331</v>
      </c>
      <c r="C740" s="61">
        <v>0.24199999999999999</v>
      </c>
    </row>
    <row r="741" spans="1:3">
      <c r="A741" s="62" t="s">
        <v>2332</v>
      </c>
      <c r="B741" s="63" t="s">
        <v>2333</v>
      </c>
      <c r="C741" s="64">
        <v>0</v>
      </c>
    </row>
    <row r="742" spans="1:3">
      <c r="A742" s="59" t="s">
        <v>2334</v>
      </c>
      <c r="B742" s="60" t="s">
        <v>2335</v>
      </c>
      <c r="C742" s="61">
        <v>0.106</v>
      </c>
    </row>
    <row r="743" spans="1:3">
      <c r="A743" s="62" t="s">
        <v>2336</v>
      </c>
      <c r="B743" s="63" t="s">
        <v>2337</v>
      </c>
      <c r="C743" s="64">
        <v>0.159</v>
      </c>
    </row>
    <row r="744" spans="1:3">
      <c r="A744" s="59" t="s">
        <v>2338</v>
      </c>
      <c r="B744" s="60" t="s">
        <v>2339</v>
      </c>
      <c r="C744" s="61">
        <v>0.16</v>
      </c>
    </row>
    <row r="745" spans="1:3">
      <c r="A745" s="62" t="s">
        <v>2340</v>
      </c>
      <c r="B745" s="63" t="s">
        <v>2341</v>
      </c>
      <c r="C745" s="64">
        <v>0.16600000000000001</v>
      </c>
    </row>
    <row r="746" spans="1:3">
      <c r="A746" s="59" t="s">
        <v>2342</v>
      </c>
      <c r="B746" s="60" t="s">
        <v>2343</v>
      </c>
      <c r="C746" s="61">
        <v>0.22</v>
      </c>
    </row>
    <row r="747" spans="1:3">
      <c r="A747" s="62" t="s">
        <v>2344</v>
      </c>
      <c r="B747" s="63" t="s">
        <v>2345</v>
      </c>
      <c r="C747" s="64">
        <v>0.124</v>
      </c>
    </row>
    <row r="748" spans="1:3">
      <c r="A748" s="59" t="s">
        <v>2346</v>
      </c>
      <c r="B748" s="60" t="s">
        <v>2347</v>
      </c>
      <c r="C748" s="61">
        <v>0.13300000000000001</v>
      </c>
    </row>
    <row r="749" spans="1:3">
      <c r="A749" s="62" t="s">
        <v>2348</v>
      </c>
      <c r="B749" s="63" t="s">
        <v>2349</v>
      </c>
      <c r="C749" s="64">
        <v>0.17699999999999999</v>
      </c>
    </row>
    <row r="750" spans="1:3">
      <c r="A750" s="59" t="s">
        <v>2350</v>
      </c>
      <c r="B750" s="60" t="s">
        <v>2351</v>
      </c>
      <c r="C750" s="61">
        <v>0.40300000000000002</v>
      </c>
    </row>
    <row r="751" spans="1:3">
      <c r="A751" s="62" t="s">
        <v>2352</v>
      </c>
      <c r="B751" s="63" t="s">
        <v>2353</v>
      </c>
      <c r="C751" s="64">
        <v>0.40300000000000002</v>
      </c>
    </row>
    <row r="752" spans="1:3">
      <c r="A752" s="59" t="s">
        <v>2354</v>
      </c>
      <c r="B752" s="60" t="s">
        <v>2355</v>
      </c>
      <c r="C752" s="61">
        <v>0.443</v>
      </c>
    </row>
    <row r="753" spans="1:3">
      <c r="A753" s="62" t="s">
        <v>2356</v>
      </c>
      <c r="B753" s="63" t="s">
        <v>2357</v>
      </c>
      <c r="C753" s="64">
        <v>0.36299999999999999</v>
      </c>
    </row>
    <row r="754" spans="1:3">
      <c r="A754" s="59" t="s">
        <v>2358</v>
      </c>
      <c r="B754" s="60" t="s">
        <v>2359</v>
      </c>
      <c r="C754" s="61">
        <v>0.41599999999999998</v>
      </c>
    </row>
    <row r="755" spans="1:3">
      <c r="A755" s="62" t="s">
        <v>2360</v>
      </c>
      <c r="B755" s="63" t="s">
        <v>2361</v>
      </c>
      <c r="C755" s="64">
        <v>0.42199999999999999</v>
      </c>
    </row>
    <row r="756" spans="1:3">
      <c r="A756" s="59" t="s">
        <v>2362</v>
      </c>
      <c r="B756" s="60" t="s">
        <v>2363</v>
      </c>
      <c r="C756" s="61">
        <v>0</v>
      </c>
    </row>
    <row r="757" spans="1:3">
      <c r="A757" s="62" t="s">
        <v>2364</v>
      </c>
      <c r="B757" s="63" t="s">
        <v>2365</v>
      </c>
      <c r="C757" s="64">
        <v>0</v>
      </c>
    </row>
    <row r="758" spans="1:3">
      <c r="A758" s="59" t="s">
        <v>2366</v>
      </c>
      <c r="B758" s="60" t="s">
        <v>2367</v>
      </c>
      <c r="C758" s="61">
        <v>0</v>
      </c>
    </row>
    <row r="759" spans="1:3">
      <c r="A759" s="62" t="s">
        <v>2368</v>
      </c>
      <c r="B759" s="63" t="s">
        <v>2369</v>
      </c>
      <c r="C759" s="64">
        <v>6.7000000000000004E-2</v>
      </c>
    </row>
    <row r="760" spans="1:3">
      <c r="A760" s="59" t="s">
        <v>2370</v>
      </c>
      <c r="B760" s="60" t="s">
        <v>2371</v>
      </c>
      <c r="C760" s="61">
        <v>7.9000000000000001E-2</v>
      </c>
    </row>
    <row r="761" spans="1:3">
      <c r="A761" s="62" t="s">
        <v>2372</v>
      </c>
      <c r="B761" s="63" t="s">
        <v>2373</v>
      </c>
      <c r="C761" s="64">
        <v>9.5000000000000001E-2</v>
      </c>
    </row>
    <row r="762" spans="1:3">
      <c r="A762" s="59" t="s">
        <v>2374</v>
      </c>
      <c r="B762" s="60" t="s">
        <v>2375</v>
      </c>
      <c r="C762" s="61">
        <v>8.5000000000000006E-2</v>
      </c>
    </row>
    <row r="763" spans="1:3">
      <c r="A763" s="62" t="s">
        <v>2376</v>
      </c>
      <c r="B763" s="63" t="s">
        <v>2377</v>
      </c>
      <c r="C763" s="64">
        <v>0.16200000000000001</v>
      </c>
    </row>
    <row r="764" spans="1:3">
      <c r="A764" s="59" t="s">
        <v>2378</v>
      </c>
      <c r="B764" s="60" t="s">
        <v>2379</v>
      </c>
      <c r="C764" s="61">
        <v>0.10199999999999999</v>
      </c>
    </row>
    <row r="765" spans="1:3">
      <c r="A765" s="62" t="s">
        <v>2380</v>
      </c>
      <c r="B765" s="63" t="s">
        <v>2381</v>
      </c>
      <c r="C765" s="64">
        <v>0.123</v>
      </c>
    </row>
    <row r="766" spans="1:3">
      <c r="A766" s="59" t="s">
        <v>2382</v>
      </c>
      <c r="B766" s="60" t="s">
        <v>2383</v>
      </c>
      <c r="C766" s="61">
        <v>0.186</v>
      </c>
    </row>
    <row r="767" spans="1:3">
      <c r="A767" s="62" t="s">
        <v>2384</v>
      </c>
      <c r="B767" s="63" t="s">
        <v>2385</v>
      </c>
      <c r="C767" s="64">
        <v>0.246</v>
      </c>
    </row>
    <row r="768" spans="1:3">
      <c r="A768" s="59" t="s">
        <v>2386</v>
      </c>
      <c r="B768" s="60" t="s">
        <v>2387</v>
      </c>
      <c r="C768" s="61">
        <v>0.21</v>
      </c>
    </row>
    <row r="769" spans="1:3">
      <c r="A769" s="62" t="s">
        <v>2388</v>
      </c>
      <c r="B769" s="63" t="s">
        <v>2389</v>
      </c>
      <c r="C769" s="64">
        <v>0</v>
      </c>
    </row>
    <row r="770" spans="1:3">
      <c r="A770" s="59" t="s">
        <v>2390</v>
      </c>
      <c r="B770" s="60" t="s">
        <v>2391</v>
      </c>
      <c r="C770" s="61">
        <v>0</v>
      </c>
    </row>
    <row r="771" spans="1:3">
      <c r="A771" s="62" t="s">
        <v>2392</v>
      </c>
      <c r="B771" s="63" t="s">
        <v>2393</v>
      </c>
      <c r="C771" s="64">
        <v>0</v>
      </c>
    </row>
    <row r="772" spans="1:3">
      <c r="A772" s="59" t="s">
        <v>2394</v>
      </c>
      <c r="B772" s="60" t="s">
        <v>2395</v>
      </c>
      <c r="C772" s="61">
        <v>0</v>
      </c>
    </row>
    <row r="773" spans="1:3">
      <c r="A773" s="62" t="s">
        <v>2396</v>
      </c>
      <c r="B773" s="63" t="s">
        <v>2397</v>
      </c>
      <c r="C773" s="64">
        <v>0</v>
      </c>
    </row>
    <row r="774" spans="1:3">
      <c r="A774" s="59" t="s">
        <v>2398</v>
      </c>
      <c r="B774" s="60" t="s">
        <v>2399</v>
      </c>
      <c r="C774" s="61">
        <v>0</v>
      </c>
    </row>
    <row r="775" spans="1:3">
      <c r="A775" s="62" t="s">
        <v>2400</v>
      </c>
      <c r="B775" s="63" t="s">
        <v>2401</v>
      </c>
      <c r="C775" s="64">
        <v>0.13500000000000001</v>
      </c>
    </row>
    <row r="776" spans="1:3">
      <c r="A776" s="59" t="s">
        <v>2402</v>
      </c>
      <c r="B776" s="60" t="s">
        <v>2403</v>
      </c>
      <c r="C776" s="61">
        <v>0.02</v>
      </c>
    </row>
    <row r="777" spans="1:3">
      <c r="A777" s="62" t="s">
        <v>2404</v>
      </c>
      <c r="B777" s="63" t="s">
        <v>2405</v>
      </c>
      <c r="C777" s="64">
        <v>2.3E-2</v>
      </c>
    </row>
    <row r="778" spans="1:3">
      <c r="A778" s="59" t="s">
        <v>2406</v>
      </c>
      <c r="B778" s="60" t="s">
        <v>2407</v>
      </c>
      <c r="C778" s="61">
        <v>4.8000000000000001E-2</v>
      </c>
    </row>
    <row r="779" spans="1:3">
      <c r="A779" s="62" t="s">
        <v>2408</v>
      </c>
      <c r="B779" s="63" t="s">
        <v>2409</v>
      </c>
      <c r="C779" s="64">
        <v>2.5000000000000001E-2</v>
      </c>
    </row>
    <row r="780" spans="1:3">
      <c r="A780" s="59" t="s">
        <v>2410</v>
      </c>
      <c r="B780" s="60" t="s">
        <v>2411</v>
      </c>
      <c r="C780" s="61">
        <v>1.7999999999999999E-2</v>
      </c>
    </row>
    <row r="781" spans="1:3">
      <c r="A781" s="62" t="s">
        <v>2412</v>
      </c>
      <c r="B781" s="63" t="s">
        <v>2413</v>
      </c>
      <c r="C781" s="64">
        <v>1.7000000000000001E-2</v>
      </c>
    </row>
    <row r="782" spans="1:3">
      <c r="A782" s="59" t="s">
        <v>2414</v>
      </c>
      <c r="B782" s="60" t="s">
        <v>2415</v>
      </c>
      <c r="C782" s="61">
        <v>0</v>
      </c>
    </row>
    <row r="783" spans="1:3">
      <c r="A783" s="62" t="s">
        <v>2416</v>
      </c>
      <c r="B783" s="63" t="s">
        <v>2417</v>
      </c>
      <c r="C783" s="64">
        <v>1.0169999999999999</v>
      </c>
    </row>
    <row r="784" spans="1:3">
      <c r="A784" s="59" t="s">
        <v>2418</v>
      </c>
      <c r="B784" s="60" t="s">
        <v>2419</v>
      </c>
      <c r="C784" s="61">
        <v>0.01</v>
      </c>
    </row>
    <row r="785" spans="1:3">
      <c r="A785" s="62" t="s">
        <v>2420</v>
      </c>
      <c r="B785" s="63" t="s">
        <v>2421</v>
      </c>
      <c r="C785" s="64">
        <v>0</v>
      </c>
    </row>
    <row r="786" spans="1:3">
      <c r="A786" s="59" t="s">
        <v>2422</v>
      </c>
      <c r="B786" s="60" t="s">
        <v>2423</v>
      </c>
      <c r="C786" s="61">
        <v>0</v>
      </c>
    </row>
    <row r="787" spans="1:3">
      <c r="A787" s="62" t="s">
        <v>2424</v>
      </c>
      <c r="B787" s="63" t="s">
        <v>2425</v>
      </c>
      <c r="C787" s="64">
        <v>0</v>
      </c>
    </row>
    <row r="788" spans="1:3">
      <c r="A788" s="59" t="s">
        <v>2426</v>
      </c>
      <c r="B788" s="60" t="s">
        <v>2427</v>
      </c>
      <c r="C788" s="61">
        <v>0</v>
      </c>
    </row>
    <row r="789" spans="1:3">
      <c r="A789" s="62" t="s">
        <v>2428</v>
      </c>
      <c r="B789" s="63" t="s">
        <v>2429</v>
      </c>
      <c r="C789" s="64">
        <v>0</v>
      </c>
    </row>
    <row r="790" spans="1:3">
      <c r="A790" s="59" t="s">
        <v>2430</v>
      </c>
      <c r="B790" s="60" t="s">
        <v>2431</v>
      </c>
      <c r="C790" s="61">
        <v>0</v>
      </c>
    </row>
    <row r="791" spans="1:3">
      <c r="A791" s="62" t="s">
        <v>2432</v>
      </c>
      <c r="B791" s="63" t="s">
        <v>2433</v>
      </c>
      <c r="C791" s="64">
        <v>0</v>
      </c>
    </row>
    <row r="792" spans="1:3">
      <c r="A792" s="59" t="s">
        <v>2434</v>
      </c>
      <c r="B792" s="60" t="s">
        <v>2435</v>
      </c>
      <c r="C792" s="61">
        <v>0</v>
      </c>
    </row>
    <row r="793" spans="1:3">
      <c r="A793" s="62" t="s">
        <v>2436</v>
      </c>
      <c r="B793" s="63" t="s">
        <v>2437</v>
      </c>
      <c r="C793" s="64">
        <v>0</v>
      </c>
    </row>
    <row r="794" spans="1:3">
      <c r="A794" s="59" t="s">
        <v>2438</v>
      </c>
      <c r="B794" s="60" t="s">
        <v>2439</v>
      </c>
      <c r="C794" s="61">
        <v>0.51600000000000001</v>
      </c>
    </row>
    <row r="795" spans="1:3">
      <c r="A795" s="62" t="s">
        <v>2440</v>
      </c>
      <c r="B795" s="63" t="s">
        <v>2441</v>
      </c>
      <c r="C795" s="64">
        <v>0.60099999999999998</v>
      </c>
    </row>
    <row r="796" spans="1:3">
      <c r="A796" s="59" t="s">
        <v>2442</v>
      </c>
      <c r="B796" s="60" t="s">
        <v>1149</v>
      </c>
      <c r="C796" s="61">
        <v>0.56999999999999995</v>
      </c>
    </row>
    <row r="797" spans="1:3">
      <c r="A797" s="62" t="s">
        <v>2443</v>
      </c>
      <c r="B797" s="63" t="s">
        <v>2444</v>
      </c>
      <c r="C797" s="64">
        <v>0.42099999999999999</v>
      </c>
    </row>
    <row r="798" spans="1:3">
      <c r="A798" s="59" t="s">
        <v>2445</v>
      </c>
      <c r="B798" s="60" t="s">
        <v>2446</v>
      </c>
      <c r="C798" s="61">
        <v>0.48199999999999998</v>
      </c>
    </row>
    <row r="799" spans="1:3">
      <c r="A799" s="62" t="s">
        <v>2447</v>
      </c>
      <c r="B799" s="63" t="s">
        <v>2448</v>
      </c>
      <c r="C799" s="64">
        <v>0</v>
      </c>
    </row>
    <row r="800" spans="1:3">
      <c r="A800" s="59" t="s">
        <v>2449</v>
      </c>
      <c r="B800" s="60" t="s">
        <v>2450</v>
      </c>
      <c r="C800" s="61">
        <v>0</v>
      </c>
    </row>
    <row r="801" spans="1:3">
      <c r="A801" s="62" t="s">
        <v>2451</v>
      </c>
      <c r="B801" s="63" t="s">
        <v>2452</v>
      </c>
      <c r="C801" s="64">
        <v>0</v>
      </c>
    </row>
    <row r="802" spans="1:3">
      <c r="A802" s="59" t="s">
        <v>2453</v>
      </c>
      <c r="B802" s="60" t="s">
        <v>2454</v>
      </c>
      <c r="C802" s="61">
        <v>0</v>
      </c>
    </row>
    <row r="803" spans="1:3">
      <c r="A803" s="62" t="s">
        <v>2455</v>
      </c>
      <c r="B803" s="63" t="s">
        <v>2456</v>
      </c>
      <c r="C803" s="64">
        <v>6.9000000000000006E-2</v>
      </c>
    </row>
    <row r="804" spans="1:3">
      <c r="A804" s="59" t="s">
        <v>2457</v>
      </c>
      <c r="B804" s="60" t="s">
        <v>2458</v>
      </c>
      <c r="C804" s="61">
        <v>6.9000000000000006E-2</v>
      </c>
    </row>
    <row r="805" spans="1:3">
      <c r="A805" s="62" t="s">
        <v>2459</v>
      </c>
      <c r="B805" s="63" t="s">
        <v>2460</v>
      </c>
      <c r="C805" s="64">
        <v>0.57999999999999996</v>
      </c>
    </row>
    <row r="806" spans="1:3">
      <c r="A806" s="59" t="s">
        <v>2461</v>
      </c>
      <c r="B806" s="60" t="s">
        <v>2462</v>
      </c>
      <c r="C806" s="61">
        <v>0.69499999999999995</v>
      </c>
    </row>
    <row r="807" spans="1:3">
      <c r="A807" s="62" t="s">
        <v>2463</v>
      </c>
      <c r="B807" s="63" t="s">
        <v>2464</v>
      </c>
      <c r="C807" s="64">
        <v>0.20399999999999999</v>
      </c>
    </row>
    <row r="808" spans="1:3">
      <c r="A808" s="59" t="s">
        <v>2465</v>
      </c>
      <c r="B808" s="60" t="s">
        <v>2466</v>
      </c>
      <c r="C808" s="61">
        <v>0.20300000000000001</v>
      </c>
    </row>
    <row r="809" spans="1:3">
      <c r="A809" s="62" t="s">
        <v>2467</v>
      </c>
      <c r="B809" s="63" t="s">
        <v>2468</v>
      </c>
      <c r="C809" s="64">
        <v>0.83199999999999996</v>
      </c>
    </row>
    <row r="810" spans="1:3">
      <c r="A810" s="59" t="s">
        <v>2469</v>
      </c>
      <c r="B810" s="60" t="s">
        <v>2470</v>
      </c>
      <c r="C810" s="61">
        <v>0</v>
      </c>
    </row>
    <row r="811" spans="1:3">
      <c r="A811" s="62" t="s">
        <v>2471</v>
      </c>
      <c r="B811" s="63" t="s">
        <v>2472</v>
      </c>
      <c r="C811" s="64">
        <v>0</v>
      </c>
    </row>
    <row r="812" spans="1:3">
      <c r="A812" s="59" t="s">
        <v>2473</v>
      </c>
      <c r="B812" s="60" t="s">
        <v>2474</v>
      </c>
      <c r="C812" s="61">
        <v>0</v>
      </c>
    </row>
    <row r="813" spans="1:3">
      <c r="A813" s="62" t="s">
        <v>2475</v>
      </c>
      <c r="B813" s="63" t="s">
        <v>2476</v>
      </c>
      <c r="C813" s="64">
        <v>0</v>
      </c>
    </row>
    <row r="814" spans="1:3">
      <c r="A814" s="59" t="s">
        <v>2477</v>
      </c>
      <c r="B814" s="60" t="s">
        <v>2478</v>
      </c>
      <c r="C814" s="61">
        <v>8.4000000000000005E-2</v>
      </c>
    </row>
    <row r="815" spans="1:3">
      <c r="A815" s="62" t="s">
        <v>2479</v>
      </c>
      <c r="B815" s="63" t="s">
        <v>2480</v>
      </c>
      <c r="C815" s="64">
        <v>8.4000000000000005E-2</v>
      </c>
    </row>
    <row r="816" spans="1:3">
      <c r="A816" s="59" t="s">
        <v>2481</v>
      </c>
      <c r="B816" s="60" t="s">
        <v>2482</v>
      </c>
      <c r="C816" s="61">
        <v>0.5</v>
      </c>
    </row>
    <row r="817" spans="1:3">
      <c r="A817" s="62" t="s">
        <v>2483</v>
      </c>
      <c r="B817" s="63" t="s">
        <v>2484</v>
      </c>
      <c r="C817" s="64">
        <v>0.5</v>
      </c>
    </row>
    <row r="818" spans="1:3">
      <c r="A818" s="59" t="s">
        <v>2485</v>
      </c>
      <c r="B818" s="60" t="s">
        <v>2486</v>
      </c>
      <c r="C818" s="61">
        <v>0.28199999999999997</v>
      </c>
    </row>
    <row r="819" spans="1:3">
      <c r="A819" s="62" t="s">
        <v>2487</v>
      </c>
      <c r="B819" s="63" t="s">
        <v>2488</v>
      </c>
      <c r="C819" s="64">
        <v>0</v>
      </c>
    </row>
    <row r="820" spans="1:3">
      <c r="A820" s="59" t="s">
        <v>2489</v>
      </c>
      <c r="B820" s="60" t="s">
        <v>2490</v>
      </c>
      <c r="C820" s="61">
        <v>0.20300000000000001</v>
      </c>
    </row>
    <row r="821" spans="1:3">
      <c r="A821" s="62" t="s">
        <v>2491</v>
      </c>
      <c r="B821" s="63" t="s">
        <v>2492</v>
      </c>
      <c r="C821" s="64">
        <v>0.20399999999999999</v>
      </c>
    </row>
    <row r="822" spans="1:3">
      <c r="A822" s="59" t="s">
        <v>2493</v>
      </c>
      <c r="B822" s="60" t="s">
        <v>2494</v>
      </c>
      <c r="C822" s="61">
        <v>8.9999999999999993E-3</v>
      </c>
    </row>
    <row r="823" spans="1:3">
      <c r="A823" s="62" t="s">
        <v>2495</v>
      </c>
      <c r="B823" s="63" t="s">
        <v>2496</v>
      </c>
      <c r="C823" s="64">
        <v>6.7000000000000004E-2</v>
      </c>
    </row>
    <row r="824" spans="1:3">
      <c r="A824" s="59" t="s">
        <v>2497</v>
      </c>
      <c r="B824" s="60" t="s">
        <v>2498</v>
      </c>
      <c r="C824" s="61">
        <v>8.5000000000000006E-2</v>
      </c>
    </row>
    <row r="825" spans="1:3">
      <c r="A825" s="62" t="s">
        <v>2499</v>
      </c>
      <c r="B825" s="63" t="s">
        <v>2500</v>
      </c>
      <c r="C825" s="64">
        <v>2.9000000000000001E-2</v>
      </c>
    </row>
    <row r="826" spans="1:3">
      <c r="A826" s="59" t="s">
        <v>2501</v>
      </c>
      <c r="B826" s="60" t="s">
        <v>2500</v>
      </c>
      <c r="C826" s="61">
        <v>0</v>
      </c>
    </row>
    <row r="827" spans="1:3">
      <c r="A827" s="62" t="s">
        <v>2502</v>
      </c>
      <c r="B827" s="63" t="s">
        <v>2503</v>
      </c>
      <c r="C827" s="64">
        <v>8.3000000000000004E-2</v>
      </c>
    </row>
    <row r="828" spans="1:3">
      <c r="A828" s="59" t="s">
        <v>2504</v>
      </c>
      <c r="B828" s="60" t="s">
        <v>2503</v>
      </c>
      <c r="C828" s="61">
        <v>8.3000000000000004E-2</v>
      </c>
    </row>
    <row r="829" spans="1:3">
      <c r="A829" s="62" t="s">
        <v>2505</v>
      </c>
      <c r="B829" s="63" t="s">
        <v>2506</v>
      </c>
      <c r="C829" s="64">
        <v>0.12</v>
      </c>
    </row>
    <row r="830" spans="1:3">
      <c r="A830" s="59" t="s">
        <v>2507</v>
      </c>
      <c r="B830" s="60" t="s">
        <v>2508</v>
      </c>
      <c r="C830" s="61">
        <v>0.123</v>
      </c>
    </row>
    <row r="831" spans="1:3">
      <c r="A831" s="62" t="s">
        <v>2509</v>
      </c>
      <c r="B831" s="63" t="s">
        <v>2510</v>
      </c>
      <c r="C831" s="64">
        <v>0.14499999999999999</v>
      </c>
    </row>
    <row r="832" spans="1:3">
      <c r="A832" s="59" t="s">
        <v>2511</v>
      </c>
      <c r="B832" s="60" t="s">
        <v>2512</v>
      </c>
      <c r="C832" s="61">
        <v>5.2999999999999999E-2</v>
      </c>
    </row>
    <row r="833" spans="1:3">
      <c r="A833" s="62" t="s">
        <v>2513</v>
      </c>
      <c r="B833" s="63" t="s">
        <v>2514</v>
      </c>
      <c r="C833" s="64">
        <v>2.9000000000000001E-2</v>
      </c>
    </row>
    <row r="834" spans="1:3">
      <c r="A834" s="59" t="s">
        <v>2515</v>
      </c>
      <c r="B834" s="60" t="s">
        <v>2516</v>
      </c>
      <c r="C834" s="61">
        <v>8.3000000000000004E-2</v>
      </c>
    </row>
    <row r="835" spans="1:3">
      <c r="A835" s="62" t="s">
        <v>2517</v>
      </c>
      <c r="B835" s="63" t="s">
        <v>2516</v>
      </c>
      <c r="C835" s="64">
        <v>8.3000000000000004E-2</v>
      </c>
    </row>
    <row r="836" spans="1:3">
      <c r="A836" s="59" t="s">
        <v>2518</v>
      </c>
      <c r="B836" s="60" t="s">
        <v>2519</v>
      </c>
      <c r="C836" s="61">
        <v>0.123</v>
      </c>
    </row>
    <row r="837" spans="1:3">
      <c r="A837" s="62" t="s">
        <v>2520</v>
      </c>
      <c r="B837" s="63" t="s">
        <v>2521</v>
      </c>
      <c r="C837" s="64">
        <v>0.12</v>
      </c>
    </row>
    <row r="838" spans="1:3">
      <c r="A838" s="59" t="s">
        <v>2522</v>
      </c>
      <c r="B838" s="60" t="s">
        <v>2523</v>
      </c>
      <c r="C838" s="61">
        <v>0.32500000000000001</v>
      </c>
    </row>
    <row r="839" spans="1:3">
      <c r="A839" s="62" t="s">
        <v>2524</v>
      </c>
      <c r="B839" s="63" t="s">
        <v>2525</v>
      </c>
      <c r="C839" s="64">
        <v>0</v>
      </c>
    </row>
    <row r="840" spans="1:3">
      <c r="A840" s="59" t="s">
        <v>2526</v>
      </c>
      <c r="B840" s="60" t="s">
        <v>2527</v>
      </c>
      <c r="C840" s="61">
        <v>3.1</v>
      </c>
    </row>
    <row r="841" spans="1:3">
      <c r="A841" s="62" t="s">
        <v>2528</v>
      </c>
      <c r="B841" s="63" t="s">
        <v>2529</v>
      </c>
      <c r="C841" s="64">
        <v>0.13900000000000001</v>
      </c>
    </row>
    <row r="842" spans="1:3">
      <c r="A842" s="59" t="s">
        <v>2530</v>
      </c>
      <c r="B842" s="60" t="s">
        <v>2531</v>
      </c>
      <c r="C842" s="61">
        <v>0</v>
      </c>
    </row>
    <row r="843" spans="1:3">
      <c r="A843" s="62" t="s">
        <v>2532</v>
      </c>
      <c r="B843" s="63" t="s">
        <v>2533</v>
      </c>
      <c r="C843" s="64">
        <v>0</v>
      </c>
    </row>
    <row r="844" spans="1:3">
      <c r="A844" s="59" t="s">
        <v>2534</v>
      </c>
      <c r="B844" s="60" t="s">
        <v>2535</v>
      </c>
      <c r="C844" s="61">
        <v>0.01</v>
      </c>
    </row>
    <row r="845" spans="1:3">
      <c r="A845" s="62" t="s">
        <v>2536</v>
      </c>
      <c r="B845" s="63" t="s">
        <v>2537</v>
      </c>
      <c r="C845" s="64">
        <v>0.10299999999999999</v>
      </c>
    </row>
    <row r="846" spans="1:3">
      <c r="A846" s="59" t="s">
        <v>2538</v>
      </c>
      <c r="B846" s="60" t="s">
        <v>2539</v>
      </c>
      <c r="C846" s="61">
        <v>0</v>
      </c>
    </row>
    <row r="847" spans="1:3">
      <c r="A847" s="62" t="s">
        <v>2540</v>
      </c>
      <c r="B847" s="63" t="s">
        <v>2541</v>
      </c>
      <c r="C847" s="64">
        <v>0</v>
      </c>
    </row>
    <row r="848" spans="1:3">
      <c r="A848" s="59" t="s">
        <v>2542</v>
      </c>
      <c r="B848" s="60" t="s">
        <v>2543</v>
      </c>
      <c r="C848" s="61">
        <v>0.33800000000000002</v>
      </c>
    </row>
    <row r="849" spans="1:3">
      <c r="A849" s="62" t="s">
        <v>2544</v>
      </c>
      <c r="B849" s="63" t="s">
        <v>2545</v>
      </c>
      <c r="C849" s="64">
        <v>0</v>
      </c>
    </row>
    <row r="850" spans="1:3">
      <c r="A850" s="59" t="s">
        <v>2546</v>
      </c>
      <c r="B850" s="60" t="s">
        <v>2547</v>
      </c>
      <c r="C850" s="61">
        <v>0</v>
      </c>
    </row>
    <row r="851" spans="1:3">
      <c r="A851" s="62" t="s">
        <v>2548</v>
      </c>
      <c r="B851" s="63" t="s">
        <v>2549</v>
      </c>
      <c r="C851" s="64">
        <v>0</v>
      </c>
    </row>
    <row r="852" spans="1:3">
      <c r="A852" s="59" t="s">
        <v>2550</v>
      </c>
      <c r="B852" s="60" t="s">
        <v>2551</v>
      </c>
      <c r="C852" s="61">
        <v>0</v>
      </c>
    </row>
    <row r="853" spans="1:3">
      <c r="A853" s="62" t="s">
        <v>2552</v>
      </c>
      <c r="B853" s="63" t="s">
        <v>2553</v>
      </c>
      <c r="C853" s="64">
        <v>0</v>
      </c>
    </row>
    <row r="854" spans="1:3">
      <c r="A854" s="59" t="s">
        <v>2554</v>
      </c>
      <c r="B854" s="60" t="s">
        <v>2555</v>
      </c>
      <c r="C854" s="61">
        <v>0</v>
      </c>
    </row>
    <row r="855" spans="1:3">
      <c r="A855" s="62" t="s">
        <v>2556</v>
      </c>
      <c r="B855" s="63" t="s">
        <v>2557</v>
      </c>
      <c r="C855" s="64">
        <v>0</v>
      </c>
    </row>
    <row r="856" spans="1:3">
      <c r="A856" s="59" t="s">
        <v>2558</v>
      </c>
      <c r="B856" s="60" t="s">
        <v>2557</v>
      </c>
      <c r="C856" s="61">
        <v>0</v>
      </c>
    </row>
    <row r="857" spans="1:3">
      <c r="A857" s="62" t="s">
        <v>2559</v>
      </c>
      <c r="B857" s="63" t="s">
        <v>2560</v>
      </c>
      <c r="C857" s="64">
        <v>0</v>
      </c>
    </row>
    <row r="858" spans="1:3">
      <c r="A858" s="59" t="s">
        <v>2561</v>
      </c>
      <c r="B858" s="60" t="s">
        <v>2560</v>
      </c>
      <c r="C858" s="61">
        <v>0</v>
      </c>
    </row>
    <row r="859" spans="1:3">
      <c r="A859" s="62" t="s">
        <v>2562</v>
      </c>
      <c r="B859" s="63" t="s">
        <v>2563</v>
      </c>
      <c r="C859" s="64">
        <v>0</v>
      </c>
    </row>
    <row r="860" spans="1:3">
      <c r="A860" s="59" t="s">
        <v>2564</v>
      </c>
      <c r="B860" s="60" t="s">
        <v>2563</v>
      </c>
      <c r="C860" s="61">
        <v>0</v>
      </c>
    </row>
    <row r="861" spans="1:3">
      <c r="A861" s="62" t="s">
        <v>2565</v>
      </c>
      <c r="B861" s="63" t="s">
        <v>2566</v>
      </c>
      <c r="C861" s="64">
        <v>0</v>
      </c>
    </row>
    <row r="862" spans="1:3">
      <c r="A862" s="59" t="s">
        <v>2567</v>
      </c>
      <c r="B862" s="60" t="s">
        <v>2566</v>
      </c>
      <c r="C862" s="61">
        <v>0</v>
      </c>
    </row>
    <row r="863" spans="1:3">
      <c r="A863" s="62" t="s">
        <v>2568</v>
      </c>
      <c r="B863" s="63" t="s">
        <v>2569</v>
      </c>
      <c r="C863" s="64">
        <v>0</v>
      </c>
    </row>
    <row r="864" spans="1:3">
      <c r="A864" s="59" t="s">
        <v>2570</v>
      </c>
      <c r="B864" s="60" t="s">
        <v>2569</v>
      </c>
      <c r="C864" s="61">
        <v>0</v>
      </c>
    </row>
    <row r="865" spans="1:3">
      <c r="A865" s="62" t="s">
        <v>2571</v>
      </c>
      <c r="B865" s="63" t="s">
        <v>2572</v>
      </c>
      <c r="C865" s="64">
        <v>0</v>
      </c>
    </row>
    <row r="866" spans="1:3">
      <c r="A866" s="59" t="s">
        <v>2573</v>
      </c>
      <c r="B866" s="60" t="s">
        <v>2572</v>
      </c>
      <c r="C866" s="61">
        <v>0</v>
      </c>
    </row>
    <row r="867" spans="1:3">
      <c r="A867" s="62" t="s">
        <v>2574</v>
      </c>
      <c r="B867" s="63" t="s">
        <v>2575</v>
      </c>
      <c r="C867" s="64">
        <v>0</v>
      </c>
    </row>
    <row r="868" spans="1:3">
      <c r="A868" s="59" t="s">
        <v>2576</v>
      </c>
      <c r="B868" s="60" t="s">
        <v>2575</v>
      </c>
      <c r="C868" s="61">
        <v>0</v>
      </c>
    </row>
    <row r="869" spans="1:3">
      <c r="A869" s="62" t="s">
        <v>2577</v>
      </c>
      <c r="B869" s="63" t="s">
        <v>2578</v>
      </c>
      <c r="C869" s="64">
        <v>0</v>
      </c>
    </row>
    <row r="870" spans="1:3">
      <c r="A870" s="59" t="s">
        <v>2579</v>
      </c>
      <c r="B870" s="60" t="s">
        <v>2578</v>
      </c>
      <c r="C870" s="61">
        <v>0</v>
      </c>
    </row>
    <row r="871" spans="1:3">
      <c r="A871" s="62" t="s">
        <v>2580</v>
      </c>
      <c r="B871" s="63" t="s">
        <v>2581</v>
      </c>
      <c r="C871" s="64">
        <v>0</v>
      </c>
    </row>
    <row r="872" spans="1:3">
      <c r="A872" s="59" t="s">
        <v>2582</v>
      </c>
      <c r="B872" s="60" t="s">
        <v>2581</v>
      </c>
      <c r="C872" s="61">
        <v>0</v>
      </c>
    </row>
    <row r="873" spans="1:3">
      <c r="A873" s="62" t="s">
        <v>2583</v>
      </c>
      <c r="B873" s="63" t="s">
        <v>2584</v>
      </c>
      <c r="C873" s="64">
        <v>0.27500000000000002</v>
      </c>
    </row>
    <row r="874" spans="1:3">
      <c r="A874" s="59" t="s">
        <v>2585</v>
      </c>
      <c r="B874" s="60" t="s">
        <v>2586</v>
      </c>
      <c r="C874" s="61">
        <v>0.38500000000000001</v>
      </c>
    </row>
    <row r="875" spans="1:3">
      <c r="A875" s="62" t="s">
        <v>2587</v>
      </c>
      <c r="B875" s="63" t="s">
        <v>2588</v>
      </c>
      <c r="C875" s="64">
        <v>0.54900000000000004</v>
      </c>
    </row>
    <row r="876" spans="1:3">
      <c r="A876" s="59" t="s">
        <v>2589</v>
      </c>
      <c r="B876" s="60" t="s">
        <v>2590</v>
      </c>
      <c r="C876" s="61">
        <v>0.75900000000000001</v>
      </c>
    </row>
    <row r="877" spans="1:3">
      <c r="A877" s="62" t="s">
        <v>2591</v>
      </c>
      <c r="B877" s="63" t="s">
        <v>2592</v>
      </c>
      <c r="C877" s="64">
        <v>0.36</v>
      </c>
    </row>
    <row r="878" spans="1:3">
      <c r="A878" s="59" t="s">
        <v>2593</v>
      </c>
      <c r="B878" s="60" t="s">
        <v>2592</v>
      </c>
      <c r="C878" s="61">
        <v>0.57399999999999995</v>
      </c>
    </row>
    <row r="879" spans="1:3">
      <c r="A879" s="62" t="s">
        <v>2594</v>
      </c>
      <c r="B879" s="63" t="s">
        <v>2595</v>
      </c>
      <c r="C879" s="64">
        <v>0.45900000000000002</v>
      </c>
    </row>
    <row r="880" spans="1:3">
      <c r="A880" s="59" t="s">
        <v>2596</v>
      </c>
      <c r="B880" s="60" t="s">
        <v>2597</v>
      </c>
      <c r="C880" s="61">
        <v>0.62</v>
      </c>
    </row>
    <row r="881" spans="1:3">
      <c r="A881" s="62" t="s">
        <v>2598</v>
      </c>
      <c r="B881" s="63" t="s">
        <v>2599</v>
      </c>
      <c r="C881" s="64">
        <v>1.0609999999999999</v>
      </c>
    </row>
    <row r="882" spans="1:3">
      <c r="A882" s="59" t="s">
        <v>2600</v>
      </c>
      <c r="B882" s="60" t="s">
        <v>2601</v>
      </c>
      <c r="C882" s="61">
        <v>1.357</v>
      </c>
    </row>
    <row r="883" spans="1:3">
      <c r="A883" s="62" t="s">
        <v>2602</v>
      </c>
      <c r="B883" s="63" t="s">
        <v>2603</v>
      </c>
      <c r="C883" s="64">
        <v>0.439</v>
      </c>
    </row>
    <row r="884" spans="1:3">
      <c r="A884" s="59" t="s">
        <v>2604</v>
      </c>
      <c r="B884" s="60" t="s">
        <v>2605</v>
      </c>
      <c r="C884" s="61">
        <v>0.53500000000000003</v>
      </c>
    </row>
    <row r="885" spans="1:3">
      <c r="A885" s="62" t="s">
        <v>2606</v>
      </c>
      <c r="B885" s="63" t="s">
        <v>2607</v>
      </c>
      <c r="C885" s="64">
        <v>0.75700000000000001</v>
      </c>
    </row>
    <row r="886" spans="1:3">
      <c r="A886" s="59" t="s">
        <v>2608</v>
      </c>
      <c r="B886" s="60" t="s">
        <v>2609</v>
      </c>
      <c r="C886" s="61">
        <v>0.98399999999999999</v>
      </c>
    </row>
    <row r="887" spans="1:3">
      <c r="A887" s="62" t="s">
        <v>2610</v>
      </c>
      <c r="B887" s="63" t="s">
        <v>2611</v>
      </c>
      <c r="C887" s="64">
        <v>1.401</v>
      </c>
    </row>
    <row r="888" spans="1:3">
      <c r="A888" s="59" t="s">
        <v>2612</v>
      </c>
      <c r="B888" s="60" t="s">
        <v>2613</v>
      </c>
      <c r="C888" s="61">
        <v>1.4790000000000001</v>
      </c>
    </row>
    <row r="889" spans="1:3">
      <c r="A889" s="62" t="s">
        <v>2614</v>
      </c>
      <c r="B889" s="63" t="s">
        <v>2615</v>
      </c>
      <c r="C889" s="64">
        <v>0</v>
      </c>
    </row>
    <row r="890" spans="1:3">
      <c r="A890" s="59" t="s">
        <v>2616</v>
      </c>
      <c r="B890" s="60" t="s">
        <v>2617</v>
      </c>
      <c r="C890" s="61">
        <v>0</v>
      </c>
    </row>
    <row r="891" spans="1:3">
      <c r="A891" s="62" t="s">
        <v>2618</v>
      </c>
      <c r="B891" s="63" t="s">
        <v>2619</v>
      </c>
      <c r="C891" s="64">
        <v>0</v>
      </c>
    </row>
    <row r="892" spans="1:3">
      <c r="A892" s="59" t="s">
        <v>2620</v>
      </c>
      <c r="B892" s="60" t="s">
        <v>2621</v>
      </c>
      <c r="C892" s="61">
        <v>7.0999999999999994E-2</v>
      </c>
    </row>
    <row r="893" spans="1:3">
      <c r="A893" s="62" t="s">
        <v>2622</v>
      </c>
      <c r="B893" s="63" t="s">
        <v>2623</v>
      </c>
      <c r="C893" s="64">
        <v>0</v>
      </c>
    </row>
    <row r="894" spans="1:3">
      <c r="A894" s="59" t="s">
        <v>2624</v>
      </c>
      <c r="B894" s="60" t="s">
        <v>2625</v>
      </c>
      <c r="C894" s="61">
        <v>0</v>
      </c>
    </row>
    <row r="895" spans="1:3">
      <c r="A895" s="62" t="s">
        <v>2626</v>
      </c>
      <c r="B895" s="63" t="s">
        <v>2627</v>
      </c>
      <c r="C895" s="64">
        <v>0</v>
      </c>
    </row>
    <row r="896" spans="1:3">
      <c r="A896" s="59" t="s">
        <v>2628</v>
      </c>
      <c r="B896" s="60" t="s">
        <v>2629</v>
      </c>
      <c r="C896" s="61">
        <v>0.09</v>
      </c>
    </row>
    <row r="897" spans="1:3">
      <c r="A897" s="62" t="s">
        <v>2630</v>
      </c>
      <c r="B897" s="63" t="s">
        <v>2631</v>
      </c>
      <c r="C897" s="64">
        <v>0.112</v>
      </c>
    </row>
    <row r="898" spans="1:3">
      <c r="A898" s="59" t="s">
        <v>2632</v>
      </c>
      <c r="B898" s="60" t="s">
        <v>2633</v>
      </c>
      <c r="C898" s="61">
        <v>0</v>
      </c>
    </row>
    <row r="899" spans="1:3">
      <c r="A899" s="62" t="s">
        <v>2634</v>
      </c>
      <c r="B899" s="63" t="s">
        <v>2635</v>
      </c>
      <c r="C899" s="64">
        <v>0.113</v>
      </c>
    </row>
    <row r="900" spans="1:3">
      <c r="A900" s="59" t="s">
        <v>2636</v>
      </c>
      <c r="B900" s="60" t="s">
        <v>2637</v>
      </c>
      <c r="C900" s="61">
        <v>0.113</v>
      </c>
    </row>
    <row r="901" spans="1:3">
      <c r="A901" s="62" t="s">
        <v>2638</v>
      </c>
      <c r="B901" s="63" t="s">
        <v>2639</v>
      </c>
      <c r="C901" s="64">
        <v>0.126</v>
      </c>
    </row>
    <row r="902" spans="1:3">
      <c r="A902" s="59" t="s">
        <v>2640</v>
      </c>
      <c r="B902" s="60" t="s">
        <v>2641</v>
      </c>
      <c r="C902" s="61">
        <v>0.126</v>
      </c>
    </row>
    <row r="903" spans="1:3">
      <c r="A903" s="62" t="s">
        <v>2642</v>
      </c>
      <c r="B903" s="63" t="s">
        <v>2643</v>
      </c>
      <c r="C903" s="64">
        <v>0.01</v>
      </c>
    </row>
    <row r="904" spans="1:3">
      <c r="A904" s="59" t="s">
        <v>2644</v>
      </c>
      <c r="B904" s="60" t="s">
        <v>2645</v>
      </c>
      <c r="C904" s="61">
        <v>0.124</v>
      </c>
    </row>
    <row r="905" spans="1:3">
      <c r="A905" s="62" t="s">
        <v>2646</v>
      </c>
      <c r="B905" s="63" t="s">
        <v>2647</v>
      </c>
      <c r="C905" s="64">
        <v>0.124</v>
      </c>
    </row>
    <row r="906" spans="1:3">
      <c r="A906" s="59" t="s">
        <v>2648</v>
      </c>
      <c r="B906" s="60" t="s">
        <v>2649</v>
      </c>
      <c r="C906" s="61">
        <v>0.13400000000000001</v>
      </c>
    </row>
    <row r="907" spans="1:3">
      <c r="A907" s="62" t="s">
        <v>2650</v>
      </c>
      <c r="B907" s="63" t="s">
        <v>2651</v>
      </c>
      <c r="C907" s="64">
        <v>0.13400000000000001</v>
      </c>
    </row>
    <row r="908" spans="1:3">
      <c r="A908" s="59" t="s">
        <v>2652</v>
      </c>
      <c r="B908" s="60" t="s">
        <v>2653</v>
      </c>
      <c r="C908" s="61">
        <v>0.14199999999999999</v>
      </c>
    </row>
    <row r="909" spans="1:3">
      <c r="A909" s="62" t="s">
        <v>2654</v>
      </c>
      <c r="B909" s="63" t="s">
        <v>2655</v>
      </c>
      <c r="C909" s="64">
        <v>0.15</v>
      </c>
    </row>
    <row r="910" spans="1:3">
      <c r="A910" s="59" t="s">
        <v>2656</v>
      </c>
      <c r="B910" s="60" t="s">
        <v>2657</v>
      </c>
      <c r="C910" s="61">
        <v>0.14199999999999999</v>
      </c>
    </row>
    <row r="911" spans="1:3">
      <c r="A911" s="62" t="s">
        <v>2658</v>
      </c>
      <c r="B911" s="63" t="s">
        <v>2659</v>
      </c>
      <c r="C911" s="64">
        <v>0.127</v>
      </c>
    </row>
    <row r="912" spans="1:3">
      <c r="A912" s="59" t="s">
        <v>2660</v>
      </c>
      <c r="B912" s="60" t="s">
        <v>2645</v>
      </c>
      <c r="C912" s="61">
        <v>0.127</v>
      </c>
    </row>
    <row r="913" spans="1:3">
      <c r="A913" s="62" t="s">
        <v>2661</v>
      </c>
      <c r="B913" s="63" t="s">
        <v>2647</v>
      </c>
      <c r="C913" s="64">
        <v>0.127</v>
      </c>
    </row>
    <row r="914" spans="1:3">
      <c r="A914" s="59" t="s">
        <v>2662</v>
      </c>
      <c r="B914" s="60" t="s">
        <v>2663</v>
      </c>
      <c r="C914" s="61">
        <v>5.0000000000000001E-3</v>
      </c>
    </row>
    <row r="915" spans="1:3">
      <c r="A915" s="62" t="s">
        <v>2664</v>
      </c>
      <c r="B915" s="63" t="s">
        <v>2665</v>
      </c>
      <c r="C915" s="64">
        <v>0.105</v>
      </c>
    </row>
    <row r="916" spans="1:3">
      <c r="A916" s="59" t="s">
        <v>2666</v>
      </c>
      <c r="B916" s="60" t="s">
        <v>2667</v>
      </c>
      <c r="C916" s="61">
        <v>0</v>
      </c>
    </row>
    <row r="917" spans="1:3">
      <c r="A917" s="62" t="s">
        <v>2668</v>
      </c>
      <c r="B917" s="63" t="s">
        <v>2669</v>
      </c>
      <c r="C917" s="64">
        <v>0.17499999999999999</v>
      </c>
    </row>
    <row r="918" spans="1:3">
      <c r="A918" s="59" t="s">
        <v>2670</v>
      </c>
      <c r="B918" s="60" t="s">
        <v>2671</v>
      </c>
      <c r="C918" s="61">
        <v>0</v>
      </c>
    </row>
    <row r="919" spans="1:3">
      <c r="A919" s="62" t="s">
        <v>2672</v>
      </c>
      <c r="B919" s="63" t="s">
        <v>2673</v>
      </c>
      <c r="C919" s="64">
        <v>0</v>
      </c>
    </row>
    <row r="920" spans="1:3">
      <c r="A920" s="59" t="s">
        <v>2674</v>
      </c>
      <c r="B920" s="60" t="s">
        <v>2675</v>
      </c>
      <c r="C920" s="61">
        <v>0</v>
      </c>
    </row>
    <row r="921" spans="1:3">
      <c r="A921" s="62" t="s">
        <v>2676</v>
      </c>
      <c r="B921" s="63" t="s">
        <v>2677</v>
      </c>
      <c r="C921" s="64">
        <v>0</v>
      </c>
    </row>
    <row r="922" spans="1:3">
      <c r="A922" s="59" t="s">
        <v>2678</v>
      </c>
      <c r="B922" s="60" t="s">
        <v>2679</v>
      </c>
      <c r="C922" s="61">
        <v>0.216</v>
      </c>
    </row>
    <row r="923" spans="1:3">
      <c r="A923" s="62" t="s">
        <v>2680</v>
      </c>
      <c r="B923" s="63" t="s">
        <v>2681</v>
      </c>
      <c r="C923" s="64">
        <v>0</v>
      </c>
    </row>
    <row r="924" spans="1:3">
      <c r="A924" s="59" t="s">
        <v>2682</v>
      </c>
      <c r="B924" s="60" t="s">
        <v>2683</v>
      </c>
      <c r="C924" s="61">
        <v>0.40600000000000003</v>
      </c>
    </row>
    <row r="925" spans="1:3">
      <c r="A925" s="62" t="s">
        <v>2684</v>
      </c>
      <c r="B925" s="63" t="s">
        <v>2685</v>
      </c>
      <c r="C925" s="64">
        <v>0.2</v>
      </c>
    </row>
    <row r="926" spans="1:3">
      <c r="A926" s="59" t="s">
        <v>2686</v>
      </c>
      <c r="B926" s="60" t="s">
        <v>2687</v>
      </c>
      <c r="C926" s="61">
        <v>0</v>
      </c>
    </row>
    <row r="927" spans="1:3">
      <c r="A927" s="62" t="s">
        <v>2688</v>
      </c>
      <c r="B927" s="63" t="s">
        <v>2689</v>
      </c>
      <c r="C927" s="64">
        <v>0.30499999999999999</v>
      </c>
    </row>
    <row r="928" spans="1:3">
      <c r="A928" s="59" t="s">
        <v>2690</v>
      </c>
      <c r="B928" s="60" t="s">
        <v>2691</v>
      </c>
      <c r="C928" s="61">
        <v>0.35799999999999998</v>
      </c>
    </row>
    <row r="929" spans="1:3">
      <c r="A929" s="62" t="s">
        <v>2692</v>
      </c>
      <c r="B929" s="63" t="s">
        <v>2693</v>
      </c>
      <c r="C929" s="64">
        <v>0.39700000000000002</v>
      </c>
    </row>
    <row r="930" spans="1:3">
      <c r="A930" s="59" t="s">
        <v>2694</v>
      </c>
      <c r="B930" s="60" t="s">
        <v>2695</v>
      </c>
      <c r="C930" s="61">
        <v>0.4</v>
      </c>
    </row>
    <row r="931" spans="1:3">
      <c r="A931" s="62" t="s">
        <v>2696</v>
      </c>
      <c r="B931" s="63" t="s">
        <v>2697</v>
      </c>
      <c r="C931" s="64">
        <v>0.45700000000000002</v>
      </c>
    </row>
    <row r="932" spans="1:3">
      <c r="A932" s="59" t="s">
        <v>2698</v>
      </c>
      <c r="B932" s="60" t="s">
        <v>2699</v>
      </c>
      <c r="C932" s="61">
        <v>0.496</v>
      </c>
    </row>
    <row r="933" spans="1:3">
      <c r="A933" s="62" t="s">
        <v>2700</v>
      </c>
      <c r="B933" s="63" t="s">
        <v>2701</v>
      </c>
      <c r="C933" s="64">
        <v>0.55700000000000005</v>
      </c>
    </row>
    <row r="934" spans="1:3">
      <c r="A934" s="59" t="s">
        <v>2702</v>
      </c>
      <c r="B934" s="60" t="s">
        <v>2703</v>
      </c>
      <c r="C934" s="61">
        <v>0.61</v>
      </c>
    </row>
    <row r="935" spans="1:3">
      <c r="A935" s="62" t="s">
        <v>2704</v>
      </c>
      <c r="B935" s="63" t="s">
        <v>2705</v>
      </c>
      <c r="C935" s="64">
        <v>0.64900000000000002</v>
      </c>
    </row>
    <row r="936" spans="1:3">
      <c r="A936" s="59" t="s">
        <v>2706</v>
      </c>
      <c r="B936" s="60" t="s">
        <v>2707</v>
      </c>
      <c r="C936" s="61">
        <v>1.0049999999999999</v>
      </c>
    </row>
    <row r="937" spans="1:3">
      <c r="A937" s="62" t="s">
        <v>2708</v>
      </c>
      <c r="B937" s="63" t="s">
        <v>2709</v>
      </c>
      <c r="C937" s="64">
        <v>1.0589999999999999</v>
      </c>
    </row>
    <row r="938" spans="1:3">
      <c r="A938" s="59" t="s">
        <v>2710</v>
      </c>
      <c r="B938" s="60" t="s">
        <v>2711</v>
      </c>
      <c r="C938" s="61">
        <v>1.0980000000000001</v>
      </c>
    </row>
    <row r="939" spans="1:3">
      <c r="A939" s="62" t="s">
        <v>2712</v>
      </c>
      <c r="B939" s="63" t="s">
        <v>2713</v>
      </c>
      <c r="C939" s="64">
        <v>1.3009999999999999</v>
      </c>
    </row>
    <row r="940" spans="1:3">
      <c r="A940" s="59" t="s">
        <v>2714</v>
      </c>
      <c r="B940" s="60" t="s">
        <v>2715</v>
      </c>
      <c r="C940" s="61">
        <v>1.355</v>
      </c>
    </row>
    <row r="941" spans="1:3">
      <c r="A941" s="62" t="s">
        <v>2716</v>
      </c>
      <c r="B941" s="63" t="s">
        <v>2717</v>
      </c>
      <c r="C941" s="64">
        <v>1.3939999999999999</v>
      </c>
    </row>
    <row r="942" spans="1:3">
      <c r="A942" s="59" t="s">
        <v>2718</v>
      </c>
      <c r="B942" s="60" t="s">
        <v>2719</v>
      </c>
      <c r="C942" s="61">
        <v>2.0209999999999999</v>
      </c>
    </row>
    <row r="943" spans="1:3">
      <c r="A943" s="62" t="s">
        <v>2720</v>
      </c>
      <c r="B943" s="63" t="s">
        <v>2721</v>
      </c>
      <c r="C943" s="64">
        <v>2.077</v>
      </c>
    </row>
    <row r="944" spans="1:3">
      <c r="A944" s="59" t="s">
        <v>2722</v>
      </c>
      <c r="B944" s="60" t="s">
        <v>2723</v>
      </c>
      <c r="C944" s="61">
        <v>2.1139999999999999</v>
      </c>
    </row>
    <row r="945" spans="1:3">
      <c r="A945" s="62" t="s">
        <v>2724</v>
      </c>
      <c r="B945" s="63" t="s">
        <v>2725</v>
      </c>
      <c r="C945" s="64">
        <v>2.0750000000000002</v>
      </c>
    </row>
    <row r="946" spans="1:3">
      <c r="A946" s="59" t="s">
        <v>2726</v>
      </c>
      <c r="B946" s="60" t="s">
        <v>2727</v>
      </c>
      <c r="C946" s="61">
        <v>0.71</v>
      </c>
    </row>
    <row r="947" spans="1:3">
      <c r="A947" s="62" t="s">
        <v>2728</v>
      </c>
      <c r="B947" s="63" t="s">
        <v>2729</v>
      </c>
      <c r="C947" s="64">
        <v>0.70699999999999996</v>
      </c>
    </row>
    <row r="948" spans="1:3">
      <c r="A948" s="59" t="s">
        <v>2730</v>
      </c>
      <c r="B948" s="60" t="s">
        <v>2731</v>
      </c>
      <c r="C948" s="61">
        <v>0.82</v>
      </c>
    </row>
    <row r="949" spans="1:3">
      <c r="A949" s="62" t="s">
        <v>2732</v>
      </c>
      <c r="B949" s="63" t="s">
        <v>2733</v>
      </c>
      <c r="C949" s="64">
        <v>0.67500000000000004</v>
      </c>
    </row>
    <row r="950" spans="1:3">
      <c r="A950" s="59" t="s">
        <v>2734</v>
      </c>
      <c r="B950" s="60" t="s">
        <v>2735</v>
      </c>
      <c r="C950" s="61">
        <v>0.67200000000000004</v>
      </c>
    </row>
    <row r="951" spans="1:3">
      <c r="A951" s="62" t="s">
        <v>2736</v>
      </c>
      <c r="B951" s="63" t="s">
        <v>2737</v>
      </c>
      <c r="C951" s="64">
        <v>0.80100000000000005</v>
      </c>
    </row>
    <row r="952" spans="1:3">
      <c r="A952" s="59" t="s">
        <v>2738</v>
      </c>
      <c r="B952" s="60" t="s">
        <v>2739</v>
      </c>
      <c r="C952" s="61">
        <v>0.497</v>
      </c>
    </row>
    <row r="953" spans="1:3">
      <c r="A953" s="62" t="s">
        <v>2740</v>
      </c>
      <c r="B953" s="63" t="s">
        <v>2741</v>
      </c>
      <c r="C953" s="64">
        <v>0.06</v>
      </c>
    </row>
    <row r="954" spans="1:3">
      <c r="A954" s="59" t="s">
        <v>2742</v>
      </c>
      <c r="B954" s="60" t="s">
        <v>2743</v>
      </c>
      <c r="C954" s="61">
        <v>0.47799999999999998</v>
      </c>
    </row>
    <row r="955" spans="1:3">
      <c r="A955" s="62" t="s">
        <v>2744</v>
      </c>
      <c r="B955" s="63" t="s">
        <v>2745</v>
      </c>
      <c r="C955" s="64">
        <v>1.5</v>
      </c>
    </row>
    <row r="956" spans="1:3">
      <c r="A956" s="59" t="s">
        <v>2746</v>
      </c>
      <c r="B956" s="60" t="s">
        <v>2745</v>
      </c>
      <c r="C956" s="61">
        <v>0</v>
      </c>
    </row>
    <row r="957" spans="1:3">
      <c r="A957" s="62" t="s">
        <v>2747</v>
      </c>
      <c r="B957" s="63" t="s">
        <v>2745</v>
      </c>
      <c r="C957" s="64">
        <v>0</v>
      </c>
    </row>
    <row r="958" spans="1:3">
      <c r="A958" s="59" t="s">
        <v>2748</v>
      </c>
      <c r="B958" s="60" t="s">
        <v>2749</v>
      </c>
      <c r="C958" s="61">
        <v>0</v>
      </c>
    </row>
    <row r="959" spans="1:3">
      <c r="A959" s="62" t="s">
        <v>2750</v>
      </c>
      <c r="B959" s="63" t="s">
        <v>2749</v>
      </c>
      <c r="C959" s="64">
        <v>1.5</v>
      </c>
    </row>
    <row r="960" spans="1:3">
      <c r="A960" s="59" t="s">
        <v>2751</v>
      </c>
      <c r="B960" s="60" t="s">
        <v>2752</v>
      </c>
      <c r="C960" s="61">
        <v>0</v>
      </c>
    </row>
    <row r="961" spans="1:3">
      <c r="A961" s="62" t="s">
        <v>2753</v>
      </c>
      <c r="B961" s="63" t="s">
        <v>2752</v>
      </c>
      <c r="C961" s="64">
        <v>0</v>
      </c>
    </row>
    <row r="962" spans="1:3">
      <c r="A962" s="59" t="s">
        <v>2754</v>
      </c>
      <c r="B962" s="60" t="s">
        <v>2755</v>
      </c>
      <c r="C962" s="61">
        <v>0</v>
      </c>
    </row>
    <row r="963" spans="1:3">
      <c r="A963" s="62" t="s">
        <v>2756</v>
      </c>
      <c r="B963" s="63" t="s">
        <v>2757</v>
      </c>
      <c r="C963" s="64">
        <v>0</v>
      </c>
    </row>
    <row r="964" spans="1:3">
      <c r="A964" s="59" t="s">
        <v>2758</v>
      </c>
      <c r="B964" s="60" t="s">
        <v>2759</v>
      </c>
      <c r="C964" s="61">
        <v>0</v>
      </c>
    </row>
    <row r="965" spans="1:3">
      <c r="A965" s="62" t="s">
        <v>2760</v>
      </c>
      <c r="B965" s="63" t="s">
        <v>2761</v>
      </c>
      <c r="C965" s="64">
        <v>0</v>
      </c>
    </row>
    <row r="966" spans="1:3">
      <c r="A966" s="59" t="s">
        <v>2762</v>
      </c>
      <c r="B966" s="60" t="s">
        <v>2763</v>
      </c>
      <c r="C966" s="61">
        <v>0.01</v>
      </c>
    </row>
    <row r="967" spans="1:3">
      <c r="A967" s="62" t="s">
        <v>2764</v>
      </c>
      <c r="B967" s="63" t="s">
        <v>2765</v>
      </c>
      <c r="C967" s="64">
        <v>0.01</v>
      </c>
    </row>
    <row r="968" spans="1:3">
      <c r="A968" s="59" t="s">
        <v>2766</v>
      </c>
      <c r="B968" s="60" t="s">
        <v>2767</v>
      </c>
      <c r="C968" s="61">
        <v>0.01</v>
      </c>
    </row>
    <row r="969" spans="1:3">
      <c r="A969" s="62" t="s">
        <v>2768</v>
      </c>
      <c r="B969" s="63" t="s">
        <v>2769</v>
      </c>
      <c r="C969" s="64">
        <v>0.01</v>
      </c>
    </row>
    <row r="970" spans="1:3">
      <c r="A970" s="59" t="s">
        <v>2770</v>
      </c>
      <c r="B970" s="60" t="s">
        <v>2771</v>
      </c>
      <c r="C970" s="61">
        <v>0.01</v>
      </c>
    </row>
    <row r="971" spans="1:3">
      <c r="A971" s="62" t="s">
        <v>2772</v>
      </c>
      <c r="B971" s="63" t="s">
        <v>2773</v>
      </c>
      <c r="C971" s="64">
        <v>0.01</v>
      </c>
    </row>
    <row r="972" spans="1:3">
      <c r="A972" s="59" t="s">
        <v>2774</v>
      </c>
      <c r="B972" s="60" t="s">
        <v>2775</v>
      </c>
      <c r="C972" s="61">
        <v>1.0999999999999999E-2</v>
      </c>
    </row>
    <row r="973" spans="1:3">
      <c r="A973" s="62" t="s">
        <v>2776</v>
      </c>
      <c r="B973" s="63" t="s">
        <v>2777</v>
      </c>
      <c r="C973" s="64">
        <v>1.0999999999999999E-2</v>
      </c>
    </row>
    <row r="974" spans="1:3">
      <c r="A974" s="59" t="s">
        <v>2778</v>
      </c>
      <c r="B974" s="60" t="s">
        <v>2779</v>
      </c>
      <c r="C974" s="61">
        <v>1.0999999999999999E-2</v>
      </c>
    </row>
    <row r="975" spans="1:3">
      <c r="A975" s="62" t="s">
        <v>2780</v>
      </c>
      <c r="B975" s="63" t="s">
        <v>2781</v>
      </c>
      <c r="C975" s="64">
        <v>1.0999999999999999E-2</v>
      </c>
    </row>
    <row r="976" spans="1:3">
      <c r="A976" s="59" t="s">
        <v>2782</v>
      </c>
      <c r="B976" s="60" t="s">
        <v>2783</v>
      </c>
      <c r="C976" s="61">
        <v>1.0999999999999999E-2</v>
      </c>
    </row>
    <row r="977" spans="1:3">
      <c r="A977" s="62" t="s">
        <v>2784</v>
      </c>
      <c r="B977" s="63" t="s">
        <v>2785</v>
      </c>
      <c r="C977" s="64">
        <v>1.0999999999999999E-2</v>
      </c>
    </row>
    <row r="978" spans="1:3">
      <c r="A978" s="59" t="s">
        <v>2786</v>
      </c>
      <c r="B978" s="60" t="s">
        <v>2787</v>
      </c>
      <c r="C978" s="61">
        <v>1.0999999999999999E-2</v>
      </c>
    </row>
    <row r="979" spans="1:3">
      <c r="A979" s="62" t="s">
        <v>2788</v>
      </c>
      <c r="B979" s="63" t="s">
        <v>2789</v>
      </c>
      <c r="C979" s="64">
        <v>1.2E-2</v>
      </c>
    </row>
    <row r="980" spans="1:3">
      <c r="A980" s="59" t="s">
        <v>2790</v>
      </c>
      <c r="B980" s="60" t="s">
        <v>2791</v>
      </c>
      <c r="C980" s="61">
        <v>1.0999999999999999E-2</v>
      </c>
    </row>
    <row r="981" spans="1:3">
      <c r="A981" s="62" t="s">
        <v>2792</v>
      </c>
      <c r="B981" s="63" t="s">
        <v>2793</v>
      </c>
      <c r="C981" s="64">
        <v>1.0999999999999999E-2</v>
      </c>
    </row>
    <row r="982" spans="1:3">
      <c r="A982" s="59" t="s">
        <v>2794</v>
      </c>
      <c r="B982" s="60" t="s">
        <v>2795</v>
      </c>
      <c r="C982" s="61">
        <v>0</v>
      </c>
    </row>
    <row r="983" spans="1:3">
      <c r="A983" s="62" t="s">
        <v>2796</v>
      </c>
      <c r="B983" s="63" t="s">
        <v>2797</v>
      </c>
      <c r="C983" s="64">
        <v>7.0000000000000001E-3</v>
      </c>
    </row>
    <row r="984" spans="1:3">
      <c r="A984" s="59" t="s">
        <v>2798</v>
      </c>
      <c r="B984" s="60" t="s">
        <v>2799</v>
      </c>
      <c r="C984" s="61">
        <v>7.0000000000000001E-3</v>
      </c>
    </row>
    <row r="985" spans="1:3">
      <c r="A985" s="62" t="s">
        <v>2800</v>
      </c>
      <c r="B985" s="63" t="s">
        <v>2801</v>
      </c>
      <c r="C985" s="64">
        <v>8.0000000000000002E-3</v>
      </c>
    </row>
    <row r="986" spans="1:3">
      <c r="A986" s="59" t="s">
        <v>2802</v>
      </c>
      <c r="B986" s="60" t="s">
        <v>2803</v>
      </c>
      <c r="C986" s="61">
        <v>8.0000000000000002E-3</v>
      </c>
    </row>
    <row r="987" spans="1:3">
      <c r="A987" s="62" t="s">
        <v>2804</v>
      </c>
      <c r="B987" s="63" t="s">
        <v>2805</v>
      </c>
      <c r="C987" s="64">
        <v>0</v>
      </c>
    </row>
    <row r="988" spans="1:3">
      <c r="A988" s="59" t="s">
        <v>2806</v>
      </c>
      <c r="B988" s="60" t="s">
        <v>2807</v>
      </c>
      <c r="C988" s="61">
        <v>8.0000000000000002E-3</v>
      </c>
    </row>
    <row r="989" spans="1:3">
      <c r="A989" s="62" t="s">
        <v>2808</v>
      </c>
      <c r="B989" s="63" t="s">
        <v>2809</v>
      </c>
      <c r="C989" s="64">
        <v>0</v>
      </c>
    </row>
    <row r="990" spans="1:3">
      <c r="A990" s="59" t="s">
        <v>2810</v>
      </c>
      <c r="B990" s="60" t="s">
        <v>2811</v>
      </c>
      <c r="C990" s="61">
        <v>8.9999999999999993E-3</v>
      </c>
    </row>
    <row r="991" spans="1:3">
      <c r="A991" s="62" t="s">
        <v>2812</v>
      </c>
      <c r="B991" s="63" t="s">
        <v>2813</v>
      </c>
      <c r="C991" s="64">
        <v>8.0000000000000002E-3</v>
      </c>
    </row>
    <row r="992" spans="1:3">
      <c r="A992" s="59" t="s">
        <v>2814</v>
      </c>
      <c r="B992" s="60" t="s">
        <v>2815</v>
      </c>
      <c r="C992" s="61">
        <v>8.0000000000000002E-3</v>
      </c>
    </row>
    <row r="993" spans="1:3">
      <c r="A993" s="62" t="s">
        <v>2816</v>
      </c>
      <c r="B993" s="63" t="s">
        <v>2817</v>
      </c>
      <c r="C993" s="64">
        <v>8.0000000000000002E-3</v>
      </c>
    </row>
    <row r="994" spans="1:3">
      <c r="A994" s="59" t="s">
        <v>2818</v>
      </c>
      <c r="B994" s="60" t="s">
        <v>2819</v>
      </c>
      <c r="C994" s="61">
        <v>8.0000000000000002E-3</v>
      </c>
    </row>
    <row r="995" spans="1:3">
      <c r="A995" s="62" t="s">
        <v>2820</v>
      </c>
      <c r="B995" s="63" t="s">
        <v>2821</v>
      </c>
      <c r="C995" s="64">
        <v>8.0000000000000002E-3</v>
      </c>
    </row>
    <row r="996" spans="1:3">
      <c r="A996" s="59" t="s">
        <v>2822</v>
      </c>
      <c r="B996" s="60" t="s">
        <v>2823</v>
      </c>
      <c r="C996" s="61">
        <v>8.0000000000000002E-3</v>
      </c>
    </row>
    <row r="997" spans="1:3">
      <c r="A997" s="62" t="s">
        <v>2824</v>
      </c>
      <c r="B997" s="63" t="s">
        <v>2825</v>
      </c>
      <c r="C997" s="64">
        <v>0</v>
      </c>
    </row>
    <row r="998" spans="1:3">
      <c r="A998" s="59" t="s">
        <v>2826</v>
      </c>
      <c r="B998" s="60" t="s">
        <v>2827</v>
      </c>
      <c r="C998" s="61">
        <v>8.0000000000000002E-3</v>
      </c>
    </row>
    <row r="999" spans="1:3">
      <c r="A999" s="62" t="s">
        <v>2828</v>
      </c>
      <c r="B999" s="63" t="s">
        <v>2829</v>
      </c>
      <c r="C999" s="64">
        <v>0</v>
      </c>
    </row>
    <row r="1000" spans="1:3">
      <c r="A1000" s="59" t="s">
        <v>2830</v>
      </c>
      <c r="B1000" s="60" t="s">
        <v>2831</v>
      </c>
      <c r="C1000" s="61">
        <v>7.0000000000000001E-3</v>
      </c>
    </row>
    <row r="1001" spans="1:3">
      <c r="A1001" s="62" t="s">
        <v>2832</v>
      </c>
      <c r="B1001" s="63" t="s">
        <v>2833</v>
      </c>
      <c r="C1001" s="64">
        <v>7.0000000000000001E-3</v>
      </c>
    </row>
    <row r="1002" spans="1:3">
      <c r="A1002" s="59" t="s">
        <v>2834</v>
      </c>
      <c r="B1002" s="60" t="s">
        <v>2835</v>
      </c>
      <c r="C1002" s="61">
        <v>7.0000000000000001E-3</v>
      </c>
    </row>
    <row r="1003" spans="1:3">
      <c r="A1003" s="62" t="s">
        <v>2836</v>
      </c>
      <c r="B1003" s="63" t="s">
        <v>2837</v>
      </c>
      <c r="C1003" s="64">
        <v>7.0000000000000001E-3</v>
      </c>
    </row>
    <row r="1004" spans="1:3">
      <c r="A1004" s="59" t="s">
        <v>2838</v>
      </c>
      <c r="B1004" s="60" t="s">
        <v>2839</v>
      </c>
      <c r="C1004" s="61">
        <v>7.0000000000000001E-3</v>
      </c>
    </row>
    <row r="1005" spans="1:3">
      <c r="A1005" s="62" t="s">
        <v>2840</v>
      </c>
      <c r="B1005" s="63" t="s">
        <v>2841</v>
      </c>
      <c r="C1005" s="64">
        <v>7.0000000000000001E-3</v>
      </c>
    </row>
    <row r="1006" spans="1:3">
      <c r="A1006" s="59" t="s">
        <v>2842</v>
      </c>
      <c r="B1006" s="60" t="s">
        <v>2843</v>
      </c>
      <c r="C1006" s="61">
        <v>3.9E-2</v>
      </c>
    </row>
    <row r="1007" spans="1:3">
      <c r="A1007" s="62" t="s">
        <v>2844</v>
      </c>
      <c r="B1007" s="63" t="s">
        <v>2845</v>
      </c>
      <c r="C1007" s="64">
        <v>4.2000000000000003E-2</v>
      </c>
    </row>
    <row r="1008" spans="1:3">
      <c r="A1008" s="59" t="s">
        <v>2846</v>
      </c>
      <c r="B1008" s="60" t="s">
        <v>2813</v>
      </c>
      <c r="C1008" s="61">
        <v>4.2999999999999997E-2</v>
      </c>
    </row>
    <row r="1009" spans="1:3">
      <c r="A1009" s="62" t="s">
        <v>2847</v>
      </c>
      <c r="B1009" s="63" t="s">
        <v>2848</v>
      </c>
      <c r="C1009" s="64">
        <v>4.3999999999999997E-2</v>
      </c>
    </row>
    <row r="1010" spans="1:3">
      <c r="A1010" s="59" t="s">
        <v>2849</v>
      </c>
      <c r="B1010" s="60" t="s">
        <v>2850</v>
      </c>
      <c r="C1010" s="61">
        <v>4.4999999999999998E-2</v>
      </c>
    </row>
    <row r="1011" spans="1:3">
      <c r="A1011" s="62" t="s">
        <v>2851</v>
      </c>
      <c r="B1011" s="63" t="s">
        <v>2852</v>
      </c>
      <c r="C1011" s="64">
        <v>4.4999999999999998E-2</v>
      </c>
    </row>
    <row r="1012" spans="1:3">
      <c r="A1012" s="59" t="s">
        <v>2853</v>
      </c>
      <c r="B1012" s="60" t="s">
        <v>2854</v>
      </c>
      <c r="C1012" s="61">
        <v>4.4999999999999998E-2</v>
      </c>
    </row>
    <row r="1013" spans="1:3">
      <c r="A1013" s="62" t="s">
        <v>2855</v>
      </c>
      <c r="B1013" s="63" t="s">
        <v>2856</v>
      </c>
      <c r="C1013" s="64">
        <v>4.7E-2</v>
      </c>
    </row>
    <row r="1014" spans="1:3">
      <c r="A1014" s="59" t="s">
        <v>2857</v>
      </c>
      <c r="B1014" s="60" t="s">
        <v>2858</v>
      </c>
      <c r="C1014" s="61">
        <v>4.7E-2</v>
      </c>
    </row>
    <row r="1015" spans="1:3">
      <c r="A1015" s="62" t="s">
        <v>2859</v>
      </c>
      <c r="B1015" s="63" t="s">
        <v>2860</v>
      </c>
      <c r="C1015" s="64">
        <v>4.8000000000000001E-2</v>
      </c>
    </row>
    <row r="1016" spans="1:3">
      <c r="A1016" s="59" t="s">
        <v>2861</v>
      </c>
      <c r="B1016" s="60" t="s">
        <v>2862</v>
      </c>
      <c r="C1016" s="61">
        <v>4.9000000000000002E-2</v>
      </c>
    </row>
    <row r="1017" spans="1:3">
      <c r="A1017" s="62" t="s">
        <v>2863</v>
      </c>
      <c r="B1017" s="63" t="s">
        <v>2864</v>
      </c>
      <c r="C1017" s="64">
        <v>0.05</v>
      </c>
    </row>
    <row r="1018" spans="1:3">
      <c r="A1018" s="59" t="s">
        <v>2865</v>
      </c>
      <c r="B1018" s="60" t="s">
        <v>2866</v>
      </c>
      <c r="C1018" s="61">
        <v>4.9000000000000002E-2</v>
      </c>
    </row>
    <row r="1019" spans="1:3">
      <c r="A1019" s="62" t="s">
        <v>2867</v>
      </c>
      <c r="B1019" s="63" t="s">
        <v>2868</v>
      </c>
      <c r="C1019" s="64">
        <v>5.0999999999999997E-2</v>
      </c>
    </row>
    <row r="1020" spans="1:3">
      <c r="A1020" s="59" t="s">
        <v>2869</v>
      </c>
      <c r="B1020" s="60" t="s">
        <v>2870</v>
      </c>
      <c r="C1020" s="61">
        <v>0.05</v>
      </c>
    </row>
    <row r="1021" spans="1:3">
      <c r="A1021" s="62" t="s">
        <v>2871</v>
      </c>
      <c r="B1021" s="63" t="s">
        <v>2872</v>
      </c>
      <c r="C1021" s="64">
        <v>0.05</v>
      </c>
    </row>
    <row r="1022" spans="1:3">
      <c r="A1022" s="59" t="s">
        <v>2873</v>
      </c>
      <c r="B1022" s="60" t="s">
        <v>2874</v>
      </c>
      <c r="C1022" s="61">
        <v>5.0999999999999997E-2</v>
      </c>
    </row>
    <row r="1023" spans="1:3">
      <c r="A1023" s="62" t="s">
        <v>2875</v>
      </c>
      <c r="B1023" s="63" t="s">
        <v>2876</v>
      </c>
      <c r="C1023" s="64">
        <v>5.1999999999999998E-2</v>
      </c>
    </row>
    <row r="1024" spans="1:3">
      <c r="A1024" s="59" t="s">
        <v>2877</v>
      </c>
      <c r="B1024" s="60" t="s">
        <v>2878</v>
      </c>
      <c r="C1024" s="61">
        <v>0</v>
      </c>
    </row>
    <row r="1025" spans="1:3">
      <c r="A1025" s="62" t="s">
        <v>2879</v>
      </c>
      <c r="B1025" s="63" t="s">
        <v>2880</v>
      </c>
      <c r="C1025" s="64">
        <v>0.05</v>
      </c>
    </row>
    <row r="1026" spans="1:3">
      <c r="A1026" s="59" t="s">
        <v>2881</v>
      </c>
      <c r="B1026" s="60" t="s">
        <v>2882</v>
      </c>
      <c r="C1026" s="61">
        <v>5.0999999999999997E-2</v>
      </c>
    </row>
    <row r="1027" spans="1:3">
      <c r="A1027" s="62" t="s">
        <v>2883</v>
      </c>
      <c r="B1027" s="63" t="s">
        <v>2884</v>
      </c>
      <c r="C1027" s="64">
        <v>5.1999999999999998E-2</v>
      </c>
    </row>
    <row r="1028" spans="1:3">
      <c r="A1028" s="59" t="s">
        <v>2885</v>
      </c>
      <c r="B1028" s="60" t="s">
        <v>2886</v>
      </c>
      <c r="C1028" s="61">
        <v>0</v>
      </c>
    </row>
    <row r="1029" spans="1:3">
      <c r="A1029" s="62" t="s">
        <v>2887</v>
      </c>
      <c r="B1029" s="63" t="s">
        <v>2888</v>
      </c>
      <c r="C1029" s="64">
        <v>5.1999999999999998E-2</v>
      </c>
    </row>
    <row r="1030" spans="1:3">
      <c r="A1030" s="59" t="s">
        <v>2889</v>
      </c>
      <c r="B1030" s="60" t="s">
        <v>2890</v>
      </c>
      <c r="C1030" s="61">
        <v>5.1999999999999998E-2</v>
      </c>
    </row>
    <row r="1031" spans="1:3">
      <c r="A1031" s="62" t="s">
        <v>2891</v>
      </c>
      <c r="B1031" s="63" t="s">
        <v>2892</v>
      </c>
      <c r="C1031" s="64">
        <v>3.5000000000000003E-2</v>
      </c>
    </row>
    <row r="1032" spans="1:3">
      <c r="A1032" s="59" t="s">
        <v>2893</v>
      </c>
      <c r="B1032" s="60" t="s">
        <v>2894</v>
      </c>
      <c r="C1032" s="61">
        <v>0</v>
      </c>
    </row>
    <row r="1033" spans="1:3">
      <c r="A1033" s="62" t="s">
        <v>2895</v>
      </c>
      <c r="B1033" s="63" t="s">
        <v>2896</v>
      </c>
      <c r="C1033" s="64">
        <v>3.5000000000000003E-2</v>
      </c>
    </row>
    <row r="1034" spans="1:3">
      <c r="A1034" s="59" t="s">
        <v>2897</v>
      </c>
      <c r="B1034" s="60" t="s">
        <v>2898</v>
      </c>
      <c r="C1034" s="61">
        <v>3.5000000000000003E-2</v>
      </c>
    </row>
    <row r="1035" spans="1:3">
      <c r="A1035" s="62" t="s">
        <v>2899</v>
      </c>
      <c r="B1035" s="63" t="s">
        <v>2900</v>
      </c>
      <c r="C1035" s="64">
        <v>3.4000000000000002E-2</v>
      </c>
    </row>
    <row r="1036" spans="1:3">
      <c r="A1036" s="59" t="s">
        <v>2901</v>
      </c>
      <c r="B1036" s="60" t="s">
        <v>2902</v>
      </c>
      <c r="C1036" s="61">
        <v>3.3000000000000002E-2</v>
      </c>
    </row>
    <row r="1037" spans="1:3">
      <c r="A1037" s="62" t="s">
        <v>2903</v>
      </c>
      <c r="B1037" s="63" t="s">
        <v>2904</v>
      </c>
      <c r="C1037" s="64">
        <v>3.3000000000000002E-2</v>
      </c>
    </row>
    <row r="1038" spans="1:3">
      <c r="A1038" s="59" t="s">
        <v>2905</v>
      </c>
      <c r="B1038" s="60" t="s">
        <v>2906</v>
      </c>
      <c r="C1038" s="61">
        <v>3.3000000000000002E-2</v>
      </c>
    </row>
    <row r="1039" spans="1:3">
      <c r="A1039" s="62" t="s">
        <v>2907</v>
      </c>
      <c r="B1039" s="63" t="s">
        <v>2908</v>
      </c>
      <c r="C1039" s="64">
        <v>3.2000000000000001E-2</v>
      </c>
    </row>
    <row r="1040" spans="1:3">
      <c r="A1040" s="59" t="s">
        <v>2909</v>
      </c>
      <c r="B1040" s="60" t="s">
        <v>2910</v>
      </c>
      <c r="C1040" s="61">
        <v>3.2000000000000001E-2</v>
      </c>
    </row>
    <row r="1041" spans="1:3">
      <c r="A1041" s="62" t="s">
        <v>2911</v>
      </c>
      <c r="B1041" s="63" t="s">
        <v>2912</v>
      </c>
      <c r="C1041" s="64">
        <v>3.1E-2</v>
      </c>
    </row>
    <row r="1042" spans="1:3">
      <c r="A1042" s="59" t="s">
        <v>2913</v>
      </c>
      <c r="B1042" s="60" t="s">
        <v>2914</v>
      </c>
      <c r="C1042" s="61">
        <v>0.03</v>
      </c>
    </row>
    <row r="1043" spans="1:3">
      <c r="A1043" s="62" t="s">
        <v>2915</v>
      </c>
      <c r="B1043" s="63" t="s">
        <v>2916</v>
      </c>
      <c r="C1043" s="64">
        <v>0.03</v>
      </c>
    </row>
    <row r="1044" spans="1:3">
      <c r="A1044" s="59" t="s">
        <v>2917</v>
      </c>
      <c r="B1044" s="60" t="s">
        <v>2918</v>
      </c>
      <c r="C1044" s="61">
        <v>2.9000000000000001E-2</v>
      </c>
    </row>
    <row r="1045" spans="1:3">
      <c r="A1045" s="62" t="s">
        <v>2919</v>
      </c>
      <c r="B1045" s="63" t="s">
        <v>2920</v>
      </c>
      <c r="C1045" s="64">
        <v>2.8000000000000001E-2</v>
      </c>
    </row>
    <row r="1046" spans="1:3">
      <c r="A1046" s="59" t="s">
        <v>2921</v>
      </c>
      <c r="B1046" s="60" t="s">
        <v>2922</v>
      </c>
      <c r="C1046" s="61">
        <v>2.7E-2</v>
      </c>
    </row>
    <row r="1047" spans="1:3">
      <c r="A1047" s="62" t="s">
        <v>2923</v>
      </c>
      <c r="B1047" s="63" t="s">
        <v>2924</v>
      </c>
      <c r="C1047" s="64">
        <v>2.7E-2</v>
      </c>
    </row>
    <row r="1048" spans="1:3">
      <c r="A1048" s="59" t="s">
        <v>2925</v>
      </c>
      <c r="B1048" s="60" t="s">
        <v>2926</v>
      </c>
      <c r="C1048" s="61">
        <v>2.5999999999999999E-2</v>
      </c>
    </row>
    <row r="1049" spans="1:3">
      <c r="A1049" s="62" t="s">
        <v>2927</v>
      </c>
      <c r="B1049" s="63" t="s">
        <v>2928</v>
      </c>
      <c r="C1049" s="64">
        <v>2.5000000000000001E-2</v>
      </c>
    </row>
    <row r="1050" spans="1:3">
      <c r="A1050" s="59" t="s">
        <v>2929</v>
      </c>
      <c r="B1050" s="60" t="s">
        <v>2930</v>
      </c>
      <c r="C1050" s="61">
        <v>2.4E-2</v>
      </c>
    </row>
    <row r="1051" spans="1:3">
      <c r="A1051" s="62" t="s">
        <v>2931</v>
      </c>
      <c r="B1051" s="63" t="s">
        <v>2932</v>
      </c>
      <c r="C1051" s="64">
        <v>2.3E-2</v>
      </c>
    </row>
    <row r="1052" spans="1:3">
      <c r="A1052" s="59" t="s">
        <v>2933</v>
      </c>
      <c r="B1052" s="60" t="s">
        <v>2934</v>
      </c>
      <c r="C1052" s="61">
        <v>2.1999999999999999E-2</v>
      </c>
    </row>
    <row r="1053" spans="1:3">
      <c r="A1053" s="62" t="s">
        <v>2935</v>
      </c>
      <c r="B1053" s="63" t="s">
        <v>2936</v>
      </c>
      <c r="C1053" s="64">
        <v>2.1000000000000001E-2</v>
      </c>
    </row>
    <row r="1054" spans="1:3">
      <c r="A1054" s="59" t="s">
        <v>2937</v>
      </c>
      <c r="B1054" s="60" t="s">
        <v>2938</v>
      </c>
      <c r="C1054" s="61">
        <v>1.9E-2</v>
      </c>
    </row>
    <row r="1055" spans="1:3">
      <c r="A1055" s="62" t="s">
        <v>2939</v>
      </c>
      <c r="B1055" s="63" t="s">
        <v>1794</v>
      </c>
      <c r="C1055" s="64">
        <v>6.6000000000000003E-2</v>
      </c>
    </row>
    <row r="1056" spans="1:3">
      <c r="A1056" s="59" t="s">
        <v>2940</v>
      </c>
      <c r="B1056" s="60" t="s">
        <v>2941</v>
      </c>
      <c r="C1056" s="61">
        <v>0</v>
      </c>
    </row>
    <row r="1057" spans="1:3">
      <c r="A1057" s="62" t="s">
        <v>2942</v>
      </c>
      <c r="B1057" s="63" t="s">
        <v>1796</v>
      </c>
      <c r="C1057" s="64">
        <v>6.5000000000000002E-2</v>
      </c>
    </row>
    <row r="1058" spans="1:3">
      <c r="A1058" s="59" t="s">
        <v>2943</v>
      </c>
      <c r="B1058" s="60" t="s">
        <v>2944</v>
      </c>
      <c r="C1058" s="61">
        <v>0</v>
      </c>
    </row>
    <row r="1059" spans="1:3">
      <c r="A1059" s="62" t="s">
        <v>836</v>
      </c>
      <c r="B1059" s="63" t="s">
        <v>2945</v>
      </c>
      <c r="C1059" s="64">
        <v>7.5999999999999998E-2</v>
      </c>
    </row>
    <row r="1060" spans="1:3">
      <c r="A1060" s="59" t="s">
        <v>838</v>
      </c>
      <c r="B1060" s="60" t="s">
        <v>2946</v>
      </c>
      <c r="C1060" s="61">
        <v>7.4999999999999997E-2</v>
      </c>
    </row>
    <row r="1061" spans="1:3">
      <c r="A1061" s="62" t="s">
        <v>839</v>
      </c>
      <c r="B1061" s="63" t="s">
        <v>1060</v>
      </c>
      <c r="C1061" s="64">
        <v>7.5999999999999998E-2</v>
      </c>
    </row>
    <row r="1062" spans="1:3">
      <c r="A1062" s="59" t="s">
        <v>840</v>
      </c>
      <c r="B1062" s="60" t="s">
        <v>1062</v>
      </c>
      <c r="C1062" s="61">
        <v>7.5999999999999998E-2</v>
      </c>
    </row>
    <row r="1063" spans="1:3">
      <c r="A1063" s="62" t="s">
        <v>841</v>
      </c>
      <c r="B1063" s="63" t="s">
        <v>2947</v>
      </c>
      <c r="C1063" s="64">
        <v>7.5999999999999998E-2</v>
      </c>
    </row>
    <row r="1064" spans="1:3">
      <c r="A1064" s="59" t="s">
        <v>842</v>
      </c>
      <c r="B1064" s="60" t="s">
        <v>1064</v>
      </c>
      <c r="C1064" s="61">
        <v>7.5999999999999998E-2</v>
      </c>
    </row>
    <row r="1065" spans="1:3">
      <c r="A1065" s="62" t="s">
        <v>843</v>
      </c>
      <c r="B1065" s="63" t="s">
        <v>1066</v>
      </c>
      <c r="C1065" s="64">
        <v>7.6999999999999999E-2</v>
      </c>
    </row>
    <row r="1066" spans="1:3">
      <c r="A1066" s="59" t="s">
        <v>2948</v>
      </c>
      <c r="B1066" s="60" t="s">
        <v>2949</v>
      </c>
      <c r="C1066" s="61">
        <v>0</v>
      </c>
    </row>
    <row r="1067" spans="1:3">
      <c r="A1067" s="62" t="s">
        <v>844</v>
      </c>
      <c r="B1067" s="63" t="s">
        <v>2950</v>
      </c>
      <c r="C1067" s="64">
        <v>7.5999999999999998E-2</v>
      </c>
    </row>
    <row r="1068" spans="1:3">
      <c r="A1068" s="59" t="s">
        <v>845</v>
      </c>
      <c r="B1068" s="60" t="s">
        <v>2951</v>
      </c>
      <c r="C1068" s="61">
        <v>7.5999999999999998E-2</v>
      </c>
    </row>
    <row r="1069" spans="1:3">
      <c r="A1069" s="62" t="s">
        <v>2952</v>
      </c>
      <c r="B1069" s="63" t="s">
        <v>2953</v>
      </c>
      <c r="C1069" s="64">
        <v>0</v>
      </c>
    </row>
    <row r="1070" spans="1:3">
      <c r="A1070" s="59" t="s">
        <v>846</v>
      </c>
      <c r="B1070" s="60" t="s">
        <v>2954</v>
      </c>
      <c r="C1070" s="61">
        <v>7.5999999999999998E-2</v>
      </c>
    </row>
    <row r="1071" spans="1:3">
      <c r="A1071" s="62" t="s">
        <v>2955</v>
      </c>
      <c r="B1071" s="63" t="s">
        <v>2956</v>
      </c>
      <c r="C1071" s="64">
        <v>0</v>
      </c>
    </row>
    <row r="1072" spans="1:3">
      <c r="A1072" s="59" t="s">
        <v>847</v>
      </c>
      <c r="B1072" s="60" t="s">
        <v>2957</v>
      </c>
      <c r="C1072" s="61">
        <v>7.5999999999999998E-2</v>
      </c>
    </row>
    <row r="1073" spans="1:3">
      <c r="A1073" s="62" t="s">
        <v>2958</v>
      </c>
      <c r="B1073" s="63" t="s">
        <v>2959</v>
      </c>
      <c r="C1073" s="64">
        <v>7.0999999999999994E-2</v>
      </c>
    </row>
    <row r="1074" spans="1:3">
      <c r="A1074" s="59" t="s">
        <v>848</v>
      </c>
      <c r="B1074" s="60" t="s">
        <v>2960</v>
      </c>
      <c r="C1074" s="61">
        <v>7.5999999999999998E-2</v>
      </c>
    </row>
    <row r="1075" spans="1:3">
      <c r="A1075" s="62" t="s">
        <v>2961</v>
      </c>
      <c r="B1075" s="63" t="s">
        <v>2962</v>
      </c>
      <c r="C1075" s="64">
        <v>0</v>
      </c>
    </row>
    <row r="1076" spans="1:3">
      <c r="A1076" s="59" t="s">
        <v>849</v>
      </c>
      <c r="B1076" s="60" t="s">
        <v>2963</v>
      </c>
      <c r="C1076" s="61">
        <v>7.6999999999999999E-2</v>
      </c>
    </row>
    <row r="1077" spans="1:3">
      <c r="A1077" s="62" t="s">
        <v>850</v>
      </c>
      <c r="B1077" s="63" t="s">
        <v>2964</v>
      </c>
      <c r="C1077" s="64">
        <v>7.6999999999999999E-2</v>
      </c>
    </row>
    <row r="1078" spans="1:3">
      <c r="A1078" s="59" t="s">
        <v>851</v>
      </c>
      <c r="B1078" s="60" t="s">
        <v>2965</v>
      </c>
      <c r="C1078" s="61">
        <v>7.5999999999999998E-2</v>
      </c>
    </row>
    <row r="1079" spans="1:3">
      <c r="A1079" s="62" t="s">
        <v>2966</v>
      </c>
      <c r="B1079" s="63" t="s">
        <v>2967</v>
      </c>
      <c r="C1079" s="64">
        <v>0</v>
      </c>
    </row>
    <row r="1080" spans="1:3">
      <c r="A1080" s="59" t="s">
        <v>852</v>
      </c>
      <c r="B1080" s="60" t="s">
        <v>2968</v>
      </c>
      <c r="C1080" s="61">
        <v>7.5999999999999998E-2</v>
      </c>
    </row>
    <row r="1081" spans="1:3">
      <c r="A1081" s="62" t="s">
        <v>2969</v>
      </c>
      <c r="B1081" s="63" t="s">
        <v>2970</v>
      </c>
      <c r="C1081" s="64">
        <v>0</v>
      </c>
    </row>
    <row r="1082" spans="1:3">
      <c r="A1082" s="59" t="s">
        <v>853</v>
      </c>
      <c r="B1082" s="60" t="s">
        <v>2971</v>
      </c>
      <c r="C1082" s="61">
        <v>7.2999999999999995E-2</v>
      </c>
    </row>
    <row r="1083" spans="1:3">
      <c r="A1083" s="62" t="s">
        <v>2972</v>
      </c>
      <c r="B1083" s="63" t="s">
        <v>2973</v>
      </c>
      <c r="C1083" s="64">
        <v>0</v>
      </c>
    </row>
    <row r="1084" spans="1:3">
      <c r="A1084" s="59" t="s">
        <v>855</v>
      </c>
      <c r="B1084" s="60" t="s">
        <v>2974</v>
      </c>
      <c r="C1084" s="61">
        <v>7.2999999999999995E-2</v>
      </c>
    </row>
    <row r="1085" spans="1:3">
      <c r="A1085" s="62" t="s">
        <v>856</v>
      </c>
      <c r="B1085" s="63" t="s">
        <v>2975</v>
      </c>
      <c r="C1085" s="64">
        <v>7.2999999999999995E-2</v>
      </c>
    </row>
    <row r="1086" spans="1:3">
      <c r="A1086" s="59" t="s">
        <v>2976</v>
      </c>
      <c r="B1086" s="60" t="s">
        <v>2977</v>
      </c>
      <c r="C1086" s="61">
        <v>0</v>
      </c>
    </row>
    <row r="1087" spans="1:3">
      <c r="A1087" s="62" t="s">
        <v>857</v>
      </c>
      <c r="B1087" s="63" t="s">
        <v>2978</v>
      </c>
      <c r="C1087" s="64">
        <v>7.3999999999999996E-2</v>
      </c>
    </row>
    <row r="1088" spans="1:3">
      <c r="A1088" s="59" t="s">
        <v>2979</v>
      </c>
      <c r="B1088" s="60" t="s">
        <v>2980</v>
      </c>
      <c r="C1088" s="61">
        <v>0</v>
      </c>
    </row>
    <row r="1089" spans="1:3">
      <c r="A1089" s="62" t="s">
        <v>858</v>
      </c>
      <c r="B1089" s="63" t="s">
        <v>2981</v>
      </c>
      <c r="C1089" s="64">
        <v>7.3999999999999996E-2</v>
      </c>
    </row>
    <row r="1090" spans="1:3">
      <c r="A1090" s="59" t="s">
        <v>859</v>
      </c>
      <c r="B1090" s="60" t="s">
        <v>2982</v>
      </c>
      <c r="C1090" s="61">
        <v>7.3999999999999996E-2</v>
      </c>
    </row>
    <row r="1091" spans="1:3">
      <c r="A1091" s="62" t="s">
        <v>2983</v>
      </c>
      <c r="B1091" s="63" t="s">
        <v>2984</v>
      </c>
      <c r="C1091" s="64">
        <v>0</v>
      </c>
    </row>
    <row r="1092" spans="1:3">
      <c r="A1092" s="59" t="s">
        <v>2985</v>
      </c>
      <c r="B1092" s="60" t="s">
        <v>1800</v>
      </c>
      <c r="C1092" s="61">
        <v>6.6000000000000003E-2</v>
      </c>
    </row>
    <row r="1093" spans="1:3">
      <c r="A1093" s="62" t="s">
        <v>2986</v>
      </c>
      <c r="B1093" s="63" t="s">
        <v>2987</v>
      </c>
      <c r="C1093" s="64">
        <v>0</v>
      </c>
    </row>
    <row r="1094" spans="1:3">
      <c r="A1094" s="59" t="s">
        <v>860</v>
      </c>
      <c r="B1094" s="60" t="s">
        <v>2988</v>
      </c>
      <c r="C1094" s="61">
        <v>7.2999999999999995E-2</v>
      </c>
    </row>
    <row r="1095" spans="1:3">
      <c r="A1095" s="62" t="s">
        <v>862</v>
      </c>
      <c r="B1095" s="63" t="s">
        <v>2989</v>
      </c>
      <c r="C1095" s="64">
        <v>7.2999999999999995E-2</v>
      </c>
    </row>
    <row r="1096" spans="1:3">
      <c r="A1096" s="59" t="s">
        <v>2990</v>
      </c>
      <c r="B1096" s="60" t="s">
        <v>2991</v>
      </c>
      <c r="C1096" s="61">
        <v>0</v>
      </c>
    </row>
    <row r="1097" spans="1:3">
      <c r="A1097" s="62" t="s">
        <v>863</v>
      </c>
      <c r="B1097" s="63" t="s">
        <v>2992</v>
      </c>
      <c r="C1097" s="64">
        <v>7.2999999999999995E-2</v>
      </c>
    </row>
    <row r="1098" spans="1:3">
      <c r="A1098" s="59" t="s">
        <v>864</v>
      </c>
      <c r="B1098" s="60" t="s">
        <v>2993</v>
      </c>
      <c r="C1098" s="61">
        <v>7.1999999999999995E-2</v>
      </c>
    </row>
    <row r="1099" spans="1:3">
      <c r="A1099" s="62" t="s">
        <v>865</v>
      </c>
      <c r="B1099" s="63" t="s">
        <v>2994</v>
      </c>
      <c r="C1099" s="64">
        <v>7.1999999999999995E-2</v>
      </c>
    </row>
    <row r="1100" spans="1:3">
      <c r="A1100" s="59" t="s">
        <v>866</v>
      </c>
      <c r="B1100" s="60" t="s">
        <v>2995</v>
      </c>
      <c r="C1100" s="61">
        <v>7.1999999999999995E-2</v>
      </c>
    </row>
    <row r="1101" spans="1:3">
      <c r="A1101" s="62" t="s">
        <v>867</v>
      </c>
      <c r="B1101" s="63" t="s">
        <v>2996</v>
      </c>
      <c r="C1101" s="64">
        <v>7.1999999999999995E-2</v>
      </c>
    </row>
    <row r="1102" spans="1:3">
      <c r="A1102" s="59" t="s">
        <v>868</v>
      </c>
      <c r="B1102" s="60" t="s">
        <v>2997</v>
      </c>
      <c r="C1102" s="61">
        <v>7.1999999999999995E-2</v>
      </c>
    </row>
    <row r="1103" spans="1:3">
      <c r="A1103" s="62" t="s">
        <v>869</v>
      </c>
      <c r="B1103" s="63" t="s">
        <v>2998</v>
      </c>
      <c r="C1103" s="64">
        <v>7.1999999999999995E-2</v>
      </c>
    </row>
    <row r="1104" spans="1:3">
      <c r="A1104" s="59" t="s">
        <v>870</v>
      </c>
      <c r="B1104" s="60" t="s">
        <v>2999</v>
      </c>
      <c r="C1104" s="61">
        <v>7.0999999999999994E-2</v>
      </c>
    </row>
    <row r="1105" spans="1:3">
      <c r="A1105" s="62" t="s">
        <v>871</v>
      </c>
      <c r="B1105" s="63" t="s">
        <v>3000</v>
      </c>
      <c r="C1105" s="64">
        <v>7.0999999999999994E-2</v>
      </c>
    </row>
    <row r="1106" spans="1:3">
      <c r="A1106" s="59" t="s">
        <v>872</v>
      </c>
      <c r="B1106" s="60" t="s">
        <v>3001</v>
      </c>
      <c r="C1106" s="61">
        <v>7.0999999999999994E-2</v>
      </c>
    </row>
    <row r="1107" spans="1:3">
      <c r="A1107" s="62" t="s">
        <v>3002</v>
      </c>
      <c r="B1107" s="63" t="s">
        <v>1798</v>
      </c>
      <c r="C1107" s="64">
        <v>0.224</v>
      </c>
    </row>
    <row r="1108" spans="1:3">
      <c r="A1108" s="59" t="s">
        <v>3003</v>
      </c>
      <c r="B1108" s="60" t="s">
        <v>3004</v>
      </c>
      <c r="C1108" s="61">
        <v>0</v>
      </c>
    </row>
    <row r="1109" spans="1:3">
      <c r="A1109" s="62" t="s">
        <v>873</v>
      </c>
      <c r="B1109" s="63" t="s">
        <v>3005</v>
      </c>
      <c r="C1109" s="64">
        <v>0.26200000000000001</v>
      </c>
    </row>
    <row r="1110" spans="1:3">
      <c r="A1110" s="59" t="s">
        <v>875</v>
      </c>
      <c r="B1110" s="60" t="s">
        <v>3006</v>
      </c>
      <c r="C1110" s="61">
        <v>0.26400000000000001</v>
      </c>
    </row>
    <row r="1111" spans="1:3">
      <c r="A1111" s="62" t="s">
        <v>876</v>
      </c>
      <c r="B1111" s="63" t="s">
        <v>2988</v>
      </c>
      <c r="C1111" s="64">
        <v>0.26600000000000001</v>
      </c>
    </row>
    <row r="1112" spans="1:3">
      <c r="A1112" s="59" t="s">
        <v>877</v>
      </c>
      <c r="B1112" s="60" t="s">
        <v>3007</v>
      </c>
      <c r="C1112" s="61">
        <v>0.26600000000000001</v>
      </c>
    </row>
    <row r="1113" spans="1:3">
      <c r="A1113" s="62" t="s">
        <v>878</v>
      </c>
      <c r="B1113" s="63" t="s">
        <v>3008</v>
      </c>
      <c r="C1113" s="64">
        <v>0.26700000000000002</v>
      </c>
    </row>
    <row r="1114" spans="1:3">
      <c r="A1114" s="59" t="s">
        <v>879</v>
      </c>
      <c r="B1114" s="60" t="s">
        <v>3009</v>
      </c>
      <c r="C1114" s="61">
        <v>0.26700000000000002</v>
      </c>
    </row>
    <row r="1115" spans="1:3">
      <c r="A1115" s="62" t="s">
        <v>880</v>
      </c>
      <c r="B1115" s="63" t="s">
        <v>3010</v>
      </c>
      <c r="C1115" s="64">
        <v>0.26700000000000002</v>
      </c>
    </row>
    <row r="1116" spans="1:3">
      <c r="A1116" s="59" t="s">
        <v>881</v>
      </c>
      <c r="B1116" s="60" t="s">
        <v>3011</v>
      </c>
      <c r="C1116" s="61">
        <v>0.26900000000000002</v>
      </c>
    </row>
    <row r="1117" spans="1:3">
      <c r="A1117" s="62" t="s">
        <v>3012</v>
      </c>
      <c r="B1117" s="63" t="s">
        <v>3013</v>
      </c>
      <c r="C1117" s="64">
        <v>0</v>
      </c>
    </row>
    <row r="1118" spans="1:3">
      <c r="A1118" s="59" t="s">
        <v>882</v>
      </c>
      <c r="B1118" s="60" t="s">
        <v>3014</v>
      </c>
      <c r="C1118" s="61">
        <v>0.26900000000000002</v>
      </c>
    </row>
    <row r="1119" spans="1:3">
      <c r="A1119" s="62" t="s">
        <v>3015</v>
      </c>
      <c r="B1119" s="63" t="s">
        <v>3016</v>
      </c>
      <c r="C1119" s="64">
        <v>0</v>
      </c>
    </row>
    <row r="1120" spans="1:3">
      <c r="A1120" s="59" t="s">
        <v>883</v>
      </c>
      <c r="B1120" s="60" t="s">
        <v>3017</v>
      </c>
      <c r="C1120" s="61">
        <v>0.27</v>
      </c>
    </row>
    <row r="1121" spans="1:3">
      <c r="A1121" s="62" t="s">
        <v>884</v>
      </c>
      <c r="B1121" s="63" t="s">
        <v>3018</v>
      </c>
      <c r="C1121" s="64">
        <v>0.27100000000000002</v>
      </c>
    </row>
    <row r="1122" spans="1:3">
      <c r="A1122" s="59" t="s">
        <v>3019</v>
      </c>
      <c r="B1122" s="60" t="s">
        <v>3020</v>
      </c>
      <c r="C1122" s="61">
        <v>0</v>
      </c>
    </row>
    <row r="1123" spans="1:3">
      <c r="A1123" s="62" t="s">
        <v>885</v>
      </c>
      <c r="B1123" s="63" t="s">
        <v>3021</v>
      </c>
      <c r="C1123" s="64">
        <v>0.27200000000000002</v>
      </c>
    </row>
    <row r="1124" spans="1:3">
      <c r="A1124" s="59" t="s">
        <v>3022</v>
      </c>
      <c r="B1124" s="60" t="s">
        <v>3023</v>
      </c>
      <c r="C1124" s="61">
        <v>0</v>
      </c>
    </row>
    <row r="1125" spans="1:3">
      <c r="A1125" s="62" t="s">
        <v>886</v>
      </c>
      <c r="B1125" s="63" t="s">
        <v>3024</v>
      </c>
      <c r="C1125" s="64">
        <v>0.27200000000000002</v>
      </c>
    </row>
    <row r="1126" spans="1:3">
      <c r="A1126" s="59" t="s">
        <v>3025</v>
      </c>
      <c r="B1126" s="60" t="s">
        <v>3026</v>
      </c>
      <c r="C1126" s="61">
        <v>0</v>
      </c>
    </row>
    <row r="1127" spans="1:3">
      <c r="A1127" s="62" t="s">
        <v>887</v>
      </c>
      <c r="B1127" s="63" t="s">
        <v>3027</v>
      </c>
      <c r="C1127" s="64">
        <v>0.27300000000000002</v>
      </c>
    </row>
    <row r="1128" spans="1:3">
      <c r="A1128" s="59" t="s">
        <v>3028</v>
      </c>
      <c r="B1128" s="60" t="s">
        <v>3029</v>
      </c>
      <c r="C1128" s="61">
        <v>0</v>
      </c>
    </row>
    <row r="1129" spans="1:3">
      <c r="A1129" s="62" t="s">
        <v>888</v>
      </c>
      <c r="B1129" s="63" t="s">
        <v>3030</v>
      </c>
      <c r="C1129" s="64">
        <v>0.27200000000000002</v>
      </c>
    </row>
    <row r="1130" spans="1:3">
      <c r="A1130" s="59" t="s">
        <v>889</v>
      </c>
      <c r="B1130" s="60" t="s">
        <v>3031</v>
      </c>
      <c r="C1130" s="61">
        <v>0.27300000000000002</v>
      </c>
    </row>
    <row r="1131" spans="1:3">
      <c r="A1131" s="62" t="s">
        <v>890</v>
      </c>
      <c r="B1131" s="63" t="s">
        <v>3032</v>
      </c>
      <c r="C1131" s="64">
        <v>0.27300000000000002</v>
      </c>
    </row>
    <row r="1132" spans="1:3">
      <c r="A1132" s="59" t="s">
        <v>891</v>
      </c>
      <c r="B1132" s="60" t="s">
        <v>3033</v>
      </c>
      <c r="C1132" s="61">
        <v>0.27400000000000002</v>
      </c>
    </row>
    <row r="1133" spans="1:3">
      <c r="A1133" s="62" t="s">
        <v>892</v>
      </c>
      <c r="B1133" s="63" t="s">
        <v>3034</v>
      </c>
      <c r="C1133" s="64">
        <v>0.27200000000000002</v>
      </c>
    </row>
    <row r="1134" spans="1:3">
      <c r="A1134" s="59" t="s">
        <v>3035</v>
      </c>
      <c r="B1134" s="60" t="s">
        <v>3036</v>
      </c>
      <c r="C1134" s="61">
        <v>0</v>
      </c>
    </row>
    <row r="1135" spans="1:3">
      <c r="A1135" s="62" t="s">
        <v>893</v>
      </c>
      <c r="B1135" s="63" t="s">
        <v>3037</v>
      </c>
      <c r="C1135" s="64">
        <v>0.27400000000000002</v>
      </c>
    </row>
    <row r="1136" spans="1:3">
      <c r="A1136" s="59" t="s">
        <v>894</v>
      </c>
      <c r="B1136" s="60" t="s">
        <v>3038</v>
      </c>
      <c r="C1136" s="61">
        <v>0.27400000000000002</v>
      </c>
    </row>
    <row r="1137" spans="1:3">
      <c r="A1137" s="62" t="s">
        <v>3039</v>
      </c>
      <c r="B1137" s="63" t="s">
        <v>3040</v>
      </c>
      <c r="C1137" s="64">
        <v>0</v>
      </c>
    </row>
    <row r="1138" spans="1:3">
      <c r="A1138" s="59" t="s">
        <v>895</v>
      </c>
      <c r="B1138" s="60" t="s">
        <v>3041</v>
      </c>
      <c r="C1138" s="61">
        <v>0.27400000000000002</v>
      </c>
    </row>
    <row r="1139" spans="1:3">
      <c r="A1139" s="62" t="s">
        <v>3042</v>
      </c>
      <c r="B1139" s="63" t="s">
        <v>1802</v>
      </c>
      <c r="C1139" s="64">
        <v>0.21099999999999999</v>
      </c>
    </row>
    <row r="1140" spans="1:3">
      <c r="A1140" s="59" t="s">
        <v>3043</v>
      </c>
      <c r="B1140" s="60" t="s">
        <v>3044</v>
      </c>
      <c r="C1140" s="61">
        <v>0.21099999999999999</v>
      </c>
    </row>
    <row r="1141" spans="1:3">
      <c r="A1141" s="62" t="s">
        <v>708</v>
      </c>
      <c r="B1141" s="63" t="s">
        <v>3045</v>
      </c>
      <c r="C1141" s="64">
        <v>0.24399999999999999</v>
      </c>
    </row>
    <row r="1142" spans="1:3">
      <c r="A1142" s="59" t="s">
        <v>3046</v>
      </c>
      <c r="B1142" s="60" t="s">
        <v>3047</v>
      </c>
      <c r="C1142" s="61">
        <v>0</v>
      </c>
    </row>
    <row r="1143" spans="1:3">
      <c r="A1143" s="62" t="s">
        <v>709</v>
      </c>
      <c r="B1143" s="63" t="s">
        <v>3048</v>
      </c>
      <c r="C1143" s="64">
        <v>0.24399999999999999</v>
      </c>
    </row>
    <row r="1144" spans="1:3">
      <c r="A1144" s="59" t="s">
        <v>710</v>
      </c>
      <c r="B1144" s="60" t="s">
        <v>3049</v>
      </c>
      <c r="C1144" s="61">
        <v>0.24299999999999999</v>
      </c>
    </row>
    <row r="1145" spans="1:3">
      <c r="A1145" s="62" t="s">
        <v>3050</v>
      </c>
      <c r="B1145" s="63" t="s">
        <v>3051</v>
      </c>
      <c r="C1145" s="64">
        <v>0</v>
      </c>
    </row>
    <row r="1146" spans="1:3">
      <c r="A1146" s="59" t="s">
        <v>711</v>
      </c>
      <c r="B1146" s="60" t="s">
        <v>3052</v>
      </c>
      <c r="C1146" s="61">
        <v>0.24199999999999999</v>
      </c>
    </row>
    <row r="1147" spans="1:3">
      <c r="A1147" s="62" t="s">
        <v>712</v>
      </c>
      <c r="B1147" s="63" t="s">
        <v>3053</v>
      </c>
      <c r="C1147" s="64">
        <v>0.24199999999999999</v>
      </c>
    </row>
    <row r="1148" spans="1:3">
      <c r="A1148" s="59" t="s">
        <v>3054</v>
      </c>
      <c r="B1148" s="60" t="s">
        <v>3055</v>
      </c>
      <c r="C1148" s="61">
        <v>0</v>
      </c>
    </row>
    <row r="1149" spans="1:3">
      <c r="A1149" s="62" t="s">
        <v>713</v>
      </c>
      <c r="B1149" s="63" t="s">
        <v>3056</v>
      </c>
      <c r="C1149" s="64">
        <v>0.24099999999999999</v>
      </c>
    </row>
    <row r="1150" spans="1:3">
      <c r="A1150" s="59" t="s">
        <v>714</v>
      </c>
      <c r="B1150" s="60" t="s">
        <v>3057</v>
      </c>
      <c r="C1150" s="61">
        <v>0.24099999999999999</v>
      </c>
    </row>
    <row r="1151" spans="1:3">
      <c r="A1151" s="62" t="s">
        <v>715</v>
      </c>
      <c r="B1151" s="63" t="s">
        <v>3058</v>
      </c>
      <c r="C1151" s="64">
        <v>0.24</v>
      </c>
    </row>
    <row r="1152" spans="1:3">
      <c r="A1152" s="59" t="s">
        <v>3059</v>
      </c>
      <c r="B1152" s="60" t="s">
        <v>3060</v>
      </c>
      <c r="C1152" s="61">
        <v>0</v>
      </c>
    </row>
    <row r="1153" spans="1:3">
      <c r="A1153" s="62" t="s">
        <v>716</v>
      </c>
      <c r="B1153" s="63" t="s">
        <v>3061</v>
      </c>
      <c r="C1153" s="64">
        <v>0.23899999999999999</v>
      </c>
    </row>
    <row r="1154" spans="1:3">
      <c r="A1154" s="59" t="s">
        <v>717</v>
      </c>
      <c r="B1154" s="60" t="s">
        <v>3062</v>
      </c>
      <c r="C1154" s="61">
        <v>0.23899999999999999</v>
      </c>
    </row>
    <row r="1155" spans="1:3">
      <c r="A1155" s="62" t="s">
        <v>3063</v>
      </c>
      <c r="B1155" s="63" t="s">
        <v>3064</v>
      </c>
      <c r="C1155" s="64">
        <v>0</v>
      </c>
    </row>
    <row r="1156" spans="1:3">
      <c r="A1156" s="59" t="s">
        <v>718</v>
      </c>
      <c r="B1156" s="60" t="s">
        <v>3065</v>
      </c>
      <c r="C1156" s="61">
        <v>0.23799999999999999</v>
      </c>
    </row>
    <row r="1157" spans="1:3">
      <c r="A1157" s="62" t="s">
        <v>719</v>
      </c>
      <c r="B1157" s="63" t="s">
        <v>3066</v>
      </c>
      <c r="C1157" s="64">
        <v>0.23699999999999999</v>
      </c>
    </row>
    <row r="1158" spans="1:3">
      <c r="A1158" s="59" t="s">
        <v>720</v>
      </c>
      <c r="B1158" s="60" t="s">
        <v>3067</v>
      </c>
      <c r="C1158" s="61">
        <v>0.23599999999999999</v>
      </c>
    </row>
    <row r="1159" spans="1:3">
      <c r="A1159" s="62" t="s">
        <v>3068</v>
      </c>
      <c r="B1159" s="63" t="s">
        <v>3069</v>
      </c>
      <c r="C1159" s="64">
        <v>0</v>
      </c>
    </row>
    <row r="1160" spans="1:3">
      <c r="A1160" s="59" t="s">
        <v>721</v>
      </c>
      <c r="B1160" s="60" t="s">
        <v>3070</v>
      </c>
      <c r="C1160" s="61">
        <v>0.23599999999999999</v>
      </c>
    </row>
    <row r="1161" spans="1:3">
      <c r="A1161" s="62" t="s">
        <v>722</v>
      </c>
      <c r="B1161" s="63" t="s">
        <v>3071</v>
      </c>
      <c r="C1161" s="64">
        <v>0.23499999999999999</v>
      </c>
    </row>
    <row r="1162" spans="1:3">
      <c r="A1162" s="59" t="s">
        <v>723</v>
      </c>
      <c r="B1162" s="60" t="s">
        <v>3072</v>
      </c>
      <c r="C1162" s="61">
        <v>0.23400000000000001</v>
      </c>
    </row>
    <row r="1163" spans="1:3">
      <c r="A1163" s="62" t="s">
        <v>3073</v>
      </c>
      <c r="B1163" s="63" t="s">
        <v>3074</v>
      </c>
      <c r="C1163" s="64">
        <v>0.23</v>
      </c>
    </row>
    <row r="1164" spans="1:3">
      <c r="A1164" s="59" t="s">
        <v>724</v>
      </c>
      <c r="B1164" s="60" t="s">
        <v>3075</v>
      </c>
      <c r="C1164" s="61">
        <v>0.23300000000000001</v>
      </c>
    </row>
    <row r="1165" spans="1:3">
      <c r="A1165" s="62" t="s">
        <v>725</v>
      </c>
      <c r="B1165" s="63" t="s">
        <v>3076</v>
      </c>
      <c r="C1165" s="64">
        <v>0.23200000000000001</v>
      </c>
    </row>
    <row r="1166" spans="1:3">
      <c r="A1166" s="59" t="s">
        <v>726</v>
      </c>
      <c r="B1166" s="60" t="s">
        <v>3077</v>
      </c>
      <c r="C1166" s="61">
        <v>0.23100000000000001</v>
      </c>
    </row>
    <row r="1167" spans="1:3">
      <c r="A1167" s="62" t="s">
        <v>727</v>
      </c>
      <c r="B1167" s="63" t="s">
        <v>3078</v>
      </c>
      <c r="C1167" s="64">
        <v>0.23</v>
      </c>
    </row>
    <row r="1168" spans="1:3">
      <c r="A1168" s="59" t="s">
        <v>728</v>
      </c>
      <c r="B1168" s="60" t="s">
        <v>3079</v>
      </c>
      <c r="C1168" s="61">
        <v>0.22800000000000001</v>
      </c>
    </row>
    <row r="1169" spans="1:3">
      <c r="A1169" s="62" t="s">
        <v>3080</v>
      </c>
      <c r="B1169" s="63" t="s">
        <v>3081</v>
      </c>
      <c r="C1169" s="64">
        <v>0</v>
      </c>
    </row>
    <row r="1170" spans="1:3">
      <c r="A1170" s="59" t="s">
        <v>106</v>
      </c>
      <c r="B1170" s="60" t="s">
        <v>3082</v>
      </c>
      <c r="C1170" s="61">
        <v>0.48599999999999999</v>
      </c>
    </row>
    <row r="1171" spans="1:3">
      <c r="A1171" s="62" t="s">
        <v>3083</v>
      </c>
      <c r="B1171" s="63" t="s">
        <v>3082</v>
      </c>
      <c r="C1171" s="64">
        <v>0</v>
      </c>
    </row>
    <row r="1172" spans="1:3">
      <c r="A1172" s="59" t="s">
        <v>3084</v>
      </c>
      <c r="B1172" s="60" t="s">
        <v>3085</v>
      </c>
      <c r="C1172" s="61">
        <v>0</v>
      </c>
    </row>
    <row r="1173" spans="1:3">
      <c r="A1173" s="62" t="s">
        <v>466</v>
      </c>
      <c r="B1173" s="63" t="s">
        <v>3086</v>
      </c>
      <c r="C1173" s="64">
        <v>0.60899999999999999</v>
      </c>
    </row>
    <row r="1174" spans="1:3">
      <c r="A1174" s="59" t="s">
        <v>3087</v>
      </c>
      <c r="B1174" s="60" t="s">
        <v>3088</v>
      </c>
      <c r="C1174" s="61">
        <v>0.66500000000000004</v>
      </c>
    </row>
    <row r="1175" spans="1:3">
      <c r="A1175" s="62" t="s">
        <v>473</v>
      </c>
      <c r="B1175" s="63" t="s">
        <v>3089</v>
      </c>
      <c r="C1175" s="64">
        <v>0.53200000000000003</v>
      </c>
    </row>
    <row r="1176" spans="1:3">
      <c r="A1176" s="59" t="s">
        <v>481</v>
      </c>
      <c r="B1176" s="60" t="s">
        <v>3090</v>
      </c>
      <c r="C1176" s="61">
        <v>0.64800000000000002</v>
      </c>
    </row>
    <row r="1177" spans="1:3">
      <c r="A1177" s="62" t="s">
        <v>489</v>
      </c>
      <c r="B1177" s="63" t="s">
        <v>3091</v>
      </c>
      <c r="C1177" s="64">
        <v>0.46700000000000003</v>
      </c>
    </row>
    <row r="1178" spans="1:3">
      <c r="A1178" s="59" t="s">
        <v>3092</v>
      </c>
      <c r="B1178" s="60" t="s">
        <v>3093</v>
      </c>
      <c r="C1178" s="61">
        <v>0.442</v>
      </c>
    </row>
    <row r="1179" spans="1:3">
      <c r="A1179" s="62" t="s">
        <v>459</v>
      </c>
      <c r="B1179" s="63" t="s">
        <v>3094</v>
      </c>
      <c r="C1179" s="64">
        <v>0.51600000000000001</v>
      </c>
    </row>
    <row r="1180" spans="1:3">
      <c r="A1180" s="59" t="s">
        <v>3095</v>
      </c>
      <c r="B1180" s="60" t="s">
        <v>3094</v>
      </c>
      <c r="C1180" s="61">
        <v>0</v>
      </c>
    </row>
    <row r="1181" spans="1:3">
      <c r="A1181" s="62" t="s">
        <v>3096</v>
      </c>
      <c r="B1181" s="63" t="s">
        <v>3097</v>
      </c>
      <c r="C1181" s="64">
        <v>0</v>
      </c>
    </row>
    <row r="1182" spans="1:3">
      <c r="A1182" s="59" t="s">
        <v>467</v>
      </c>
      <c r="B1182" s="60" t="s">
        <v>3098</v>
      </c>
      <c r="C1182" s="61">
        <v>0.63900000000000001</v>
      </c>
    </row>
    <row r="1183" spans="1:3">
      <c r="A1183" s="62" t="s">
        <v>3099</v>
      </c>
      <c r="B1183" s="63" t="s">
        <v>3100</v>
      </c>
      <c r="C1183" s="64">
        <v>0.69499999999999995</v>
      </c>
    </row>
    <row r="1184" spans="1:3">
      <c r="A1184" s="59" t="s">
        <v>475</v>
      </c>
      <c r="B1184" s="60" t="s">
        <v>3101</v>
      </c>
      <c r="C1184" s="61">
        <v>0.56200000000000006</v>
      </c>
    </row>
    <row r="1185" spans="1:3">
      <c r="A1185" s="62" t="s">
        <v>483</v>
      </c>
      <c r="B1185" s="63" t="s">
        <v>3102</v>
      </c>
      <c r="C1185" s="64">
        <v>0.67800000000000005</v>
      </c>
    </row>
    <row r="1186" spans="1:3">
      <c r="A1186" s="59" t="s">
        <v>491</v>
      </c>
      <c r="B1186" s="60" t="s">
        <v>3103</v>
      </c>
      <c r="C1186" s="61">
        <v>0.497</v>
      </c>
    </row>
    <row r="1187" spans="1:3">
      <c r="A1187" s="62" t="s">
        <v>3104</v>
      </c>
      <c r="B1187" s="63" t="s">
        <v>3105</v>
      </c>
      <c r="C1187" s="64">
        <v>0.47199999999999998</v>
      </c>
    </row>
    <row r="1188" spans="1:3">
      <c r="A1188" s="59" t="s">
        <v>460</v>
      </c>
      <c r="B1188" s="60" t="s">
        <v>3106</v>
      </c>
      <c r="C1188" s="61">
        <v>0.60699999999999998</v>
      </c>
    </row>
    <row r="1189" spans="1:3">
      <c r="A1189" s="62" t="s">
        <v>3107</v>
      </c>
      <c r="B1189" s="63" t="s">
        <v>3106</v>
      </c>
      <c r="C1189" s="64">
        <v>0</v>
      </c>
    </row>
    <row r="1190" spans="1:3">
      <c r="A1190" s="59" t="s">
        <v>3108</v>
      </c>
      <c r="B1190" s="60" t="s">
        <v>3109</v>
      </c>
      <c r="C1190" s="61">
        <v>0.63700000000000001</v>
      </c>
    </row>
    <row r="1191" spans="1:3">
      <c r="A1191" s="62" t="s">
        <v>468</v>
      </c>
      <c r="B1191" s="63" t="s">
        <v>3110</v>
      </c>
      <c r="C1191" s="64">
        <v>0.73</v>
      </c>
    </row>
    <row r="1192" spans="1:3">
      <c r="A1192" s="59" t="s">
        <v>3111</v>
      </c>
      <c r="B1192" s="60" t="s">
        <v>3112</v>
      </c>
      <c r="C1192" s="61">
        <v>0.78600000000000003</v>
      </c>
    </row>
    <row r="1193" spans="1:3">
      <c r="A1193" s="62" t="s">
        <v>476</v>
      </c>
      <c r="B1193" s="63" t="s">
        <v>3113</v>
      </c>
      <c r="C1193" s="64">
        <v>0.65300000000000002</v>
      </c>
    </row>
    <row r="1194" spans="1:3">
      <c r="A1194" s="59" t="s">
        <v>484</v>
      </c>
      <c r="B1194" s="60" t="s">
        <v>3114</v>
      </c>
      <c r="C1194" s="61">
        <v>0.76900000000000002</v>
      </c>
    </row>
    <row r="1195" spans="1:3">
      <c r="A1195" s="62" t="s">
        <v>492</v>
      </c>
      <c r="B1195" s="63" t="s">
        <v>3115</v>
      </c>
      <c r="C1195" s="64">
        <v>0.58799999999999997</v>
      </c>
    </row>
    <row r="1196" spans="1:3">
      <c r="A1196" s="59" t="s">
        <v>3116</v>
      </c>
      <c r="B1196" s="60" t="s">
        <v>3117</v>
      </c>
      <c r="C1196" s="61">
        <v>0.56299999999999994</v>
      </c>
    </row>
    <row r="1197" spans="1:3">
      <c r="A1197" s="62" t="s">
        <v>3118</v>
      </c>
      <c r="B1197" s="63" t="s">
        <v>3119</v>
      </c>
      <c r="C1197" s="64">
        <v>0.59199999999999997</v>
      </c>
    </row>
    <row r="1198" spans="1:3">
      <c r="A1198" s="59" t="s">
        <v>3120</v>
      </c>
      <c r="B1198" s="60" t="s">
        <v>3121</v>
      </c>
      <c r="C1198" s="61">
        <v>1.2490000000000001</v>
      </c>
    </row>
    <row r="1199" spans="1:3">
      <c r="A1199" s="62" t="s">
        <v>461</v>
      </c>
      <c r="B1199" s="63" t="s">
        <v>3122</v>
      </c>
      <c r="C1199" s="64">
        <v>1.2909999999999999</v>
      </c>
    </row>
    <row r="1200" spans="1:3">
      <c r="A1200" s="59" t="s">
        <v>3123</v>
      </c>
      <c r="B1200" s="60" t="s">
        <v>3122</v>
      </c>
      <c r="C1200" s="61">
        <v>0</v>
      </c>
    </row>
    <row r="1201" spans="1:3">
      <c r="A1201" s="62" t="s">
        <v>469</v>
      </c>
      <c r="B1201" s="63" t="s">
        <v>3124</v>
      </c>
      <c r="C1201" s="64">
        <v>1.4470000000000001</v>
      </c>
    </row>
    <row r="1202" spans="1:3">
      <c r="A1202" s="59" t="s">
        <v>3125</v>
      </c>
      <c r="B1202" s="60" t="s">
        <v>3126</v>
      </c>
      <c r="C1202" s="61">
        <v>1.47</v>
      </c>
    </row>
    <row r="1203" spans="1:3">
      <c r="A1203" s="62" t="s">
        <v>477</v>
      </c>
      <c r="B1203" s="63" t="s">
        <v>3127</v>
      </c>
      <c r="C1203" s="64">
        <v>1.337</v>
      </c>
    </row>
    <row r="1204" spans="1:3">
      <c r="A1204" s="59" t="s">
        <v>485</v>
      </c>
      <c r="B1204" s="60" t="s">
        <v>3128</v>
      </c>
      <c r="C1204" s="61">
        <v>1.4370000000000001</v>
      </c>
    </row>
    <row r="1205" spans="1:3">
      <c r="A1205" s="62" t="s">
        <v>493</v>
      </c>
      <c r="B1205" s="63" t="s">
        <v>3129</v>
      </c>
      <c r="C1205" s="64">
        <v>1.272</v>
      </c>
    </row>
    <row r="1206" spans="1:3">
      <c r="A1206" s="59" t="s">
        <v>463</v>
      </c>
      <c r="B1206" s="60" t="s">
        <v>3130</v>
      </c>
      <c r="C1206" s="61">
        <v>1.2609999999999999</v>
      </c>
    </row>
    <row r="1207" spans="1:3">
      <c r="A1207" s="62" t="s">
        <v>3131</v>
      </c>
      <c r="B1207" s="63" t="s">
        <v>3130</v>
      </c>
      <c r="C1207" s="64">
        <v>0</v>
      </c>
    </row>
    <row r="1208" spans="1:3">
      <c r="A1208" s="59" t="s">
        <v>3132</v>
      </c>
      <c r="B1208" s="60" t="s">
        <v>3133</v>
      </c>
      <c r="C1208" s="61">
        <v>0</v>
      </c>
    </row>
    <row r="1209" spans="1:3">
      <c r="A1209" s="62" t="s">
        <v>3134</v>
      </c>
      <c r="B1209" s="63" t="s">
        <v>3135</v>
      </c>
      <c r="C1209" s="64">
        <v>0</v>
      </c>
    </row>
    <row r="1210" spans="1:3">
      <c r="A1210" s="59" t="s">
        <v>470</v>
      </c>
      <c r="B1210" s="60" t="s">
        <v>3136</v>
      </c>
      <c r="C1210" s="61">
        <v>1.417</v>
      </c>
    </row>
    <row r="1211" spans="1:3">
      <c r="A1211" s="62" t="s">
        <v>3137</v>
      </c>
      <c r="B1211" s="63" t="s">
        <v>3138</v>
      </c>
      <c r="C1211" s="64">
        <v>1.44</v>
      </c>
    </row>
    <row r="1212" spans="1:3">
      <c r="A1212" s="59" t="s">
        <v>478</v>
      </c>
      <c r="B1212" s="60" t="s">
        <v>3139</v>
      </c>
      <c r="C1212" s="61">
        <v>1.3069999999999999</v>
      </c>
    </row>
    <row r="1213" spans="1:3">
      <c r="A1213" s="62" t="s">
        <v>486</v>
      </c>
      <c r="B1213" s="63" t="s">
        <v>3140</v>
      </c>
      <c r="C1213" s="64">
        <v>1.407</v>
      </c>
    </row>
    <row r="1214" spans="1:3">
      <c r="A1214" s="59" t="s">
        <v>494</v>
      </c>
      <c r="B1214" s="60" t="s">
        <v>3141</v>
      </c>
      <c r="C1214" s="61">
        <v>1.242</v>
      </c>
    </row>
    <row r="1215" spans="1:3">
      <c r="A1215" s="62" t="s">
        <v>3142</v>
      </c>
      <c r="B1215" s="63" t="s">
        <v>3143</v>
      </c>
      <c r="C1215" s="64">
        <v>1.2490000000000001</v>
      </c>
    </row>
    <row r="1216" spans="1:3">
      <c r="A1216" s="59" t="s">
        <v>464</v>
      </c>
      <c r="B1216" s="60" t="s">
        <v>3144</v>
      </c>
      <c r="C1216" s="61">
        <v>1.2909999999999999</v>
      </c>
    </row>
    <row r="1217" spans="1:3">
      <c r="A1217" s="62" t="s">
        <v>3145</v>
      </c>
      <c r="B1217" s="63" t="s">
        <v>3144</v>
      </c>
      <c r="C1217" s="64">
        <v>0</v>
      </c>
    </row>
    <row r="1218" spans="1:3">
      <c r="A1218" s="59" t="s">
        <v>3146</v>
      </c>
      <c r="B1218" s="60" t="s">
        <v>3147</v>
      </c>
      <c r="C1218" s="61">
        <v>0</v>
      </c>
    </row>
    <row r="1219" spans="1:3">
      <c r="A1219" s="62" t="s">
        <v>471</v>
      </c>
      <c r="B1219" s="63" t="s">
        <v>3148</v>
      </c>
      <c r="C1219" s="64">
        <v>1.4470000000000001</v>
      </c>
    </row>
    <row r="1220" spans="1:3">
      <c r="A1220" s="59" t="s">
        <v>3149</v>
      </c>
      <c r="B1220" s="60" t="s">
        <v>3150</v>
      </c>
      <c r="C1220" s="61">
        <v>1.47</v>
      </c>
    </row>
    <row r="1221" spans="1:3">
      <c r="A1221" s="62" t="s">
        <v>479</v>
      </c>
      <c r="B1221" s="63" t="s">
        <v>3151</v>
      </c>
      <c r="C1221" s="64">
        <v>1.337</v>
      </c>
    </row>
    <row r="1222" spans="1:3">
      <c r="A1222" s="59" t="s">
        <v>487</v>
      </c>
      <c r="B1222" s="60" t="s">
        <v>3152</v>
      </c>
      <c r="C1222" s="61">
        <v>1.4370000000000001</v>
      </c>
    </row>
    <row r="1223" spans="1:3">
      <c r="A1223" s="62" t="s">
        <v>495</v>
      </c>
      <c r="B1223" s="63" t="s">
        <v>3153</v>
      </c>
      <c r="C1223" s="64">
        <v>1.272</v>
      </c>
    </row>
    <row r="1224" spans="1:3">
      <c r="A1224" s="59" t="s">
        <v>3154</v>
      </c>
      <c r="B1224" s="60" t="s">
        <v>3155</v>
      </c>
      <c r="C1224" s="61">
        <v>1.3819999999999999</v>
      </c>
    </row>
    <row r="1225" spans="1:3">
      <c r="A1225" s="62" t="s">
        <v>465</v>
      </c>
      <c r="B1225" s="63" t="s">
        <v>3156</v>
      </c>
      <c r="C1225" s="64">
        <v>1.4239999999999999</v>
      </c>
    </row>
    <row r="1226" spans="1:3">
      <c r="A1226" s="59" t="s">
        <v>3157</v>
      </c>
      <c r="B1226" s="60" t="s">
        <v>3156</v>
      </c>
      <c r="C1226" s="61">
        <v>0</v>
      </c>
    </row>
    <row r="1227" spans="1:3">
      <c r="A1227" s="62" t="s">
        <v>472</v>
      </c>
      <c r="B1227" s="63" t="s">
        <v>3158</v>
      </c>
      <c r="C1227" s="64">
        <v>1.58</v>
      </c>
    </row>
    <row r="1228" spans="1:3">
      <c r="A1228" s="59" t="s">
        <v>3159</v>
      </c>
      <c r="B1228" s="60" t="s">
        <v>3160</v>
      </c>
      <c r="C1228" s="61">
        <v>1.603</v>
      </c>
    </row>
    <row r="1229" spans="1:3">
      <c r="A1229" s="62" t="s">
        <v>480</v>
      </c>
      <c r="B1229" s="63" t="s">
        <v>3161</v>
      </c>
      <c r="C1229" s="64">
        <v>1.47</v>
      </c>
    </row>
    <row r="1230" spans="1:3">
      <c r="A1230" s="59" t="s">
        <v>488</v>
      </c>
      <c r="B1230" s="60" t="s">
        <v>3162</v>
      </c>
      <c r="C1230" s="61">
        <v>1.57</v>
      </c>
    </row>
    <row r="1231" spans="1:3">
      <c r="A1231" s="62" t="s">
        <v>496</v>
      </c>
      <c r="B1231" s="63" t="s">
        <v>3163</v>
      </c>
      <c r="C1231" s="64">
        <v>1.405</v>
      </c>
    </row>
    <row r="1232" spans="1:3">
      <c r="A1232" s="59" t="s">
        <v>3164</v>
      </c>
      <c r="B1232" s="60" t="s">
        <v>3165</v>
      </c>
      <c r="C1232" s="61">
        <v>2.306</v>
      </c>
    </row>
    <row r="1233" spans="1:3">
      <c r="A1233" s="62" t="s">
        <v>3166</v>
      </c>
      <c r="B1233" s="63" t="s">
        <v>3165</v>
      </c>
      <c r="C1233" s="64">
        <v>2.2999999999999998</v>
      </c>
    </row>
    <row r="1234" spans="1:3">
      <c r="A1234" s="59" t="s">
        <v>545</v>
      </c>
      <c r="B1234" s="60" t="s">
        <v>3167</v>
      </c>
      <c r="C1234" s="61">
        <v>2.544</v>
      </c>
    </row>
    <row r="1235" spans="1:3">
      <c r="A1235" s="62" t="s">
        <v>571</v>
      </c>
      <c r="B1235" s="63" t="s">
        <v>3168</v>
      </c>
      <c r="C1235" s="64">
        <v>2.5419999999999998</v>
      </c>
    </row>
    <row r="1236" spans="1:3">
      <c r="A1236" s="59" t="s">
        <v>3169</v>
      </c>
      <c r="B1236" s="60" t="s">
        <v>3168</v>
      </c>
      <c r="C1236" s="61">
        <v>2.5350000000000001</v>
      </c>
    </row>
    <row r="1237" spans="1:3">
      <c r="A1237" s="62" t="s">
        <v>3170</v>
      </c>
      <c r="B1237" s="63" t="s">
        <v>3167</v>
      </c>
      <c r="C1237" s="64">
        <v>2.5369999999999999</v>
      </c>
    </row>
    <row r="1238" spans="1:3">
      <c r="A1238" s="59" t="s">
        <v>3171</v>
      </c>
      <c r="B1238" s="60" t="s">
        <v>3172</v>
      </c>
      <c r="C1238" s="61">
        <v>3.7090000000000001</v>
      </c>
    </row>
    <row r="1239" spans="1:3">
      <c r="A1239" s="62" t="s">
        <v>3173</v>
      </c>
      <c r="B1239" s="63" t="s">
        <v>3172</v>
      </c>
      <c r="C1239" s="64">
        <v>3.6</v>
      </c>
    </row>
    <row r="1240" spans="1:3">
      <c r="A1240" s="59" t="s">
        <v>546</v>
      </c>
      <c r="B1240" s="60" t="s">
        <v>3174</v>
      </c>
      <c r="C1240" s="61">
        <v>3.9470000000000001</v>
      </c>
    </row>
    <row r="1241" spans="1:3">
      <c r="A1241" s="62" t="s">
        <v>572</v>
      </c>
      <c r="B1241" s="63" t="s">
        <v>3175</v>
      </c>
      <c r="C1241" s="64">
        <v>3.9449999999999998</v>
      </c>
    </row>
    <row r="1242" spans="1:3">
      <c r="A1242" s="59" t="s">
        <v>3176</v>
      </c>
      <c r="B1242" s="60" t="s">
        <v>3175</v>
      </c>
      <c r="C1242" s="61">
        <v>3.835</v>
      </c>
    </row>
    <row r="1243" spans="1:3">
      <c r="A1243" s="62" t="s">
        <v>3177</v>
      </c>
      <c r="B1243" s="63" t="s">
        <v>3174</v>
      </c>
      <c r="C1243" s="64">
        <v>3.8370000000000002</v>
      </c>
    </row>
    <row r="1244" spans="1:3">
      <c r="A1244" s="59" t="s">
        <v>3178</v>
      </c>
      <c r="B1244" s="60" t="s">
        <v>3179</v>
      </c>
      <c r="C1244" s="61">
        <v>4.0060000000000002</v>
      </c>
    </row>
    <row r="1245" spans="1:3">
      <c r="A1245" s="62" t="s">
        <v>3180</v>
      </c>
      <c r="B1245" s="63" t="s">
        <v>3179</v>
      </c>
      <c r="C1245" s="64">
        <v>4</v>
      </c>
    </row>
    <row r="1246" spans="1:3">
      <c r="A1246" s="59" t="s">
        <v>547</v>
      </c>
      <c r="B1246" s="60" t="s">
        <v>3181</v>
      </c>
      <c r="C1246" s="61">
        <v>4.2439999999999998</v>
      </c>
    </row>
    <row r="1247" spans="1:3">
      <c r="A1247" s="62" t="s">
        <v>573</v>
      </c>
      <c r="B1247" s="63" t="s">
        <v>3182</v>
      </c>
      <c r="C1247" s="64">
        <v>4.242</v>
      </c>
    </row>
    <row r="1248" spans="1:3">
      <c r="A1248" s="59" t="s">
        <v>3183</v>
      </c>
      <c r="B1248" s="60" t="s">
        <v>3182</v>
      </c>
      <c r="C1248" s="61">
        <v>4.2350000000000003</v>
      </c>
    </row>
    <row r="1249" spans="1:3">
      <c r="A1249" s="62" t="s">
        <v>3184</v>
      </c>
      <c r="B1249" s="63" t="s">
        <v>3181</v>
      </c>
      <c r="C1249" s="64">
        <v>4.2370000000000001</v>
      </c>
    </row>
    <row r="1250" spans="1:3">
      <c r="A1250" s="59" t="s">
        <v>3185</v>
      </c>
      <c r="B1250" s="60" t="s">
        <v>3186</v>
      </c>
      <c r="C1250" s="61">
        <v>6.9109999999999996</v>
      </c>
    </row>
    <row r="1251" spans="1:3">
      <c r="A1251" s="62" t="s">
        <v>3187</v>
      </c>
      <c r="B1251" s="63" t="s">
        <v>3186</v>
      </c>
      <c r="C1251" s="64">
        <v>6.9109999999999996</v>
      </c>
    </row>
    <row r="1252" spans="1:3">
      <c r="A1252" s="59" t="s">
        <v>528</v>
      </c>
      <c r="B1252" s="60" t="s">
        <v>3188</v>
      </c>
      <c r="C1252" s="61">
        <v>7.1470000000000002</v>
      </c>
    </row>
    <row r="1253" spans="1:3">
      <c r="A1253" s="62" t="s">
        <v>559</v>
      </c>
      <c r="B1253" s="63" t="s">
        <v>3189</v>
      </c>
      <c r="C1253" s="64">
        <v>7.1449999999999996</v>
      </c>
    </row>
    <row r="1254" spans="1:3">
      <c r="A1254" s="59" t="s">
        <v>3190</v>
      </c>
      <c r="B1254" s="60" t="s">
        <v>3189</v>
      </c>
      <c r="C1254" s="61">
        <v>7.1449999999999996</v>
      </c>
    </row>
    <row r="1255" spans="1:3">
      <c r="A1255" s="62" t="s">
        <v>3191</v>
      </c>
      <c r="B1255" s="63" t="s">
        <v>3188</v>
      </c>
      <c r="C1255" s="64">
        <v>7.1470000000000002</v>
      </c>
    </row>
    <row r="1256" spans="1:3">
      <c r="A1256" s="59" t="s">
        <v>3192</v>
      </c>
      <c r="B1256" s="60" t="s">
        <v>3193</v>
      </c>
      <c r="C1256" s="61">
        <v>9.1460000000000008</v>
      </c>
    </row>
    <row r="1257" spans="1:3">
      <c r="A1257" s="62" t="s">
        <v>3194</v>
      </c>
      <c r="B1257" s="63" t="s">
        <v>3193</v>
      </c>
      <c r="C1257" s="64">
        <v>9.1460000000000008</v>
      </c>
    </row>
    <row r="1258" spans="1:3">
      <c r="A1258" s="59" t="s">
        <v>532</v>
      </c>
      <c r="B1258" s="60" t="s">
        <v>3195</v>
      </c>
      <c r="C1258" s="61">
        <v>9.3819999999999997</v>
      </c>
    </row>
    <row r="1259" spans="1:3">
      <c r="A1259" s="62" t="s">
        <v>561</v>
      </c>
      <c r="B1259" s="63" t="s">
        <v>3196</v>
      </c>
      <c r="C1259" s="64">
        <v>9.3780000000000001</v>
      </c>
    </row>
    <row r="1260" spans="1:3">
      <c r="A1260" s="59" t="s">
        <v>3197</v>
      </c>
      <c r="B1260" s="60" t="s">
        <v>3196</v>
      </c>
      <c r="C1260" s="61">
        <v>9.3770000000000007</v>
      </c>
    </row>
    <row r="1261" spans="1:3">
      <c r="A1261" s="62" t="s">
        <v>3198</v>
      </c>
      <c r="B1261" s="63" t="s">
        <v>3195</v>
      </c>
      <c r="C1261" s="64">
        <v>9.3810000000000002</v>
      </c>
    </row>
    <row r="1262" spans="1:3">
      <c r="A1262" s="59" t="s">
        <v>3199</v>
      </c>
      <c r="B1262" s="60" t="s">
        <v>3200</v>
      </c>
      <c r="C1262" s="61">
        <v>15.074999999999999</v>
      </c>
    </row>
    <row r="1263" spans="1:3">
      <c r="A1263" s="62" t="s">
        <v>3201</v>
      </c>
      <c r="B1263" s="63" t="s">
        <v>3200</v>
      </c>
      <c r="C1263" s="64">
        <v>15.074999999999999</v>
      </c>
    </row>
    <row r="1264" spans="1:3">
      <c r="A1264" s="59" t="s">
        <v>533</v>
      </c>
      <c r="B1264" s="60" t="s">
        <v>3202</v>
      </c>
      <c r="C1264" s="61">
        <v>15.311</v>
      </c>
    </row>
    <row r="1265" spans="1:3">
      <c r="A1265" s="62" t="s">
        <v>562</v>
      </c>
      <c r="B1265" s="63" t="s">
        <v>3203</v>
      </c>
      <c r="C1265" s="64">
        <v>15.307</v>
      </c>
    </row>
    <row r="1266" spans="1:3">
      <c r="A1266" s="59" t="s">
        <v>3204</v>
      </c>
      <c r="B1266" s="60" t="s">
        <v>3203</v>
      </c>
      <c r="C1266" s="61">
        <v>15.305999999999999</v>
      </c>
    </row>
    <row r="1267" spans="1:3">
      <c r="A1267" s="62" t="s">
        <v>3205</v>
      </c>
      <c r="B1267" s="63" t="s">
        <v>3202</v>
      </c>
      <c r="C1267" s="64">
        <v>15.31</v>
      </c>
    </row>
    <row r="1268" spans="1:3">
      <c r="A1268" s="59" t="s">
        <v>3206</v>
      </c>
      <c r="B1268" s="60" t="s">
        <v>3207</v>
      </c>
      <c r="C1268" s="61">
        <v>18.41</v>
      </c>
    </row>
    <row r="1269" spans="1:3">
      <c r="A1269" s="62" t="s">
        <v>3208</v>
      </c>
      <c r="B1269" s="63" t="s">
        <v>3207</v>
      </c>
      <c r="C1269" s="64">
        <v>18.41</v>
      </c>
    </row>
    <row r="1270" spans="1:3">
      <c r="A1270" s="59" t="s">
        <v>534</v>
      </c>
      <c r="B1270" s="60" t="s">
        <v>3209</v>
      </c>
      <c r="C1270" s="61">
        <v>18.646000000000001</v>
      </c>
    </row>
    <row r="1271" spans="1:3">
      <c r="A1271" s="62" t="s">
        <v>563</v>
      </c>
      <c r="B1271" s="63" t="s">
        <v>3210</v>
      </c>
      <c r="C1271" s="64">
        <v>18.641999999999999</v>
      </c>
    </row>
    <row r="1272" spans="1:3">
      <c r="A1272" s="59" t="s">
        <v>3211</v>
      </c>
      <c r="B1272" s="60" t="s">
        <v>3210</v>
      </c>
      <c r="C1272" s="61">
        <v>18.640999999999998</v>
      </c>
    </row>
    <row r="1273" spans="1:3">
      <c r="A1273" s="62" t="s">
        <v>3212</v>
      </c>
      <c r="B1273" s="63" t="s">
        <v>3209</v>
      </c>
      <c r="C1273" s="64">
        <v>18.645</v>
      </c>
    </row>
    <row r="1274" spans="1:3">
      <c r="A1274" s="59" t="s">
        <v>3213</v>
      </c>
      <c r="B1274" s="60" t="s">
        <v>3214</v>
      </c>
      <c r="C1274" s="61">
        <v>25.433</v>
      </c>
    </row>
    <row r="1275" spans="1:3">
      <c r="A1275" s="62" t="s">
        <v>3215</v>
      </c>
      <c r="B1275" s="63" t="s">
        <v>3214</v>
      </c>
      <c r="C1275" s="64">
        <v>25.433</v>
      </c>
    </row>
    <row r="1276" spans="1:3">
      <c r="A1276" s="59" t="s">
        <v>535</v>
      </c>
      <c r="B1276" s="60" t="s">
        <v>3216</v>
      </c>
      <c r="C1276" s="61">
        <v>25.669</v>
      </c>
    </row>
    <row r="1277" spans="1:3">
      <c r="A1277" s="62" t="s">
        <v>564</v>
      </c>
      <c r="B1277" s="63" t="s">
        <v>3217</v>
      </c>
      <c r="C1277" s="64">
        <v>25.664999999999999</v>
      </c>
    </row>
    <row r="1278" spans="1:3">
      <c r="A1278" s="59" t="s">
        <v>3218</v>
      </c>
      <c r="B1278" s="60" t="s">
        <v>3217</v>
      </c>
      <c r="C1278" s="61">
        <v>25.664999999999999</v>
      </c>
    </row>
    <row r="1279" spans="1:3">
      <c r="A1279" s="62" t="s">
        <v>3219</v>
      </c>
      <c r="B1279" s="63" t="s">
        <v>3216</v>
      </c>
      <c r="C1279" s="64">
        <v>25.669</v>
      </c>
    </row>
    <row r="1280" spans="1:3">
      <c r="A1280" s="59" t="s">
        <v>3220</v>
      </c>
      <c r="B1280" s="60" t="s">
        <v>3221</v>
      </c>
      <c r="C1280" s="61">
        <v>32.963000000000001</v>
      </c>
    </row>
    <row r="1281" spans="1:3">
      <c r="A1281" s="62" t="s">
        <v>3222</v>
      </c>
      <c r="B1281" s="63" t="s">
        <v>3221</v>
      </c>
      <c r="C1281" s="64">
        <v>32.963000000000001</v>
      </c>
    </row>
    <row r="1282" spans="1:3">
      <c r="A1282" s="59" t="s">
        <v>536</v>
      </c>
      <c r="B1282" s="60" t="s">
        <v>3223</v>
      </c>
      <c r="C1282" s="61">
        <v>33.198</v>
      </c>
    </row>
    <row r="1283" spans="1:3">
      <c r="A1283" s="62" t="s">
        <v>565</v>
      </c>
      <c r="B1283" s="63" t="s">
        <v>3224</v>
      </c>
      <c r="C1283" s="64">
        <v>33.194000000000003</v>
      </c>
    </row>
    <row r="1284" spans="1:3">
      <c r="A1284" s="59" t="s">
        <v>3225</v>
      </c>
      <c r="B1284" s="60" t="s">
        <v>3224</v>
      </c>
      <c r="C1284" s="61">
        <v>33.194000000000003</v>
      </c>
    </row>
    <row r="1285" spans="1:3">
      <c r="A1285" s="62" t="s">
        <v>3226</v>
      </c>
      <c r="B1285" s="63" t="s">
        <v>3223</v>
      </c>
      <c r="C1285" s="64">
        <v>33.198</v>
      </c>
    </row>
    <row r="1286" spans="1:3">
      <c r="A1286" s="59" t="s">
        <v>3227</v>
      </c>
      <c r="B1286" s="60" t="s">
        <v>3228</v>
      </c>
      <c r="C1286" s="61">
        <v>8.7110000000000003</v>
      </c>
    </row>
    <row r="1287" spans="1:3">
      <c r="A1287" s="62" t="s">
        <v>3229</v>
      </c>
      <c r="B1287" s="63" t="s">
        <v>3228</v>
      </c>
      <c r="C1287" s="64">
        <v>8.7110000000000003</v>
      </c>
    </row>
    <row r="1288" spans="1:3">
      <c r="A1288" s="59" t="s">
        <v>531</v>
      </c>
      <c r="B1288" s="60" t="s">
        <v>3230</v>
      </c>
      <c r="C1288" s="61">
        <v>8.9469999999999992</v>
      </c>
    </row>
    <row r="1289" spans="1:3">
      <c r="A1289" s="62" t="s">
        <v>560</v>
      </c>
      <c r="B1289" s="63" t="s">
        <v>3231</v>
      </c>
      <c r="C1289" s="64">
        <v>8.9450000000000003</v>
      </c>
    </row>
    <row r="1290" spans="1:3">
      <c r="A1290" s="59" t="s">
        <v>3232</v>
      </c>
      <c r="B1290" s="60" t="s">
        <v>3231</v>
      </c>
      <c r="C1290" s="61">
        <v>8.9450000000000003</v>
      </c>
    </row>
    <row r="1291" spans="1:3">
      <c r="A1291" s="62" t="s">
        <v>3233</v>
      </c>
      <c r="B1291" s="63" t="s">
        <v>3230</v>
      </c>
      <c r="C1291" s="64">
        <v>8.9469999999999992</v>
      </c>
    </row>
    <row r="1292" spans="1:3">
      <c r="A1292" s="59" t="s">
        <v>3234</v>
      </c>
      <c r="B1292" s="60" t="s">
        <v>3235</v>
      </c>
      <c r="C1292" s="61">
        <v>52.680999999999997</v>
      </c>
    </row>
    <row r="1293" spans="1:3">
      <c r="A1293" s="62" t="s">
        <v>3236</v>
      </c>
      <c r="B1293" s="63" t="s">
        <v>3235</v>
      </c>
      <c r="C1293" s="64">
        <v>52.680999999999997</v>
      </c>
    </row>
    <row r="1294" spans="1:3">
      <c r="A1294" s="59" t="s">
        <v>537</v>
      </c>
      <c r="B1294" s="60" t="s">
        <v>3237</v>
      </c>
      <c r="C1294" s="61">
        <v>52.917000000000002</v>
      </c>
    </row>
    <row r="1295" spans="1:3">
      <c r="A1295" s="62" t="s">
        <v>566</v>
      </c>
      <c r="B1295" s="63" t="s">
        <v>3238</v>
      </c>
      <c r="C1295" s="64">
        <v>52.917000000000002</v>
      </c>
    </row>
    <row r="1296" spans="1:3">
      <c r="A1296" s="59" t="s">
        <v>3239</v>
      </c>
      <c r="B1296" s="60" t="s">
        <v>3238</v>
      </c>
      <c r="C1296" s="61">
        <v>52.915999999999997</v>
      </c>
    </row>
    <row r="1297" spans="1:3">
      <c r="A1297" s="62" t="s">
        <v>3240</v>
      </c>
      <c r="B1297" s="63" t="s">
        <v>3237</v>
      </c>
      <c r="C1297" s="64">
        <v>52.915999999999997</v>
      </c>
    </row>
    <row r="1298" spans="1:3">
      <c r="A1298" s="59" t="s">
        <v>3241</v>
      </c>
      <c r="B1298" s="60" t="s">
        <v>3242</v>
      </c>
      <c r="C1298" s="61">
        <v>58.811999999999998</v>
      </c>
    </row>
    <row r="1299" spans="1:3">
      <c r="A1299" s="62" t="s">
        <v>3243</v>
      </c>
      <c r="B1299" s="63" t="s">
        <v>3242</v>
      </c>
      <c r="C1299" s="64">
        <v>58.811999999999998</v>
      </c>
    </row>
    <row r="1300" spans="1:3">
      <c r="A1300" s="59" t="s">
        <v>538</v>
      </c>
      <c r="B1300" s="60" t="s">
        <v>3244</v>
      </c>
      <c r="C1300" s="61">
        <v>59.048000000000002</v>
      </c>
    </row>
    <row r="1301" spans="1:3">
      <c r="A1301" s="62" t="s">
        <v>567</v>
      </c>
      <c r="B1301" s="63" t="s">
        <v>3245</v>
      </c>
      <c r="C1301" s="64">
        <v>59.048000000000002</v>
      </c>
    </row>
    <row r="1302" spans="1:3">
      <c r="A1302" s="59" t="s">
        <v>3246</v>
      </c>
      <c r="B1302" s="60" t="s">
        <v>3245</v>
      </c>
      <c r="C1302" s="61">
        <v>59.046999999999997</v>
      </c>
    </row>
    <row r="1303" spans="1:3">
      <c r="A1303" s="62" t="s">
        <v>3247</v>
      </c>
      <c r="B1303" s="63" t="s">
        <v>3244</v>
      </c>
      <c r="C1303" s="64">
        <v>59.046999999999997</v>
      </c>
    </row>
    <row r="1304" spans="1:3">
      <c r="A1304" s="59" t="s">
        <v>3248</v>
      </c>
      <c r="B1304" s="60" t="s">
        <v>3249</v>
      </c>
      <c r="C1304" s="61">
        <v>69.382999999999996</v>
      </c>
    </row>
    <row r="1305" spans="1:3">
      <c r="A1305" s="62" t="s">
        <v>3250</v>
      </c>
      <c r="B1305" s="63" t="s">
        <v>3249</v>
      </c>
      <c r="C1305" s="64">
        <v>69.382999999999996</v>
      </c>
    </row>
    <row r="1306" spans="1:3">
      <c r="A1306" s="59" t="s">
        <v>539</v>
      </c>
      <c r="B1306" s="60" t="s">
        <v>3251</v>
      </c>
      <c r="C1306" s="61">
        <v>69.617999999999995</v>
      </c>
    </row>
    <row r="1307" spans="1:3">
      <c r="A1307" s="62" t="s">
        <v>568</v>
      </c>
      <c r="B1307" s="63" t="s">
        <v>3252</v>
      </c>
      <c r="C1307" s="64">
        <v>69.616</v>
      </c>
    </row>
    <row r="1308" spans="1:3">
      <c r="A1308" s="59" t="s">
        <v>3253</v>
      </c>
      <c r="B1308" s="60" t="s">
        <v>3252</v>
      </c>
      <c r="C1308" s="61">
        <v>69.616</v>
      </c>
    </row>
    <row r="1309" spans="1:3">
      <c r="A1309" s="62" t="s">
        <v>3254</v>
      </c>
      <c r="B1309" s="63" t="s">
        <v>3251</v>
      </c>
      <c r="C1309" s="64">
        <v>69.617999999999995</v>
      </c>
    </row>
    <row r="1310" spans="1:3">
      <c r="A1310" s="59" t="s">
        <v>3255</v>
      </c>
      <c r="B1310" s="60" t="s">
        <v>3256</v>
      </c>
      <c r="C1310" s="61">
        <v>122.02</v>
      </c>
    </row>
    <row r="1311" spans="1:3">
      <c r="A1311" s="62" t="s">
        <v>3257</v>
      </c>
      <c r="B1311" s="63" t="s">
        <v>3256</v>
      </c>
      <c r="C1311" s="64">
        <v>122.02</v>
      </c>
    </row>
    <row r="1312" spans="1:3">
      <c r="A1312" s="59" t="s">
        <v>541</v>
      </c>
      <c r="B1312" s="60" t="s">
        <v>3258</v>
      </c>
      <c r="C1312" s="61">
        <v>122.30800000000001</v>
      </c>
    </row>
    <row r="1313" spans="1:3">
      <c r="A1313" s="62" t="s">
        <v>569</v>
      </c>
      <c r="B1313" s="63" t="s">
        <v>3259</v>
      </c>
      <c r="C1313" s="64">
        <v>122.254</v>
      </c>
    </row>
    <row r="1314" spans="1:3">
      <c r="A1314" s="59" t="s">
        <v>3260</v>
      </c>
      <c r="B1314" s="60" t="s">
        <v>3259</v>
      </c>
      <c r="C1314" s="61">
        <v>122.253</v>
      </c>
    </row>
    <row r="1315" spans="1:3">
      <c r="A1315" s="62" t="s">
        <v>3261</v>
      </c>
      <c r="B1315" s="63" t="s">
        <v>3258</v>
      </c>
      <c r="C1315" s="64">
        <v>122.253</v>
      </c>
    </row>
    <row r="1316" spans="1:3">
      <c r="A1316" s="59" t="s">
        <v>3262</v>
      </c>
      <c r="B1316" s="60" t="s">
        <v>3263</v>
      </c>
      <c r="C1316" s="61">
        <v>182.989</v>
      </c>
    </row>
    <row r="1317" spans="1:3">
      <c r="A1317" s="62" t="s">
        <v>3264</v>
      </c>
      <c r="B1317" s="63" t="s">
        <v>3263</v>
      </c>
      <c r="C1317" s="64">
        <v>182.989</v>
      </c>
    </row>
    <row r="1318" spans="1:3">
      <c r="A1318" s="59" t="s">
        <v>543</v>
      </c>
      <c r="B1318" s="60" t="s">
        <v>3265</v>
      </c>
      <c r="C1318" s="61">
        <v>183.27699999999999</v>
      </c>
    </row>
    <row r="1319" spans="1:3">
      <c r="A1319" s="62" t="s">
        <v>570</v>
      </c>
      <c r="B1319" s="63" t="s">
        <v>3266</v>
      </c>
      <c r="C1319" s="64">
        <v>183.22300000000001</v>
      </c>
    </row>
    <row r="1320" spans="1:3">
      <c r="A1320" s="59" t="s">
        <v>3267</v>
      </c>
      <c r="B1320" s="60" t="s">
        <v>3266</v>
      </c>
      <c r="C1320" s="61">
        <v>183.22200000000001</v>
      </c>
    </row>
    <row r="1321" spans="1:3">
      <c r="A1321" s="62" t="s">
        <v>3268</v>
      </c>
      <c r="B1321" s="63" t="s">
        <v>3265</v>
      </c>
      <c r="C1321" s="64">
        <v>183.22200000000001</v>
      </c>
    </row>
    <row r="1322" spans="1:3">
      <c r="A1322" s="59" t="s">
        <v>3269</v>
      </c>
      <c r="B1322" s="60" t="s">
        <v>3270</v>
      </c>
      <c r="C1322" s="61">
        <v>0.54200000000000004</v>
      </c>
    </row>
    <row r="1323" spans="1:3">
      <c r="A1323" s="62" t="s">
        <v>497</v>
      </c>
      <c r="B1323" s="63" t="s">
        <v>3271</v>
      </c>
      <c r="C1323" s="64">
        <v>0.80200000000000005</v>
      </c>
    </row>
    <row r="1324" spans="1:3">
      <c r="A1324" s="59" t="s">
        <v>504</v>
      </c>
      <c r="B1324" s="60" t="s">
        <v>3272</v>
      </c>
      <c r="C1324" s="61">
        <v>0.89600000000000002</v>
      </c>
    </row>
    <row r="1325" spans="1:3">
      <c r="A1325" s="62" t="s">
        <v>510</v>
      </c>
      <c r="B1325" s="63" t="s">
        <v>3273</v>
      </c>
      <c r="C1325" s="64">
        <v>0.64400000000000002</v>
      </c>
    </row>
    <row r="1326" spans="1:3">
      <c r="A1326" s="59" t="s">
        <v>516</v>
      </c>
      <c r="B1326" s="60" t="s">
        <v>3274</v>
      </c>
      <c r="C1326" s="61">
        <v>0.69</v>
      </c>
    </row>
    <row r="1327" spans="1:3">
      <c r="A1327" s="62" t="s">
        <v>522</v>
      </c>
      <c r="B1327" s="63" t="s">
        <v>3275</v>
      </c>
      <c r="C1327" s="64">
        <v>0.625</v>
      </c>
    </row>
    <row r="1328" spans="1:3">
      <c r="A1328" s="59" t="s">
        <v>3276</v>
      </c>
      <c r="B1328" s="60" t="s">
        <v>3277</v>
      </c>
      <c r="C1328" s="61">
        <v>0.55400000000000005</v>
      </c>
    </row>
    <row r="1329" spans="1:3">
      <c r="A1329" s="62" t="s">
        <v>499</v>
      </c>
      <c r="B1329" s="63" t="s">
        <v>3278</v>
      </c>
      <c r="C1329" s="64">
        <v>0.80200000000000005</v>
      </c>
    </row>
    <row r="1330" spans="1:3">
      <c r="A1330" s="59" t="s">
        <v>505</v>
      </c>
      <c r="B1330" s="60" t="s">
        <v>3279</v>
      </c>
      <c r="C1330" s="61">
        <v>0.89600000000000002</v>
      </c>
    </row>
    <row r="1331" spans="1:3">
      <c r="A1331" s="62" t="s">
        <v>3280</v>
      </c>
      <c r="B1331" s="63" t="s">
        <v>3281</v>
      </c>
      <c r="C1331" s="64">
        <v>0.59199999999999997</v>
      </c>
    </row>
    <row r="1332" spans="1:3">
      <c r="A1332" s="59" t="s">
        <v>511</v>
      </c>
      <c r="B1332" s="60" t="s">
        <v>3282</v>
      </c>
      <c r="C1332" s="61">
        <v>0.64800000000000002</v>
      </c>
    </row>
    <row r="1333" spans="1:3">
      <c r="A1333" s="62" t="s">
        <v>517</v>
      </c>
      <c r="B1333" s="63" t="s">
        <v>3283</v>
      </c>
      <c r="C1333" s="64">
        <v>0.69399999999999995</v>
      </c>
    </row>
    <row r="1334" spans="1:3">
      <c r="A1334" s="59" t="s">
        <v>523</v>
      </c>
      <c r="B1334" s="60" t="s">
        <v>3284</v>
      </c>
      <c r="C1334" s="61">
        <v>0.629</v>
      </c>
    </row>
    <row r="1335" spans="1:3">
      <c r="A1335" s="62" t="s">
        <v>3285</v>
      </c>
      <c r="B1335" s="63" t="s">
        <v>3286</v>
      </c>
      <c r="C1335" s="64">
        <v>0.59699999999999998</v>
      </c>
    </row>
    <row r="1336" spans="1:3">
      <c r="A1336" s="59" t="s">
        <v>500</v>
      </c>
      <c r="B1336" s="60" t="s">
        <v>3287</v>
      </c>
      <c r="C1336" s="61">
        <v>0.85399999999999998</v>
      </c>
    </row>
    <row r="1337" spans="1:3">
      <c r="A1337" s="62" t="s">
        <v>506</v>
      </c>
      <c r="B1337" s="63" t="s">
        <v>3288</v>
      </c>
      <c r="C1337" s="64">
        <v>1</v>
      </c>
    </row>
    <row r="1338" spans="1:3">
      <c r="A1338" s="59" t="s">
        <v>512</v>
      </c>
      <c r="B1338" s="60" t="s">
        <v>3289</v>
      </c>
      <c r="C1338" s="61">
        <v>0.69099999999999995</v>
      </c>
    </row>
    <row r="1339" spans="1:3">
      <c r="A1339" s="62" t="s">
        <v>518</v>
      </c>
      <c r="B1339" s="63" t="s">
        <v>3290</v>
      </c>
      <c r="C1339" s="64">
        <v>0.73699999999999999</v>
      </c>
    </row>
    <row r="1340" spans="1:3">
      <c r="A1340" s="59" t="s">
        <v>524</v>
      </c>
      <c r="B1340" s="60" t="s">
        <v>3291</v>
      </c>
      <c r="C1340" s="61">
        <v>0.67200000000000004</v>
      </c>
    </row>
    <row r="1341" spans="1:3">
      <c r="A1341" s="62" t="s">
        <v>3292</v>
      </c>
      <c r="B1341" s="63" t="s">
        <v>3293</v>
      </c>
      <c r="C1341" s="64">
        <v>1.8160000000000001</v>
      </c>
    </row>
    <row r="1342" spans="1:3">
      <c r="A1342" s="59" t="s">
        <v>501</v>
      </c>
      <c r="B1342" s="60" t="s">
        <v>3294</v>
      </c>
      <c r="C1342" s="61">
        <v>2.2549999999999999</v>
      </c>
    </row>
    <row r="1343" spans="1:3">
      <c r="A1343" s="62" t="s">
        <v>507</v>
      </c>
      <c r="B1343" s="63" t="s">
        <v>3295</v>
      </c>
      <c r="C1343" s="64">
        <v>2.5449999999999999</v>
      </c>
    </row>
    <row r="1344" spans="1:3">
      <c r="A1344" s="59" t="s">
        <v>513</v>
      </c>
      <c r="B1344" s="60" t="s">
        <v>3296</v>
      </c>
      <c r="C1344" s="61">
        <v>1.8520000000000001</v>
      </c>
    </row>
    <row r="1345" spans="1:3">
      <c r="A1345" s="62" t="s">
        <v>519</v>
      </c>
      <c r="B1345" s="63" t="s">
        <v>3297</v>
      </c>
      <c r="C1345" s="64">
        <v>1.897</v>
      </c>
    </row>
    <row r="1346" spans="1:3">
      <c r="A1346" s="59" t="s">
        <v>525</v>
      </c>
      <c r="B1346" s="60" t="s">
        <v>3298</v>
      </c>
      <c r="C1346" s="61">
        <v>1.8320000000000001</v>
      </c>
    </row>
    <row r="1347" spans="1:3">
      <c r="A1347" s="62" t="s">
        <v>3299</v>
      </c>
      <c r="B1347" s="63" t="s">
        <v>3300</v>
      </c>
      <c r="C1347" s="64">
        <v>1.982</v>
      </c>
    </row>
    <row r="1348" spans="1:3">
      <c r="A1348" s="59" t="s">
        <v>502</v>
      </c>
      <c r="B1348" s="60" t="s">
        <v>3301</v>
      </c>
      <c r="C1348" s="61">
        <v>2.4609999999999999</v>
      </c>
    </row>
    <row r="1349" spans="1:3">
      <c r="A1349" s="62" t="s">
        <v>508</v>
      </c>
      <c r="B1349" s="63" t="s">
        <v>3302</v>
      </c>
      <c r="C1349" s="64">
        <v>2.7509999999999999</v>
      </c>
    </row>
    <row r="1350" spans="1:3">
      <c r="A1350" s="59" t="s">
        <v>514</v>
      </c>
      <c r="B1350" s="60" t="s">
        <v>3303</v>
      </c>
      <c r="C1350" s="61">
        <v>2.0179999999999998</v>
      </c>
    </row>
    <row r="1351" spans="1:3">
      <c r="A1351" s="62" t="s">
        <v>520</v>
      </c>
      <c r="B1351" s="63" t="s">
        <v>3304</v>
      </c>
      <c r="C1351" s="64">
        <v>2.0630000000000002</v>
      </c>
    </row>
    <row r="1352" spans="1:3">
      <c r="A1352" s="59" t="s">
        <v>526</v>
      </c>
      <c r="B1352" s="60" t="s">
        <v>3305</v>
      </c>
      <c r="C1352" s="61">
        <v>1.998</v>
      </c>
    </row>
    <row r="1353" spans="1:3">
      <c r="A1353" s="62" t="s">
        <v>3306</v>
      </c>
      <c r="B1353" s="63" t="s">
        <v>3307</v>
      </c>
      <c r="C1353" s="64">
        <v>1.9550000000000001</v>
      </c>
    </row>
    <row r="1354" spans="1:3">
      <c r="A1354" s="59" t="s">
        <v>503</v>
      </c>
      <c r="B1354" s="60" t="s">
        <v>3308</v>
      </c>
      <c r="C1354" s="61">
        <v>2.3540000000000001</v>
      </c>
    </row>
    <row r="1355" spans="1:3">
      <c r="A1355" s="62" t="s">
        <v>509</v>
      </c>
      <c r="B1355" s="63" t="s">
        <v>3309</v>
      </c>
      <c r="C1355" s="64">
        <v>2.6440000000000001</v>
      </c>
    </row>
    <row r="1356" spans="1:3">
      <c r="A1356" s="59" t="s">
        <v>515</v>
      </c>
      <c r="B1356" s="60" t="s">
        <v>3310</v>
      </c>
      <c r="C1356" s="61">
        <v>1.9910000000000001</v>
      </c>
    </row>
    <row r="1357" spans="1:3">
      <c r="A1357" s="62" t="s">
        <v>521</v>
      </c>
      <c r="B1357" s="63" t="s">
        <v>3311</v>
      </c>
      <c r="C1357" s="64">
        <v>2.036</v>
      </c>
    </row>
    <row r="1358" spans="1:3">
      <c r="A1358" s="59" t="s">
        <v>527</v>
      </c>
      <c r="B1358" s="60" t="s">
        <v>3312</v>
      </c>
      <c r="C1358" s="61">
        <v>1.9710000000000001</v>
      </c>
    </row>
    <row r="1359" spans="1:3">
      <c r="A1359" s="62" t="s">
        <v>3313</v>
      </c>
      <c r="B1359" s="63" t="s">
        <v>3314</v>
      </c>
      <c r="C1359" s="64">
        <v>1.087</v>
      </c>
    </row>
    <row r="1360" spans="1:3">
      <c r="A1360" s="59" t="s">
        <v>3315</v>
      </c>
      <c r="B1360" s="60" t="s">
        <v>3316</v>
      </c>
      <c r="C1360" s="61">
        <v>1.0680000000000001</v>
      </c>
    </row>
    <row r="1361" spans="1:3">
      <c r="A1361" s="62" t="s">
        <v>3317</v>
      </c>
      <c r="B1361" s="63" t="s">
        <v>3318</v>
      </c>
      <c r="C1361" s="64">
        <v>1.351</v>
      </c>
    </row>
    <row r="1362" spans="1:3">
      <c r="A1362" s="59" t="s">
        <v>3319</v>
      </c>
      <c r="B1362" s="60" t="s">
        <v>3320</v>
      </c>
      <c r="C1362" s="61">
        <v>1.3320000000000001</v>
      </c>
    </row>
    <row r="1363" spans="1:3">
      <c r="A1363" s="62" t="s">
        <v>3321</v>
      </c>
      <c r="B1363" s="63" t="s">
        <v>3322</v>
      </c>
      <c r="C1363" s="64">
        <v>1.895</v>
      </c>
    </row>
    <row r="1364" spans="1:3">
      <c r="A1364" s="59" t="s">
        <v>3323</v>
      </c>
      <c r="B1364" s="60" t="s">
        <v>3324</v>
      </c>
      <c r="C1364" s="61">
        <v>1.93</v>
      </c>
    </row>
    <row r="1365" spans="1:3">
      <c r="A1365" s="62" t="s">
        <v>3325</v>
      </c>
      <c r="B1365" s="63" t="s">
        <v>3326</v>
      </c>
      <c r="C1365" s="64">
        <v>2.6280000000000001</v>
      </c>
    </row>
    <row r="1366" spans="1:3">
      <c r="A1366" s="59" t="s">
        <v>3327</v>
      </c>
      <c r="B1366" s="60" t="s">
        <v>3328</v>
      </c>
      <c r="C1366" s="61">
        <v>2.609</v>
      </c>
    </row>
    <row r="1367" spans="1:3">
      <c r="A1367" s="62" t="s">
        <v>3329</v>
      </c>
      <c r="B1367" s="63" t="s">
        <v>3330</v>
      </c>
      <c r="C1367" s="64">
        <v>3.7370000000000001</v>
      </c>
    </row>
    <row r="1368" spans="1:3">
      <c r="A1368" s="59" t="s">
        <v>3331</v>
      </c>
      <c r="B1368" s="60" t="s">
        <v>3332</v>
      </c>
      <c r="C1368" s="61">
        <v>3.718</v>
      </c>
    </row>
    <row r="1369" spans="1:3">
      <c r="A1369" s="62" t="s">
        <v>3333</v>
      </c>
      <c r="B1369" s="63" t="s">
        <v>3334</v>
      </c>
      <c r="C1369" s="64">
        <v>4.4530000000000003</v>
      </c>
    </row>
    <row r="1370" spans="1:3">
      <c r="A1370" s="59" t="s">
        <v>3335</v>
      </c>
      <c r="B1370" s="60" t="s">
        <v>3336</v>
      </c>
      <c r="C1370" s="61">
        <v>4.5970000000000004</v>
      </c>
    </row>
    <row r="1371" spans="1:3">
      <c r="A1371" s="62" t="s">
        <v>3337</v>
      </c>
      <c r="B1371" s="63" t="s">
        <v>3338</v>
      </c>
      <c r="C1371" s="64">
        <v>7.0449999999999999</v>
      </c>
    </row>
    <row r="1372" spans="1:3">
      <c r="A1372" s="59" t="s">
        <v>3339</v>
      </c>
      <c r="B1372" s="60" t="s">
        <v>3340</v>
      </c>
      <c r="C1372" s="61">
        <v>7.0259999999999998</v>
      </c>
    </row>
    <row r="1373" spans="1:3">
      <c r="A1373" s="62" t="s">
        <v>3341</v>
      </c>
      <c r="B1373" s="63" t="s">
        <v>3342</v>
      </c>
      <c r="C1373" s="64">
        <v>1.1120000000000001</v>
      </c>
    </row>
    <row r="1374" spans="1:3">
      <c r="A1374" s="59" t="s">
        <v>3343</v>
      </c>
      <c r="B1374" s="60" t="s">
        <v>3344</v>
      </c>
      <c r="C1374" s="61">
        <v>1.3069999999999999</v>
      </c>
    </row>
    <row r="1375" spans="1:3">
      <c r="A1375" s="62" t="s">
        <v>3345</v>
      </c>
      <c r="B1375" s="63" t="s">
        <v>3346</v>
      </c>
      <c r="C1375" s="64">
        <v>1.728</v>
      </c>
    </row>
    <row r="1376" spans="1:3">
      <c r="A1376" s="59" t="s">
        <v>3347</v>
      </c>
      <c r="B1376" s="60" t="s">
        <v>3348</v>
      </c>
      <c r="C1376" s="61">
        <v>3.202</v>
      </c>
    </row>
    <row r="1377" spans="1:3">
      <c r="A1377" s="62" t="s">
        <v>3349</v>
      </c>
      <c r="B1377" s="63" t="s">
        <v>3350</v>
      </c>
      <c r="C1377" s="64">
        <v>3.7280000000000002</v>
      </c>
    </row>
    <row r="1378" spans="1:3">
      <c r="A1378" s="59" t="s">
        <v>3351</v>
      </c>
      <c r="B1378" s="60" t="s">
        <v>3352</v>
      </c>
      <c r="C1378" s="61">
        <v>5.67</v>
      </c>
    </row>
    <row r="1379" spans="1:3">
      <c r="A1379" s="62" t="s">
        <v>3353</v>
      </c>
      <c r="B1379" s="63" t="s">
        <v>3346</v>
      </c>
      <c r="C1379" s="64">
        <v>2.395</v>
      </c>
    </row>
    <row r="1380" spans="1:3">
      <c r="A1380" s="59" t="s">
        <v>548</v>
      </c>
      <c r="B1380" s="60" t="s">
        <v>3188</v>
      </c>
      <c r="C1380" s="61">
        <v>7.1470000000000002</v>
      </c>
    </row>
    <row r="1381" spans="1:3">
      <c r="A1381" s="62" t="s">
        <v>574</v>
      </c>
      <c r="B1381" s="63" t="s">
        <v>3189</v>
      </c>
      <c r="C1381" s="64">
        <v>7.1449999999999996</v>
      </c>
    </row>
    <row r="1382" spans="1:3">
      <c r="A1382" s="59" t="s">
        <v>549</v>
      </c>
      <c r="B1382" s="60" t="s">
        <v>3230</v>
      </c>
      <c r="C1382" s="61">
        <v>8.9469999999999992</v>
      </c>
    </row>
    <row r="1383" spans="1:3">
      <c r="A1383" s="62" t="s">
        <v>575</v>
      </c>
      <c r="B1383" s="63" t="s">
        <v>3231</v>
      </c>
      <c r="C1383" s="64">
        <v>8.9450000000000003</v>
      </c>
    </row>
    <row r="1384" spans="1:3">
      <c r="A1384" s="59" t="s">
        <v>550</v>
      </c>
      <c r="B1384" s="60" t="s">
        <v>3195</v>
      </c>
      <c r="C1384" s="61">
        <v>9.3819999999999997</v>
      </c>
    </row>
    <row r="1385" spans="1:3">
      <c r="A1385" s="62" t="s">
        <v>576</v>
      </c>
      <c r="B1385" s="63" t="s">
        <v>3196</v>
      </c>
      <c r="C1385" s="64">
        <v>9.3780000000000001</v>
      </c>
    </row>
    <row r="1386" spans="1:3">
      <c r="A1386" s="59" t="s">
        <v>3354</v>
      </c>
      <c r="B1386" s="60" t="s">
        <v>3355</v>
      </c>
      <c r="C1386" s="61">
        <v>0</v>
      </c>
    </row>
    <row r="1387" spans="1:3">
      <c r="A1387" s="62" t="s">
        <v>551</v>
      </c>
      <c r="B1387" s="63" t="s">
        <v>3202</v>
      </c>
      <c r="C1387" s="64">
        <v>15.311</v>
      </c>
    </row>
    <row r="1388" spans="1:3">
      <c r="A1388" s="59" t="s">
        <v>577</v>
      </c>
      <c r="B1388" s="60" t="s">
        <v>3203</v>
      </c>
      <c r="C1388" s="61">
        <v>15.307</v>
      </c>
    </row>
    <row r="1389" spans="1:3">
      <c r="A1389" s="62" t="s">
        <v>3356</v>
      </c>
      <c r="B1389" s="63" t="s">
        <v>3357</v>
      </c>
      <c r="C1389" s="64">
        <v>0</v>
      </c>
    </row>
    <row r="1390" spans="1:3">
      <c r="A1390" s="59" t="s">
        <v>552</v>
      </c>
      <c r="B1390" s="60" t="s">
        <v>3209</v>
      </c>
      <c r="C1390" s="61">
        <v>18.646000000000001</v>
      </c>
    </row>
    <row r="1391" spans="1:3">
      <c r="A1391" s="62" t="s">
        <v>578</v>
      </c>
      <c r="B1391" s="63" t="s">
        <v>3210</v>
      </c>
      <c r="C1391" s="64">
        <v>18.641999999999999</v>
      </c>
    </row>
    <row r="1392" spans="1:3">
      <c r="A1392" s="59" t="s">
        <v>3358</v>
      </c>
      <c r="B1392" s="60" t="s">
        <v>3210</v>
      </c>
      <c r="C1392" s="61">
        <v>0</v>
      </c>
    </row>
    <row r="1393" spans="1:3">
      <c r="A1393" s="62" t="s">
        <v>3359</v>
      </c>
      <c r="B1393" s="63" t="s">
        <v>3360</v>
      </c>
      <c r="C1393" s="64">
        <v>0</v>
      </c>
    </row>
    <row r="1394" spans="1:3">
      <c r="A1394" s="59" t="s">
        <v>553</v>
      </c>
      <c r="B1394" s="60" t="s">
        <v>3216</v>
      </c>
      <c r="C1394" s="61">
        <v>25.669</v>
      </c>
    </row>
    <row r="1395" spans="1:3">
      <c r="A1395" s="62" t="s">
        <v>579</v>
      </c>
      <c r="B1395" s="63" t="s">
        <v>3217</v>
      </c>
      <c r="C1395" s="64">
        <v>25.664999999999999</v>
      </c>
    </row>
    <row r="1396" spans="1:3">
      <c r="A1396" s="59" t="s">
        <v>3361</v>
      </c>
      <c r="B1396" s="60" t="s">
        <v>3362</v>
      </c>
      <c r="C1396" s="61">
        <v>0</v>
      </c>
    </row>
    <row r="1397" spans="1:3">
      <c r="A1397" s="62" t="s">
        <v>554</v>
      </c>
      <c r="B1397" s="63" t="s">
        <v>3223</v>
      </c>
      <c r="C1397" s="64">
        <v>33.198</v>
      </c>
    </row>
    <row r="1398" spans="1:3">
      <c r="A1398" s="59" t="s">
        <v>580</v>
      </c>
      <c r="B1398" s="60" t="s">
        <v>3224</v>
      </c>
      <c r="C1398" s="61">
        <v>33.194000000000003</v>
      </c>
    </row>
    <row r="1399" spans="1:3">
      <c r="A1399" s="62" t="s">
        <v>3363</v>
      </c>
      <c r="B1399" s="63" t="s">
        <v>3364</v>
      </c>
      <c r="C1399" s="64">
        <v>0</v>
      </c>
    </row>
    <row r="1400" spans="1:3">
      <c r="A1400" s="59" t="s">
        <v>555</v>
      </c>
      <c r="B1400" s="60" t="s">
        <v>3237</v>
      </c>
      <c r="C1400" s="61">
        <v>52.917000000000002</v>
      </c>
    </row>
    <row r="1401" spans="1:3">
      <c r="A1401" s="62" t="s">
        <v>581</v>
      </c>
      <c r="B1401" s="63" t="s">
        <v>3238</v>
      </c>
      <c r="C1401" s="64">
        <v>52.917000000000002</v>
      </c>
    </row>
    <row r="1402" spans="1:3">
      <c r="A1402" s="59" t="s">
        <v>556</v>
      </c>
      <c r="B1402" s="60" t="s">
        <v>3244</v>
      </c>
      <c r="C1402" s="61">
        <v>59.078000000000003</v>
      </c>
    </row>
    <row r="1403" spans="1:3">
      <c r="A1403" s="62" t="s">
        <v>582</v>
      </c>
      <c r="B1403" s="63" t="s">
        <v>3245</v>
      </c>
      <c r="C1403" s="64">
        <v>59.078000000000003</v>
      </c>
    </row>
    <row r="1404" spans="1:3">
      <c r="A1404" s="59" t="s">
        <v>557</v>
      </c>
      <c r="B1404" s="60" t="s">
        <v>3251</v>
      </c>
      <c r="C1404" s="61">
        <v>69.617999999999995</v>
      </c>
    </row>
    <row r="1405" spans="1:3">
      <c r="A1405" s="62" t="s">
        <v>583</v>
      </c>
      <c r="B1405" s="63" t="s">
        <v>3252</v>
      </c>
      <c r="C1405" s="64">
        <v>69.617999999999995</v>
      </c>
    </row>
    <row r="1406" spans="1:3">
      <c r="A1406" s="59" t="s">
        <v>558</v>
      </c>
      <c r="B1406" s="60" t="s">
        <v>3258</v>
      </c>
      <c r="C1406" s="61">
        <v>112.256</v>
      </c>
    </row>
    <row r="1407" spans="1:3">
      <c r="A1407" s="62" t="s">
        <v>584</v>
      </c>
      <c r="B1407" s="63" t="s">
        <v>3259</v>
      </c>
      <c r="C1407" s="64">
        <v>112.256</v>
      </c>
    </row>
    <row r="1408" spans="1:3">
      <c r="A1408" s="59" t="s">
        <v>3365</v>
      </c>
      <c r="B1408" s="60" t="s">
        <v>3259</v>
      </c>
      <c r="C1408" s="61">
        <v>112.256</v>
      </c>
    </row>
    <row r="1409" spans="1:3">
      <c r="A1409" s="62" t="s">
        <v>3366</v>
      </c>
      <c r="B1409" s="63" t="s">
        <v>3367</v>
      </c>
      <c r="C1409" s="64">
        <v>2.9529999999999998</v>
      </c>
    </row>
    <row r="1410" spans="1:3">
      <c r="A1410" s="59" t="s">
        <v>3368</v>
      </c>
      <c r="B1410" s="60" t="s">
        <v>3369</v>
      </c>
      <c r="C1410" s="61">
        <v>4.234</v>
      </c>
    </row>
    <row r="1411" spans="1:3">
      <c r="A1411" s="62" t="s">
        <v>3370</v>
      </c>
      <c r="B1411" s="63" t="s">
        <v>3371</v>
      </c>
      <c r="C1411" s="64">
        <v>0</v>
      </c>
    </row>
    <row r="1412" spans="1:3">
      <c r="A1412" s="59" t="s">
        <v>3372</v>
      </c>
      <c r="B1412" s="60" t="s">
        <v>3373</v>
      </c>
      <c r="C1412" s="61">
        <v>0</v>
      </c>
    </row>
    <row r="1413" spans="1:3">
      <c r="A1413" s="62" t="s">
        <v>3374</v>
      </c>
      <c r="B1413" s="63" t="s">
        <v>3375</v>
      </c>
      <c r="C1413" s="64">
        <v>10.129</v>
      </c>
    </row>
    <row r="1414" spans="1:3">
      <c r="A1414" s="59" t="s">
        <v>3376</v>
      </c>
      <c r="B1414" s="60" t="s">
        <v>3377</v>
      </c>
      <c r="C1414" s="61">
        <v>0</v>
      </c>
    </row>
    <row r="1415" spans="1:3">
      <c r="A1415" s="62" t="s">
        <v>3378</v>
      </c>
      <c r="B1415" s="63" t="s">
        <v>3379</v>
      </c>
      <c r="C1415" s="64">
        <v>0.01</v>
      </c>
    </row>
    <row r="1416" spans="1:3">
      <c r="A1416" s="59" t="s">
        <v>3380</v>
      </c>
      <c r="B1416" s="60" t="s">
        <v>3381</v>
      </c>
      <c r="C1416" s="61">
        <v>0.01</v>
      </c>
    </row>
    <row r="1417" spans="1:3">
      <c r="A1417" s="62" t="s">
        <v>3382</v>
      </c>
      <c r="B1417" s="63" t="s">
        <v>3383</v>
      </c>
      <c r="C1417" s="64">
        <v>0.01</v>
      </c>
    </row>
    <row r="1418" spans="1:3">
      <c r="A1418" s="59" t="s">
        <v>3384</v>
      </c>
      <c r="B1418" s="60" t="s">
        <v>3385</v>
      </c>
      <c r="C1418" s="61">
        <v>0.01</v>
      </c>
    </row>
    <row r="1419" spans="1:3">
      <c r="A1419" s="62" t="s">
        <v>3386</v>
      </c>
      <c r="B1419" s="63" t="s">
        <v>3387</v>
      </c>
      <c r="C1419" s="64">
        <v>0.01</v>
      </c>
    </row>
    <row r="1420" spans="1:3">
      <c r="A1420" s="59" t="s">
        <v>3388</v>
      </c>
      <c r="B1420" s="60" t="s">
        <v>3389</v>
      </c>
      <c r="C1420" s="61">
        <v>0.01</v>
      </c>
    </row>
    <row r="1421" spans="1:3">
      <c r="A1421" s="62" t="s">
        <v>3390</v>
      </c>
      <c r="B1421" s="63" t="s">
        <v>3391</v>
      </c>
      <c r="C1421" s="64">
        <v>0.01</v>
      </c>
    </row>
    <row r="1422" spans="1:3">
      <c r="A1422" s="59" t="s">
        <v>3392</v>
      </c>
      <c r="B1422" s="60" t="s">
        <v>3393</v>
      </c>
      <c r="C1422" s="61">
        <v>0.01</v>
      </c>
    </row>
    <row r="1423" spans="1:3">
      <c r="A1423" s="62" t="s">
        <v>3394</v>
      </c>
      <c r="B1423" s="63" t="s">
        <v>3395</v>
      </c>
      <c r="C1423" s="64">
        <v>0.01</v>
      </c>
    </row>
    <row r="1424" spans="1:3">
      <c r="A1424" s="59" t="s">
        <v>3396</v>
      </c>
      <c r="B1424" s="60" t="s">
        <v>3397</v>
      </c>
      <c r="C1424" s="61">
        <v>1.0999999999999999E-2</v>
      </c>
    </row>
    <row r="1425" spans="1:3">
      <c r="A1425" s="62" t="s">
        <v>3398</v>
      </c>
      <c r="B1425" s="63" t="s">
        <v>3399</v>
      </c>
      <c r="C1425" s="64">
        <v>1.0999999999999999E-2</v>
      </c>
    </row>
    <row r="1426" spans="1:3">
      <c r="A1426" s="59" t="s">
        <v>3400</v>
      </c>
      <c r="B1426" s="60" t="s">
        <v>3401</v>
      </c>
      <c r="C1426" s="61">
        <v>1.0999999999999999E-2</v>
      </c>
    </row>
    <row r="1427" spans="1:3">
      <c r="A1427" s="62" t="s">
        <v>3402</v>
      </c>
      <c r="B1427" s="63" t="s">
        <v>3403</v>
      </c>
      <c r="C1427" s="64">
        <v>1.0999999999999999E-2</v>
      </c>
    </row>
    <row r="1428" spans="1:3">
      <c r="A1428" s="59" t="s">
        <v>3404</v>
      </c>
      <c r="B1428" s="60" t="s">
        <v>3405</v>
      </c>
      <c r="C1428" s="61">
        <v>1.0999999999999999E-2</v>
      </c>
    </row>
    <row r="1429" spans="1:3">
      <c r="A1429" s="62" t="s">
        <v>3406</v>
      </c>
      <c r="B1429" s="63" t="s">
        <v>3407</v>
      </c>
      <c r="C1429" s="64">
        <v>1.0999999999999999E-2</v>
      </c>
    </row>
    <row r="1430" spans="1:3">
      <c r="A1430" s="59" t="s">
        <v>3408</v>
      </c>
      <c r="B1430" s="60" t="s">
        <v>3409</v>
      </c>
      <c r="C1430" s="61">
        <v>1.0999999999999999E-2</v>
      </c>
    </row>
    <row r="1431" spans="1:3">
      <c r="A1431" s="62" t="s">
        <v>3410</v>
      </c>
      <c r="B1431" s="63" t="s">
        <v>3411</v>
      </c>
      <c r="C1431" s="64">
        <v>1.2E-2</v>
      </c>
    </row>
    <row r="1432" spans="1:3">
      <c r="A1432" s="59" t="s">
        <v>3412</v>
      </c>
      <c r="B1432" s="60" t="s">
        <v>3413</v>
      </c>
      <c r="C1432" s="61">
        <v>1.0999999999999999E-2</v>
      </c>
    </row>
    <row r="1433" spans="1:3">
      <c r="A1433" s="62" t="s">
        <v>3414</v>
      </c>
      <c r="B1433" s="63" t="s">
        <v>3415</v>
      </c>
      <c r="C1433" s="64">
        <v>1.0999999999999999E-2</v>
      </c>
    </row>
    <row r="1434" spans="1:3">
      <c r="A1434" s="59" t="s">
        <v>3416</v>
      </c>
      <c r="B1434" s="60" t="s">
        <v>3417</v>
      </c>
      <c r="C1434" s="61">
        <v>7.0000000000000001E-3</v>
      </c>
    </row>
    <row r="1435" spans="1:3">
      <c r="A1435" s="62" t="s">
        <v>3418</v>
      </c>
      <c r="B1435" s="63" t="s">
        <v>3419</v>
      </c>
      <c r="C1435" s="64">
        <v>7.0000000000000001E-3</v>
      </c>
    </row>
    <row r="1436" spans="1:3">
      <c r="A1436" s="59" t="s">
        <v>3420</v>
      </c>
      <c r="B1436" s="60" t="s">
        <v>3421</v>
      </c>
      <c r="C1436" s="61">
        <v>8.0000000000000002E-3</v>
      </c>
    </row>
    <row r="1437" spans="1:3">
      <c r="A1437" s="62" t="s">
        <v>3422</v>
      </c>
      <c r="B1437" s="63" t="s">
        <v>3423</v>
      </c>
      <c r="C1437" s="64">
        <v>8.0000000000000002E-3</v>
      </c>
    </row>
    <row r="1438" spans="1:3">
      <c r="A1438" s="59" t="s">
        <v>3424</v>
      </c>
      <c r="B1438" s="60" t="s">
        <v>3425</v>
      </c>
      <c r="C1438" s="61">
        <v>8.0000000000000002E-3</v>
      </c>
    </row>
    <row r="1439" spans="1:3">
      <c r="A1439" s="62" t="s">
        <v>3426</v>
      </c>
      <c r="B1439" s="63" t="s">
        <v>3427</v>
      </c>
      <c r="C1439" s="64">
        <v>8.9999999999999993E-3</v>
      </c>
    </row>
    <row r="1440" spans="1:3">
      <c r="A1440" s="59" t="s">
        <v>3428</v>
      </c>
      <c r="B1440" s="60" t="s">
        <v>3429</v>
      </c>
      <c r="C1440" s="61">
        <v>8.0000000000000002E-3</v>
      </c>
    </row>
    <row r="1441" spans="1:3">
      <c r="A1441" s="62" t="s">
        <v>3430</v>
      </c>
      <c r="B1441" s="63" t="s">
        <v>3431</v>
      </c>
      <c r="C1441" s="64">
        <v>8.0000000000000002E-3</v>
      </c>
    </row>
    <row r="1442" spans="1:3">
      <c r="A1442" s="59" t="s">
        <v>3432</v>
      </c>
      <c r="B1442" s="60" t="s">
        <v>3433</v>
      </c>
      <c r="C1442" s="61">
        <v>8.0000000000000002E-3</v>
      </c>
    </row>
    <row r="1443" spans="1:3">
      <c r="A1443" s="62" t="s">
        <v>3434</v>
      </c>
      <c r="B1443" s="63" t="s">
        <v>3435</v>
      </c>
      <c r="C1443" s="64">
        <v>8.0000000000000002E-3</v>
      </c>
    </row>
    <row r="1444" spans="1:3">
      <c r="A1444" s="59" t="s">
        <v>3436</v>
      </c>
      <c r="B1444" s="60" t="s">
        <v>3437</v>
      </c>
      <c r="C1444" s="61">
        <v>8.0000000000000002E-3</v>
      </c>
    </row>
    <row r="1445" spans="1:3">
      <c r="A1445" s="62" t="s">
        <v>3438</v>
      </c>
      <c r="B1445" s="63" t="s">
        <v>3439</v>
      </c>
      <c r="C1445" s="64">
        <v>8.0000000000000002E-3</v>
      </c>
    </row>
    <row r="1446" spans="1:3">
      <c r="A1446" s="59" t="s">
        <v>3440</v>
      </c>
      <c r="B1446" s="60" t="s">
        <v>3441</v>
      </c>
      <c r="C1446" s="61">
        <v>7.0000000000000001E-3</v>
      </c>
    </row>
    <row r="1447" spans="1:3">
      <c r="A1447" s="62" t="s">
        <v>3442</v>
      </c>
      <c r="B1447" s="63" t="s">
        <v>3443</v>
      </c>
      <c r="C1447" s="64">
        <v>7.0000000000000001E-3</v>
      </c>
    </row>
    <row r="1448" spans="1:3">
      <c r="A1448" s="59" t="s">
        <v>3444</v>
      </c>
      <c r="B1448" s="60" t="s">
        <v>3445</v>
      </c>
      <c r="C1448" s="61">
        <v>7.0000000000000001E-3</v>
      </c>
    </row>
    <row r="1449" spans="1:3">
      <c r="A1449" s="62" t="s">
        <v>3446</v>
      </c>
      <c r="B1449" s="63" t="s">
        <v>3447</v>
      </c>
      <c r="C1449" s="64">
        <v>7.0000000000000001E-3</v>
      </c>
    </row>
    <row r="1450" spans="1:3">
      <c r="A1450" s="59" t="s">
        <v>3448</v>
      </c>
      <c r="B1450" s="60" t="s">
        <v>3449</v>
      </c>
      <c r="C1450" s="61">
        <v>7.0000000000000001E-3</v>
      </c>
    </row>
    <row r="1451" spans="1:3">
      <c r="A1451" s="62" t="s">
        <v>3450</v>
      </c>
      <c r="B1451" s="63" t="s">
        <v>3451</v>
      </c>
      <c r="C1451" s="64">
        <v>7.0000000000000001E-3</v>
      </c>
    </row>
    <row r="1452" spans="1:3">
      <c r="A1452" s="59" t="s">
        <v>3452</v>
      </c>
      <c r="B1452" s="60" t="s">
        <v>3453</v>
      </c>
      <c r="C1452" s="61">
        <v>3.9E-2</v>
      </c>
    </row>
    <row r="1453" spans="1:3">
      <c r="A1453" s="62" t="s">
        <v>3454</v>
      </c>
      <c r="B1453" s="63" t="s">
        <v>3455</v>
      </c>
      <c r="C1453" s="64">
        <v>4.2000000000000003E-2</v>
      </c>
    </row>
    <row r="1454" spans="1:3">
      <c r="A1454" s="59" t="s">
        <v>3456</v>
      </c>
      <c r="B1454" s="60" t="s">
        <v>3429</v>
      </c>
      <c r="C1454" s="61">
        <v>4.2999999999999997E-2</v>
      </c>
    </row>
    <row r="1455" spans="1:3">
      <c r="A1455" s="62" t="s">
        <v>3457</v>
      </c>
      <c r="B1455" s="63" t="s">
        <v>3458</v>
      </c>
      <c r="C1455" s="64">
        <v>4.3999999999999997E-2</v>
      </c>
    </row>
    <row r="1456" spans="1:3">
      <c r="A1456" s="59" t="s">
        <v>3459</v>
      </c>
      <c r="B1456" s="60" t="s">
        <v>3460</v>
      </c>
      <c r="C1456" s="61">
        <v>4.4999999999999998E-2</v>
      </c>
    </row>
    <row r="1457" spans="1:3">
      <c r="A1457" s="62" t="s">
        <v>3461</v>
      </c>
      <c r="B1457" s="63" t="s">
        <v>3462</v>
      </c>
      <c r="C1457" s="64">
        <v>4.4999999999999998E-2</v>
      </c>
    </row>
    <row r="1458" spans="1:3">
      <c r="A1458" s="59" t="s">
        <v>3463</v>
      </c>
      <c r="B1458" s="60" t="s">
        <v>3464</v>
      </c>
      <c r="C1458" s="61">
        <v>4.4999999999999998E-2</v>
      </c>
    </row>
    <row r="1459" spans="1:3">
      <c r="A1459" s="62" t="s">
        <v>3465</v>
      </c>
      <c r="B1459" s="63" t="s">
        <v>3466</v>
      </c>
      <c r="C1459" s="64">
        <v>4.7E-2</v>
      </c>
    </row>
    <row r="1460" spans="1:3">
      <c r="A1460" s="59" t="s">
        <v>3467</v>
      </c>
      <c r="B1460" s="60" t="s">
        <v>3468</v>
      </c>
      <c r="C1460" s="61">
        <v>4.7E-2</v>
      </c>
    </row>
    <row r="1461" spans="1:3">
      <c r="A1461" s="62" t="s">
        <v>3469</v>
      </c>
      <c r="B1461" s="63" t="s">
        <v>3470</v>
      </c>
      <c r="C1461" s="64">
        <v>4.8000000000000001E-2</v>
      </c>
    </row>
    <row r="1462" spans="1:3">
      <c r="A1462" s="59" t="s">
        <v>3471</v>
      </c>
      <c r="B1462" s="60" t="s">
        <v>3472</v>
      </c>
      <c r="C1462" s="61">
        <v>4.9000000000000002E-2</v>
      </c>
    </row>
    <row r="1463" spans="1:3">
      <c r="A1463" s="62" t="s">
        <v>3473</v>
      </c>
      <c r="B1463" s="63" t="s">
        <v>3474</v>
      </c>
      <c r="C1463" s="64">
        <v>0.05</v>
      </c>
    </row>
    <row r="1464" spans="1:3">
      <c r="A1464" s="59" t="s">
        <v>3475</v>
      </c>
      <c r="B1464" s="60" t="s">
        <v>3476</v>
      </c>
      <c r="C1464" s="61">
        <v>4.9000000000000002E-2</v>
      </c>
    </row>
    <row r="1465" spans="1:3">
      <c r="A1465" s="62" t="s">
        <v>3477</v>
      </c>
      <c r="B1465" s="63" t="s">
        <v>3478</v>
      </c>
      <c r="C1465" s="64">
        <v>5.0999999999999997E-2</v>
      </c>
    </row>
    <row r="1466" spans="1:3">
      <c r="A1466" s="59" t="s">
        <v>3479</v>
      </c>
      <c r="B1466" s="60" t="s">
        <v>3480</v>
      </c>
      <c r="C1466" s="61">
        <v>0.05</v>
      </c>
    </row>
    <row r="1467" spans="1:3">
      <c r="A1467" s="62" t="s">
        <v>3481</v>
      </c>
      <c r="B1467" s="63" t="s">
        <v>3482</v>
      </c>
      <c r="C1467" s="64">
        <v>0.05</v>
      </c>
    </row>
    <row r="1468" spans="1:3">
      <c r="A1468" s="59" t="s">
        <v>3483</v>
      </c>
      <c r="B1468" s="60" t="s">
        <v>3484</v>
      </c>
      <c r="C1468" s="61">
        <v>5.0999999999999997E-2</v>
      </c>
    </row>
    <row r="1469" spans="1:3">
      <c r="A1469" s="62" t="s">
        <v>3485</v>
      </c>
      <c r="B1469" s="63" t="s">
        <v>3486</v>
      </c>
      <c r="C1469" s="64">
        <v>5.1999999999999998E-2</v>
      </c>
    </row>
    <row r="1470" spans="1:3">
      <c r="A1470" s="59" t="s">
        <v>3487</v>
      </c>
      <c r="B1470" s="60" t="s">
        <v>3488</v>
      </c>
      <c r="C1470" s="61">
        <v>0.05</v>
      </c>
    </row>
    <row r="1471" spans="1:3">
      <c r="A1471" s="62" t="s">
        <v>3489</v>
      </c>
      <c r="B1471" s="63" t="s">
        <v>3490</v>
      </c>
      <c r="C1471" s="64">
        <v>5.0999999999999997E-2</v>
      </c>
    </row>
    <row r="1472" spans="1:3">
      <c r="A1472" s="59" t="s">
        <v>3491</v>
      </c>
      <c r="B1472" s="60" t="s">
        <v>3492</v>
      </c>
      <c r="C1472" s="61">
        <v>5.1999999999999998E-2</v>
      </c>
    </row>
    <row r="1473" spans="1:3">
      <c r="A1473" s="62" t="s">
        <v>3493</v>
      </c>
      <c r="B1473" s="63" t="s">
        <v>3494</v>
      </c>
      <c r="C1473" s="64">
        <v>5.1999999999999998E-2</v>
      </c>
    </row>
    <row r="1474" spans="1:3">
      <c r="A1474" s="59" t="s">
        <v>3495</v>
      </c>
      <c r="B1474" s="60" t="s">
        <v>3496</v>
      </c>
      <c r="C1474" s="61">
        <v>3.5000000000000003E-2</v>
      </c>
    </row>
    <row r="1475" spans="1:3">
      <c r="A1475" s="62" t="s">
        <v>3497</v>
      </c>
      <c r="B1475" s="63" t="s">
        <v>3498</v>
      </c>
      <c r="C1475" s="64">
        <v>3.5000000000000003E-2</v>
      </c>
    </row>
    <row r="1476" spans="1:3">
      <c r="A1476" s="59" t="s">
        <v>3499</v>
      </c>
      <c r="B1476" s="60" t="s">
        <v>3500</v>
      </c>
      <c r="C1476" s="61">
        <v>3.4000000000000002E-2</v>
      </c>
    </row>
    <row r="1477" spans="1:3">
      <c r="A1477" s="62" t="s">
        <v>3501</v>
      </c>
      <c r="B1477" s="63" t="s">
        <v>3502</v>
      </c>
      <c r="C1477" s="64">
        <v>3.3000000000000002E-2</v>
      </c>
    </row>
    <row r="1478" spans="1:3">
      <c r="A1478" s="59" t="s">
        <v>3503</v>
      </c>
      <c r="B1478" s="60" t="s">
        <v>3504</v>
      </c>
      <c r="C1478" s="61">
        <v>3.3000000000000002E-2</v>
      </c>
    </row>
    <row r="1479" spans="1:3">
      <c r="A1479" s="62" t="s">
        <v>3505</v>
      </c>
      <c r="B1479" s="63" t="s">
        <v>3506</v>
      </c>
      <c r="C1479" s="64">
        <v>3.2000000000000001E-2</v>
      </c>
    </row>
    <row r="1480" spans="1:3">
      <c r="A1480" s="59" t="s">
        <v>3507</v>
      </c>
      <c r="B1480" s="60" t="s">
        <v>3508</v>
      </c>
      <c r="C1480" s="61">
        <v>3.2000000000000001E-2</v>
      </c>
    </row>
    <row r="1481" spans="1:3">
      <c r="A1481" s="62" t="s">
        <v>3509</v>
      </c>
      <c r="B1481" s="63" t="s">
        <v>3510</v>
      </c>
      <c r="C1481" s="64">
        <v>3.1E-2</v>
      </c>
    </row>
    <row r="1482" spans="1:3">
      <c r="A1482" s="59" t="s">
        <v>3511</v>
      </c>
      <c r="B1482" s="60" t="s">
        <v>3512</v>
      </c>
      <c r="C1482" s="61">
        <v>0.03</v>
      </c>
    </row>
    <row r="1483" spans="1:3">
      <c r="A1483" s="62" t="s">
        <v>3513</v>
      </c>
      <c r="B1483" s="63" t="s">
        <v>3514</v>
      </c>
      <c r="C1483" s="64">
        <v>0.03</v>
      </c>
    </row>
    <row r="1484" spans="1:3">
      <c r="A1484" s="59" t="s">
        <v>3515</v>
      </c>
      <c r="B1484" s="60" t="s">
        <v>3516</v>
      </c>
      <c r="C1484" s="61">
        <v>2.9000000000000001E-2</v>
      </c>
    </row>
    <row r="1485" spans="1:3">
      <c r="A1485" s="62" t="s">
        <v>3517</v>
      </c>
      <c r="B1485" s="63" t="s">
        <v>3518</v>
      </c>
      <c r="C1485" s="64">
        <v>2.8000000000000001E-2</v>
      </c>
    </row>
    <row r="1486" spans="1:3">
      <c r="A1486" s="59" t="s">
        <v>3519</v>
      </c>
      <c r="B1486" s="60" t="s">
        <v>3520</v>
      </c>
      <c r="C1486" s="61">
        <v>2.7E-2</v>
      </c>
    </row>
    <row r="1487" spans="1:3">
      <c r="A1487" s="62" t="s">
        <v>3521</v>
      </c>
      <c r="B1487" s="63" t="s">
        <v>3522</v>
      </c>
      <c r="C1487" s="64">
        <v>2.7E-2</v>
      </c>
    </row>
    <row r="1488" spans="1:3">
      <c r="A1488" s="59" t="s">
        <v>3523</v>
      </c>
      <c r="B1488" s="60" t="s">
        <v>3524</v>
      </c>
      <c r="C1488" s="61">
        <v>2.5999999999999999E-2</v>
      </c>
    </row>
    <row r="1489" spans="1:3">
      <c r="A1489" s="62" t="s">
        <v>3525</v>
      </c>
      <c r="B1489" s="63" t="s">
        <v>3526</v>
      </c>
      <c r="C1489" s="64">
        <v>2.5000000000000001E-2</v>
      </c>
    </row>
    <row r="1490" spans="1:3">
      <c r="A1490" s="59" t="s">
        <v>3527</v>
      </c>
      <c r="B1490" s="60" t="s">
        <v>3528</v>
      </c>
      <c r="C1490" s="61">
        <v>2.4E-2</v>
      </c>
    </row>
    <row r="1491" spans="1:3">
      <c r="A1491" s="62" t="s">
        <v>3529</v>
      </c>
      <c r="B1491" s="63" t="s">
        <v>3530</v>
      </c>
      <c r="C1491" s="64">
        <v>2.3E-2</v>
      </c>
    </row>
    <row r="1492" spans="1:3">
      <c r="A1492" s="59" t="s">
        <v>3531</v>
      </c>
      <c r="B1492" s="60" t="s">
        <v>3532</v>
      </c>
      <c r="C1492" s="61">
        <v>2.1999999999999999E-2</v>
      </c>
    </row>
    <row r="1493" spans="1:3">
      <c r="A1493" s="62" t="s">
        <v>3533</v>
      </c>
      <c r="B1493" s="63" t="s">
        <v>3534</v>
      </c>
      <c r="C1493" s="64">
        <v>2.1000000000000001E-2</v>
      </c>
    </row>
    <row r="1494" spans="1:3">
      <c r="A1494" s="59" t="s">
        <v>3535</v>
      </c>
      <c r="B1494" s="60" t="s">
        <v>3536</v>
      </c>
      <c r="C1494" s="61">
        <v>1.9E-2</v>
      </c>
    </row>
    <row r="1495" spans="1:3">
      <c r="A1495" s="62" t="s">
        <v>3537</v>
      </c>
      <c r="B1495" s="63" t="s">
        <v>1794</v>
      </c>
      <c r="C1495" s="64">
        <v>6.5000000000000002E-2</v>
      </c>
    </row>
    <row r="1496" spans="1:3">
      <c r="A1496" s="59" t="s">
        <v>3538</v>
      </c>
      <c r="B1496" s="60" t="s">
        <v>3539</v>
      </c>
      <c r="C1496" s="61">
        <v>1</v>
      </c>
    </row>
    <row r="1497" spans="1:3">
      <c r="A1497" s="62" t="s">
        <v>3540</v>
      </c>
      <c r="B1497" s="63" t="s">
        <v>1796</v>
      </c>
      <c r="C1497" s="64">
        <v>6.5000000000000002E-2</v>
      </c>
    </row>
    <row r="1498" spans="1:3">
      <c r="A1498" s="59" t="s">
        <v>773</v>
      </c>
      <c r="B1498" s="60" t="s">
        <v>3541</v>
      </c>
      <c r="C1498" s="61">
        <v>7.4999999999999997E-2</v>
      </c>
    </row>
    <row r="1499" spans="1:3">
      <c r="A1499" s="62" t="s">
        <v>775</v>
      </c>
      <c r="B1499" s="63" t="s">
        <v>3542</v>
      </c>
      <c r="C1499" s="64">
        <v>7.4999999999999997E-2</v>
      </c>
    </row>
    <row r="1500" spans="1:3">
      <c r="A1500" s="59" t="s">
        <v>776</v>
      </c>
      <c r="B1500" s="60" t="s">
        <v>3543</v>
      </c>
      <c r="C1500" s="61">
        <v>7.4999999999999997E-2</v>
      </c>
    </row>
    <row r="1501" spans="1:3">
      <c r="A1501" s="62" t="s">
        <v>777</v>
      </c>
      <c r="B1501" s="63" t="s">
        <v>3544</v>
      </c>
      <c r="C1501" s="64">
        <v>7.4999999999999997E-2</v>
      </c>
    </row>
    <row r="1502" spans="1:3">
      <c r="A1502" s="59" t="s">
        <v>778</v>
      </c>
      <c r="B1502" s="60" t="s">
        <v>3545</v>
      </c>
      <c r="C1502" s="61">
        <v>7.3999999999999996E-2</v>
      </c>
    </row>
    <row r="1503" spans="1:3">
      <c r="A1503" s="62" t="s">
        <v>779</v>
      </c>
      <c r="B1503" s="63" t="s">
        <v>3546</v>
      </c>
      <c r="C1503" s="64">
        <v>7.4999999999999997E-2</v>
      </c>
    </row>
    <row r="1504" spans="1:3">
      <c r="A1504" s="59" t="s">
        <v>780</v>
      </c>
      <c r="B1504" s="60" t="s">
        <v>3547</v>
      </c>
      <c r="C1504" s="61">
        <v>7.4999999999999997E-2</v>
      </c>
    </row>
    <row r="1505" spans="1:3">
      <c r="A1505" s="62" t="s">
        <v>781</v>
      </c>
      <c r="B1505" s="63" t="s">
        <v>3548</v>
      </c>
      <c r="C1505" s="64">
        <v>7.4999999999999997E-2</v>
      </c>
    </row>
    <row r="1506" spans="1:3">
      <c r="A1506" s="59" t="s">
        <v>782</v>
      </c>
      <c r="B1506" s="60" t="s">
        <v>3549</v>
      </c>
      <c r="C1506" s="61">
        <v>7.4999999999999997E-2</v>
      </c>
    </row>
    <row r="1507" spans="1:3">
      <c r="A1507" s="62" t="s">
        <v>783</v>
      </c>
      <c r="B1507" s="63" t="s">
        <v>3550</v>
      </c>
      <c r="C1507" s="64">
        <v>7.5999999999999998E-2</v>
      </c>
    </row>
    <row r="1508" spans="1:3">
      <c r="A1508" s="59" t="s">
        <v>784</v>
      </c>
      <c r="B1508" s="60" t="s">
        <v>3551</v>
      </c>
      <c r="C1508" s="61">
        <v>7.5999999999999998E-2</v>
      </c>
    </row>
    <row r="1509" spans="1:3">
      <c r="A1509" s="62" t="s">
        <v>785</v>
      </c>
      <c r="B1509" s="63" t="s">
        <v>3552</v>
      </c>
      <c r="C1509" s="64">
        <v>7.4999999999999997E-2</v>
      </c>
    </row>
    <row r="1510" spans="1:3">
      <c r="A1510" s="59" t="s">
        <v>786</v>
      </c>
      <c r="B1510" s="60" t="s">
        <v>3553</v>
      </c>
      <c r="C1510" s="61">
        <v>7.4999999999999997E-2</v>
      </c>
    </row>
    <row r="1511" spans="1:3">
      <c r="A1511" s="62" t="s">
        <v>787</v>
      </c>
      <c r="B1511" s="63" t="s">
        <v>3554</v>
      </c>
      <c r="C1511" s="64">
        <v>7.4999999999999997E-2</v>
      </c>
    </row>
    <row r="1512" spans="1:3">
      <c r="A1512" s="59" t="s">
        <v>788</v>
      </c>
      <c r="B1512" s="60" t="s">
        <v>3555</v>
      </c>
      <c r="C1512" s="61">
        <v>7.5999999999999998E-2</v>
      </c>
    </row>
    <row r="1513" spans="1:3">
      <c r="A1513" s="62" t="s">
        <v>789</v>
      </c>
      <c r="B1513" s="63" t="s">
        <v>3556</v>
      </c>
      <c r="C1513" s="64">
        <v>7.5999999999999998E-2</v>
      </c>
    </row>
    <row r="1514" spans="1:3">
      <c r="A1514" s="59" t="s">
        <v>790</v>
      </c>
      <c r="B1514" s="60" t="s">
        <v>3557</v>
      </c>
      <c r="C1514" s="61">
        <v>7.5999999999999998E-2</v>
      </c>
    </row>
    <row r="1515" spans="1:3">
      <c r="A1515" s="62" t="s">
        <v>791</v>
      </c>
      <c r="B1515" s="63" t="s">
        <v>3558</v>
      </c>
      <c r="C1515" s="64">
        <v>7.5999999999999998E-2</v>
      </c>
    </row>
    <row r="1516" spans="1:3">
      <c r="A1516" s="59" t="s">
        <v>792</v>
      </c>
      <c r="B1516" s="60" t="s">
        <v>3559</v>
      </c>
      <c r="C1516" s="61">
        <v>7.4999999999999997E-2</v>
      </c>
    </row>
    <row r="1517" spans="1:3">
      <c r="A1517" s="62" t="s">
        <v>793</v>
      </c>
      <c r="B1517" s="63" t="s">
        <v>3560</v>
      </c>
      <c r="C1517" s="64">
        <v>7.1999999999999995E-2</v>
      </c>
    </row>
    <row r="1518" spans="1:3">
      <c r="A1518" s="59" t="s">
        <v>795</v>
      </c>
      <c r="B1518" s="60" t="s">
        <v>3561</v>
      </c>
      <c r="C1518" s="61">
        <v>7.1999999999999995E-2</v>
      </c>
    </row>
    <row r="1519" spans="1:3">
      <c r="A1519" s="62" t="s">
        <v>796</v>
      </c>
      <c r="B1519" s="63" t="s">
        <v>3562</v>
      </c>
      <c r="C1519" s="64">
        <v>7.1999999999999995E-2</v>
      </c>
    </row>
    <row r="1520" spans="1:3">
      <c r="A1520" s="59" t="s">
        <v>797</v>
      </c>
      <c r="B1520" s="60" t="s">
        <v>3563</v>
      </c>
      <c r="C1520" s="61">
        <v>7.2999999999999995E-2</v>
      </c>
    </row>
    <row r="1521" spans="1:3">
      <c r="A1521" s="62" t="s">
        <v>798</v>
      </c>
      <c r="B1521" s="63" t="s">
        <v>3564</v>
      </c>
      <c r="C1521" s="64">
        <v>7.2999999999999995E-2</v>
      </c>
    </row>
    <row r="1522" spans="1:3">
      <c r="A1522" s="59" t="s">
        <v>799</v>
      </c>
      <c r="B1522" s="60" t="s">
        <v>3565</v>
      </c>
      <c r="C1522" s="61">
        <v>7.2999999999999995E-2</v>
      </c>
    </row>
    <row r="1523" spans="1:3">
      <c r="A1523" s="62" t="s">
        <v>3566</v>
      </c>
      <c r="B1523" s="63" t="s">
        <v>1800</v>
      </c>
      <c r="C1523" s="64">
        <v>6.6000000000000003E-2</v>
      </c>
    </row>
    <row r="1524" spans="1:3">
      <c r="A1524" s="59" t="s">
        <v>800</v>
      </c>
      <c r="B1524" s="60" t="s">
        <v>3567</v>
      </c>
      <c r="C1524" s="61">
        <v>7.1999999999999995E-2</v>
      </c>
    </row>
    <row r="1525" spans="1:3">
      <c r="A1525" s="62" t="s">
        <v>802</v>
      </c>
      <c r="B1525" s="63" t="s">
        <v>3568</v>
      </c>
      <c r="C1525" s="64">
        <v>7.1999999999999995E-2</v>
      </c>
    </row>
    <row r="1526" spans="1:3">
      <c r="A1526" s="59" t="s">
        <v>803</v>
      </c>
      <c r="B1526" s="60" t="s">
        <v>3569</v>
      </c>
      <c r="C1526" s="61">
        <v>7.1999999999999995E-2</v>
      </c>
    </row>
    <row r="1527" spans="1:3">
      <c r="A1527" s="62" t="s">
        <v>804</v>
      </c>
      <c r="B1527" s="63" t="s">
        <v>3570</v>
      </c>
      <c r="C1527" s="64">
        <v>7.0999999999999994E-2</v>
      </c>
    </row>
    <row r="1528" spans="1:3">
      <c r="A1528" s="59" t="s">
        <v>805</v>
      </c>
      <c r="B1528" s="60" t="s">
        <v>3571</v>
      </c>
      <c r="C1528" s="61">
        <v>7.0999999999999994E-2</v>
      </c>
    </row>
    <row r="1529" spans="1:3">
      <c r="A1529" s="62" t="s">
        <v>806</v>
      </c>
      <c r="B1529" s="63" t="s">
        <v>3572</v>
      </c>
      <c r="C1529" s="64">
        <v>7.0999999999999994E-2</v>
      </c>
    </row>
    <row r="1530" spans="1:3">
      <c r="A1530" s="59" t="s">
        <v>807</v>
      </c>
      <c r="B1530" s="60" t="s">
        <v>3573</v>
      </c>
      <c r="C1530" s="61">
        <v>7.0999999999999994E-2</v>
      </c>
    </row>
    <row r="1531" spans="1:3">
      <c r="A1531" s="62" t="s">
        <v>808</v>
      </c>
      <c r="B1531" s="63" t="s">
        <v>3574</v>
      </c>
      <c r="C1531" s="64">
        <v>7.0999999999999994E-2</v>
      </c>
    </row>
    <row r="1532" spans="1:3">
      <c r="A1532" s="59" t="s">
        <v>809</v>
      </c>
      <c r="B1532" s="60" t="s">
        <v>3575</v>
      </c>
      <c r="C1532" s="61">
        <v>7.0999999999999994E-2</v>
      </c>
    </row>
    <row r="1533" spans="1:3">
      <c r="A1533" s="62" t="s">
        <v>810</v>
      </c>
      <c r="B1533" s="63" t="s">
        <v>3576</v>
      </c>
      <c r="C1533" s="64">
        <v>7.0000000000000007E-2</v>
      </c>
    </row>
    <row r="1534" spans="1:3">
      <c r="A1534" s="59" t="s">
        <v>811</v>
      </c>
      <c r="B1534" s="60" t="s">
        <v>3577</v>
      </c>
      <c r="C1534" s="61">
        <v>7.0000000000000007E-2</v>
      </c>
    </row>
    <row r="1535" spans="1:3">
      <c r="A1535" s="62" t="s">
        <v>812</v>
      </c>
      <c r="B1535" s="63" t="s">
        <v>3578</v>
      </c>
      <c r="C1535" s="64">
        <v>7.0000000000000007E-2</v>
      </c>
    </row>
    <row r="1536" spans="1:3">
      <c r="A1536" s="59" t="s">
        <v>3579</v>
      </c>
      <c r="B1536" s="60" t="s">
        <v>1798</v>
      </c>
      <c r="C1536" s="61">
        <v>0.224</v>
      </c>
    </row>
    <row r="1537" spans="1:3">
      <c r="A1537" s="62" t="s">
        <v>813</v>
      </c>
      <c r="B1537" s="63" t="s">
        <v>3580</v>
      </c>
      <c r="C1537" s="64">
        <v>0.26200000000000001</v>
      </c>
    </row>
    <row r="1538" spans="1:3">
      <c r="A1538" s="59" t="s">
        <v>815</v>
      </c>
      <c r="B1538" s="60" t="s">
        <v>3581</v>
      </c>
      <c r="C1538" s="61">
        <v>0.26400000000000001</v>
      </c>
    </row>
    <row r="1539" spans="1:3">
      <c r="A1539" s="62" t="s">
        <v>816</v>
      </c>
      <c r="B1539" s="63" t="s">
        <v>3567</v>
      </c>
      <c r="C1539" s="64">
        <v>0.26600000000000001</v>
      </c>
    </row>
    <row r="1540" spans="1:3">
      <c r="A1540" s="59" t="s">
        <v>817</v>
      </c>
      <c r="B1540" s="60" t="s">
        <v>3582</v>
      </c>
      <c r="C1540" s="61">
        <v>0.26600000000000001</v>
      </c>
    </row>
    <row r="1541" spans="1:3">
      <c r="A1541" s="62" t="s">
        <v>818</v>
      </c>
      <c r="B1541" s="63" t="s">
        <v>3583</v>
      </c>
      <c r="C1541" s="64">
        <v>0.26700000000000002</v>
      </c>
    </row>
    <row r="1542" spans="1:3">
      <c r="A1542" s="59" t="s">
        <v>819</v>
      </c>
      <c r="B1542" s="60" t="s">
        <v>3584</v>
      </c>
      <c r="C1542" s="61">
        <v>0.26700000000000002</v>
      </c>
    </row>
    <row r="1543" spans="1:3">
      <c r="A1543" s="62" t="s">
        <v>820</v>
      </c>
      <c r="B1543" s="63" t="s">
        <v>3585</v>
      </c>
      <c r="C1543" s="64">
        <v>0.26700000000000002</v>
      </c>
    </row>
    <row r="1544" spans="1:3">
      <c r="A1544" s="59" t="s">
        <v>821</v>
      </c>
      <c r="B1544" s="60" t="s">
        <v>3586</v>
      </c>
      <c r="C1544" s="61">
        <v>0.27</v>
      </c>
    </row>
    <row r="1545" spans="1:3">
      <c r="A1545" s="62" t="s">
        <v>822</v>
      </c>
      <c r="B1545" s="63" t="s">
        <v>3587</v>
      </c>
      <c r="C1545" s="64">
        <v>0.27</v>
      </c>
    </row>
    <row r="1546" spans="1:3">
      <c r="A1546" s="59" t="s">
        <v>823</v>
      </c>
      <c r="B1546" s="60" t="s">
        <v>3588</v>
      </c>
      <c r="C1546" s="61">
        <v>0.27</v>
      </c>
    </row>
    <row r="1547" spans="1:3">
      <c r="A1547" s="62" t="s">
        <v>824</v>
      </c>
      <c r="B1547" s="63" t="s">
        <v>3589</v>
      </c>
      <c r="C1547" s="64">
        <v>0.27100000000000002</v>
      </c>
    </row>
    <row r="1548" spans="1:3">
      <c r="A1548" s="59" t="s">
        <v>825</v>
      </c>
      <c r="B1548" s="60" t="s">
        <v>3590</v>
      </c>
      <c r="C1548" s="61">
        <v>0.27200000000000002</v>
      </c>
    </row>
    <row r="1549" spans="1:3">
      <c r="A1549" s="62" t="s">
        <v>826</v>
      </c>
      <c r="B1549" s="63" t="s">
        <v>3591</v>
      </c>
      <c r="C1549" s="64">
        <v>0.27200000000000002</v>
      </c>
    </row>
    <row r="1550" spans="1:3">
      <c r="A1550" s="59" t="s">
        <v>827</v>
      </c>
      <c r="B1550" s="60" t="s">
        <v>3592</v>
      </c>
      <c r="C1550" s="61">
        <v>0.27300000000000002</v>
      </c>
    </row>
    <row r="1551" spans="1:3">
      <c r="A1551" s="62" t="s">
        <v>828</v>
      </c>
      <c r="B1551" s="63" t="s">
        <v>3593</v>
      </c>
      <c r="C1551" s="64">
        <v>0.27200000000000002</v>
      </c>
    </row>
    <row r="1552" spans="1:3">
      <c r="A1552" s="59" t="s">
        <v>829</v>
      </c>
      <c r="B1552" s="60" t="s">
        <v>3594</v>
      </c>
      <c r="C1552" s="61">
        <v>0.27300000000000002</v>
      </c>
    </row>
    <row r="1553" spans="1:3">
      <c r="A1553" s="62" t="s">
        <v>830</v>
      </c>
      <c r="B1553" s="63" t="s">
        <v>3595</v>
      </c>
      <c r="C1553" s="64">
        <v>0.27300000000000002</v>
      </c>
    </row>
    <row r="1554" spans="1:3">
      <c r="A1554" s="59" t="s">
        <v>831</v>
      </c>
      <c r="B1554" s="60" t="s">
        <v>3596</v>
      </c>
      <c r="C1554" s="61">
        <v>0.27400000000000002</v>
      </c>
    </row>
    <row r="1555" spans="1:3">
      <c r="A1555" s="62" t="s">
        <v>832</v>
      </c>
      <c r="B1555" s="63" t="s">
        <v>3597</v>
      </c>
      <c r="C1555" s="64">
        <v>0.27200000000000002</v>
      </c>
    </row>
    <row r="1556" spans="1:3">
      <c r="A1556" s="59" t="s">
        <v>833</v>
      </c>
      <c r="B1556" s="60" t="s">
        <v>3598</v>
      </c>
      <c r="C1556" s="61">
        <v>0.27400000000000002</v>
      </c>
    </row>
    <row r="1557" spans="1:3">
      <c r="A1557" s="62" t="s">
        <v>834</v>
      </c>
      <c r="B1557" s="63" t="s">
        <v>3599</v>
      </c>
      <c r="C1557" s="64">
        <v>0.27500000000000002</v>
      </c>
    </row>
    <row r="1558" spans="1:3">
      <c r="A1558" s="59" t="s">
        <v>835</v>
      </c>
      <c r="B1558" s="60" t="s">
        <v>3600</v>
      </c>
      <c r="C1558" s="61">
        <v>0.27400000000000002</v>
      </c>
    </row>
    <row r="1559" spans="1:3">
      <c r="A1559" s="62" t="s">
        <v>3601</v>
      </c>
      <c r="B1559" s="63" t="s">
        <v>1802</v>
      </c>
      <c r="C1559" s="64">
        <v>0.21099999999999999</v>
      </c>
    </row>
    <row r="1560" spans="1:3">
      <c r="A1560" s="59" t="s">
        <v>686</v>
      </c>
      <c r="B1560" s="60" t="s">
        <v>3602</v>
      </c>
      <c r="C1560" s="61">
        <v>0.24399999999999999</v>
      </c>
    </row>
    <row r="1561" spans="1:3">
      <c r="A1561" s="62" t="s">
        <v>688</v>
      </c>
      <c r="B1561" s="63" t="s">
        <v>3603</v>
      </c>
      <c r="C1561" s="64">
        <v>0.24399999999999999</v>
      </c>
    </row>
    <row r="1562" spans="1:3">
      <c r="A1562" s="59" t="s">
        <v>689</v>
      </c>
      <c r="B1562" s="60" t="s">
        <v>3604</v>
      </c>
      <c r="C1562" s="61">
        <v>0.24299999999999999</v>
      </c>
    </row>
    <row r="1563" spans="1:3">
      <c r="A1563" s="62" t="s">
        <v>690</v>
      </c>
      <c r="B1563" s="63" t="s">
        <v>3605</v>
      </c>
      <c r="C1563" s="64">
        <v>0.24199999999999999</v>
      </c>
    </row>
    <row r="1564" spans="1:3">
      <c r="A1564" s="59" t="s">
        <v>691</v>
      </c>
      <c r="B1564" s="60" t="s">
        <v>3606</v>
      </c>
      <c r="C1564" s="61">
        <v>0.24199999999999999</v>
      </c>
    </row>
    <row r="1565" spans="1:3">
      <c r="A1565" s="62" t="s">
        <v>692</v>
      </c>
      <c r="B1565" s="63" t="s">
        <v>3607</v>
      </c>
      <c r="C1565" s="64">
        <v>0.24099999999999999</v>
      </c>
    </row>
    <row r="1566" spans="1:3">
      <c r="A1566" s="59" t="s">
        <v>693</v>
      </c>
      <c r="B1566" s="60" t="s">
        <v>3608</v>
      </c>
      <c r="C1566" s="61">
        <v>0.24099999999999999</v>
      </c>
    </row>
    <row r="1567" spans="1:3">
      <c r="A1567" s="62" t="s">
        <v>694</v>
      </c>
      <c r="B1567" s="63" t="s">
        <v>3609</v>
      </c>
      <c r="C1567" s="64">
        <v>0.24</v>
      </c>
    </row>
    <row r="1568" spans="1:3">
      <c r="A1568" s="59" t="s">
        <v>695</v>
      </c>
      <c r="B1568" s="60" t="s">
        <v>3610</v>
      </c>
      <c r="C1568" s="61">
        <v>0.23899999999999999</v>
      </c>
    </row>
    <row r="1569" spans="1:3">
      <c r="A1569" s="62" t="s">
        <v>696</v>
      </c>
      <c r="B1569" s="63" t="s">
        <v>3611</v>
      </c>
      <c r="C1569" s="64">
        <v>0.23899999999999999</v>
      </c>
    </row>
    <row r="1570" spans="1:3">
      <c r="A1570" s="59" t="s">
        <v>697</v>
      </c>
      <c r="B1570" s="60" t="s">
        <v>3612</v>
      </c>
      <c r="C1570" s="61">
        <v>0.23799999999999999</v>
      </c>
    </row>
    <row r="1571" spans="1:3">
      <c r="A1571" s="62" t="s">
        <v>698</v>
      </c>
      <c r="B1571" s="63" t="s">
        <v>3613</v>
      </c>
      <c r="C1571" s="64">
        <v>0.23699999999999999</v>
      </c>
    </row>
    <row r="1572" spans="1:3">
      <c r="A1572" s="59" t="s">
        <v>699</v>
      </c>
      <c r="B1572" s="60" t="s">
        <v>3614</v>
      </c>
      <c r="C1572" s="61">
        <v>0.23699999999999999</v>
      </c>
    </row>
    <row r="1573" spans="1:3">
      <c r="A1573" s="62" t="s">
        <v>700</v>
      </c>
      <c r="B1573" s="63" t="s">
        <v>3615</v>
      </c>
      <c r="C1573" s="64">
        <v>0.23599999999999999</v>
      </c>
    </row>
    <row r="1574" spans="1:3">
      <c r="A1574" s="59" t="s">
        <v>701</v>
      </c>
      <c r="B1574" s="60" t="s">
        <v>3616</v>
      </c>
      <c r="C1574" s="61">
        <v>0.23499999999999999</v>
      </c>
    </row>
    <row r="1575" spans="1:3">
      <c r="A1575" s="62" t="s">
        <v>702</v>
      </c>
      <c r="B1575" s="63" t="s">
        <v>3617</v>
      </c>
      <c r="C1575" s="64">
        <v>0.23400000000000001</v>
      </c>
    </row>
    <row r="1576" spans="1:3">
      <c r="A1576" s="59" t="s">
        <v>703</v>
      </c>
      <c r="B1576" s="60" t="s">
        <v>3618</v>
      </c>
      <c r="C1576" s="61">
        <v>0.23300000000000001</v>
      </c>
    </row>
    <row r="1577" spans="1:3">
      <c r="A1577" s="62" t="s">
        <v>704</v>
      </c>
      <c r="B1577" s="63" t="s">
        <v>3619</v>
      </c>
      <c r="C1577" s="64">
        <v>0.23200000000000001</v>
      </c>
    </row>
    <row r="1578" spans="1:3">
      <c r="A1578" s="59" t="s">
        <v>705</v>
      </c>
      <c r="B1578" s="60" t="s">
        <v>3620</v>
      </c>
      <c r="C1578" s="61">
        <v>0.23100000000000001</v>
      </c>
    </row>
    <row r="1579" spans="1:3">
      <c r="A1579" s="62" t="s">
        <v>706</v>
      </c>
      <c r="B1579" s="63" t="s">
        <v>3621</v>
      </c>
      <c r="C1579" s="64">
        <v>0.23</v>
      </c>
    </row>
    <row r="1580" spans="1:3">
      <c r="A1580" s="59" t="s">
        <v>707</v>
      </c>
      <c r="B1580" s="60" t="s">
        <v>3622</v>
      </c>
      <c r="C1580" s="61">
        <v>0.22800000000000001</v>
      </c>
    </row>
    <row r="1581" spans="1:3">
      <c r="A1581" s="62" t="s">
        <v>896</v>
      </c>
      <c r="B1581" s="63" t="s">
        <v>3623</v>
      </c>
      <c r="C1581" s="64">
        <v>0.26100000000000001</v>
      </c>
    </row>
    <row r="1582" spans="1:3">
      <c r="A1582" s="59" t="s">
        <v>3624</v>
      </c>
      <c r="B1582" s="60" t="s">
        <v>3623</v>
      </c>
      <c r="C1582" s="61">
        <v>0.26100000000000001</v>
      </c>
    </row>
    <row r="1583" spans="1:3">
      <c r="A1583" s="62" t="s">
        <v>3625</v>
      </c>
      <c r="B1583" s="63" t="s">
        <v>3626</v>
      </c>
      <c r="C1583" s="64">
        <v>0</v>
      </c>
    </row>
    <row r="1584" spans="1:3">
      <c r="A1584" s="59" t="s">
        <v>3627</v>
      </c>
      <c r="B1584" s="60" t="s">
        <v>3628</v>
      </c>
      <c r="C1584" s="61">
        <v>0.69599999999999995</v>
      </c>
    </row>
    <row r="1585" spans="1:3">
      <c r="A1585" s="62" t="s">
        <v>3629</v>
      </c>
      <c r="B1585" s="63" t="s">
        <v>3630</v>
      </c>
      <c r="C1585" s="64">
        <v>1</v>
      </c>
    </row>
    <row r="1586" spans="1:3">
      <c r="A1586" s="59" t="s">
        <v>3631</v>
      </c>
      <c r="B1586" s="60" t="s">
        <v>3632</v>
      </c>
      <c r="C1586" s="61">
        <v>0</v>
      </c>
    </row>
    <row r="1587" spans="1:3">
      <c r="A1587" s="62" t="s">
        <v>3633</v>
      </c>
      <c r="B1587" s="63" t="s">
        <v>3634</v>
      </c>
      <c r="C1587" s="64">
        <v>0</v>
      </c>
    </row>
    <row r="1588" spans="1:3">
      <c r="A1588" s="59" t="s">
        <v>3635</v>
      </c>
      <c r="B1588" s="60" t="s">
        <v>3636</v>
      </c>
      <c r="C1588" s="61">
        <v>0</v>
      </c>
    </row>
    <row r="1589" spans="1:3">
      <c r="A1589" s="62" t="s">
        <v>642</v>
      </c>
      <c r="B1589" s="63" t="s">
        <v>3637</v>
      </c>
      <c r="C1589" s="64">
        <v>0</v>
      </c>
    </row>
    <row r="1590" spans="1:3">
      <c r="A1590" s="59" t="s">
        <v>3638</v>
      </c>
      <c r="B1590" s="60" t="s">
        <v>3637</v>
      </c>
      <c r="C1590" s="61">
        <v>0</v>
      </c>
    </row>
    <row r="1591" spans="1:3">
      <c r="A1591" s="62" t="s">
        <v>644</v>
      </c>
      <c r="B1591" s="63" t="s">
        <v>3639</v>
      </c>
      <c r="C1591" s="64">
        <v>0</v>
      </c>
    </row>
    <row r="1592" spans="1:3">
      <c r="A1592" s="59" t="s">
        <v>645</v>
      </c>
      <c r="B1592" s="60" t="s">
        <v>3640</v>
      </c>
      <c r="C1592" s="61">
        <v>0</v>
      </c>
    </row>
    <row r="1593" spans="1:3">
      <c r="A1593" s="62" t="s">
        <v>646</v>
      </c>
      <c r="B1593" s="63" t="s">
        <v>3641</v>
      </c>
      <c r="C1593" s="64">
        <v>0</v>
      </c>
    </row>
    <row r="1594" spans="1:3">
      <c r="A1594" s="59" t="s">
        <v>647</v>
      </c>
      <c r="B1594" s="60" t="s">
        <v>3642</v>
      </c>
      <c r="C1594" s="61">
        <v>0</v>
      </c>
    </row>
    <row r="1595" spans="1:3">
      <c r="A1595" s="62" t="s">
        <v>648</v>
      </c>
      <c r="B1595" s="63" t="s">
        <v>3643</v>
      </c>
      <c r="C1595" s="64">
        <v>0</v>
      </c>
    </row>
    <row r="1596" spans="1:3">
      <c r="A1596" s="59" t="s">
        <v>649</v>
      </c>
      <c r="B1596" s="60" t="s">
        <v>3644</v>
      </c>
      <c r="C1596" s="61">
        <v>0</v>
      </c>
    </row>
    <row r="1597" spans="1:3">
      <c r="A1597" s="62" t="s">
        <v>650</v>
      </c>
      <c r="B1597" s="63" t="s">
        <v>3645</v>
      </c>
      <c r="C1597" s="64">
        <v>0</v>
      </c>
    </row>
    <row r="1598" spans="1:3">
      <c r="A1598" s="59" t="s">
        <v>651</v>
      </c>
      <c r="B1598" s="60" t="s">
        <v>3646</v>
      </c>
      <c r="C1598" s="61">
        <v>0</v>
      </c>
    </row>
    <row r="1599" spans="1:3">
      <c r="A1599" s="62" t="s">
        <v>652</v>
      </c>
      <c r="B1599" s="63" t="s">
        <v>3647</v>
      </c>
      <c r="C1599" s="64">
        <v>0</v>
      </c>
    </row>
    <row r="1600" spans="1:3">
      <c r="A1600" s="59" t="s">
        <v>653</v>
      </c>
      <c r="B1600" s="60" t="s">
        <v>3648</v>
      </c>
      <c r="C1600" s="61">
        <v>0</v>
      </c>
    </row>
    <row r="1601" spans="1:3">
      <c r="A1601" s="62" t="s">
        <v>654</v>
      </c>
      <c r="B1601" s="63" t="s">
        <v>3649</v>
      </c>
      <c r="C1601" s="64">
        <v>0</v>
      </c>
    </row>
    <row r="1602" spans="1:3">
      <c r="A1602" s="59" t="s">
        <v>3650</v>
      </c>
      <c r="B1602" s="60" t="s">
        <v>3651</v>
      </c>
      <c r="C1602" s="61">
        <v>0</v>
      </c>
    </row>
    <row r="1603" spans="1:3">
      <c r="A1603" s="62" t="s">
        <v>655</v>
      </c>
      <c r="B1603" s="63" t="s">
        <v>3652</v>
      </c>
      <c r="C1603" s="64">
        <v>0</v>
      </c>
    </row>
    <row r="1604" spans="1:3">
      <c r="A1604" s="59" t="s">
        <v>656</v>
      </c>
      <c r="B1604" s="60" t="s">
        <v>3653</v>
      </c>
      <c r="C1604" s="61">
        <v>0</v>
      </c>
    </row>
    <row r="1605" spans="1:3">
      <c r="A1605" s="62" t="s">
        <v>657</v>
      </c>
      <c r="B1605" s="63" t="s">
        <v>3654</v>
      </c>
      <c r="C1605" s="64">
        <v>0</v>
      </c>
    </row>
    <row r="1606" spans="1:3">
      <c r="A1606" s="59" t="s">
        <v>3655</v>
      </c>
      <c r="B1606" s="60" t="s">
        <v>3654</v>
      </c>
      <c r="C1606" s="61">
        <v>0</v>
      </c>
    </row>
    <row r="1607" spans="1:3">
      <c r="A1607" s="62" t="s">
        <v>658</v>
      </c>
      <c r="B1607" s="63" t="s">
        <v>3656</v>
      </c>
      <c r="C1607" s="64">
        <v>0</v>
      </c>
    </row>
    <row r="1608" spans="1:3">
      <c r="A1608" s="59" t="s">
        <v>659</v>
      </c>
      <c r="B1608" s="60" t="s">
        <v>3657</v>
      </c>
      <c r="C1608" s="61">
        <v>0</v>
      </c>
    </row>
    <row r="1609" spans="1:3">
      <c r="A1609" s="62" t="s">
        <v>660</v>
      </c>
      <c r="B1609" s="63" t="s">
        <v>3658</v>
      </c>
      <c r="C1609" s="64">
        <v>0</v>
      </c>
    </row>
    <row r="1610" spans="1:3">
      <c r="A1610" s="59" t="s">
        <v>661</v>
      </c>
      <c r="B1610" s="60" t="s">
        <v>3659</v>
      </c>
      <c r="C1610" s="61">
        <v>0</v>
      </c>
    </row>
    <row r="1611" spans="1:3">
      <c r="A1611" s="62" t="s">
        <v>662</v>
      </c>
      <c r="B1611" s="63" t="s">
        <v>3660</v>
      </c>
      <c r="C1611" s="64">
        <v>0</v>
      </c>
    </row>
    <row r="1612" spans="1:3">
      <c r="A1612" s="59" t="s">
        <v>3661</v>
      </c>
      <c r="B1612" s="60" t="s">
        <v>3660</v>
      </c>
      <c r="C1612" s="61">
        <v>0</v>
      </c>
    </row>
    <row r="1613" spans="1:3">
      <c r="A1613" s="62" t="s">
        <v>3662</v>
      </c>
      <c r="B1613" s="63" t="s">
        <v>3663</v>
      </c>
      <c r="C1613" s="64">
        <v>0.66600000000000004</v>
      </c>
    </row>
    <row r="1614" spans="1:3">
      <c r="A1614" s="59" t="s">
        <v>663</v>
      </c>
      <c r="B1614" s="60" t="s">
        <v>3664</v>
      </c>
      <c r="C1614" s="61">
        <v>0</v>
      </c>
    </row>
    <row r="1615" spans="1:3">
      <c r="A1615" s="62" t="s">
        <v>664</v>
      </c>
      <c r="B1615" s="63" t="s">
        <v>3665</v>
      </c>
      <c r="C1615" s="64">
        <v>0</v>
      </c>
    </row>
    <row r="1616" spans="1:3">
      <c r="A1616" s="59" t="s">
        <v>665</v>
      </c>
      <c r="B1616" s="60" t="s">
        <v>3666</v>
      </c>
      <c r="C1616" s="61">
        <v>0</v>
      </c>
    </row>
    <row r="1617" spans="1:3">
      <c r="A1617" s="62" t="s">
        <v>666</v>
      </c>
      <c r="B1617" s="63" t="s">
        <v>3667</v>
      </c>
      <c r="C1617" s="64">
        <v>0</v>
      </c>
    </row>
    <row r="1618" spans="1:3">
      <c r="A1618" s="59" t="s">
        <v>3668</v>
      </c>
      <c r="B1618" s="60" t="s">
        <v>3669</v>
      </c>
      <c r="C1618" s="61">
        <v>0</v>
      </c>
    </row>
    <row r="1619" spans="1:3">
      <c r="A1619" s="62" t="s">
        <v>668</v>
      </c>
      <c r="B1619" s="63" t="s">
        <v>3670</v>
      </c>
      <c r="C1619" s="64">
        <v>0</v>
      </c>
    </row>
    <row r="1620" spans="1:3">
      <c r="A1620" s="59" t="s">
        <v>669</v>
      </c>
      <c r="B1620" s="60" t="s">
        <v>3671</v>
      </c>
      <c r="C1620" s="61">
        <v>0</v>
      </c>
    </row>
    <row r="1621" spans="1:3">
      <c r="A1621" s="62" t="s">
        <v>3672</v>
      </c>
      <c r="B1621" s="63" t="s">
        <v>3671</v>
      </c>
      <c r="C1621" s="64">
        <v>0</v>
      </c>
    </row>
    <row r="1622" spans="1:3">
      <c r="A1622" s="59" t="s">
        <v>670</v>
      </c>
      <c r="B1622" s="60" t="s">
        <v>3673</v>
      </c>
      <c r="C1622" s="61">
        <v>0</v>
      </c>
    </row>
    <row r="1623" spans="1:3">
      <c r="A1623" s="62" t="s">
        <v>671</v>
      </c>
      <c r="B1623" s="63" t="s">
        <v>3674</v>
      </c>
      <c r="C1623" s="64">
        <v>0</v>
      </c>
    </row>
    <row r="1624" spans="1:3">
      <c r="A1624" s="59" t="s">
        <v>672</v>
      </c>
      <c r="B1624" s="60" t="s">
        <v>3675</v>
      </c>
      <c r="C1624" s="61">
        <v>0</v>
      </c>
    </row>
    <row r="1625" spans="1:3">
      <c r="A1625" s="62" t="s">
        <v>673</v>
      </c>
      <c r="B1625" s="63" t="s">
        <v>3676</v>
      </c>
      <c r="C1625" s="64">
        <v>0</v>
      </c>
    </row>
    <row r="1626" spans="1:3">
      <c r="A1626" s="59" t="s">
        <v>674</v>
      </c>
      <c r="B1626" s="60" t="s">
        <v>3677</v>
      </c>
      <c r="C1626" s="61">
        <v>0</v>
      </c>
    </row>
    <row r="1627" spans="1:3">
      <c r="A1627" s="62" t="s">
        <v>675</v>
      </c>
      <c r="B1627" s="63" t="s">
        <v>3678</v>
      </c>
      <c r="C1627" s="64">
        <v>0</v>
      </c>
    </row>
    <row r="1628" spans="1:3">
      <c r="A1628" s="59" t="s">
        <v>676</v>
      </c>
      <c r="B1628" s="60" t="s">
        <v>3679</v>
      </c>
      <c r="C1628" s="61">
        <v>0</v>
      </c>
    </row>
    <row r="1629" spans="1:3">
      <c r="A1629" s="62" t="s">
        <v>3680</v>
      </c>
      <c r="B1629" s="63" t="s">
        <v>3681</v>
      </c>
      <c r="C1629" s="64">
        <v>0</v>
      </c>
    </row>
    <row r="1630" spans="1:3">
      <c r="A1630" s="59" t="s">
        <v>677</v>
      </c>
      <c r="B1630" s="60" t="s">
        <v>3682</v>
      </c>
      <c r="C1630" s="61">
        <v>0</v>
      </c>
    </row>
    <row r="1631" spans="1:3">
      <c r="A1631" s="62" t="s">
        <v>678</v>
      </c>
      <c r="B1631" s="63" t="s">
        <v>3683</v>
      </c>
      <c r="C1631" s="64">
        <v>0</v>
      </c>
    </row>
    <row r="1632" spans="1:3">
      <c r="A1632" s="59" t="s">
        <v>679</v>
      </c>
      <c r="B1632" s="60" t="s">
        <v>3684</v>
      </c>
      <c r="C1632" s="61">
        <v>0</v>
      </c>
    </row>
    <row r="1633" spans="1:3">
      <c r="A1633" s="62" t="s">
        <v>680</v>
      </c>
      <c r="B1633" s="63" t="s">
        <v>3685</v>
      </c>
      <c r="C1633" s="64">
        <v>0</v>
      </c>
    </row>
    <row r="1634" spans="1:3">
      <c r="A1634" s="59" t="s">
        <v>681</v>
      </c>
      <c r="B1634" s="60" t="s">
        <v>3686</v>
      </c>
      <c r="C1634" s="61">
        <v>0</v>
      </c>
    </row>
    <row r="1635" spans="1:3">
      <c r="A1635" s="62" t="s">
        <v>682</v>
      </c>
      <c r="B1635" s="63" t="s">
        <v>3687</v>
      </c>
      <c r="C1635" s="64">
        <v>0</v>
      </c>
    </row>
    <row r="1636" spans="1:3">
      <c r="A1636" s="59" t="s">
        <v>683</v>
      </c>
      <c r="B1636" s="60" t="s">
        <v>3688</v>
      </c>
      <c r="C1636" s="61">
        <v>0</v>
      </c>
    </row>
    <row r="1637" spans="1:3">
      <c r="A1637" s="62" t="s">
        <v>684</v>
      </c>
      <c r="B1637" s="63" t="s">
        <v>3689</v>
      </c>
      <c r="C1637" s="64">
        <v>0</v>
      </c>
    </row>
    <row r="1638" spans="1:3">
      <c r="A1638" s="59" t="s">
        <v>685</v>
      </c>
      <c r="B1638" s="60" t="s">
        <v>3690</v>
      </c>
      <c r="C1638" s="61">
        <v>0</v>
      </c>
    </row>
    <row r="1639" spans="1:3">
      <c r="A1639" s="62" t="s">
        <v>3691</v>
      </c>
      <c r="B1639" s="63" t="s">
        <v>3692</v>
      </c>
      <c r="C1639" s="64">
        <v>0</v>
      </c>
    </row>
    <row r="1640" spans="1:3">
      <c r="A1640" s="59" t="s">
        <v>3693</v>
      </c>
      <c r="B1640" s="60" t="s">
        <v>3694</v>
      </c>
      <c r="C1640" s="61">
        <v>0</v>
      </c>
    </row>
    <row r="1641" spans="1:3">
      <c r="A1641" s="62" t="s">
        <v>3695</v>
      </c>
      <c r="B1641" s="63" t="s">
        <v>3696</v>
      </c>
      <c r="C1641" s="64">
        <v>0</v>
      </c>
    </row>
    <row r="1642" spans="1:3">
      <c r="A1642" s="59" t="s">
        <v>3697</v>
      </c>
      <c r="B1642" s="60" t="s">
        <v>1908</v>
      </c>
      <c r="C1642" s="61">
        <v>0</v>
      </c>
    </row>
    <row r="1643" spans="1:3">
      <c r="A1643" s="62" t="s">
        <v>3698</v>
      </c>
      <c r="B1643" s="63" t="s">
        <v>3699</v>
      </c>
      <c r="C1643" s="64">
        <v>1</v>
      </c>
    </row>
    <row r="1644" spans="1:3">
      <c r="A1644" s="59" t="s">
        <v>3700</v>
      </c>
      <c r="B1644" s="60" t="s">
        <v>3701</v>
      </c>
      <c r="C1644" s="61">
        <v>1</v>
      </c>
    </row>
    <row r="1645" spans="1:3">
      <c r="A1645" s="62" t="s">
        <v>3702</v>
      </c>
      <c r="B1645" s="63" t="s">
        <v>3703</v>
      </c>
      <c r="C1645" s="64">
        <v>1</v>
      </c>
    </row>
    <row r="1646" spans="1:3">
      <c r="A1646" s="59" t="s">
        <v>3704</v>
      </c>
      <c r="B1646" s="60" t="s">
        <v>3705</v>
      </c>
      <c r="C1646" s="61">
        <v>1</v>
      </c>
    </row>
    <row r="1647" spans="1:3">
      <c r="A1647" s="62" t="s">
        <v>3706</v>
      </c>
      <c r="B1647" s="63" t="s">
        <v>3707</v>
      </c>
      <c r="C1647" s="64">
        <v>1</v>
      </c>
    </row>
    <row r="1648" spans="1:3">
      <c r="A1648" s="59" t="s">
        <v>3708</v>
      </c>
      <c r="B1648" s="60" t="s">
        <v>3709</v>
      </c>
      <c r="C1648" s="61">
        <v>1</v>
      </c>
    </row>
    <row r="1649" spans="1:3">
      <c r="A1649" s="62" t="s">
        <v>3710</v>
      </c>
      <c r="B1649" s="63" t="s">
        <v>3711</v>
      </c>
      <c r="C1649" s="64">
        <v>1</v>
      </c>
    </row>
    <row r="1650" spans="1:3">
      <c r="A1650" s="59" t="s">
        <v>3712</v>
      </c>
      <c r="B1650" s="60" t="s">
        <v>3713</v>
      </c>
      <c r="C1650" s="61">
        <v>1</v>
      </c>
    </row>
    <row r="1651" spans="1:3">
      <c r="A1651" s="62" t="s">
        <v>3714</v>
      </c>
      <c r="B1651" s="63" t="s">
        <v>3715</v>
      </c>
      <c r="C1651" s="64">
        <v>1</v>
      </c>
    </row>
    <row r="1652" spans="1:3">
      <c r="A1652" s="59" t="s">
        <v>3716</v>
      </c>
      <c r="B1652" s="60" t="s">
        <v>3717</v>
      </c>
      <c r="C1652" s="61">
        <v>0</v>
      </c>
    </row>
    <row r="1653" spans="1:3">
      <c r="A1653" s="62" t="s">
        <v>3718</v>
      </c>
      <c r="B1653" s="63" t="s">
        <v>3719</v>
      </c>
      <c r="C1653" s="64">
        <v>1</v>
      </c>
    </row>
    <row r="1654" spans="1:3">
      <c r="A1654" s="59" t="s">
        <v>3720</v>
      </c>
      <c r="B1654" s="60" t="s">
        <v>3721</v>
      </c>
      <c r="C1654" s="61">
        <v>1</v>
      </c>
    </row>
    <row r="1655" spans="1:3">
      <c r="A1655" s="62" t="s">
        <v>3722</v>
      </c>
      <c r="B1655" s="63" t="s">
        <v>3723</v>
      </c>
      <c r="C1655" s="64">
        <v>1</v>
      </c>
    </row>
    <row r="1656" spans="1:3">
      <c r="A1656" s="59" t="s">
        <v>3724</v>
      </c>
      <c r="B1656" s="60" t="s">
        <v>3725</v>
      </c>
      <c r="C1656" s="61">
        <v>1</v>
      </c>
    </row>
    <row r="1657" spans="1:3">
      <c r="A1657" s="62" t="s">
        <v>3726</v>
      </c>
      <c r="B1657" s="63" t="s">
        <v>3727</v>
      </c>
      <c r="C1657" s="64">
        <v>1</v>
      </c>
    </row>
    <row r="1658" spans="1:3">
      <c r="A1658" s="59" t="s">
        <v>3728</v>
      </c>
      <c r="B1658" s="60" t="s">
        <v>3729</v>
      </c>
      <c r="C1658" s="61">
        <v>1</v>
      </c>
    </row>
    <row r="1659" spans="1:3">
      <c r="A1659" s="62" t="s">
        <v>3730</v>
      </c>
      <c r="B1659" s="63" t="s">
        <v>3731</v>
      </c>
      <c r="C1659" s="64">
        <v>0.1</v>
      </c>
    </row>
    <row r="1660" spans="1:3">
      <c r="A1660" s="59" t="s">
        <v>3732</v>
      </c>
      <c r="B1660" s="60" t="s">
        <v>3731</v>
      </c>
      <c r="C1660" s="61">
        <v>0.1</v>
      </c>
    </row>
    <row r="1661" spans="1:3">
      <c r="A1661" s="62" t="s">
        <v>3733</v>
      </c>
      <c r="B1661" s="63" t="s">
        <v>3734</v>
      </c>
      <c r="C1661" s="64">
        <v>0.1</v>
      </c>
    </row>
    <row r="1662" spans="1:3">
      <c r="A1662" s="59" t="s">
        <v>3735</v>
      </c>
      <c r="B1662" s="60" t="s">
        <v>3736</v>
      </c>
      <c r="C1662" s="61">
        <v>9.8000000000000004E-2</v>
      </c>
    </row>
    <row r="1663" spans="1:3">
      <c r="A1663" s="62" t="s">
        <v>3737</v>
      </c>
      <c r="B1663" s="63" t="s">
        <v>3738</v>
      </c>
      <c r="C1663" s="64">
        <v>9.9000000000000005E-2</v>
      </c>
    </row>
    <row r="1664" spans="1:3">
      <c r="A1664" s="59" t="s">
        <v>3739</v>
      </c>
      <c r="B1664" s="60" t="s">
        <v>3740</v>
      </c>
      <c r="C1664" s="61">
        <v>9.7000000000000003E-2</v>
      </c>
    </row>
    <row r="1665" spans="1:3">
      <c r="A1665" s="62" t="s">
        <v>3741</v>
      </c>
      <c r="B1665" s="63" t="s">
        <v>3742</v>
      </c>
      <c r="C1665" s="64">
        <v>9.6000000000000002E-2</v>
      </c>
    </row>
    <row r="1666" spans="1:3">
      <c r="A1666" s="59" t="s">
        <v>3743</v>
      </c>
      <c r="B1666" s="60" t="s">
        <v>3744</v>
      </c>
      <c r="C1666" s="61">
        <v>9.5000000000000001E-2</v>
      </c>
    </row>
    <row r="1667" spans="1:3">
      <c r="A1667" s="62" t="s">
        <v>3745</v>
      </c>
      <c r="B1667" s="63" t="s">
        <v>3746</v>
      </c>
      <c r="C1667" s="64">
        <v>9.4E-2</v>
      </c>
    </row>
    <row r="1668" spans="1:3">
      <c r="A1668" s="59" t="s">
        <v>3747</v>
      </c>
      <c r="B1668" s="60" t="s">
        <v>3748</v>
      </c>
      <c r="C1668" s="61">
        <v>9.1999999999999998E-2</v>
      </c>
    </row>
    <row r="1669" spans="1:3">
      <c r="A1669" s="62" t="s">
        <v>3749</v>
      </c>
      <c r="B1669" s="63" t="s">
        <v>3748</v>
      </c>
      <c r="C1669" s="64">
        <v>9.1999999999999998E-2</v>
      </c>
    </row>
    <row r="1670" spans="1:3">
      <c r="A1670" s="59" t="s">
        <v>3750</v>
      </c>
      <c r="B1670" s="60" t="s">
        <v>3751</v>
      </c>
      <c r="C1670" s="61">
        <v>9.0999999999999998E-2</v>
      </c>
    </row>
    <row r="1671" spans="1:3">
      <c r="A1671" s="62" t="s">
        <v>3752</v>
      </c>
      <c r="B1671" s="63" t="s">
        <v>3753</v>
      </c>
      <c r="C1671" s="64">
        <v>9.1999999999999998E-2</v>
      </c>
    </row>
    <row r="1672" spans="1:3">
      <c r="A1672" s="59" t="s">
        <v>3754</v>
      </c>
      <c r="B1672" s="60" t="s">
        <v>3755</v>
      </c>
      <c r="C1672" s="61">
        <v>9.1999999999999998E-2</v>
      </c>
    </row>
    <row r="1673" spans="1:3">
      <c r="A1673" s="62" t="s">
        <v>3756</v>
      </c>
      <c r="B1673" s="63" t="s">
        <v>3755</v>
      </c>
      <c r="C1673" s="64">
        <v>0</v>
      </c>
    </row>
    <row r="1674" spans="1:3">
      <c r="A1674" s="59" t="s">
        <v>3757</v>
      </c>
      <c r="B1674" s="60" t="s">
        <v>3758</v>
      </c>
      <c r="C1674" s="61">
        <v>9.5000000000000001E-2</v>
      </c>
    </row>
    <row r="1675" spans="1:3">
      <c r="A1675" s="62" t="s">
        <v>3759</v>
      </c>
      <c r="B1675" s="63" t="s">
        <v>3760</v>
      </c>
      <c r="C1675" s="64">
        <v>9.8000000000000004E-2</v>
      </c>
    </row>
    <row r="1676" spans="1:3">
      <c r="A1676" s="59" t="s">
        <v>3761</v>
      </c>
      <c r="B1676" s="60" t="s">
        <v>3762</v>
      </c>
      <c r="C1676" s="61">
        <v>0.11799999999999999</v>
      </c>
    </row>
    <row r="1677" spans="1:3">
      <c r="A1677" s="62" t="s">
        <v>3763</v>
      </c>
      <c r="B1677" s="63" t="s">
        <v>3762</v>
      </c>
      <c r="C1677" s="64">
        <v>0.11799999999999999</v>
      </c>
    </row>
    <row r="1678" spans="1:3">
      <c r="A1678" s="59" t="s">
        <v>3764</v>
      </c>
      <c r="B1678" s="60" t="s">
        <v>3765</v>
      </c>
      <c r="C1678" s="61">
        <v>0.112</v>
      </c>
    </row>
    <row r="1679" spans="1:3">
      <c r="A1679" s="62" t="s">
        <v>3766</v>
      </c>
      <c r="B1679" s="63" t="s">
        <v>3765</v>
      </c>
      <c r="C1679" s="64">
        <v>0.112</v>
      </c>
    </row>
    <row r="1680" spans="1:3">
      <c r="A1680" s="59" t="s">
        <v>3767</v>
      </c>
      <c r="B1680" s="60" t="s">
        <v>3768</v>
      </c>
      <c r="C1680" s="61">
        <v>0.115</v>
      </c>
    </row>
    <row r="1681" spans="1:3">
      <c r="A1681" s="62" t="s">
        <v>3769</v>
      </c>
      <c r="B1681" s="63" t="s">
        <v>3770</v>
      </c>
      <c r="C1681" s="64">
        <v>9.6000000000000002E-2</v>
      </c>
    </row>
    <row r="1682" spans="1:3">
      <c r="A1682" s="59" t="s">
        <v>3771</v>
      </c>
      <c r="B1682" s="60" t="s">
        <v>3772</v>
      </c>
      <c r="C1682" s="61">
        <v>0.13</v>
      </c>
    </row>
    <row r="1683" spans="1:3">
      <c r="A1683" s="62" t="s">
        <v>3773</v>
      </c>
      <c r="B1683" s="63" t="s">
        <v>3772</v>
      </c>
      <c r="C1683" s="64">
        <v>0.13</v>
      </c>
    </row>
    <row r="1684" spans="1:3">
      <c r="A1684" s="59" t="s">
        <v>3774</v>
      </c>
      <c r="B1684" s="60" t="s">
        <v>3775</v>
      </c>
      <c r="C1684" s="61">
        <v>0.13800000000000001</v>
      </c>
    </row>
    <row r="1685" spans="1:3">
      <c r="A1685" s="62" t="s">
        <v>3776</v>
      </c>
      <c r="B1685" s="63" t="s">
        <v>3777</v>
      </c>
      <c r="C1685" s="64">
        <v>0</v>
      </c>
    </row>
    <row r="1686" spans="1:3">
      <c r="A1686" s="59" t="s">
        <v>3778</v>
      </c>
      <c r="B1686" s="60" t="s">
        <v>3779</v>
      </c>
      <c r="C1686" s="61">
        <v>7.3999999999999996E-2</v>
      </c>
    </row>
    <row r="1687" spans="1:3">
      <c r="A1687" s="62" t="s">
        <v>3780</v>
      </c>
      <c r="B1687" s="63" t="s">
        <v>3779</v>
      </c>
      <c r="C1687" s="64">
        <v>7.3999999999999996E-2</v>
      </c>
    </row>
    <row r="1688" spans="1:3">
      <c r="A1688" s="59" t="s">
        <v>3781</v>
      </c>
      <c r="B1688" s="60" t="s">
        <v>3782</v>
      </c>
      <c r="C1688" s="61">
        <v>7.2999999999999995E-2</v>
      </c>
    </row>
    <row r="1689" spans="1:3">
      <c r="A1689" s="62" t="s">
        <v>3783</v>
      </c>
      <c r="B1689" s="63" t="s">
        <v>3782</v>
      </c>
      <c r="C1689" s="64">
        <v>7.2999999999999995E-2</v>
      </c>
    </row>
    <row r="1690" spans="1:3">
      <c r="A1690" s="59" t="s">
        <v>3784</v>
      </c>
      <c r="B1690" s="60" t="s">
        <v>3785</v>
      </c>
      <c r="C1690" s="61">
        <v>7.0000000000000007E-2</v>
      </c>
    </row>
    <row r="1691" spans="1:3">
      <c r="A1691" s="62" t="s">
        <v>3786</v>
      </c>
      <c r="B1691" s="63" t="s">
        <v>3787</v>
      </c>
      <c r="C1691" s="64">
        <v>6.9000000000000006E-2</v>
      </c>
    </row>
    <row r="1692" spans="1:3">
      <c r="A1692" s="59" t="s">
        <v>3788</v>
      </c>
      <c r="B1692" s="60" t="s">
        <v>3789</v>
      </c>
      <c r="C1692" s="61">
        <v>6.7000000000000004E-2</v>
      </c>
    </row>
    <row r="1693" spans="1:3">
      <c r="A1693" s="62" t="s">
        <v>3790</v>
      </c>
      <c r="B1693" s="63" t="s">
        <v>3791</v>
      </c>
      <c r="C1693" s="64">
        <v>6.6000000000000003E-2</v>
      </c>
    </row>
    <row r="1694" spans="1:3">
      <c r="A1694" s="59" t="s">
        <v>3792</v>
      </c>
      <c r="B1694" s="60" t="s">
        <v>3791</v>
      </c>
      <c r="C1694" s="61">
        <v>6.6000000000000003E-2</v>
      </c>
    </row>
    <row r="1695" spans="1:3">
      <c r="A1695" s="62" t="s">
        <v>3793</v>
      </c>
      <c r="B1695" s="63" t="s">
        <v>3794</v>
      </c>
      <c r="C1695" s="64">
        <v>6.4000000000000001E-2</v>
      </c>
    </row>
    <row r="1696" spans="1:3">
      <c r="A1696" s="59" t="s">
        <v>3795</v>
      </c>
      <c r="B1696" s="60" t="s">
        <v>3794</v>
      </c>
      <c r="C1696" s="61">
        <v>6.4000000000000001E-2</v>
      </c>
    </row>
    <row r="1697" spans="1:3">
      <c r="A1697" s="62" t="s">
        <v>3796</v>
      </c>
      <c r="B1697" s="63" t="s">
        <v>3797</v>
      </c>
      <c r="C1697" s="64">
        <v>6.2E-2</v>
      </c>
    </row>
    <row r="1698" spans="1:3">
      <c r="A1698" s="59" t="s">
        <v>3798</v>
      </c>
      <c r="B1698" s="60" t="s">
        <v>3797</v>
      </c>
      <c r="C1698" s="61">
        <v>6.2E-2</v>
      </c>
    </row>
    <row r="1699" spans="1:3">
      <c r="A1699" s="62" t="s">
        <v>3799</v>
      </c>
      <c r="B1699" s="63" t="s">
        <v>3800</v>
      </c>
      <c r="C1699" s="64">
        <v>6.0999999999999999E-2</v>
      </c>
    </row>
    <row r="1700" spans="1:3">
      <c r="A1700" s="59" t="s">
        <v>3801</v>
      </c>
      <c r="B1700" s="60" t="s">
        <v>3802</v>
      </c>
      <c r="C1700" s="61">
        <v>5.8999999999999997E-2</v>
      </c>
    </row>
    <row r="1701" spans="1:3">
      <c r="A1701" s="62" t="s">
        <v>3803</v>
      </c>
      <c r="B1701" s="63" t="s">
        <v>3804</v>
      </c>
      <c r="C1701" s="64">
        <v>5.8000000000000003E-2</v>
      </c>
    </row>
    <row r="1702" spans="1:3">
      <c r="A1702" s="59" t="s">
        <v>3805</v>
      </c>
      <c r="B1702" s="60" t="s">
        <v>3804</v>
      </c>
      <c r="C1702" s="61">
        <v>5.8000000000000003E-2</v>
      </c>
    </row>
    <row r="1703" spans="1:3">
      <c r="A1703" s="62" t="s">
        <v>3806</v>
      </c>
      <c r="B1703" s="63" t="s">
        <v>3807</v>
      </c>
      <c r="C1703" s="64">
        <v>5.6000000000000001E-2</v>
      </c>
    </row>
    <row r="1704" spans="1:3">
      <c r="A1704" s="59" t="s">
        <v>3808</v>
      </c>
      <c r="B1704" s="60" t="s">
        <v>3807</v>
      </c>
      <c r="C1704" s="61">
        <v>5.6000000000000001E-2</v>
      </c>
    </row>
    <row r="1705" spans="1:3">
      <c r="A1705" s="62" t="s">
        <v>3809</v>
      </c>
      <c r="B1705" s="63" t="s">
        <v>3810</v>
      </c>
      <c r="C1705" s="64">
        <v>5.3999999999999999E-2</v>
      </c>
    </row>
    <row r="1706" spans="1:3">
      <c r="A1706" s="59" t="s">
        <v>3811</v>
      </c>
      <c r="B1706" s="60" t="s">
        <v>3812</v>
      </c>
      <c r="C1706" s="61">
        <v>5.2999999999999999E-2</v>
      </c>
    </row>
    <row r="1707" spans="1:3">
      <c r="A1707" s="62" t="s">
        <v>3813</v>
      </c>
      <c r="B1707" s="63" t="s">
        <v>3814</v>
      </c>
      <c r="C1707" s="64">
        <v>5.1999999999999998E-2</v>
      </c>
    </row>
    <row r="1708" spans="1:3">
      <c r="A1708" s="59" t="s">
        <v>3815</v>
      </c>
      <c r="B1708" s="60" t="s">
        <v>3814</v>
      </c>
      <c r="C1708" s="61">
        <v>5.1999999999999998E-2</v>
      </c>
    </row>
    <row r="1709" spans="1:3">
      <c r="A1709" s="62" t="s">
        <v>3816</v>
      </c>
      <c r="B1709" s="63" t="s">
        <v>3817</v>
      </c>
      <c r="C1709" s="64">
        <v>0.05</v>
      </c>
    </row>
    <row r="1710" spans="1:3">
      <c r="A1710" s="59" t="s">
        <v>3818</v>
      </c>
      <c r="B1710" s="60" t="s">
        <v>3819</v>
      </c>
      <c r="C1710" s="61">
        <v>4.8000000000000001E-2</v>
      </c>
    </row>
    <row r="1711" spans="1:3">
      <c r="A1711" s="62" t="s">
        <v>3820</v>
      </c>
      <c r="B1711" s="63" t="s">
        <v>3821</v>
      </c>
      <c r="C1711" s="64">
        <v>4.5999999999999999E-2</v>
      </c>
    </row>
    <row r="1712" spans="1:3">
      <c r="A1712" s="59" t="s">
        <v>3822</v>
      </c>
      <c r="B1712" s="60" t="s">
        <v>3823</v>
      </c>
      <c r="C1712" s="61">
        <v>4.3999999999999997E-2</v>
      </c>
    </row>
    <row r="1713" spans="1:3">
      <c r="A1713" s="62" t="s">
        <v>3824</v>
      </c>
      <c r="B1713" s="63" t="s">
        <v>3823</v>
      </c>
      <c r="C1713" s="64">
        <v>4.3999999999999997E-2</v>
      </c>
    </row>
    <row r="1714" spans="1:3">
      <c r="A1714" s="59" t="s">
        <v>3825</v>
      </c>
      <c r="B1714" s="60" t="s">
        <v>3826</v>
      </c>
      <c r="C1714" s="61">
        <v>4.4999999999999998E-2</v>
      </c>
    </row>
    <row r="1715" spans="1:3">
      <c r="A1715" s="62" t="s">
        <v>3827</v>
      </c>
      <c r="B1715" s="63" t="s">
        <v>3826</v>
      </c>
      <c r="C1715" s="64">
        <v>4.4999999999999998E-2</v>
      </c>
    </row>
    <row r="1716" spans="1:3">
      <c r="A1716" s="59" t="s">
        <v>3828</v>
      </c>
      <c r="B1716" s="60" t="s">
        <v>3829</v>
      </c>
      <c r="C1716" s="61">
        <v>4.2999999999999997E-2</v>
      </c>
    </row>
    <row r="1717" spans="1:3">
      <c r="A1717" s="62" t="s">
        <v>3830</v>
      </c>
      <c r="B1717" s="63" t="s">
        <v>3829</v>
      </c>
      <c r="C1717" s="64">
        <v>0</v>
      </c>
    </row>
    <row r="1718" spans="1:3">
      <c r="A1718" s="59" t="s">
        <v>3831</v>
      </c>
      <c r="B1718" s="60" t="s">
        <v>3832</v>
      </c>
      <c r="C1718" s="61">
        <v>4.1000000000000002E-2</v>
      </c>
    </row>
    <row r="1719" spans="1:3">
      <c r="A1719" s="62" t="s">
        <v>3833</v>
      </c>
      <c r="B1719" s="63" t="s">
        <v>3832</v>
      </c>
      <c r="C1719" s="64">
        <v>0</v>
      </c>
    </row>
    <row r="1720" spans="1:3">
      <c r="A1720" s="59" t="s">
        <v>3834</v>
      </c>
      <c r="B1720" s="60" t="s">
        <v>3835</v>
      </c>
      <c r="C1720" s="61">
        <v>3.5999999999999997E-2</v>
      </c>
    </row>
    <row r="1721" spans="1:3">
      <c r="A1721" s="62" t="s">
        <v>3836</v>
      </c>
      <c r="B1721" s="63" t="s">
        <v>3835</v>
      </c>
      <c r="C1721" s="64">
        <v>3.5999999999999997E-2</v>
      </c>
    </row>
    <row r="1722" spans="1:3">
      <c r="A1722" s="59" t="s">
        <v>3837</v>
      </c>
      <c r="B1722" s="60" t="s">
        <v>1814</v>
      </c>
      <c r="C1722" s="61">
        <v>0.76700000000000002</v>
      </c>
    </row>
    <row r="1723" spans="1:3">
      <c r="A1723" s="62" t="s">
        <v>3838</v>
      </c>
      <c r="B1723" s="63" t="s">
        <v>1814</v>
      </c>
      <c r="C1723" s="64">
        <v>0.77100000000000002</v>
      </c>
    </row>
    <row r="1724" spans="1:3">
      <c r="A1724" s="59" t="s">
        <v>729</v>
      </c>
      <c r="B1724" s="60" t="s">
        <v>3839</v>
      </c>
      <c r="C1724" s="61">
        <v>0.84899999999999998</v>
      </c>
    </row>
    <row r="1725" spans="1:3">
      <c r="A1725" s="62" t="s">
        <v>3840</v>
      </c>
      <c r="B1725" s="63" t="s">
        <v>3839</v>
      </c>
      <c r="C1725" s="64">
        <v>0.84899999999999998</v>
      </c>
    </row>
    <row r="1726" spans="1:3">
      <c r="A1726" s="59" t="s">
        <v>3841</v>
      </c>
      <c r="B1726" s="60" t="s">
        <v>3637</v>
      </c>
      <c r="C1726" s="61">
        <v>0</v>
      </c>
    </row>
    <row r="1727" spans="1:3">
      <c r="A1727" s="62" t="s">
        <v>731</v>
      </c>
      <c r="B1727" s="63" t="s">
        <v>3842</v>
      </c>
      <c r="C1727" s="64">
        <v>0.84899999999999998</v>
      </c>
    </row>
    <row r="1728" spans="1:3">
      <c r="A1728" s="59" t="s">
        <v>3843</v>
      </c>
      <c r="B1728" s="60" t="s">
        <v>3842</v>
      </c>
      <c r="C1728" s="61">
        <v>0.84899999999999998</v>
      </c>
    </row>
    <row r="1729" spans="1:3">
      <c r="A1729" s="62" t="s">
        <v>732</v>
      </c>
      <c r="B1729" s="63" t="s">
        <v>3844</v>
      </c>
      <c r="C1729" s="64">
        <v>0.84799999999999998</v>
      </c>
    </row>
    <row r="1730" spans="1:3">
      <c r="A1730" s="59" t="s">
        <v>3845</v>
      </c>
      <c r="B1730" s="60" t="s">
        <v>3844</v>
      </c>
      <c r="C1730" s="61">
        <v>0.84799999999999998</v>
      </c>
    </row>
    <row r="1731" spans="1:3">
      <c r="A1731" s="62" t="s">
        <v>733</v>
      </c>
      <c r="B1731" s="63" t="s">
        <v>3846</v>
      </c>
      <c r="C1731" s="64">
        <v>0.84799999999999998</v>
      </c>
    </row>
    <row r="1732" spans="1:3">
      <c r="A1732" s="59" t="s">
        <v>3847</v>
      </c>
      <c r="B1732" s="60" t="s">
        <v>3846</v>
      </c>
      <c r="C1732" s="61">
        <v>0.84799999999999998</v>
      </c>
    </row>
    <row r="1733" spans="1:3">
      <c r="A1733" s="62" t="s">
        <v>734</v>
      </c>
      <c r="B1733" s="63" t="s">
        <v>3848</v>
      </c>
      <c r="C1733" s="64">
        <v>0.84699999999999998</v>
      </c>
    </row>
    <row r="1734" spans="1:3">
      <c r="A1734" s="59" t="s">
        <v>3849</v>
      </c>
      <c r="B1734" s="60" t="s">
        <v>3848</v>
      </c>
      <c r="C1734" s="61">
        <v>0.84699999999999998</v>
      </c>
    </row>
    <row r="1735" spans="1:3">
      <c r="A1735" s="62" t="s">
        <v>735</v>
      </c>
      <c r="B1735" s="63" t="s">
        <v>3850</v>
      </c>
      <c r="C1735" s="64">
        <v>0.84499999999999997</v>
      </c>
    </row>
    <row r="1736" spans="1:3">
      <c r="A1736" s="59" t="s">
        <v>3851</v>
      </c>
      <c r="B1736" s="60" t="s">
        <v>3850</v>
      </c>
      <c r="C1736" s="61">
        <v>0.84499999999999997</v>
      </c>
    </row>
    <row r="1737" spans="1:3">
      <c r="A1737" s="62" t="s">
        <v>736</v>
      </c>
      <c r="B1737" s="63" t="s">
        <v>3852</v>
      </c>
      <c r="C1737" s="64">
        <v>0.84399999999999997</v>
      </c>
    </row>
    <row r="1738" spans="1:3">
      <c r="A1738" s="59" t="s">
        <v>3853</v>
      </c>
      <c r="B1738" s="60" t="s">
        <v>3852</v>
      </c>
      <c r="C1738" s="61">
        <v>0.84399999999999997</v>
      </c>
    </row>
    <row r="1739" spans="1:3">
      <c r="A1739" s="62" t="s">
        <v>737</v>
      </c>
      <c r="B1739" s="63" t="s">
        <v>3854</v>
      </c>
      <c r="C1739" s="64">
        <v>0.84299999999999997</v>
      </c>
    </row>
    <row r="1740" spans="1:3">
      <c r="A1740" s="59" t="s">
        <v>3855</v>
      </c>
      <c r="B1740" s="60" t="s">
        <v>3854</v>
      </c>
      <c r="C1740" s="61">
        <v>0.84299999999999997</v>
      </c>
    </row>
    <row r="1741" spans="1:3">
      <c r="A1741" s="62" t="s">
        <v>738</v>
      </c>
      <c r="B1741" s="63" t="s">
        <v>3856</v>
      </c>
      <c r="C1741" s="64">
        <v>0.84199999999999997</v>
      </c>
    </row>
    <row r="1742" spans="1:3">
      <c r="A1742" s="59" t="s">
        <v>3857</v>
      </c>
      <c r="B1742" s="60" t="s">
        <v>3856</v>
      </c>
      <c r="C1742" s="61">
        <v>0.84199999999999997</v>
      </c>
    </row>
    <row r="1743" spans="1:3">
      <c r="A1743" s="62" t="s">
        <v>739</v>
      </c>
      <c r="B1743" s="63" t="s">
        <v>3858</v>
      </c>
      <c r="C1743" s="64">
        <v>0.84</v>
      </c>
    </row>
    <row r="1744" spans="1:3">
      <c r="A1744" s="59" t="s">
        <v>740</v>
      </c>
      <c r="B1744" s="60" t="s">
        <v>3859</v>
      </c>
      <c r="C1744" s="61">
        <v>0.84099999999999997</v>
      </c>
    </row>
    <row r="1745" spans="1:3">
      <c r="A1745" s="62" t="s">
        <v>3860</v>
      </c>
      <c r="B1745" s="63" t="s">
        <v>3859</v>
      </c>
      <c r="C1745" s="64">
        <v>0.84099999999999997</v>
      </c>
    </row>
    <row r="1746" spans="1:3">
      <c r="A1746" s="59" t="s">
        <v>741</v>
      </c>
      <c r="B1746" s="60" t="s">
        <v>3861</v>
      </c>
      <c r="C1746" s="61">
        <v>0.84199999999999997</v>
      </c>
    </row>
    <row r="1747" spans="1:3">
      <c r="A1747" s="62" t="s">
        <v>3862</v>
      </c>
      <c r="B1747" s="63" t="s">
        <v>3861</v>
      </c>
      <c r="C1747" s="64">
        <v>0.84199999999999997</v>
      </c>
    </row>
    <row r="1748" spans="1:3">
      <c r="A1748" s="59" t="s">
        <v>3863</v>
      </c>
      <c r="B1748" s="60" t="s">
        <v>3651</v>
      </c>
      <c r="C1748" s="61">
        <v>0</v>
      </c>
    </row>
    <row r="1749" spans="1:3">
      <c r="A1749" s="62" t="s">
        <v>742</v>
      </c>
      <c r="B1749" s="63" t="s">
        <v>3864</v>
      </c>
      <c r="C1749" s="64">
        <v>0.84399999999999997</v>
      </c>
    </row>
    <row r="1750" spans="1:3">
      <c r="A1750" s="59" t="s">
        <v>3865</v>
      </c>
      <c r="B1750" s="60" t="s">
        <v>3864</v>
      </c>
      <c r="C1750" s="61">
        <v>0.84399999999999997</v>
      </c>
    </row>
    <row r="1751" spans="1:3">
      <c r="A1751" s="62" t="s">
        <v>743</v>
      </c>
      <c r="B1751" s="63" t="s">
        <v>3866</v>
      </c>
      <c r="C1751" s="64">
        <v>0.84799999999999998</v>
      </c>
    </row>
    <row r="1752" spans="1:3">
      <c r="A1752" s="59" t="s">
        <v>3867</v>
      </c>
      <c r="B1752" s="60" t="s">
        <v>3866</v>
      </c>
      <c r="C1752" s="61">
        <v>0.84799999999999998</v>
      </c>
    </row>
    <row r="1753" spans="1:3">
      <c r="A1753" s="62" t="s">
        <v>744</v>
      </c>
      <c r="B1753" s="63" t="s">
        <v>3868</v>
      </c>
      <c r="C1753" s="64">
        <v>0.86699999999999999</v>
      </c>
    </row>
    <row r="1754" spans="1:3">
      <c r="A1754" s="59" t="s">
        <v>3869</v>
      </c>
      <c r="B1754" s="60" t="s">
        <v>3868</v>
      </c>
      <c r="C1754" s="61">
        <v>0.86699999999999999</v>
      </c>
    </row>
    <row r="1755" spans="1:3">
      <c r="A1755" s="62" t="s">
        <v>3870</v>
      </c>
      <c r="B1755" s="63" t="s">
        <v>3654</v>
      </c>
      <c r="C1755" s="64">
        <v>0</v>
      </c>
    </row>
    <row r="1756" spans="1:3">
      <c r="A1756" s="59" t="s">
        <v>745</v>
      </c>
      <c r="B1756" s="60" t="s">
        <v>3871</v>
      </c>
      <c r="C1756" s="61">
        <v>0.86099999999999999</v>
      </c>
    </row>
    <row r="1757" spans="1:3">
      <c r="A1757" s="62" t="s">
        <v>3872</v>
      </c>
      <c r="B1757" s="63" t="s">
        <v>3871</v>
      </c>
      <c r="C1757" s="64">
        <v>0.86099999999999999</v>
      </c>
    </row>
    <row r="1758" spans="1:3">
      <c r="A1758" s="59" t="s">
        <v>746</v>
      </c>
      <c r="B1758" s="60" t="s">
        <v>3873</v>
      </c>
      <c r="C1758" s="61">
        <v>0.86499999999999999</v>
      </c>
    </row>
    <row r="1759" spans="1:3">
      <c r="A1759" s="62" t="s">
        <v>3874</v>
      </c>
      <c r="B1759" s="63" t="s">
        <v>3873</v>
      </c>
      <c r="C1759" s="64">
        <v>0.86499999999999999</v>
      </c>
    </row>
    <row r="1760" spans="1:3">
      <c r="A1760" s="59" t="s">
        <v>747</v>
      </c>
      <c r="B1760" s="60" t="s">
        <v>3875</v>
      </c>
      <c r="C1760" s="61">
        <v>0.84499999999999997</v>
      </c>
    </row>
    <row r="1761" spans="1:3">
      <c r="A1761" s="62" t="s">
        <v>3876</v>
      </c>
      <c r="B1761" s="63" t="s">
        <v>3875</v>
      </c>
      <c r="C1761" s="64">
        <v>0.84499999999999997</v>
      </c>
    </row>
    <row r="1762" spans="1:3">
      <c r="A1762" s="59" t="s">
        <v>748</v>
      </c>
      <c r="B1762" s="60" t="s">
        <v>3877</v>
      </c>
      <c r="C1762" s="61">
        <v>0.88</v>
      </c>
    </row>
    <row r="1763" spans="1:3">
      <c r="A1763" s="62" t="s">
        <v>3878</v>
      </c>
      <c r="B1763" s="63" t="s">
        <v>3877</v>
      </c>
      <c r="C1763" s="64">
        <v>0.88</v>
      </c>
    </row>
    <row r="1764" spans="1:3">
      <c r="A1764" s="59" t="s">
        <v>749</v>
      </c>
      <c r="B1764" s="60" t="s">
        <v>3879</v>
      </c>
      <c r="C1764" s="61">
        <v>0.88700000000000001</v>
      </c>
    </row>
    <row r="1765" spans="1:3">
      <c r="A1765" s="62" t="s">
        <v>3880</v>
      </c>
      <c r="B1765" s="63" t="s">
        <v>3879</v>
      </c>
      <c r="C1765" s="64">
        <v>0.88700000000000001</v>
      </c>
    </row>
    <row r="1766" spans="1:3">
      <c r="A1766" s="59" t="s">
        <v>3881</v>
      </c>
      <c r="B1766" s="60" t="s">
        <v>3660</v>
      </c>
      <c r="C1766" s="61">
        <v>0</v>
      </c>
    </row>
    <row r="1767" spans="1:3">
      <c r="A1767" s="62" t="s">
        <v>3882</v>
      </c>
      <c r="B1767" s="63" t="s">
        <v>1816</v>
      </c>
      <c r="C1767" s="64">
        <v>0.78400000000000003</v>
      </c>
    </row>
    <row r="1768" spans="1:3">
      <c r="A1768" s="59" t="s">
        <v>3883</v>
      </c>
      <c r="B1768" s="60" t="s">
        <v>1816</v>
      </c>
      <c r="C1768" s="61">
        <v>0.78800000000000003</v>
      </c>
    </row>
    <row r="1769" spans="1:3">
      <c r="A1769" s="62" t="s">
        <v>750</v>
      </c>
      <c r="B1769" s="63" t="s">
        <v>3884</v>
      </c>
      <c r="C1769" s="64">
        <v>0.84</v>
      </c>
    </row>
    <row r="1770" spans="1:3">
      <c r="A1770" s="59" t="s">
        <v>3885</v>
      </c>
      <c r="B1770" s="60" t="s">
        <v>3884</v>
      </c>
      <c r="C1770" s="61">
        <v>0.84</v>
      </c>
    </row>
    <row r="1771" spans="1:3">
      <c r="A1771" s="62" t="s">
        <v>751</v>
      </c>
      <c r="B1771" s="63" t="s">
        <v>3886</v>
      </c>
      <c r="C1771" s="64">
        <v>0.83899999999999997</v>
      </c>
    </row>
    <row r="1772" spans="1:3">
      <c r="A1772" s="59" t="s">
        <v>3887</v>
      </c>
      <c r="B1772" s="60" t="s">
        <v>3886</v>
      </c>
      <c r="C1772" s="61">
        <v>0.83899999999999997</v>
      </c>
    </row>
    <row r="1773" spans="1:3">
      <c r="A1773" s="62" t="s">
        <v>752</v>
      </c>
      <c r="B1773" s="63" t="s">
        <v>3888</v>
      </c>
      <c r="C1773" s="64">
        <v>0.83599999999999997</v>
      </c>
    </row>
    <row r="1774" spans="1:3">
      <c r="A1774" s="59" t="s">
        <v>3889</v>
      </c>
      <c r="B1774" s="60" t="s">
        <v>3888</v>
      </c>
      <c r="C1774" s="61">
        <v>0.83599999999999997</v>
      </c>
    </row>
    <row r="1775" spans="1:3">
      <c r="A1775" s="62" t="s">
        <v>753</v>
      </c>
      <c r="B1775" s="63" t="s">
        <v>3890</v>
      </c>
      <c r="C1775" s="64">
        <v>0.83499999999999996</v>
      </c>
    </row>
    <row r="1776" spans="1:3">
      <c r="A1776" s="59" t="s">
        <v>3891</v>
      </c>
      <c r="B1776" s="60" t="s">
        <v>3890</v>
      </c>
      <c r="C1776" s="61">
        <v>0.83499999999999996</v>
      </c>
    </row>
    <row r="1777" spans="1:3">
      <c r="A1777" s="62" t="s">
        <v>754</v>
      </c>
      <c r="B1777" s="63" t="s">
        <v>3892</v>
      </c>
      <c r="C1777" s="64">
        <v>0.83299999999999996</v>
      </c>
    </row>
    <row r="1778" spans="1:3">
      <c r="A1778" s="59" t="s">
        <v>3893</v>
      </c>
      <c r="B1778" s="60" t="s">
        <v>3892</v>
      </c>
      <c r="C1778" s="61">
        <v>0.83299999999999996</v>
      </c>
    </row>
    <row r="1779" spans="1:3">
      <c r="A1779" s="62" t="s">
        <v>3894</v>
      </c>
      <c r="B1779" s="63" t="s">
        <v>3669</v>
      </c>
      <c r="C1779" s="64">
        <v>0</v>
      </c>
    </row>
    <row r="1780" spans="1:3">
      <c r="A1780" s="59" t="s">
        <v>755</v>
      </c>
      <c r="B1780" s="60" t="s">
        <v>3895</v>
      </c>
      <c r="C1780" s="61">
        <v>0.83199999999999996</v>
      </c>
    </row>
    <row r="1781" spans="1:3">
      <c r="A1781" s="62" t="s">
        <v>3896</v>
      </c>
      <c r="B1781" s="63" t="s">
        <v>3895</v>
      </c>
      <c r="C1781" s="64">
        <v>0.83199999999999996</v>
      </c>
    </row>
    <row r="1782" spans="1:3">
      <c r="A1782" s="59" t="s">
        <v>756</v>
      </c>
      <c r="B1782" s="60" t="s">
        <v>3897</v>
      </c>
      <c r="C1782" s="61">
        <v>0.83</v>
      </c>
    </row>
    <row r="1783" spans="1:3">
      <c r="A1783" s="62" t="s">
        <v>3898</v>
      </c>
      <c r="B1783" s="63" t="s">
        <v>3897</v>
      </c>
      <c r="C1783" s="64">
        <v>0.83</v>
      </c>
    </row>
    <row r="1784" spans="1:3">
      <c r="A1784" s="59" t="s">
        <v>3899</v>
      </c>
      <c r="B1784" s="60" t="s">
        <v>3671</v>
      </c>
      <c r="C1784" s="61">
        <v>0</v>
      </c>
    </row>
    <row r="1785" spans="1:3">
      <c r="A1785" s="62" t="s">
        <v>757</v>
      </c>
      <c r="B1785" s="63" t="s">
        <v>3900</v>
      </c>
      <c r="C1785" s="64">
        <v>0.82799999999999996</v>
      </c>
    </row>
    <row r="1786" spans="1:3">
      <c r="A1786" s="59" t="s">
        <v>3901</v>
      </c>
      <c r="B1786" s="60" t="s">
        <v>3900</v>
      </c>
      <c r="C1786" s="61">
        <v>0.82799999999999996</v>
      </c>
    </row>
    <row r="1787" spans="1:3">
      <c r="A1787" s="62" t="s">
        <v>758</v>
      </c>
      <c r="B1787" s="63" t="s">
        <v>3902</v>
      </c>
      <c r="C1787" s="64">
        <v>0.82699999999999996</v>
      </c>
    </row>
    <row r="1788" spans="1:3">
      <c r="A1788" s="59" t="s">
        <v>3903</v>
      </c>
      <c r="B1788" s="60" t="s">
        <v>3902</v>
      </c>
      <c r="C1788" s="61">
        <v>0.82699999999999996</v>
      </c>
    </row>
    <row r="1789" spans="1:3">
      <c r="A1789" s="62" t="s">
        <v>759</v>
      </c>
      <c r="B1789" s="63" t="s">
        <v>3904</v>
      </c>
      <c r="C1789" s="64">
        <v>0.82499999999999996</v>
      </c>
    </row>
    <row r="1790" spans="1:3">
      <c r="A1790" s="59" t="s">
        <v>3905</v>
      </c>
      <c r="B1790" s="60" t="s">
        <v>3904</v>
      </c>
      <c r="C1790" s="61">
        <v>0.82499999999999996</v>
      </c>
    </row>
    <row r="1791" spans="1:3">
      <c r="A1791" s="62" t="s">
        <v>760</v>
      </c>
      <c r="B1791" s="63" t="s">
        <v>3906</v>
      </c>
      <c r="C1791" s="64">
        <v>0.82399999999999995</v>
      </c>
    </row>
    <row r="1792" spans="1:3">
      <c r="A1792" s="59" t="s">
        <v>3907</v>
      </c>
      <c r="B1792" s="60" t="s">
        <v>3906</v>
      </c>
      <c r="C1792" s="61">
        <v>0.82399999999999995</v>
      </c>
    </row>
    <row r="1793" spans="1:3">
      <c r="A1793" s="62" t="s">
        <v>761</v>
      </c>
      <c r="B1793" s="63" t="s">
        <v>3908</v>
      </c>
      <c r="C1793" s="64">
        <v>0.82199999999999995</v>
      </c>
    </row>
    <row r="1794" spans="1:3">
      <c r="A1794" s="59" t="s">
        <v>3909</v>
      </c>
      <c r="B1794" s="60" t="s">
        <v>3908</v>
      </c>
      <c r="C1794" s="61">
        <v>0.82199999999999995</v>
      </c>
    </row>
    <row r="1795" spans="1:3">
      <c r="A1795" s="62" t="s">
        <v>762</v>
      </c>
      <c r="B1795" s="63" t="s">
        <v>3910</v>
      </c>
      <c r="C1795" s="64">
        <v>0.82</v>
      </c>
    </row>
    <row r="1796" spans="1:3">
      <c r="A1796" s="59" t="s">
        <v>3911</v>
      </c>
      <c r="B1796" s="60" t="s">
        <v>3910</v>
      </c>
      <c r="C1796" s="61">
        <v>0.82</v>
      </c>
    </row>
    <row r="1797" spans="1:3">
      <c r="A1797" s="62" t="s">
        <v>763</v>
      </c>
      <c r="B1797" s="63" t="s">
        <v>3912</v>
      </c>
      <c r="C1797" s="64">
        <v>0.81899999999999995</v>
      </c>
    </row>
    <row r="1798" spans="1:3">
      <c r="A1798" s="59" t="s">
        <v>3913</v>
      </c>
      <c r="B1798" s="60" t="s">
        <v>3912</v>
      </c>
      <c r="C1798" s="61">
        <v>0.81899999999999995</v>
      </c>
    </row>
    <row r="1799" spans="1:3">
      <c r="A1799" s="62" t="s">
        <v>3914</v>
      </c>
      <c r="B1799" s="63" t="s">
        <v>3681</v>
      </c>
      <c r="C1799" s="64">
        <v>0</v>
      </c>
    </row>
    <row r="1800" spans="1:3">
      <c r="A1800" s="59" t="s">
        <v>764</v>
      </c>
      <c r="B1800" s="60" t="s">
        <v>3915</v>
      </c>
      <c r="C1800" s="61">
        <v>0.81799999999999995</v>
      </c>
    </row>
    <row r="1801" spans="1:3">
      <c r="A1801" s="62" t="s">
        <v>3916</v>
      </c>
      <c r="B1801" s="63" t="s">
        <v>3915</v>
      </c>
      <c r="C1801" s="64">
        <v>0.81799999999999995</v>
      </c>
    </row>
    <row r="1802" spans="1:3">
      <c r="A1802" s="59" t="s">
        <v>765</v>
      </c>
      <c r="B1802" s="60" t="s">
        <v>3917</v>
      </c>
      <c r="C1802" s="61">
        <v>0.81599999999999995</v>
      </c>
    </row>
    <row r="1803" spans="1:3">
      <c r="A1803" s="62" t="s">
        <v>3918</v>
      </c>
      <c r="B1803" s="63" t="s">
        <v>3917</v>
      </c>
      <c r="C1803" s="64">
        <v>0.81599999999999995</v>
      </c>
    </row>
    <row r="1804" spans="1:3">
      <c r="A1804" s="59" t="s">
        <v>766</v>
      </c>
      <c r="B1804" s="60" t="s">
        <v>3919</v>
      </c>
      <c r="C1804" s="61">
        <v>0.81399999999999995</v>
      </c>
    </row>
    <row r="1805" spans="1:3">
      <c r="A1805" s="62" t="s">
        <v>3920</v>
      </c>
      <c r="B1805" s="63" t="s">
        <v>3919</v>
      </c>
      <c r="C1805" s="64">
        <v>0.81399999999999995</v>
      </c>
    </row>
    <row r="1806" spans="1:3">
      <c r="A1806" s="59" t="s">
        <v>767</v>
      </c>
      <c r="B1806" s="60" t="s">
        <v>3921</v>
      </c>
      <c r="C1806" s="61">
        <v>0.81200000000000006</v>
      </c>
    </row>
    <row r="1807" spans="1:3">
      <c r="A1807" s="62" t="s">
        <v>3922</v>
      </c>
      <c r="B1807" s="63" t="s">
        <v>3921</v>
      </c>
      <c r="C1807" s="64">
        <v>0.81200000000000006</v>
      </c>
    </row>
    <row r="1808" spans="1:3">
      <c r="A1808" s="59" t="s">
        <v>768</v>
      </c>
      <c r="B1808" s="60" t="s">
        <v>3923</v>
      </c>
      <c r="C1808" s="61">
        <v>0.81</v>
      </c>
    </row>
    <row r="1809" spans="1:3">
      <c r="A1809" s="62" t="s">
        <v>3924</v>
      </c>
      <c r="B1809" s="63" t="s">
        <v>3923</v>
      </c>
      <c r="C1809" s="64">
        <v>0.81</v>
      </c>
    </row>
    <row r="1810" spans="1:3">
      <c r="A1810" s="59" t="s">
        <v>769</v>
      </c>
      <c r="B1810" s="60" t="s">
        <v>3925</v>
      </c>
      <c r="C1810" s="61">
        <v>0.81100000000000005</v>
      </c>
    </row>
    <row r="1811" spans="1:3">
      <c r="A1811" s="62" t="s">
        <v>3926</v>
      </c>
      <c r="B1811" s="63" t="s">
        <v>3925</v>
      </c>
      <c r="C1811" s="64">
        <v>0.81100000000000005</v>
      </c>
    </row>
    <row r="1812" spans="1:3">
      <c r="A1812" s="59" t="s">
        <v>770</v>
      </c>
      <c r="B1812" s="60" t="s">
        <v>3927</v>
      </c>
      <c r="C1812" s="61">
        <v>0.80900000000000005</v>
      </c>
    </row>
    <row r="1813" spans="1:3">
      <c r="A1813" s="62" t="s">
        <v>3928</v>
      </c>
      <c r="B1813" s="63" t="s">
        <v>3927</v>
      </c>
      <c r="C1813" s="64">
        <v>0.80900000000000005</v>
      </c>
    </row>
    <row r="1814" spans="1:3">
      <c r="A1814" s="59" t="s">
        <v>771</v>
      </c>
      <c r="B1814" s="60" t="s">
        <v>3929</v>
      </c>
      <c r="C1814" s="61">
        <v>0.80700000000000005</v>
      </c>
    </row>
    <row r="1815" spans="1:3">
      <c r="A1815" s="62" t="s">
        <v>3930</v>
      </c>
      <c r="B1815" s="63" t="s">
        <v>3929</v>
      </c>
      <c r="C1815" s="64">
        <v>0.80700000000000005</v>
      </c>
    </row>
    <row r="1816" spans="1:3">
      <c r="A1816" s="59" t="s">
        <v>772</v>
      </c>
      <c r="B1816" s="60" t="s">
        <v>3931</v>
      </c>
      <c r="C1816" s="61">
        <v>0.80200000000000005</v>
      </c>
    </row>
    <row r="1817" spans="1:3">
      <c r="A1817" s="62" t="s">
        <v>3932</v>
      </c>
      <c r="B1817" s="63" t="s">
        <v>3931</v>
      </c>
      <c r="C1817" s="64">
        <v>0.80200000000000005</v>
      </c>
    </row>
    <row r="1818" spans="1:3">
      <c r="A1818" s="59" t="s">
        <v>3933</v>
      </c>
      <c r="B1818" s="60" t="s">
        <v>3934</v>
      </c>
      <c r="C1818" s="61">
        <v>0.2</v>
      </c>
    </row>
    <row r="1819" spans="1:3">
      <c r="A1819" s="62" t="s">
        <v>3935</v>
      </c>
      <c r="B1819" s="63" t="s">
        <v>3936</v>
      </c>
      <c r="C1819" s="64">
        <v>0</v>
      </c>
    </row>
    <row r="1820" spans="1:3">
      <c r="A1820" s="59" t="s">
        <v>3937</v>
      </c>
      <c r="B1820" s="60" t="s">
        <v>3934</v>
      </c>
      <c r="C1820" s="61">
        <v>0.3</v>
      </c>
    </row>
    <row r="1821" spans="1:3">
      <c r="A1821" s="62" t="s">
        <v>3938</v>
      </c>
      <c r="B1821" s="63" t="s">
        <v>3939</v>
      </c>
      <c r="C1821" s="64">
        <v>0.311</v>
      </c>
    </row>
    <row r="1822" spans="1:3">
      <c r="A1822" s="59" t="s">
        <v>3940</v>
      </c>
      <c r="B1822" s="60" t="s">
        <v>3941</v>
      </c>
      <c r="C1822" s="61">
        <v>0.13400000000000001</v>
      </c>
    </row>
    <row r="1823" spans="1:3">
      <c r="A1823" s="62" t="s">
        <v>3942</v>
      </c>
      <c r="B1823" s="63" t="s">
        <v>3943</v>
      </c>
      <c r="C1823" s="64">
        <v>0</v>
      </c>
    </row>
    <row r="1824" spans="1:3">
      <c r="A1824" s="59" t="s">
        <v>3944</v>
      </c>
      <c r="B1824" s="60" t="s">
        <v>3945</v>
      </c>
      <c r="C1824" s="61">
        <v>0.55000000000000004</v>
      </c>
    </row>
    <row r="1825" spans="1:3">
      <c r="A1825" s="62" t="s">
        <v>3946</v>
      </c>
      <c r="B1825" s="63" t="s">
        <v>3947</v>
      </c>
      <c r="C1825" s="64">
        <v>0.32100000000000001</v>
      </c>
    </row>
    <row r="1826" spans="1:3">
      <c r="A1826" s="59" t="s">
        <v>3948</v>
      </c>
      <c r="B1826" s="60" t="s">
        <v>3949</v>
      </c>
      <c r="C1826" s="61">
        <v>0.307</v>
      </c>
    </row>
    <row r="1827" spans="1:3">
      <c r="A1827" s="62" t="s">
        <v>3950</v>
      </c>
      <c r="B1827" s="63" t="s">
        <v>3951</v>
      </c>
      <c r="C1827" s="64">
        <v>0.31</v>
      </c>
    </row>
    <row r="1828" spans="1:3">
      <c r="A1828" s="59" t="s">
        <v>3952</v>
      </c>
      <c r="B1828" s="60" t="s">
        <v>3953</v>
      </c>
      <c r="C1828" s="61">
        <v>0.36599999999999999</v>
      </c>
    </row>
    <row r="1829" spans="1:3">
      <c r="A1829" s="62" t="s">
        <v>3954</v>
      </c>
      <c r="B1829" s="63" t="s">
        <v>3955</v>
      </c>
      <c r="C1829" s="64">
        <v>0.307</v>
      </c>
    </row>
    <row r="1830" spans="1:3">
      <c r="A1830" s="59" t="s">
        <v>3956</v>
      </c>
      <c r="B1830" s="60" t="s">
        <v>3957</v>
      </c>
      <c r="C1830" s="61">
        <v>0.94899999999999995</v>
      </c>
    </row>
    <row r="1831" spans="1:3">
      <c r="A1831" s="62" t="s">
        <v>3958</v>
      </c>
      <c r="B1831" s="63" t="s">
        <v>3959</v>
      </c>
      <c r="C1831" s="64">
        <v>1.577</v>
      </c>
    </row>
    <row r="1832" spans="1:3">
      <c r="A1832" s="59" t="s">
        <v>3960</v>
      </c>
      <c r="B1832" s="60" t="s">
        <v>3961</v>
      </c>
      <c r="C1832" s="61">
        <v>0.94899999999999995</v>
      </c>
    </row>
    <row r="1833" spans="1:3">
      <c r="A1833" s="62" t="s">
        <v>3962</v>
      </c>
      <c r="B1833" s="63" t="s">
        <v>3963</v>
      </c>
      <c r="C1833" s="64">
        <v>0.93200000000000005</v>
      </c>
    </row>
    <row r="1834" spans="1:3">
      <c r="A1834" s="59" t="s">
        <v>3964</v>
      </c>
      <c r="B1834" s="60" t="s">
        <v>3965</v>
      </c>
      <c r="C1834" s="61">
        <v>0.98699999999999999</v>
      </c>
    </row>
    <row r="1835" spans="1:3">
      <c r="A1835" s="62" t="s">
        <v>3966</v>
      </c>
      <c r="B1835" s="63" t="s">
        <v>3967</v>
      </c>
      <c r="C1835" s="64">
        <v>0.94299999999999995</v>
      </c>
    </row>
    <row r="1836" spans="1:3">
      <c r="A1836" s="59" t="s">
        <v>3968</v>
      </c>
      <c r="B1836" s="60" t="s">
        <v>3969</v>
      </c>
      <c r="C1836" s="61">
        <v>1.036</v>
      </c>
    </row>
    <row r="1837" spans="1:3">
      <c r="A1837" s="62" t="s">
        <v>3970</v>
      </c>
      <c r="B1837" s="63" t="s">
        <v>3971</v>
      </c>
      <c r="C1837" s="64">
        <v>2.5</v>
      </c>
    </row>
    <row r="1838" spans="1:3">
      <c r="A1838" s="59" t="s">
        <v>3972</v>
      </c>
      <c r="B1838" s="60" t="s">
        <v>3973</v>
      </c>
      <c r="C1838" s="61">
        <v>3.137</v>
      </c>
    </row>
    <row r="1839" spans="1:3">
      <c r="A1839" s="62" t="s">
        <v>3974</v>
      </c>
      <c r="B1839" s="63" t="s">
        <v>3975</v>
      </c>
      <c r="C1839" s="64">
        <v>1.018</v>
      </c>
    </row>
    <row r="1840" spans="1:3">
      <c r="A1840" s="59" t="s">
        <v>3976</v>
      </c>
      <c r="B1840" s="60" t="s">
        <v>3977</v>
      </c>
      <c r="C1840" s="61">
        <v>1.038</v>
      </c>
    </row>
    <row r="1841" spans="1:3">
      <c r="A1841" s="62" t="s">
        <v>3978</v>
      </c>
      <c r="B1841" s="63" t="s">
        <v>3979</v>
      </c>
      <c r="C1841" s="64">
        <v>1.6619999999999999</v>
      </c>
    </row>
    <row r="1842" spans="1:3">
      <c r="A1842" s="59" t="s">
        <v>3980</v>
      </c>
      <c r="B1842" s="60" t="s">
        <v>3981</v>
      </c>
      <c r="C1842" s="61">
        <v>1.018</v>
      </c>
    </row>
    <row r="1843" spans="1:3">
      <c r="A1843" s="62" t="s">
        <v>3982</v>
      </c>
      <c r="B1843" s="63" t="s">
        <v>3983</v>
      </c>
      <c r="C1843" s="64">
        <v>1.038</v>
      </c>
    </row>
    <row r="1844" spans="1:3">
      <c r="A1844" s="59" t="s">
        <v>3984</v>
      </c>
      <c r="B1844" s="60" t="s">
        <v>3985</v>
      </c>
      <c r="C1844" s="61">
        <v>1.1379999999999999</v>
      </c>
    </row>
    <row r="1845" spans="1:3">
      <c r="A1845" s="62" t="s">
        <v>3986</v>
      </c>
      <c r="B1845" s="63" t="s">
        <v>3987</v>
      </c>
      <c r="C1845" s="64">
        <v>2.5369999999999999</v>
      </c>
    </row>
    <row r="1846" spans="1:3">
      <c r="A1846" s="59" t="s">
        <v>3988</v>
      </c>
      <c r="B1846" s="60" t="s">
        <v>3989</v>
      </c>
      <c r="C1846" s="61">
        <v>0.25</v>
      </c>
    </row>
    <row r="1847" spans="1:3">
      <c r="A1847" s="62" t="s">
        <v>3990</v>
      </c>
      <c r="B1847" s="63" t="s">
        <v>3991</v>
      </c>
      <c r="C1847" s="64">
        <v>0.3</v>
      </c>
    </row>
    <row r="1848" spans="1:3">
      <c r="A1848" s="59" t="s">
        <v>3992</v>
      </c>
      <c r="B1848" s="60" t="s">
        <v>3993</v>
      </c>
      <c r="C1848" s="61">
        <v>0.25</v>
      </c>
    </row>
    <row r="1849" spans="1:3">
      <c r="A1849" s="62" t="s">
        <v>3994</v>
      </c>
      <c r="B1849" s="63" t="s">
        <v>3995</v>
      </c>
      <c r="C1849" s="64">
        <v>0.25</v>
      </c>
    </row>
    <row r="1850" spans="1:3">
      <c r="A1850" s="59" t="s">
        <v>3996</v>
      </c>
      <c r="B1850" s="60" t="s">
        <v>3997</v>
      </c>
      <c r="C1850" s="61">
        <v>0.25</v>
      </c>
    </row>
    <row r="1851" spans="1:3">
      <c r="A1851" s="62" t="s">
        <v>3998</v>
      </c>
      <c r="B1851" s="63" t="s">
        <v>3997</v>
      </c>
      <c r="C1851" s="64">
        <v>0.3</v>
      </c>
    </row>
    <row r="1852" spans="1:3">
      <c r="A1852" s="59" t="s">
        <v>240</v>
      </c>
      <c r="B1852" s="60" t="s">
        <v>3999</v>
      </c>
      <c r="C1852" s="61">
        <v>14.526</v>
      </c>
    </row>
    <row r="1853" spans="1:3">
      <c r="A1853" s="62" t="s">
        <v>4000</v>
      </c>
      <c r="B1853" s="63" t="s">
        <v>4001</v>
      </c>
      <c r="C1853" s="64">
        <v>16.321999999999999</v>
      </c>
    </row>
    <row r="1854" spans="1:3">
      <c r="A1854" s="59" t="s">
        <v>4002</v>
      </c>
      <c r="B1854" s="60" t="s">
        <v>4003</v>
      </c>
      <c r="C1854" s="61">
        <v>17.335999999999999</v>
      </c>
    </row>
    <row r="1855" spans="1:3">
      <c r="A1855" s="62" t="s">
        <v>4004</v>
      </c>
      <c r="B1855" s="63" t="s">
        <v>4005</v>
      </c>
      <c r="C1855" s="64">
        <v>17.314</v>
      </c>
    </row>
    <row r="1856" spans="1:3">
      <c r="A1856" s="59" t="s">
        <v>4006</v>
      </c>
      <c r="B1856" s="60" t="s">
        <v>3999</v>
      </c>
      <c r="C1856" s="61">
        <v>14.547000000000001</v>
      </c>
    </row>
    <row r="1857" spans="1:3">
      <c r="A1857" s="62" t="s">
        <v>4007</v>
      </c>
      <c r="B1857" s="63" t="s">
        <v>4008</v>
      </c>
      <c r="C1857" s="64">
        <v>0</v>
      </c>
    </row>
    <row r="1858" spans="1:3">
      <c r="A1858" s="59" t="s">
        <v>253</v>
      </c>
      <c r="B1858" s="60" t="s">
        <v>4009</v>
      </c>
      <c r="C1858" s="61">
        <v>19.013999999999999</v>
      </c>
    </row>
    <row r="1859" spans="1:3">
      <c r="A1859" s="62" t="s">
        <v>4010</v>
      </c>
      <c r="B1859" s="63" t="s">
        <v>4011</v>
      </c>
      <c r="C1859" s="64">
        <v>20.81</v>
      </c>
    </row>
    <row r="1860" spans="1:3">
      <c r="A1860" s="59" t="s">
        <v>4012</v>
      </c>
      <c r="B1860" s="60" t="s">
        <v>4013</v>
      </c>
      <c r="C1860" s="61">
        <v>21.824000000000002</v>
      </c>
    </row>
    <row r="1861" spans="1:3">
      <c r="A1861" s="62" t="s">
        <v>4014</v>
      </c>
      <c r="B1861" s="63" t="s">
        <v>4015</v>
      </c>
      <c r="C1861" s="64">
        <v>21.802</v>
      </c>
    </row>
    <row r="1862" spans="1:3">
      <c r="A1862" s="59" t="s">
        <v>4016</v>
      </c>
      <c r="B1862" s="60" t="s">
        <v>4017</v>
      </c>
      <c r="C1862" s="61">
        <v>19.013999999999999</v>
      </c>
    </row>
    <row r="1863" spans="1:3">
      <c r="A1863" s="62" t="s">
        <v>262</v>
      </c>
      <c r="B1863" s="63" t="s">
        <v>4018</v>
      </c>
      <c r="C1863" s="64">
        <v>27.693000000000001</v>
      </c>
    </row>
    <row r="1864" spans="1:3">
      <c r="A1864" s="59" t="s">
        <v>4019</v>
      </c>
      <c r="B1864" s="60" t="s">
        <v>4020</v>
      </c>
      <c r="C1864" s="61">
        <v>29.489000000000001</v>
      </c>
    </row>
    <row r="1865" spans="1:3">
      <c r="A1865" s="62" t="s">
        <v>4021</v>
      </c>
      <c r="B1865" s="63" t="s">
        <v>4022</v>
      </c>
      <c r="C1865" s="64">
        <v>30.503</v>
      </c>
    </row>
    <row r="1866" spans="1:3">
      <c r="A1866" s="59" t="s">
        <v>4023</v>
      </c>
      <c r="B1866" s="60" t="s">
        <v>4024</v>
      </c>
      <c r="C1866" s="61">
        <v>30.481000000000002</v>
      </c>
    </row>
    <row r="1867" spans="1:3">
      <c r="A1867" s="62" t="s">
        <v>4025</v>
      </c>
      <c r="B1867" s="63" t="s">
        <v>4026</v>
      </c>
      <c r="C1867" s="64">
        <v>27.7</v>
      </c>
    </row>
    <row r="1868" spans="1:3">
      <c r="A1868" s="59" t="s">
        <v>271</v>
      </c>
      <c r="B1868" s="60" t="s">
        <v>4027</v>
      </c>
      <c r="C1868" s="61">
        <v>50.09</v>
      </c>
    </row>
    <row r="1869" spans="1:3">
      <c r="A1869" s="62" t="s">
        <v>4028</v>
      </c>
      <c r="B1869" s="63" t="s">
        <v>4029</v>
      </c>
      <c r="C1869" s="64">
        <v>51.886000000000003</v>
      </c>
    </row>
    <row r="1870" spans="1:3">
      <c r="A1870" s="59" t="s">
        <v>4030</v>
      </c>
      <c r="B1870" s="60" t="s">
        <v>4031</v>
      </c>
      <c r="C1870" s="61">
        <v>52.9</v>
      </c>
    </row>
    <row r="1871" spans="1:3">
      <c r="A1871" s="62" t="s">
        <v>4032</v>
      </c>
      <c r="B1871" s="63" t="s">
        <v>4033</v>
      </c>
      <c r="C1871" s="64">
        <v>52.878</v>
      </c>
    </row>
    <row r="1872" spans="1:3">
      <c r="A1872" s="59" t="s">
        <v>4034</v>
      </c>
      <c r="B1872" s="60" t="s">
        <v>4035</v>
      </c>
      <c r="C1872" s="61">
        <v>0</v>
      </c>
    </row>
    <row r="1873" spans="1:3">
      <c r="A1873" s="62" t="s">
        <v>280</v>
      </c>
      <c r="B1873" s="63" t="s">
        <v>4036</v>
      </c>
      <c r="C1873" s="64">
        <v>77.206999999999994</v>
      </c>
    </row>
    <row r="1874" spans="1:3">
      <c r="A1874" s="59" t="s">
        <v>4037</v>
      </c>
      <c r="B1874" s="60" t="s">
        <v>4038</v>
      </c>
      <c r="C1874" s="61">
        <v>79.003</v>
      </c>
    </row>
    <row r="1875" spans="1:3">
      <c r="A1875" s="62" t="s">
        <v>4039</v>
      </c>
      <c r="B1875" s="63" t="s">
        <v>4040</v>
      </c>
      <c r="C1875" s="64">
        <v>80.016999999999996</v>
      </c>
    </row>
    <row r="1876" spans="1:3">
      <c r="A1876" s="59" t="s">
        <v>4041</v>
      </c>
      <c r="B1876" s="60" t="s">
        <v>4042</v>
      </c>
      <c r="C1876" s="61">
        <v>79.995000000000005</v>
      </c>
    </row>
    <row r="1877" spans="1:3">
      <c r="A1877" s="62" t="s">
        <v>4043</v>
      </c>
      <c r="B1877" s="63" t="s">
        <v>4044</v>
      </c>
      <c r="C1877" s="64">
        <v>77.206999999999994</v>
      </c>
    </row>
    <row r="1878" spans="1:3">
      <c r="A1878" s="59" t="s">
        <v>4045</v>
      </c>
      <c r="B1878" s="60" t="s">
        <v>4046</v>
      </c>
      <c r="C1878" s="61">
        <v>77.206999999999994</v>
      </c>
    </row>
    <row r="1879" spans="1:3">
      <c r="A1879" s="62" t="s">
        <v>4047</v>
      </c>
      <c r="B1879" s="63" t="s">
        <v>4036</v>
      </c>
      <c r="C1879" s="64">
        <v>77.206999999999994</v>
      </c>
    </row>
    <row r="1880" spans="1:3">
      <c r="A1880" s="59" t="s">
        <v>289</v>
      </c>
      <c r="B1880" s="60" t="s">
        <v>4048</v>
      </c>
      <c r="C1880" s="61">
        <v>110.57</v>
      </c>
    </row>
    <row r="1881" spans="1:3">
      <c r="A1881" s="62" t="s">
        <v>4049</v>
      </c>
      <c r="B1881" s="63" t="s">
        <v>4050</v>
      </c>
      <c r="C1881" s="64">
        <v>112.366</v>
      </c>
    </row>
    <row r="1882" spans="1:3">
      <c r="A1882" s="59" t="s">
        <v>4051</v>
      </c>
      <c r="B1882" s="60" t="s">
        <v>4052</v>
      </c>
      <c r="C1882" s="61">
        <v>116.6</v>
      </c>
    </row>
    <row r="1883" spans="1:3">
      <c r="A1883" s="62" t="s">
        <v>4053</v>
      </c>
      <c r="B1883" s="63" t="s">
        <v>4054</v>
      </c>
      <c r="C1883" s="64">
        <v>116.6</v>
      </c>
    </row>
    <row r="1884" spans="1:3">
      <c r="A1884" s="59" t="s">
        <v>4055</v>
      </c>
      <c r="B1884" s="60" t="s">
        <v>4056</v>
      </c>
      <c r="C1884" s="61">
        <v>110.57</v>
      </c>
    </row>
    <row r="1885" spans="1:3">
      <c r="A1885" s="62" t="s">
        <v>299</v>
      </c>
      <c r="B1885" s="63" t="s">
        <v>4057</v>
      </c>
      <c r="C1885" s="64">
        <v>173.60599999999999</v>
      </c>
    </row>
    <row r="1886" spans="1:3">
      <c r="A1886" s="59" t="s">
        <v>4058</v>
      </c>
      <c r="B1886" s="60" t="s">
        <v>4059</v>
      </c>
      <c r="C1886" s="61">
        <v>175.40199999999999</v>
      </c>
    </row>
    <row r="1887" spans="1:3">
      <c r="A1887" s="62" t="s">
        <v>4060</v>
      </c>
      <c r="B1887" s="63" t="s">
        <v>4061</v>
      </c>
      <c r="C1887" s="64">
        <v>179.6</v>
      </c>
    </row>
    <row r="1888" spans="1:3">
      <c r="A1888" s="59" t="s">
        <v>4062</v>
      </c>
      <c r="B1888" s="60" t="s">
        <v>4063</v>
      </c>
      <c r="C1888" s="61">
        <v>179.6</v>
      </c>
    </row>
    <row r="1889" spans="1:3">
      <c r="A1889" s="62" t="s">
        <v>4064</v>
      </c>
      <c r="B1889" s="63" t="s">
        <v>4065</v>
      </c>
      <c r="C1889" s="64">
        <v>174</v>
      </c>
    </row>
    <row r="1890" spans="1:3">
      <c r="A1890" s="59" t="s">
        <v>309</v>
      </c>
      <c r="B1890" s="60" t="s">
        <v>4066</v>
      </c>
      <c r="C1890" s="61">
        <v>305.81900000000002</v>
      </c>
    </row>
    <row r="1891" spans="1:3">
      <c r="A1891" s="62" t="s">
        <v>4067</v>
      </c>
      <c r="B1891" s="63" t="s">
        <v>4068</v>
      </c>
      <c r="C1891" s="64">
        <v>310.04500000000002</v>
      </c>
    </row>
    <row r="1892" spans="1:3">
      <c r="A1892" s="59" t="s">
        <v>4069</v>
      </c>
      <c r="B1892" s="60" t="s">
        <v>4070</v>
      </c>
      <c r="C1892" s="61">
        <v>311.81900000000002</v>
      </c>
    </row>
    <row r="1893" spans="1:3">
      <c r="A1893" s="62" t="s">
        <v>4071</v>
      </c>
      <c r="B1893" s="63" t="s">
        <v>4072</v>
      </c>
      <c r="C1893" s="64">
        <v>311.81900000000002</v>
      </c>
    </row>
    <row r="1894" spans="1:3">
      <c r="A1894" s="59" t="s">
        <v>4073</v>
      </c>
      <c r="B1894" s="60" t="s">
        <v>4074</v>
      </c>
      <c r="C1894" s="61">
        <v>306</v>
      </c>
    </row>
    <row r="1895" spans="1:3">
      <c r="A1895" s="62" t="s">
        <v>316</v>
      </c>
      <c r="B1895" s="63" t="s">
        <v>4075</v>
      </c>
      <c r="C1895" s="64">
        <v>469.25</v>
      </c>
    </row>
    <row r="1896" spans="1:3">
      <c r="A1896" s="59" t="s">
        <v>4076</v>
      </c>
      <c r="B1896" s="60" t="s">
        <v>4077</v>
      </c>
      <c r="C1896" s="61">
        <v>473.476</v>
      </c>
    </row>
    <row r="1897" spans="1:3">
      <c r="A1897" s="62" t="s">
        <v>4078</v>
      </c>
      <c r="B1897" s="63" t="s">
        <v>4079</v>
      </c>
      <c r="C1897" s="64">
        <v>475.25</v>
      </c>
    </row>
    <row r="1898" spans="1:3">
      <c r="A1898" s="59" t="s">
        <v>4080</v>
      </c>
      <c r="B1898" s="60" t="s">
        <v>4081</v>
      </c>
      <c r="C1898" s="61">
        <v>475.25</v>
      </c>
    </row>
    <row r="1899" spans="1:3">
      <c r="A1899" s="62" t="s">
        <v>4082</v>
      </c>
      <c r="B1899" s="63" t="s">
        <v>4083</v>
      </c>
      <c r="C1899" s="64">
        <v>470</v>
      </c>
    </row>
    <row r="1900" spans="1:3">
      <c r="A1900" s="59" t="s">
        <v>248</v>
      </c>
      <c r="B1900" s="60" t="s">
        <v>4084</v>
      </c>
      <c r="C1900" s="61">
        <v>14.555</v>
      </c>
    </row>
    <row r="1901" spans="1:3">
      <c r="A1901" s="62" t="s">
        <v>4085</v>
      </c>
      <c r="B1901" s="63" t="s">
        <v>4086</v>
      </c>
      <c r="C1901" s="64">
        <v>16.350999999999999</v>
      </c>
    </row>
    <row r="1902" spans="1:3">
      <c r="A1902" s="59" t="s">
        <v>4087</v>
      </c>
      <c r="B1902" s="60" t="s">
        <v>4088</v>
      </c>
      <c r="C1902" s="61">
        <v>19.161000000000001</v>
      </c>
    </row>
    <row r="1903" spans="1:3">
      <c r="A1903" s="62" t="s">
        <v>4089</v>
      </c>
      <c r="B1903" s="63" t="s">
        <v>4090</v>
      </c>
      <c r="C1903" s="64">
        <v>21.949000000000002</v>
      </c>
    </row>
    <row r="1904" spans="1:3">
      <c r="A1904" s="59" t="s">
        <v>4091</v>
      </c>
      <c r="B1904" s="60" t="s">
        <v>4092</v>
      </c>
      <c r="C1904" s="61">
        <v>14.56</v>
      </c>
    </row>
    <row r="1905" spans="1:3">
      <c r="A1905" s="62" t="s">
        <v>257</v>
      </c>
      <c r="B1905" s="63" t="s">
        <v>4093</v>
      </c>
      <c r="C1905" s="64">
        <v>19.026</v>
      </c>
    </row>
    <row r="1906" spans="1:3">
      <c r="A1906" s="59" t="s">
        <v>4094</v>
      </c>
      <c r="B1906" s="60" t="s">
        <v>4095</v>
      </c>
      <c r="C1906" s="61">
        <v>20.821999999999999</v>
      </c>
    </row>
    <row r="1907" spans="1:3">
      <c r="A1907" s="62" t="s">
        <v>4096</v>
      </c>
      <c r="B1907" s="63" t="s">
        <v>4097</v>
      </c>
      <c r="C1907" s="64">
        <v>21.835999999999999</v>
      </c>
    </row>
    <row r="1908" spans="1:3">
      <c r="A1908" s="59" t="s">
        <v>4098</v>
      </c>
      <c r="B1908" s="60" t="s">
        <v>4099</v>
      </c>
      <c r="C1908" s="61">
        <v>21.814</v>
      </c>
    </row>
    <row r="1909" spans="1:3">
      <c r="A1909" s="62" t="s">
        <v>4100</v>
      </c>
      <c r="B1909" s="63" t="s">
        <v>4101</v>
      </c>
      <c r="C1909" s="64">
        <v>19.100000000000001</v>
      </c>
    </row>
    <row r="1910" spans="1:3">
      <c r="A1910" s="59" t="s">
        <v>266</v>
      </c>
      <c r="B1910" s="60" t="s">
        <v>4102</v>
      </c>
      <c r="C1910" s="61">
        <v>27.497</v>
      </c>
    </row>
    <row r="1911" spans="1:3">
      <c r="A1911" s="62" t="s">
        <v>4103</v>
      </c>
      <c r="B1911" s="63" t="s">
        <v>4104</v>
      </c>
      <c r="C1911" s="64">
        <v>29.292999999999999</v>
      </c>
    </row>
    <row r="1912" spans="1:3">
      <c r="A1912" s="59" t="s">
        <v>4105</v>
      </c>
      <c r="B1912" s="60" t="s">
        <v>4106</v>
      </c>
      <c r="C1912" s="61">
        <v>30.306999999999999</v>
      </c>
    </row>
    <row r="1913" spans="1:3">
      <c r="A1913" s="62" t="s">
        <v>4107</v>
      </c>
      <c r="B1913" s="63" t="s">
        <v>4108</v>
      </c>
      <c r="C1913" s="64">
        <v>30.285</v>
      </c>
    </row>
    <row r="1914" spans="1:3">
      <c r="A1914" s="59" t="s">
        <v>4109</v>
      </c>
      <c r="B1914" s="60" t="s">
        <v>4110</v>
      </c>
      <c r="C1914" s="61">
        <v>28</v>
      </c>
    </row>
    <row r="1915" spans="1:3">
      <c r="A1915" s="62" t="s">
        <v>276</v>
      </c>
      <c r="B1915" s="63" t="s">
        <v>4111</v>
      </c>
      <c r="C1915" s="64">
        <v>50.112000000000002</v>
      </c>
    </row>
    <row r="1916" spans="1:3">
      <c r="A1916" s="59" t="s">
        <v>4112</v>
      </c>
      <c r="B1916" s="60" t="s">
        <v>4113</v>
      </c>
      <c r="C1916" s="61">
        <v>51.908000000000001</v>
      </c>
    </row>
    <row r="1917" spans="1:3">
      <c r="A1917" s="62" t="s">
        <v>4114</v>
      </c>
      <c r="B1917" s="63" t="s">
        <v>4115</v>
      </c>
      <c r="C1917" s="64">
        <v>52.921999999999997</v>
      </c>
    </row>
    <row r="1918" spans="1:3">
      <c r="A1918" s="59" t="s">
        <v>4116</v>
      </c>
      <c r="B1918" s="60" t="s">
        <v>4117</v>
      </c>
      <c r="C1918" s="61">
        <v>52.9</v>
      </c>
    </row>
    <row r="1919" spans="1:3">
      <c r="A1919" s="62" t="s">
        <v>4118</v>
      </c>
      <c r="B1919" s="63" t="s">
        <v>4119</v>
      </c>
      <c r="C1919" s="64">
        <v>50.12</v>
      </c>
    </row>
    <row r="1920" spans="1:3">
      <c r="A1920" s="59" t="s">
        <v>284</v>
      </c>
      <c r="B1920" s="60" t="s">
        <v>4120</v>
      </c>
      <c r="C1920" s="61">
        <v>77.242000000000004</v>
      </c>
    </row>
    <row r="1921" spans="1:3">
      <c r="A1921" s="62" t="s">
        <v>4121</v>
      </c>
      <c r="B1921" s="63" t="s">
        <v>4122</v>
      </c>
      <c r="C1921" s="64">
        <v>79.037999999999997</v>
      </c>
    </row>
    <row r="1922" spans="1:3">
      <c r="A1922" s="59" t="s">
        <v>4123</v>
      </c>
      <c r="B1922" s="60" t="s">
        <v>4124</v>
      </c>
      <c r="C1922" s="61">
        <v>80.052000000000007</v>
      </c>
    </row>
    <row r="1923" spans="1:3">
      <c r="A1923" s="62" t="s">
        <v>4125</v>
      </c>
      <c r="B1923" s="63" t="s">
        <v>4126</v>
      </c>
      <c r="C1923" s="64">
        <v>80.03</v>
      </c>
    </row>
    <row r="1924" spans="1:3">
      <c r="A1924" s="59" t="s">
        <v>4127</v>
      </c>
      <c r="B1924" s="60" t="s">
        <v>4128</v>
      </c>
      <c r="C1924" s="61">
        <v>77.3</v>
      </c>
    </row>
    <row r="1925" spans="1:3">
      <c r="A1925" s="62" t="s">
        <v>294</v>
      </c>
      <c r="B1925" s="63" t="s">
        <v>4129</v>
      </c>
      <c r="C1925" s="64">
        <v>110.57599999999999</v>
      </c>
    </row>
    <row r="1926" spans="1:3">
      <c r="A1926" s="59" t="s">
        <v>4130</v>
      </c>
      <c r="B1926" s="60" t="s">
        <v>4131</v>
      </c>
      <c r="C1926" s="61">
        <v>112.372</v>
      </c>
    </row>
    <row r="1927" spans="1:3">
      <c r="A1927" s="62" t="s">
        <v>4132</v>
      </c>
      <c r="B1927" s="63" t="s">
        <v>4133</v>
      </c>
      <c r="C1927" s="64">
        <v>116.6</v>
      </c>
    </row>
    <row r="1928" spans="1:3">
      <c r="A1928" s="59" t="s">
        <v>4134</v>
      </c>
      <c r="B1928" s="60" t="s">
        <v>4135</v>
      </c>
      <c r="C1928" s="61">
        <v>116.6</v>
      </c>
    </row>
    <row r="1929" spans="1:3">
      <c r="A1929" s="62" t="s">
        <v>4136</v>
      </c>
      <c r="B1929" s="63" t="s">
        <v>4137</v>
      </c>
      <c r="C1929" s="64">
        <v>111</v>
      </c>
    </row>
    <row r="1930" spans="1:3">
      <c r="A1930" s="59" t="s">
        <v>304</v>
      </c>
      <c r="B1930" s="60" t="s">
        <v>4138</v>
      </c>
      <c r="C1930" s="61">
        <v>173.89400000000001</v>
      </c>
    </row>
    <row r="1931" spans="1:3">
      <c r="A1931" s="62" t="s">
        <v>4139</v>
      </c>
      <c r="B1931" s="63" t="s">
        <v>4140</v>
      </c>
      <c r="C1931" s="64">
        <v>175.69</v>
      </c>
    </row>
    <row r="1932" spans="1:3">
      <c r="A1932" s="59" t="s">
        <v>4141</v>
      </c>
      <c r="B1932" s="60" t="s">
        <v>4142</v>
      </c>
      <c r="C1932" s="61">
        <v>179.9</v>
      </c>
    </row>
    <row r="1933" spans="1:3">
      <c r="A1933" s="62" t="s">
        <v>4143</v>
      </c>
      <c r="B1933" s="63" t="s">
        <v>4144</v>
      </c>
      <c r="C1933" s="64">
        <v>179.9</v>
      </c>
    </row>
    <row r="1934" spans="1:3">
      <c r="A1934" s="59" t="s">
        <v>4145</v>
      </c>
      <c r="B1934" s="60" t="s">
        <v>4146</v>
      </c>
      <c r="C1934" s="61">
        <v>174</v>
      </c>
    </row>
    <row r="1935" spans="1:3">
      <c r="A1935" s="62" t="s">
        <v>313</v>
      </c>
      <c r="B1935" s="63" t="s">
        <v>4147</v>
      </c>
      <c r="C1935" s="64">
        <v>306.01499999999999</v>
      </c>
    </row>
    <row r="1936" spans="1:3">
      <c r="A1936" s="59" t="s">
        <v>4148</v>
      </c>
      <c r="B1936" s="60" t="s">
        <v>4149</v>
      </c>
      <c r="C1936" s="61">
        <v>310.24099999999999</v>
      </c>
    </row>
    <row r="1937" spans="1:3">
      <c r="A1937" s="62" t="s">
        <v>4150</v>
      </c>
      <c r="B1937" s="63" t="s">
        <v>4151</v>
      </c>
      <c r="C1937" s="64">
        <v>312.01499999999999</v>
      </c>
    </row>
    <row r="1938" spans="1:3">
      <c r="A1938" s="59" t="s">
        <v>4152</v>
      </c>
      <c r="B1938" s="60" t="s">
        <v>4153</v>
      </c>
      <c r="C1938" s="61">
        <v>312.01499999999999</v>
      </c>
    </row>
    <row r="1939" spans="1:3">
      <c r="A1939" s="62" t="s">
        <v>4154</v>
      </c>
      <c r="B1939" s="63" t="s">
        <v>4155</v>
      </c>
      <c r="C1939" s="64">
        <v>306</v>
      </c>
    </row>
    <row r="1940" spans="1:3">
      <c r="A1940" s="59" t="s">
        <v>318</v>
      </c>
      <c r="B1940" s="60" t="s">
        <v>4156</v>
      </c>
      <c r="C1940" s="61">
        <v>469.44600000000003</v>
      </c>
    </row>
    <row r="1941" spans="1:3">
      <c r="A1941" s="62" t="s">
        <v>4157</v>
      </c>
      <c r="B1941" s="63" t="s">
        <v>4158</v>
      </c>
      <c r="C1941" s="64">
        <v>473.67200000000003</v>
      </c>
    </row>
    <row r="1942" spans="1:3">
      <c r="A1942" s="59" t="s">
        <v>4159</v>
      </c>
      <c r="B1942" s="60" t="s">
        <v>4160</v>
      </c>
      <c r="C1942" s="61">
        <v>475.44600000000003</v>
      </c>
    </row>
    <row r="1943" spans="1:3">
      <c r="A1943" s="62" t="s">
        <v>4161</v>
      </c>
      <c r="B1943" s="63" t="s">
        <v>4162</v>
      </c>
      <c r="C1943" s="64">
        <v>475.44600000000003</v>
      </c>
    </row>
    <row r="1944" spans="1:3">
      <c r="A1944" s="59" t="s">
        <v>4163</v>
      </c>
      <c r="B1944" s="60" t="s">
        <v>4164</v>
      </c>
      <c r="C1944" s="61">
        <v>470</v>
      </c>
    </row>
    <row r="1945" spans="1:3">
      <c r="A1945" s="62" t="s">
        <v>320</v>
      </c>
      <c r="B1945" s="63" t="s">
        <v>4165</v>
      </c>
      <c r="C1945" s="64">
        <v>14.201000000000001</v>
      </c>
    </row>
    <row r="1946" spans="1:3">
      <c r="A1946" s="59" t="s">
        <v>4166</v>
      </c>
      <c r="B1946" s="60" t="s">
        <v>4167</v>
      </c>
      <c r="C1946" s="61">
        <v>15.997</v>
      </c>
    </row>
    <row r="1947" spans="1:3">
      <c r="A1947" s="62" t="s">
        <v>4168</v>
      </c>
      <c r="B1947" s="63" t="s">
        <v>4169</v>
      </c>
      <c r="C1947" s="64">
        <v>17.010999999999999</v>
      </c>
    </row>
    <row r="1948" spans="1:3">
      <c r="A1948" s="59" t="s">
        <v>4170</v>
      </c>
      <c r="B1948" s="60" t="s">
        <v>4171</v>
      </c>
      <c r="C1948" s="61">
        <v>16.989000000000001</v>
      </c>
    </row>
    <row r="1949" spans="1:3">
      <c r="A1949" s="62" t="s">
        <v>4172</v>
      </c>
      <c r="B1949" s="63" t="s">
        <v>4173</v>
      </c>
      <c r="C1949" s="64">
        <v>14.2</v>
      </c>
    </row>
    <row r="1950" spans="1:3">
      <c r="A1950" s="59" t="s">
        <v>322</v>
      </c>
      <c r="B1950" s="60" t="s">
        <v>4174</v>
      </c>
      <c r="C1950" s="61">
        <v>19.3</v>
      </c>
    </row>
    <row r="1951" spans="1:3">
      <c r="A1951" s="62" t="s">
        <v>4175</v>
      </c>
      <c r="B1951" s="63" t="s">
        <v>4176</v>
      </c>
      <c r="C1951" s="64">
        <v>21.096</v>
      </c>
    </row>
    <row r="1952" spans="1:3">
      <c r="A1952" s="59" t="s">
        <v>4177</v>
      </c>
      <c r="B1952" s="60" t="s">
        <v>4178</v>
      </c>
      <c r="C1952" s="61">
        <v>22.11</v>
      </c>
    </row>
    <row r="1953" spans="1:3">
      <c r="A1953" s="62" t="s">
        <v>4179</v>
      </c>
      <c r="B1953" s="63" t="s">
        <v>4180</v>
      </c>
      <c r="C1953" s="64">
        <v>22.088000000000001</v>
      </c>
    </row>
    <row r="1954" spans="1:3">
      <c r="A1954" s="59" t="s">
        <v>4181</v>
      </c>
      <c r="B1954" s="60" t="s">
        <v>4182</v>
      </c>
      <c r="C1954" s="61">
        <v>19.3</v>
      </c>
    </row>
    <row r="1955" spans="1:3">
      <c r="A1955" s="62" t="s">
        <v>324</v>
      </c>
      <c r="B1955" s="63" t="s">
        <v>4183</v>
      </c>
      <c r="C1955" s="64">
        <v>27.693000000000001</v>
      </c>
    </row>
    <row r="1956" spans="1:3">
      <c r="A1956" s="59" t="s">
        <v>4184</v>
      </c>
      <c r="B1956" s="60" t="s">
        <v>4185</v>
      </c>
      <c r="C1956" s="61">
        <v>29.489000000000001</v>
      </c>
    </row>
    <row r="1957" spans="1:3">
      <c r="A1957" s="62" t="s">
        <v>4186</v>
      </c>
      <c r="B1957" s="63" t="s">
        <v>4187</v>
      </c>
      <c r="C1957" s="64">
        <v>30.503</v>
      </c>
    </row>
    <row r="1958" spans="1:3">
      <c r="A1958" s="59" t="s">
        <v>4188</v>
      </c>
      <c r="B1958" s="60" t="s">
        <v>4189</v>
      </c>
      <c r="C1958" s="61">
        <v>30.481000000000002</v>
      </c>
    </row>
    <row r="1959" spans="1:3">
      <c r="A1959" s="62" t="s">
        <v>4190</v>
      </c>
      <c r="B1959" s="63" t="s">
        <v>4191</v>
      </c>
      <c r="C1959" s="64">
        <v>27.7</v>
      </c>
    </row>
    <row r="1960" spans="1:3">
      <c r="A1960" s="59" t="s">
        <v>326</v>
      </c>
      <c r="B1960" s="60" t="s">
        <v>4192</v>
      </c>
      <c r="C1960" s="61">
        <v>50.005000000000003</v>
      </c>
    </row>
    <row r="1961" spans="1:3">
      <c r="A1961" s="62" t="s">
        <v>4193</v>
      </c>
      <c r="B1961" s="63" t="s">
        <v>4194</v>
      </c>
      <c r="C1961" s="64">
        <v>51.615000000000002</v>
      </c>
    </row>
    <row r="1962" spans="1:3">
      <c r="A1962" s="59" t="s">
        <v>4195</v>
      </c>
      <c r="B1962" s="60" t="s">
        <v>4196</v>
      </c>
      <c r="C1962" s="61">
        <v>52.628999999999998</v>
      </c>
    </row>
    <row r="1963" spans="1:3">
      <c r="A1963" s="62" t="s">
        <v>4197</v>
      </c>
      <c r="B1963" s="63" t="s">
        <v>4198</v>
      </c>
      <c r="C1963" s="64">
        <v>52.606999999999999</v>
      </c>
    </row>
    <row r="1964" spans="1:3">
      <c r="A1964" s="59" t="s">
        <v>4199</v>
      </c>
      <c r="B1964" s="60" t="s">
        <v>4200</v>
      </c>
      <c r="C1964" s="61">
        <v>50</v>
      </c>
    </row>
    <row r="1965" spans="1:3">
      <c r="A1965" s="62" t="s">
        <v>328</v>
      </c>
      <c r="B1965" s="63" t="s">
        <v>4201</v>
      </c>
      <c r="C1965" s="64">
        <v>76.427000000000007</v>
      </c>
    </row>
    <row r="1966" spans="1:3">
      <c r="A1966" s="59" t="s">
        <v>4202</v>
      </c>
      <c r="B1966" s="60" t="s">
        <v>4203</v>
      </c>
      <c r="C1966" s="61">
        <v>78.222999999999999</v>
      </c>
    </row>
    <row r="1967" spans="1:3">
      <c r="A1967" s="62" t="s">
        <v>4204</v>
      </c>
      <c r="B1967" s="63" t="s">
        <v>4205</v>
      </c>
      <c r="C1967" s="64">
        <v>79.236999999999995</v>
      </c>
    </row>
    <row r="1968" spans="1:3">
      <c r="A1968" s="59" t="s">
        <v>4206</v>
      </c>
      <c r="B1968" s="60" t="s">
        <v>4207</v>
      </c>
      <c r="C1968" s="61">
        <v>79.215000000000003</v>
      </c>
    </row>
    <row r="1969" spans="1:3">
      <c r="A1969" s="62" t="s">
        <v>4208</v>
      </c>
      <c r="B1969" s="63" t="s">
        <v>4209</v>
      </c>
      <c r="C1969" s="64">
        <v>76.5</v>
      </c>
    </row>
    <row r="1970" spans="1:3">
      <c r="A1970" s="59" t="s">
        <v>330</v>
      </c>
      <c r="B1970" s="60" t="s">
        <v>4210</v>
      </c>
      <c r="C1970" s="61">
        <v>110.131</v>
      </c>
    </row>
    <row r="1971" spans="1:3">
      <c r="A1971" s="62" t="s">
        <v>4211</v>
      </c>
      <c r="B1971" s="63" t="s">
        <v>4212</v>
      </c>
      <c r="C1971" s="64">
        <v>111.92700000000001</v>
      </c>
    </row>
    <row r="1972" spans="1:3">
      <c r="A1972" s="59" t="s">
        <v>4213</v>
      </c>
      <c r="B1972" s="60" t="s">
        <v>4214</v>
      </c>
      <c r="C1972" s="61">
        <v>116.1</v>
      </c>
    </row>
    <row r="1973" spans="1:3">
      <c r="A1973" s="62" t="s">
        <v>4215</v>
      </c>
      <c r="B1973" s="63" t="s">
        <v>4216</v>
      </c>
      <c r="C1973" s="64">
        <v>116.1</v>
      </c>
    </row>
    <row r="1974" spans="1:3">
      <c r="A1974" s="59" t="s">
        <v>4217</v>
      </c>
      <c r="B1974" s="60" t="s">
        <v>4218</v>
      </c>
      <c r="C1974" s="61">
        <v>110.2</v>
      </c>
    </row>
    <row r="1975" spans="1:3">
      <c r="A1975" s="62" t="s">
        <v>332</v>
      </c>
      <c r="B1975" s="63" t="s">
        <v>4219</v>
      </c>
      <c r="C1975" s="64">
        <v>172.98400000000001</v>
      </c>
    </row>
    <row r="1976" spans="1:3">
      <c r="A1976" s="59" t="s">
        <v>4220</v>
      </c>
      <c r="B1976" s="60" t="s">
        <v>4221</v>
      </c>
      <c r="C1976" s="61">
        <v>174.78</v>
      </c>
    </row>
    <row r="1977" spans="1:3">
      <c r="A1977" s="62" t="s">
        <v>4222</v>
      </c>
      <c r="B1977" s="63" t="s">
        <v>4223</v>
      </c>
      <c r="C1977" s="64">
        <v>179</v>
      </c>
    </row>
    <row r="1978" spans="1:3">
      <c r="A1978" s="59" t="s">
        <v>4224</v>
      </c>
      <c r="B1978" s="60" t="s">
        <v>4225</v>
      </c>
      <c r="C1978" s="61">
        <v>179</v>
      </c>
    </row>
    <row r="1979" spans="1:3">
      <c r="A1979" s="62" t="s">
        <v>4226</v>
      </c>
      <c r="B1979" s="63" t="s">
        <v>4227</v>
      </c>
      <c r="C1979" s="64">
        <v>173</v>
      </c>
    </row>
    <row r="1980" spans="1:3">
      <c r="A1980" s="59" t="s">
        <v>334</v>
      </c>
      <c r="B1980" s="60" t="s">
        <v>4228</v>
      </c>
      <c r="C1980" s="61">
        <v>305.5</v>
      </c>
    </row>
    <row r="1981" spans="1:3">
      <c r="A1981" s="62" t="s">
        <v>4229</v>
      </c>
      <c r="B1981" s="63" t="s">
        <v>4230</v>
      </c>
      <c r="C1981" s="64">
        <v>309.726</v>
      </c>
    </row>
    <row r="1982" spans="1:3">
      <c r="A1982" s="59" t="s">
        <v>4231</v>
      </c>
      <c r="B1982" s="60" t="s">
        <v>4232</v>
      </c>
      <c r="C1982" s="61">
        <v>311.5</v>
      </c>
    </row>
    <row r="1983" spans="1:3">
      <c r="A1983" s="62" t="s">
        <v>4233</v>
      </c>
      <c r="B1983" s="63" t="s">
        <v>4234</v>
      </c>
      <c r="C1983" s="64">
        <v>311.5</v>
      </c>
    </row>
    <row r="1984" spans="1:3">
      <c r="A1984" s="59" t="s">
        <v>4235</v>
      </c>
      <c r="B1984" s="60" t="s">
        <v>4236</v>
      </c>
      <c r="C1984" s="61">
        <v>305.5</v>
      </c>
    </row>
    <row r="1985" spans="1:3">
      <c r="A1985" s="62" t="s">
        <v>336</v>
      </c>
      <c r="B1985" s="63" t="s">
        <v>4237</v>
      </c>
      <c r="C1985" s="64">
        <v>468.2</v>
      </c>
    </row>
    <row r="1986" spans="1:3">
      <c r="A1986" s="59" t="s">
        <v>4238</v>
      </c>
      <c r="B1986" s="60" t="s">
        <v>4239</v>
      </c>
      <c r="C1986" s="61">
        <v>472.42599999999999</v>
      </c>
    </row>
    <row r="1987" spans="1:3">
      <c r="A1987" s="62" t="s">
        <v>4240</v>
      </c>
      <c r="B1987" s="63" t="s">
        <v>4241</v>
      </c>
      <c r="C1987" s="64">
        <v>474.2</v>
      </c>
    </row>
    <row r="1988" spans="1:3">
      <c r="A1988" s="59" t="s">
        <v>4242</v>
      </c>
      <c r="B1988" s="60" t="s">
        <v>4243</v>
      </c>
      <c r="C1988" s="61">
        <v>474.2</v>
      </c>
    </row>
    <row r="1989" spans="1:3">
      <c r="A1989" s="62" t="s">
        <v>4244</v>
      </c>
      <c r="B1989" s="63" t="s">
        <v>4245</v>
      </c>
      <c r="C1989" s="64">
        <v>468.2</v>
      </c>
    </row>
    <row r="1990" spans="1:3">
      <c r="A1990" s="59" t="s">
        <v>321</v>
      </c>
      <c r="B1990" s="60" t="s">
        <v>4246</v>
      </c>
      <c r="C1990" s="61">
        <v>14.21</v>
      </c>
    </row>
    <row r="1991" spans="1:3">
      <c r="A1991" s="62" t="s">
        <v>4247</v>
      </c>
      <c r="B1991" s="63" t="s">
        <v>4248</v>
      </c>
      <c r="C1991" s="64">
        <v>16.006</v>
      </c>
    </row>
    <row r="1992" spans="1:3">
      <c r="A1992" s="59" t="s">
        <v>4249</v>
      </c>
      <c r="B1992" s="60" t="s">
        <v>4250</v>
      </c>
      <c r="C1992" s="61">
        <v>17.02</v>
      </c>
    </row>
    <row r="1993" spans="1:3">
      <c r="A1993" s="62" t="s">
        <v>4251</v>
      </c>
      <c r="B1993" s="63" t="s">
        <v>4252</v>
      </c>
      <c r="C1993" s="64">
        <v>16.998000000000001</v>
      </c>
    </row>
    <row r="1994" spans="1:3">
      <c r="A1994" s="59" t="s">
        <v>4253</v>
      </c>
      <c r="B1994" s="60" t="s">
        <v>4254</v>
      </c>
      <c r="C1994" s="61">
        <v>14.21</v>
      </c>
    </row>
    <row r="1995" spans="1:3">
      <c r="A1995" s="62" t="s">
        <v>323</v>
      </c>
      <c r="B1995" s="63" t="s">
        <v>4255</v>
      </c>
      <c r="C1995" s="64">
        <v>19.312000000000001</v>
      </c>
    </row>
    <row r="1996" spans="1:3">
      <c r="A1996" s="59" t="s">
        <v>4256</v>
      </c>
      <c r="B1996" s="60" t="s">
        <v>4257</v>
      </c>
      <c r="C1996" s="61">
        <v>21.108000000000001</v>
      </c>
    </row>
    <row r="1997" spans="1:3">
      <c r="A1997" s="62" t="s">
        <v>4258</v>
      </c>
      <c r="B1997" s="63" t="s">
        <v>4259</v>
      </c>
      <c r="C1997" s="64">
        <v>22.122</v>
      </c>
    </row>
    <row r="1998" spans="1:3">
      <c r="A1998" s="59" t="s">
        <v>4260</v>
      </c>
      <c r="B1998" s="60" t="s">
        <v>4261</v>
      </c>
      <c r="C1998" s="61">
        <v>22.1</v>
      </c>
    </row>
    <row r="1999" spans="1:3">
      <c r="A1999" s="62" t="s">
        <v>4262</v>
      </c>
      <c r="B1999" s="63" t="s">
        <v>4263</v>
      </c>
      <c r="C1999" s="64">
        <v>19.312000000000001</v>
      </c>
    </row>
    <row r="2000" spans="1:3">
      <c r="A2000" s="59" t="s">
        <v>325</v>
      </c>
      <c r="B2000" s="60" t="s">
        <v>4264</v>
      </c>
      <c r="C2000" s="61">
        <v>27.704999999999998</v>
      </c>
    </row>
    <row r="2001" spans="1:3">
      <c r="A2001" s="62" t="s">
        <v>4265</v>
      </c>
      <c r="B2001" s="63" t="s">
        <v>4266</v>
      </c>
      <c r="C2001" s="64">
        <v>29.501000000000001</v>
      </c>
    </row>
    <row r="2002" spans="1:3">
      <c r="A2002" s="59" t="s">
        <v>4267</v>
      </c>
      <c r="B2002" s="60" t="s">
        <v>4268</v>
      </c>
      <c r="C2002" s="61">
        <v>30.515000000000001</v>
      </c>
    </row>
    <row r="2003" spans="1:3">
      <c r="A2003" s="62" t="s">
        <v>4269</v>
      </c>
      <c r="B2003" s="63" t="s">
        <v>4270</v>
      </c>
      <c r="C2003" s="64">
        <v>30.492999999999999</v>
      </c>
    </row>
    <row r="2004" spans="1:3">
      <c r="A2004" s="59" t="s">
        <v>4271</v>
      </c>
      <c r="B2004" s="60" t="s">
        <v>4272</v>
      </c>
      <c r="C2004" s="61">
        <v>27.704999999999998</v>
      </c>
    </row>
    <row r="2005" spans="1:3">
      <c r="A2005" s="62" t="s">
        <v>327</v>
      </c>
      <c r="B2005" s="63" t="s">
        <v>4273</v>
      </c>
      <c r="C2005" s="64">
        <v>49.841999999999999</v>
      </c>
    </row>
    <row r="2006" spans="1:3">
      <c r="A2006" s="59" t="s">
        <v>4274</v>
      </c>
      <c r="B2006" s="60" t="s">
        <v>4275</v>
      </c>
      <c r="C2006" s="61">
        <v>51.637999999999998</v>
      </c>
    </row>
    <row r="2007" spans="1:3">
      <c r="A2007" s="62" t="s">
        <v>4276</v>
      </c>
      <c r="B2007" s="63" t="s">
        <v>4277</v>
      </c>
      <c r="C2007" s="64">
        <v>52.652000000000001</v>
      </c>
    </row>
    <row r="2008" spans="1:3">
      <c r="A2008" s="59" t="s">
        <v>4278</v>
      </c>
      <c r="B2008" s="60" t="s">
        <v>4279</v>
      </c>
      <c r="C2008" s="61">
        <v>52.63</v>
      </c>
    </row>
    <row r="2009" spans="1:3">
      <c r="A2009" s="62" t="s">
        <v>4280</v>
      </c>
      <c r="B2009" s="63" t="s">
        <v>4281</v>
      </c>
      <c r="C2009" s="64">
        <v>49.8</v>
      </c>
    </row>
    <row r="2010" spans="1:3">
      <c r="A2010" s="59" t="s">
        <v>329</v>
      </c>
      <c r="B2010" s="60" t="s">
        <v>4282</v>
      </c>
      <c r="C2010" s="61">
        <v>76.462000000000003</v>
      </c>
    </row>
    <row r="2011" spans="1:3">
      <c r="A2011" s="62" t="s">
        <v>4283</v>
      </c>
      <c r="B2011" s="63" t="s">
        <v>4284</v>
      </c>
      <c r="C2011" s="64">
        <v>78.257999999999996</v>
      </c>
    </row>
    <row r="2012" spans="1:3">
      <c r="A2012" s="59" t="s">
        <v>4285</v>
      </c>
      <c r="B2012" s="60" t="s">
        <v>4286</v>
      </c>
      <c r="C2012" s="61">
        <v>79.272000000000006</v>
      </c>
    </row>
    <row r="2013" spans="1:3">
      <c r="A2013" s="62" t="s">
        <v>4287</v>
      </c>
      <c r="B2013" s="63" t="s">
        <v>4288</v>
      </c>
      <c r="C2013" s="64">
        <v>79.25</v>
      </c>
    </row>
    <row r="2014" spans="1:3">
      <c r="A2014" s="59" t="s">
        <v>4289</v>
      </c>
      <c r="B2014" s="60" t="s">
        <v>4290</v>
      </c>
      <c r="C2014" s="61">
        <v>76.5</v>
      </c>
    </row>
    <row r="2015" spans="1:3">
      <c r="A2015" s="62" t="s">
        <v>331</v>
      </c>
      <c r="B2015" s="63" t="s">
        <v>4291</v>
      </c>
      <c r="C2015" s="64">
        <v>110.137</v>
      </c>
    </row>
    <row r="2016" spans="1:3">
      <c r="A2016" s="59" t="s">
        <v>4292</v>
      </c>
      <c r="B2016" s="60" t="s">
        <v>4293</v>
      </c>
      <c r="C2016" s="61">
        <v>111.93300000000001</v>
      </c>
    </row>
    <row r="2017" spans="1:3">
      <c r="A2017" s="62" t="s">
        <v>4294</v>
      </c>
      <c r="B2017" s="63" t="s">
        <v>4295</v>
      </c>
      <c r="C2017" s="64">
        <v>116.1</v>
      </c>
    </row>
    <row r="2018" spans="1:3">
      <c r="A2018" s="59" t="s">
        <v>4296</v>
      </c>
      <c r="B2018" s="60" t="s">
        <v>4297</v>
      </c>
      <c r="C2018" s="61">
        <v>116.1</v>
      </c>
    </row>
    <row r="2019" spans="1:3">
      <c r="A2019" s="62" t="s">
        <v>4298</v>
      </c>
      <c r="B2019" s="63" t="s">
        <v>4299</v>
      </c>
      <c r="C2019" s="64">
        <v>110.1</v>
      </c>
    </row>
    <row r="2020" spans="1:3">
      <c r="A2020" s="59" t="s">
        <v>333</v>
      </c>
      <c r="B2020" s="60" t="s">
        <v>4300</v>
      </c>
      <c r="C2020" s="61">
        <v>173.25800000000001</v>
      </c>
    </row>
    <row r="2021" spans="1:3">
      <c r="A2021" s="62" t="s">
        <v>4301</v>
      </c>
      <c r="B2021" s="63" t="s">
        <v>4302</v>
      </c>
      <c r="C2021" s="64">
        <v>175.054</v>
      </c>
    </row>
    <row r="2022" spans="1:3">
      <c r="A2022" s="59" t="s">
        <v>4303</v>
      </c>
      <c r="B2022" s="60" t="s">
        <v>4304</v>
      </c>
      <c r="C2022" s="61">
        <v>179.3</v>
      </c>
    </row>
    <row r="2023" spans="1:3">
      <c r="A2023" s="62" t="s">
        <v>4305</v>
      </c>
      <c r="B2023" s="63" t="s">
        <v>4306</v>
      </c>
      <c r="C2023" s="64">
        <v>179.3</v>
      </c>
    </row>
    <row r="2024" spans="1:3">
      <c r="A2024" s="59" t="s">
        <v>4307</v>
      </c>
      <c r="B2024" s="60" t="s">
        <v>4308</v>
      </c>
      <c r="C2024" s="61">
        <v>174</v>
      </c>
    </row>
    <row r="2025" spans="1:3">
      <c r="A2025" s="62" t="s">
        <v>335</v>
      </c>
      <c r="B2025" s="63" t="s">
        <v>4309</v>
      </c>
      <c r="C2025" s="64">
        <v>305.69600000000003</v>
      </c>
    </row>
    <row r="2026" spans="1:3">
      <c r="A2026" s="59" t="s">
        <v>4310</v>
      </c>
      <c r="B2026" s="60" t="s">
        <v>4311</v>
      </c>
      <c r="C2026" s="61">
        <v>309.92200000000003</v>
      </c>
    </row>
    <row r="2027" spans="1:3">
      <c r="A2027" s="62" t="s">
        <v>4312</v>
      </c>
      <c r="B2027" s="63" t="s">
        <v>4313</v>
      </c>
      <c r="C2027" s="64">
        <v>311.69600000000003</v>
      </c>
    </row>
    <row r="2028" spans="1:3">
      <c r="A2028" s="59" t="s">
        <v>4314</v>
      </c>
      <c r="B2028" s="60" t="s">
        <v>4315</v>
      </c>
      <c r="C2028" s="61">
        <v>311.69600000000003</v>
      </c>
    </row>
    <row r="2029" spans="1:3">
      <c r="A2029" s="62" t="s">
        <v>4316</v>
      </c>
      <c r="B2029" s="63" t="s">
        <v>4317</v>
      </c>
      <c r="C2029" s="64">
        <v>306</v>
      </c>
    </row>
    <row r="2030" spans="1:3">
      <c r="A2030" s="59" t="s">
        <v>337</v>
      </c>
      <c r="B2030" s="60" t="s">
        <v>4318</v>
      </c>
      <c r="C2030" s="61">
        <v>468.39600000000002</v>
      </c>
    </row>
    <row r="2031" spans="1:3">
      <c r="A2031" s="62" t="s">
        <v>4319</v>
      </c>
      <c r="B2031" s="63" t="s">
        <v>4320</v>
      </c>
      <c r="C2031" s="64">
        <v>472.62200000000001</v>
      </c>
    </row>
    <row r="2032" spans="1:3">
      <c r="A2032" s="59" t="s">
        <v>4321</v>
      </c>
      <c r="B2032" s="60" t="s">
        <v>4322</v>
      </c>
      <c r="C2032" s="61">
        <v>474.39600000000002</v>
      </c>
    </row>
    <row r="2033" spans="1:3">
      <c r="A2033" s="62" t="s">
        <v>4323</v>
      </c>
      <c r="B2033" s="63" t="s">
        <v>4324</v>
      </c>
      <c r="C2033" s="64">
        <v>474.39600000000002</v>
      </c>
    </row>
    <row r="2034" spans="1:3">
      <c r="A2034" s="59" t="s">
        <v>4325</v>
      </c>
      <c r="B2034" s="60" t="s">
        <v>4326</v>
      </c>
      <c r="C2034" s="61">
        <v>470</v>
      </c>
    </row>
    <row r="2035" spans="1:3">
      <c r="A2035" s="62" t="s">
        <v>4327</v>
      </c>
      <c r="B2035" s="63" t="s">
        <v>4328</v>
      </c>
      <c r="C2035" s="64">
        <v>18.503</v>
      </c>
    </row>
    <row r="2036" spans="1:3">
      <c r="A2036" s="59" t="s">
        <v>4329</v>
      </c>
      <c r="B2036" s="60" t="s">
        <v>4330</v>
      </c>
      <c r="C2036" s="61">
        <v>20.298999999999999</v>
      </c>
    </row>
    <row r="2037" spans="1:3">
      <c r="A2037" s="62" t="s">
        <v>4331</v>
      </c>
      <c r="B2037" s="63" t="s">
        <v>4332</v>
      </c>
      <c r="C2037" s="64">
        <v>20.298999999999999</v>
      </c>
    </row>
    <row r="2038" spans="1:3">
      <c r="A2038" s="59" t="s">
        <v>4333</v>
      </c>
      <c r="B2038" s="60" t="s">
        <v>4334</v>
      </c>
      <c r="C2038" s="61">
        <v>27.716999999999999</v>
      </c>
    </row>
    <row r="2039" spans="1:3">
      <c r="A2039" s="62" t="s">
        <v>4335</v>
      </c>
      <c r="B2039" s="63" t="s">
        <v>4336</v>
      </c>
      <c r="C2039" s="64">
        <v>20.298999999999999</v>
      </c>
    </row>
    <row r="2040" spans="1:3">
      <c r="A2040" s="59" t="s">
        <v>4337</v>
      </c>
      <c r="B2040" s="60" t="s">
        <v>4338</v>
      </c>
      <c r="C2040" s="61">
        <v>55.822000000000003</v>
      </c>
    </row>
    <row r="2041" spans="1:3">
      <c r="A2041" s="62" t="s">
        <v>4339</v>
      </c>
      <c r="B2041" s="63" t="s">
        <v>4340</v>
      </c>
      <c r="C2041" s="64">
        <v>57.618000000000002</v>
      </c>
    </row>
    <row r="2042" spans="1:3">
      <c r="A2042" s="59" t="s">
        <v>4341</v>
      </c>
      <c r="B2042" s="60" t="s">
        <v>4342</v>
      </c>
      <c r="C2042" s="61">
        <v>57.618000000000002</v>
      </c>
    </row>
    <row r="2043" spans="1:3">
      <c r="A2043" s="62" t="s">
        <v>4343</v>
      </c>
      <c r="B2043" s="63" t="s">
        <v>4344</v>
      </c>
      <c r="C2043" s="64">
        <v>77.641999999999996</v>
      </c>
    </row>
    <row r="2044" spans="1:3">
      <c r="A2044" s="59" t="s">
        <v>4345</v>
      </c>
      <c r="B2044" s="60" t="s">
        <v>4346</v>
      </c>
      <c r="C2044" s="61">
        <v>109.331</v>
      </c>
    </row>
    <row r="2045" spans="1:3">
      <c r="A2045" s="62" t="s">
        <v>4347</v>
      </c>
      <c r="B2045" s="63" t="s">
        <v>4348</v>
      </c>
      <c r="C2045" s="64">
        <v>0</v>
      </c>
    </row>
    <row r="2046" spans="1:3">
      <c r="A2046" s="59" t="s">
        <v>4349</v>
      </c>
      <c r="B2046" s="60" t="s">
        <v>4350</v>
      </c>
      <c r="C2046" s="61">
        <v>18.513000000000002</v>
      </c>
    </row>
    <row r="2047" spans="1:3">
      <c r="A2047" s="62" t="s">
        <v>4351</v>
      </c>
      <c r="B2047" s="63" t="s">
        <v>4352</v>
      </c>
      <c r="C2047" s="64">
        <v>27.728999999999999</v>
      </c>
    </row>
    <row r="2048" spans="1:3">
      <c r="A2048" s="59" t="s">
        <v>4353</v>
      </c>
      <c r="B2048" s="60" t="s">
        <v>4354</v>
      </c>
      <c r="C2048" s="61">
        <v>27.777999999999999</v>
      </c>
    </row>
    <row r="2049" spans="1:3">
      <c r="A2049" s="62" t="s">
        <v>4355</v>
      </c>
      <c r="B2049" s="63" t="s">
        <v>4356</v>
      </c>
      <c r="C2049" s="64">
        <v>55.844999999999999</v>
      </c>
    </row>
    <row r="2050" spans="1:3">
      <c r="A2050" s="59" t="s">
        <v>4357</v>
      </c>
      <c r="B2050" s="60" t="s">
        <v>4358</v>
      </c>
      <c r="C2050" s="61">
        <v>77.677000000000007</v>
      </c>
    </row>
    <row r="2051" spans="1:3">
      <c r="A2051" s="62" t="s">
        <v>4359</v>
      </c>
      <c r="B2051" s="63" t="s">
        <v>4360</v>
      </c>
      <c r="C2051" s="64">
        <v>109.337</v>
      </c>
    </row>
    <row r="2052" spans="1:3">
      <c r="A2052" s="59" t="s">
        <v>4361</v>
      </c>
      <c r="B2052" s="60" t="s">
        <v>4362</v>
      </c>
      <c r="C2052" s="61">
        <v>0</v>
      </c>
    </row>
    <row r="2053" spans="1:3">
      <c r="A2053" s="62" t="s">
        <v>4363</v>
      </c>
      <c r="B2053" s="63" t="s">
        <v>4364</v>
      </c>
      <c r="C2053" s="64">
        <v>24.526</v>
      </c>
    </row>
    <row r="2054" spans="1:3">
      <c r="A2054" s="59" t="s">
        <v>4365</v>
      </c>
      <c r="B2054" s="60" t="s">
        <v>4366</v>
      </c>
      <c r="C2054" s="61">
        <v>36.195</v>
      </c>
    </row>
    <row r="2055" spans="1:3">
      <c r="A2055" s="62" t="s">
        <v>4367</v>
      </c>
      <c r="B2055" s="63" t="s">
        <v>4368</v>
      </c>
      <c r="C2055" s="64">
        <v>71.007999999999996</v>
      </c>
    </row>
    <row r="2056" spans="1:3">
      <c r="A2056" s="59" t="s">
        <v>4369</v>
      </c>
      <c r="B2056" s="60" t="s">
        <v>4370</v>
      </c>
      <c r="C2056" s="61">
        <v>100.46899999999999</v>
      </c>
    </row>
    <row r="2057" spans="1:3">
      <c r="A2057" s="62" t="s">
        <v>4371</v>
      </c>
      <c r="B2057" s="63" t="s">
        <v>4372</v>
      </c>
      <c r="C2057" s="64">
        <v>140.99600000000001</v>
      </c>
    </row>
    <row r="2058" spans="1:3">
      <c r="A2058" s="59" t="s">
        <v>4373</v>
      </c>
      <c r="B2058" s="60" t="s">
        <v>4374</v>
      </c>
      <c r="C2058" s="61">
        <v>174.02600000000001</v>
      </c>
    </row>
    <row r="2059" spans="1:3">
      <c r="A2059" s="62" t="s">
        <v>4375</v>
      </c>
      <c r="B2059" s="63" t="s">
        <v>4376</v>
      </c>
      <c r="C2059" s="64">
        <v>24.538</v>
      </c>
    </row>
    <row r="2060" spans="1:3">
      <c r="A2060" s="59" t="s">
        <v>4377</v>
      </c>
      <c r="B2060" s="60" t="s">
        <v>4378</v>
      </c>
      <c r="C2060" s="61">
        <v>36.207000000000001</v>
      </c>
    </row>
    <row r="2061" spans="1:3">
      <c r="A2061" s="62" t="s">
        <v>4379</v>
      </c>
      <c r="B2061" s="63" t="s">
        <v>4380</v>
      </c>
      <c r="C2061" s="64">
        <v>71.031000000000006</v>
      </c>
    </row>
    <row r="2062" spans="1:3">
      <c r="A2062" s="59" t="s">
        <v>4381</v>
      </c>
      <c r="B2062" s="60" t="s">
        <v>4382</v>
      </c>
      <c r="C2062" s="61">
        <v>100.504</v>
      </c>
    </row>
    <row r="2063" spans="1:3">
      <c r="A2063" s="62" t="s">
        <v>4383</v>
      </c>
      <c r="B2063" s="63" t="s">
        <v>4384</v>
      </c>
      <c r="C2063" s="64">
        <v>141.00200000000001</v>
      </c>
    </row>
    <row r="2064" spans="1:3">
      <c r="A2064" s="59" t="s">
        <v>4385</v>
      </c>
      <c r="B2064" s="60" t="s">
        <v>4386</v>
      </c>
      <c r="C2064" s="61">
        <v>0</v>
      </c>
    </row>
    <row r="2065" spans="1:3">
      <c r="A2065" s="62" t="s">
        <v>4387</v>
      </c>
      <c r="B2065" s="63" t="s">
        <v>4388</v>
      </c>
      <c r="C2065" s="64">
        <v>0</v>
      </c>
    </row>
    <row r="2066" spans="1:3">
      <c r="A2066" s="59" t="s">
        <v>4389</v>
      </c>
      <c r="B2066" s="60" t="s">
        <v>4390</v>
      </c>
      <c r="C2066" s="61">
        <v>0</v>
      </c>
    </row>
    <row r="2067" spans="1:3">
      <c r="A2067" s="62" t="s">
        <v>4391</v>
      </c>
      <c r="B2067" s="63" t="s">
        <v>4392</v>
      </c>
      <c r="C2067" s="64">
        <v>0</v>
      </c>
    </row>
    <row r="2068" spans="1:3">
      <c r="A2068" s="59" t="s">
        <v>4393</v>
      </c>
      <c r="B2068" s="60" t="s">
        <v>4394</v>
      </c>
      <c r="C2068" s="61">
        <v>0</v>
      </c>
    </row>
    <row r="2069" spans="1:3">
      <c r="A2069" s="62" t="s">
        <v>4395</v>
      </c>
      <c r="B2069" s="63" t="s">
        <v>4396</v>
      </c>
      <c r="C2069" s="64">
        <v>0</v>
      </c>
    </row>
    <row r="2070" spans="1:3">
      <c r="A2070" s="59" t="s">
        <v>4397</v>
      </c>
      <c r="B2070" s="60" t="s">
        <v>4398</v>
      </c>
      <c r="C2070" s="61">
        <v>0</v>
      </c>
    </row>
    <row r="2071" spans="1:3">
      <c r="A2071" s="62" t="s">
        <v>4399</v>
      </c>
      <c r="B2071" s="63" t="s">
        <v>4400</v>
      </c>
      <c r="C2071" s="64">
        <v>0</v>
      </c>
    </row>
    <row r="2072" spans="1:3">
      <c r="A2072" s="59" t="s">
        <v>4401</v>
      </c>
      <c r="B2072" s="60" t="s">
        <v>4402</v>
      </c>
      <c r="C2072" s="61">
        <v>0</v>
      </c>
    </row>
    <row r="2073" spans="1:3">
      <c r="A2073" s="62" t="s">
        <v>4403</v>
      </c>
      <c r="B2073" s="63" t="s">
        <v>4404</v>
      </c>
      <c r="C2073" s="64">
        <v>1.9019999999999999</v>
      </c>
    </row>
    <row r="2074" spans="1:3">
      <c r="A2074" s="59" t="s">
        <v>4405</v>
      </c>
      <c r="B2074" s="60" t="s">
        <v>4406</v>
      </c>
      <c r="C2074" s="61">
        <v>1.8959999999999999</v>
      </c>
    </row>
    <row r="2075" spans="1:3">
      <c r="A2075" s="62" t="s">
        <v>4407</v>
      </c>
      <c r="B2075" s="63" t="s">
        <v>4408</v>
      </c>
      <c r="C2075" s="64">
        <v>1.9</v>
      </c>
    </row>
    <row r="2076" spans="1:3">
      <c r="A2076" s="59" t="s">
        <v>4409</v>
      </c>
      <c r="B2076" s="60" t="s">
        <v>4410</v>
      </c>
      <c r="C2076" s="61">
        <v>0</v>
      </c>
    </row>
    <row r="2077" spans="1:3">
      <c r="A2077" s="62" t="s">
        <v>4411</v>
      </c>
      <c r="B2077" s="63" t="s">
        <v>4412</v>
      </c>
      <c r="C2077" s="64">
        <v>0</v>
      </c>
    </row>
    <row r="2078" spans="1:3">
      <c r="A2078" s="59" t="s">
        <v>4413</v>
      </c>
      <c r="B2078" s="60" t="s">
        <v>4414</v>
      </c>
      <c r="C2078" s="61">
        <v>0</v>
      </c>
    </row>
    <row r="2079" spans="1:3">
      <c r="A2079" s="62" t="s">
        <v>4415</v>
      </c>
      <c r="B2079" s="63" t="s">
        <v>4416</v>
      </c>
      <c r="C2079" s="64">
        <v>1.712</v>
      </c>
    </row>
    <row r="2080" spans="1:3">
      <c r="A2080" s="59" t="s">
        <v>4417</v>
      </c>
      <c r="B2080" s="60" t="s">
        <v>4418</v>
      </c>
      <c r="C2080" s="61">
        <v>1.796</v>
      </c>
    </row>
    <row r="2081" spans="1:3">
      <c r="A2081" s="62" t="s">
        <v>4419</v>
      </c>
      <c r="B2081" s="63" t="s">
        <v>4420</v>
      </c>
      <c r="C2081" s="64">
        <v>1.796</v>
      </c>
    </row>
    <row r="2082" spans="1:3">
      <c r="A2082" s="59" t="s">
        <v>4421</v>
      </c>
      <c r="B2082" s="60" t="s">
        <v>4422</v>
      </c>
      <c r="C2082" s="61">
        <v>4.226</v>
      </c>
    </row>
    <row r="2083" spans="1:3">
      <c r="A2083" s="62" t="s">
        <v>144</v>
      </c>
      <c r="B2083" s="63" t="s">
        <v>4423</v>
      </c>
      <c r="C2083" s="64">
        <v>0.34599999999999997</v>
      </c>
    </row>
    <row r="2084" spans="1:3">
      <c r="A2084" s="59" t="s">
        <v>4424</v>
      </c>
      <c r="B2084" s="60" t="s">
        <v>4425</v>
      </c>
      <c r="C2084" s="61">
        <v>0.34599999999999997</v>
      </c>
    </row>
    <row r="2085" spans="1:3">
      <c r="A2085" s="62" t="s">
        <v>155</v>
      </c>
      <c r="B2085" s="63" t="s">
        <v>4426</v>
      </c>
      <c r="C2085" s="64">
        <v>0.36599999999999999</v>
      </c>
    </row>
    <row r="2086" spans="1:3">
      <c r="A2086" s="59" t="s">
        <v>4427</v>
      </c>
      <c r="B2086" s="60" t="s">
        <v>4428</v>
      </c>
      <c r="C2086" s="61">
        <v>0.36599999999999999</v>
      </c>
    </row>
    <row r="2087" spans="1:3">
      <c r="A2087" s="62" t="s">
        <v>158</v>
      </c>
      <c r="B2087" s="63" t="s">
        <v>4429</v>
      </c>
      <c r="C2087" s="64">
        <v>0.36599999999999999</v>
      </c>
    </row>
    <row r="2088" spans="1:3">
      <c r="A2088" s="59" t="s">
        <v>4430</v>
      </c>
      <c r="B2088" s="60" t="s">
        <v>4431</v>
      </c>
      <c r="C2088" s="61">
        <v>0.36699999999999999</v>
      </c>
    </row>
    <row r="2089" spans="1:3">
      <c r="A2089" s="62" t="s">
        <v>4432</v>
      </c>
      <c r="B2089" s="63" t="s">
        <v>4433</v>
      </c>
      <c r="C2089" s="64">
        <v>0</v>
      </c>
    </row>
    <row r="2090" spans="1:3">
      <c r="A2090" s="59" t="s">
        <v>171</v>
      </c>
      <c r="B2090" s="60" t="s">
        <v>4434</v>
      </c>
      <c r="C2090" s="61">
        <v>0.36699999999999999</v>
      </c>
    </row>
    <row r="2091" spans="1:3">
      <c r="A2091" s="62" t="s">
        <v>4435</v>
      </c>
      <c r="B2091" s="63" t="s">
        <v>4434</v>
      </c>
      <c r="C2091" s="64">
        <v>0.36699999999999999</v>
      </c>
    </row>
    <row r="2092" spans="1:3">
      <c r="A2092" s="59" t="s">
        <v>4436</v>
      </c>
      <c r="B2092" s="60" t="s">
        <v>4437</v>
      </c>
      <c r="C2092" s="61">
        <v>0.40300000000000002</v>
      </c>
    </row>
    <row r="2093" spans="1:3">
      <c r="A2093" s="62" t="s">
        <v>175</v>
      </c>
      <c r="B2093" s="63" t="s">
        <v>4438</v>
      </c>
      <c r="C2093" s="64">
        <v>0.40400000000000003</v>
      </c>
    </row>
    <row r="2094" spans="1:3">
      <c r="A2094" s="59" t="s">
        <v>4439</v>
      </c>
      <c r="B2094" s="60" t="s">
        <v>4440</v>
      </c>
      <c r="C2094" s="61">
        <v>0.40500000000000003</v>
      </c>
    </row>
    <row r="2095" spans="1:3">
      <c r="A2095" s="62" t="s">
        <v>166</v>
      </c>
      <c r="B2095" s="63" t="s">
        <v>4441</v>
      </c>
      <c r="C2095" s="64">
        <v>0.34699999999999998</v>
      </c>
    </row>
    <row r="2096" spans="1:3">
      <c r="A2096" s="59" t="s">
        <v>4442</v>
      </c>
      <c r="B2096" s="60" t="s">
        <v>4443</v>
      </c>
      <c r="C2096" s="61">
        <v>0.34699999999999998</v>
      </c>
    </row>
    <row r="2097" spans="1:3">
      <c r="A2097" s="62" t="s">
        <v>169</v>
      </c>
      <c r="B2097" s="63" t="s">
        <v>4444</v>
      </c>
      <c r="C2097" s="64">
        <v>0.36699999999999999</v>
      </c>
    </row>
    <row r="2098" spans="1:3">
      <c r="A2098" s="59" t="s">
        <v>4445</v>
      </c>
      <c r="B2098" s="60" t="s">
        <v>4446</v>
      </c>
      <c r="C2098" s="61">
        <v>0.36699999999999999</v>
      </c>
    </row>
    <row r="2099" spans="1:3">
      <c r="A2099" s="62" t="s">
        <v>177</v>
      </c>
      <c r="B2099" s="63" t="s">
        <v>4447</v>
      </c>
      <c r="C2099" s="64">
        <v>0.40300000000000002</v>
      </c>
    </row>
    <row r="2100" spans="1:3">
      <c r="A2100" s="59" t="s">
        <v>4448</v>
      </c>
      <c r="B2100" s="60" t="s">
        <v>4447</v>
      </c>
      <c r="C2100" s="61">
        <v>0.40400000000000003</v>
      </c>
    </row>
    <row r="2101" spans="1:3">
      <c r="A2101" s="62" t="s">
        <v>163</v>
      </c>
      <c r="B2101" s="63" t="s">
        <v>4449</v>
      </c>
      <c r="C2101" s="64">
        <v>0.40400000000000003</v>
      </c>
    </row>
    <row r="2102" spans="1:3">
      <c r="A2102" s="59" t="s">
        <v>4450</v>
      </c>
      <c r="B2102" s="60" t="s">
        <v>4451</v>
      </c>
      <c r="C2102" s="61">
        <v>0.40400000000000003</v>
      </c>
    </row>
    <row r="2103" spans="1:3">
      <c r="A2103" s="62" t="s">
        <v>185</v>
      </c>
      <c r="B2103" s="63" t="s">
        <v>4452</v>
      </c>
      <c r="C2103" s="64">
        <v>1.054</v>
      </c>
    </row>
    <row r="2104" spans="1:3">
      <c r="A2104" s="59" t="s">
        <v>4453</v>
      </c>
      <c r="B2104" s="60" t="s">
        <v>4452</v>
      </c>
      <c r="C2104" s="61">
        <v>1054</v>
      </c>
    </row>
    <row r="2105" spans="1:3">
      <c r="A2105" s="62" t="s">
        <v>190</v>
      </c>
      <c r="B2105" s="63" t="s">
        <v>4454</v>
      </c>
      <c r="C2105" s="64">
        <v>1.236</v>
      </c>
    </row>
    <row r="2106" spans="1:3">
      <c r="A2106" s="59" t="s">
        <v>4455</v>
      </c>
      <c r="B2106" s="60" t="s">
        <v>4454</v>
      </c>
      <c r="C2106" s="61">
        <v>1.206</v>
      </c>
    </row>
    <row r="2107" spans="1:3">
      <c r="A2107" s="62" t="s">
        <v>182</v>
      </c>
      <c r="B2107" s="63" t="s">
        <v>4456</v>
      </c>
      <c r="C2107" s="64">
        <v>0.51</v>
      </c>
    </row>
    <row r="2108" spans="1:3">
      <c r="A2108" s="59" t="s">
        <v>4457</v>
      </c>
      <c r="B2108" s="60" t="s">
        <v>4456</v>
      </c>
      <c r="C2108" s="61">
        <v>0.51</v>
      </c>
    </row>
    <row r="2109" spans="1:3">
      <c r="A2109" s="62" t="s">
        <v>212</v>
      </c>
      <c r="B2109" s="63" t="s">
        <v>4458</v>
      </c>
      <c r="C2109" s="64">
        <v>0.45300000000000001</v>
      </c>
    </row>
    <row r="2110" spans="1:3">
      <c r="A2110" s="59" t="s">
        <v>4459</v>
      </c>
      <c r="B2110" s="60" t="s">
        <v>4458</v>
      </c>
      <c r="C2110" s="61">
        <v>0.45300000000000001</v>
      </c>
    </row>
    <row r="2111" spans="1:3">
      <c r="A2111" s="62" t="s">
        <v>213</v>
      </c>
      <c r="B2111" s="63" t="s">
        <v>4460</v>
      </c>
      <c r="C2111" s="64">
        <v>0.54500000000000004</v>
      </c>
    </row>
    <row r="2112" spans="1:3">
      <c r="A2112" s="59" t="s">
        <v>4461</v>
      </c>
      <c r="B2112" s="60" t="s">
        <v>4460</v>
      </c>
      <c r="C2112" s="61">
        <v>0.54600000000000004</v>
      </c>
    </row>
    <row r="2113" spans="1:3">
      <c r="A2113" s="62" t="s">
        <v>193</v>
      </c>
      <c r="B2113" s="63" t="s">
        <v>4462</v>
      </c>
      <c r="C2113" s="64">
        <v>0.44600000000000001</v>
      </c>
    </row>
    <row r="2114" spans="1:3">
      <c r="A2114" s="59" t="s">
        <v>4463</v>
      </c>
      <c r="B2114" s="60" t="s">
        <v>4464</v>
      </c>
      <c r="C2114" s="61">
        <v>0.44700000000000001</v>
      </c>
    </row>
    <row r="2115" spans="1:3">
      <c r="A2115" s="62" t="s">
        <v>194</v>
      </c>
      <c r="B2115" s="63" t="s">
        <v>4465</v>
      </c>
      <c r="C2115" s="64">
        <v>0.46500000000000002</v>
      </c>
    </row>
    <row r="2116" spans="1:3">
      <c r="A2116" s="59" t="s">
        <v>4466</v>
      </c>
      <c r="B2116" s="60" t="s">
        <v>4467</v>
      </c>
      <c r="C2116" s="61">
        <v>0.46600000000000003</v>
      </c>
    </row>
    <row r="2117" spans="1:3">
      <c r="A2117" s="62" t="s">
        <v>195</v>
      </c>
      <c r="B2117" s="63" t="s">
        <v>4468</v>
      </c>
      <c r="C2117" s="64">
        <v>0.46600000000000003</v>
      </c>
    </row>
    <row r="2118" spans="1:3">
      <c r="A2118" s="59" t="s">
        <v>4469</v>
      </c>
      <c r="B2118" s="60" t="s">
        <v>4470</v>
      </c>
      <c r="C2118" s="61">
        <v>0.46600000000000003</v>
      </c>
    </row>
    <row r="2119" spans="1:3">
      <c r="A2119" s="62" t="s">
        <v>199</v>
      </c>
      <c r="B2119" s="63" t="s">
        <v>4471</v>
      </c>
      <c r="C2119" s="64">
        <v>0.46600000000000003</v>
      </c>
    </row>
    <row r="2120" spans="1:3">
      <c r="A2120" s="59" t="s">
        <v>4472</v>
      </c>
      <c r="B2120" s="60" t="s">
        <v>4471</v>
      </c>
      <c r="C2120" s="61">
        <v>0.46700000000000003</v>
      </c>
    </row>
    <row r="2121" spans="1:3">
      <c r="A2121" s="62" t="s">
        <v>4473</v>
      </c>
      <c r="B2121" s="63" t="s">
        <v>4474</v>
      </c>
      <c r="C2121" s="64">
        <v>0.503</v>
      </c>
    </row>
    <row r="2122" spans="1:3">
      <c r="A2122" s="59" t="s">
        <v>200</v>
      </c>
      <c r="B2122" s="60" t="s">
        <v>4475</v>
      </c>
      <c r="C2122" s="61">
        <v>0.504</v>
      </c>
    </row>
    <row r="2123" spans="1:3">
      <c r="A2123" s="62" t="s">
        <v>4476</v>
      </c>
      <c r="B2123" s="63" t="s">
        <v>4477</v>
      </c>
      <c r="C2123" s="64">
        <v>0.504</v>
      </c>
    </row>
    <row r="2124" spans="1:3">
      <c r="A2124" s="59" t="s">
        <v>197</v>
      </c>
      <c r="B2124" s="60" t="s">
        <v>4478</v>
      </c>
      <c r="C2124" s="61">
        <v>0.44700000000000001</v>
      </c>
    </row>
    <row r="2125" spans="1:3">
      <c r="A2125" s="62" t="s">
        <v>4479</v>
      </c>
      <c r="B2125" s="63" t="s">
        <v>4480</v>
      </c>
      <c r="C2125" s="64">
        <v>0.44800000000000001</v>
      </c>
    </row>
    <row r="2126" spans="1:3">
      <c r="A2126" s="59" t="s">
        <v>198</v>
      </c>
      <c r="B2126" s="60" t="s">
        <v>4481</v>
      </c>
      <c r="C2126" s="61">
        <v>0.46600000000000003</v>
      </c>
    </row>
    <row r="2127" spans="1:3">
      <c r="A2127" s="62" t="s">
        <v>4482</v>
      </c>
      <c r="B2127" s="63" t="s">
        <v>4483</v>
      </c>
      <c r="C2127" s="64">
        <v>0.46600000000000003</v>
      </c>
    </row>
    <row r="2128" spans="1:3">
      <c r="A2128" s="59" t="s">
        <v>201</v>
      </c>
      <c r="B2128" s="60" t="s">
        <v>4484</v>
      </c>
      <c r="C2128" s="61">
        <v>0.503</v>
      </c>
    </row>
    <row r="2129" spans="1:3">
      <c r="A2129" s="62" t="s">
        <v>4485</v>
      </c>
      <c r="B2129" s="63" t="s">
        <v>4484</v>
      </c>
      <c r="C2129" s="64">
        <v>0.503</v>
      </c>
    </row>
    <row r="2130" spans="1:3">
      <c r="A2130" s="59" t="s">
        <v>196</v>
      </c>
      <c r="B2130" s="60" t="s">
        <v>4486</v>
      </c>
      <c r="C2130" s="61">
        <v>0.503</v>
      </c>
    </row>
    <row r="2131" spans="1:3">
      <c r="A2131" s="62" t="s">
        <v>4487</v>
      </c>
      <c r="B2131" s="63" t="s">
        <v>4488</v>
      </c>
      <c r="C2131" s="64">
        <v>0.504</v>
      </c>
    </row>
    <row r="2132" spans="1:3">
      <c r="A2132" s="59" t="s">
        <v>203</v>
      </c>
      <c r="B2132" s="60" t="s">
        <v>4489</v>
      </c>
      <c r="C2132" s="61">
        <v>1.1950000000000001</v>
      </c>
    </row>
    <row r="2133" spans="1:3">
      <c r="A2133" s="62" t="s">
        <v>4490</v>
      </c>
      <c r="B2133" s="63" t="s">
        <v>4489</v>
      </c>
      <c r="C2133" s="64">
        <v>1.1559999999999999</v>
      </c>
    </row>
    <row r="2134" spans="1:3">
      <c r="A2134" s="59" t="s">
        <v>204</v>
      </c>
      <c r="B2134" s="60" t="s">
        <v>4491</v>
      </c>
      <c r="C2134" s="61">
        <v>1.3080000000000001</v>
      </c>
    </row>
    <row r="2135" spans="1:3">
      <c r="A2135" s="62" t="s">
        <v>4492</v>
      </c>
      <c r="B2135" s="63" t="s">
        <v>4491</v>
      </c>
      <c r="C2135" s="64">
        <v>1.3069999999999999</v>
      </c>
    </row>
    <row r="2136" spans="1:3">
      <c r="A2136" s="59" t="s">
        <v>202</v>
      </c>
      <c r="B2136" s="60" t="s">
        <v>4493</v>
      </c>
      <c r="C2136" s="61">
        <v>0.61399999999999999</v>
      </c>
    </row>
    <row r="2137" spans="1:3">
      <c r="A2137" s="62" t="s">
        <v>4494</v>
      </c>
      <c r="B2137" s="63" t="s">
        <v>4493</v>
      </c>
      <c r="C2137" s="64">
        <v>0.61499999999999999</v>
      </c>
    </row>
    <row r="2138" spans="1:3">
      <c r="A2138" s="59" t="s">
        <v>222</v>
      </c>
      <c r="B2138" s="60" t="s">
        <v>4495</v>
      </c>
      <c r="C2138" s="61">
        <v>0.55100000000000005</v>
      </c>
    </row>
    <row r="2139" spans="1:3">
      <c r="A2139" s="62" t="s">
        <v>4496</v>
      </c>
      <c r="B2139" s="63" t="s">
        <v>4495</v>
      </c>
      <c r="C2139" s="64">
        <v>0.55200000000000005</v>
      </c>
    </row>
    <row r="2140" spans="1:3">
      <c r="A2140" s="59" t="s">
        <v>223</v>
      </c>
      <c r="B2140" s="60" t="s">
        <v>4497</v>
      </c>
      <c r="C2140" s="61">
        <v>0.64900000000000002</v>
      </c>
    </row>
    <row r="2141" spans="1:3">
      <c r="A2141" s="62" t="s">
        <v>4498</v>
      </c>
      <c r="B2141" s="63" t="s">
        <v>4497</v>
      </c>
      <c r="C2141" s="64">
        <v>0.64900000000000002</v>
      </c>
    </row>
    <row r="2142" spans="1:3">
      <c r="A2142" s="59" t="s">
        <v>205</v>
      </c>
      <c r="B2142" s="60" t="s">
        <v>4499</v>
      </c>
      <c r="C2142" s="61">
        <v>0.41199999999999998</v>
      </c>
    </row>
    <row r="2143" spans="1:3">
      <c r="A2143" s="62" t="s">
        <v>4500</v>
      </c>
      <c r="B2143" s="63" t="s">
        <v>4501</v>
      </c>
      <c r="C2143" s="64">
        <v>0.41299999999999998</v>
      </c>
    </row>
    <row r="2144" spans="1:3">
      <c r="A2144" s="59" t="s">
        <v>4502</v>
      </c>
      <c r="B2144" s="60" t="s">
        <v>4503</v>
      </c>
      <c r="C2144" s="61">
        <v>0.41199999999999998</v>
      </c>
    </row>
    <row r="2145" spans="1:3">
      <c r="A2145" s="62" t="s">
        <v>207</v>
      </c>
      <c r="B2145" s="63" t="s">
        <v>4504</v>
      </c>
      <c r="C2145" s="64">
        <v>0.41199999999999998</v>
      </c>
    </row>
    <row r="2146" spans="1:3">
      <c r="A2146" s="59" t="s">
        <v>4505</v>
      </c>
      <c r="B2146" s="60" t="s">
        <v>4506</v>
      </c>
      <c r="C2146" s="61">
        <v>0.41299999999999998</v>
      </c>
    </row>
    <row r="2147" spans="1:3">
      <c r="A2147" s="62" t="s">
        <v>210</v>
      </c>
      <c r="B2147" s="63" t="s">
        <v>4507</v>
      </c>
      <c r="C2147" s="64">
        <v>0.41299999999999998</v>
      </c>
    </row>
    <row r="2148" spans="1:3">
      <c r="A2148" s="59" t="s">
        <v>4508</v>
      </c>
      <c r="B2148" s="60" t="s">
        <v>4507</v>
      </c>
      <c r="C2148" s="61">
        <v>0.41399999999999998</v>
      </c>
    </row>
    <row r="2149" spans="1:3">
      <c r="A2149" s="62" t="s">
        <v>4509</v>
      </c>
      <c r="B2149" s="63" t="s">
        <v>4510</v>
      </c>
      <c r="C2149" s="64">
        <v>0.45300000000000001</v>
      </c>
    </row>
    <row r="2150" spans="1:3">
      <c r="A2150" s="59" t="s">
        <v>211</v>
      </c>
      <c r="B2150" s="60" t="s">
        <v>4511</v>
      </c>
      <c r="C2150" s="61">
        <v>0.45400000000000001</v>
      </c>
    </row>
    <row r="2151" spans="1:3">
      <c r="A2151" s="62" t="s">
        <v>4512</v>
      </c>
      <c r="B2151" s="63" t="s">
        <v>4513</v>
      </c>
      <c r="C2151" s="64">
        <v>0.45400000000000001</v>
      </c>
    </row>
    <row r="2152" spans="1:3">
      <c r="A2152" s="59" t="s">
        <v>209</v>
      </c>
      <c r="B2152" s="60" t="s">
        <v>4514</v>
      </c>
      <c r="C2152" s="61">
        <v>0.41299999999999998</v>
      </c>
    </row>
    <row r="2153" spans="1:3">
      <c r="A2153" s="62" t="s">
        <v>4515</v>
      </c>
      <c r="B2153" s="63" t="s">
        <v>4516</v>
      </c>
      <c r="C2153" s="64">
        <v>0.41299999999999998</v>
      </c>
    </row>
    <row r="2154" spans="1:3">
      <c r="A2154" s="59" t="s">
        <v>208</v>
      </c>
      <c r="B2154" s="60" t="s">
        <v>4517</v>
      </c>
      <c r="C2154" s="61">
        <v>0.45300000000000001</v>
      </c>
    </row>
    <row r="2155" spans="1:3">
      <c r="A2155" s="62" t="s">
        <v>4518</v>
      </c>
      <c r="B2155" s="63" t="s">
        <v>4519</v>
      </c>
      <c r="C2155" s="64">
        <v>0.45400000000000001</v>
      </c>
    </row>
    <row r="2156" spans="1:3">
      <c r="A2156" s="59" t="s">
        <v>214</v>
      </c>
      <c r="B2156" s="60" t="s">
        <v>4520</v>
      </c>
      <c r="C2156" s="61">
        <v>1.099</v>
      </c>
    </row>
    <row r="2157" spans="1:3">
      <c r="A2157" s="62" t="s">
        <v>4521</v>
      </c>
      <c r="B2157" s="63" t="s">
        <v>4520</v>
      </c>
      <c r="C2157" s="64">
        <v>1.0680000000000001</v>
      </c>
    </row>
    <row r="2158" spans="1:3">
      <c r="A2158" s="59" t="s">
        <v>215</v>
      </c>
      <c r="B2158" s="60" t="s">
        <v>4522</v>
      </c>
      <c r="C2158" s="61">
        <v>1.234</v>
      </c>
    </row>
    <row r="2159" spans="1:3">
      <c r="A2159" s="62" t="s">
        <v>4523</v>
      </c>
      <c r="B2159" s="63" t="s">
        <v>4522</v>
      </c>
      <c r="C2159" s="64">
        <v>1.206</v>
      </c>
    </row>
    <row r="2160" spans="1:3">
      <c r="A2160" s="59" t="s">
        <v>216</v>
      </c>
      <c r="B2160" s="60" t="s">
        <v>4524</v>
      </c>
      <c r="C2160" s="61">
        <v>0.51200000000000001</v>
      </c>
    </row>
    <row r="2161" spans="1:3">
      <c r="A2161" s="62" t="s">
        <v>4525</v>
      </c>
      <c r="B2161" s="63" t="s">
        <v>4526</v>
      </c>
      <c r="C2161" s="64">
        <v>0.51200000000000001</v>
      </c>
    </row>
    <row r="2162" spans="1:3">
      <c r="A2162" s="59" t="s">
        <v>217</v>
      </c>
      <c r="B2162" s="60" t="s">
        <v>4527</v>
      </c>
      <c r="C2162" s="61">
        <v>0.51400000000000001</v>
      </c>
    </row>
    <row r="2163" spans="1:3">
      <c r="A2163" s="62" t="s">
        <v>4528</v>
      </c>
      <c r="B2163" s="63" t="s">
        <v>4529</v>
      </c>
      <c r="C2163" s="64">
        <v>0.51300000000000001</v>
      </c>
    </row>
    <row r="2164" spans="1:3">
      <c r="A2164" s="59" t="s">
        <v>220</v>
      </c>
      <c r="B2164" s="60" t="s">
        <v>4530</v>
      </c>
      <c r="C2164" s="61">
        <v>0.51200000000000001</v>
      </c>
    </row>
    <row r="2165" spans="1:3">
      <c r="A2165" s="62" t="s">
        <v>4531</v>
      </c>
      <c r="B2165" s="63" t="s">
        <v>4532</v>
      </c>
      <c r="C2165" s="64">
        <v>0.51300000000000001</v>
      </c>
    </row>
    <row r="2166" spans="1:3">
      <c r="A2166" s="59" t="s">
        <v>4533</v>
      </c>
      <c r="B2166" s="60" t="s">
        <v>4534</v>
      </c>
      <c r="C2166" s="61">
        <v>0.55200000000000005</v>
      </c>
    </row>
    <row r="2167" spans="1:3">
      <c r="A2167" s="62" t="s">
        <v>221</v>
      </c>
      <c r="B2167" s="63" t="s">
        <v>4535</v>
      </c>
      <c r="C2167" s="64">
        <v>0.55300000000000005</v>
      </c>
    </row>
    <row r="2168" spans="1:3">
      <c r="A2168" s="59" t="s">
        <v>4536</v>
      </c>
      <c r="B2168" s="60" t="s">
        <v>4537</v>
      </c>
      <c r="C2168" s="61">
        <v>0.55300000000000005</v>
      </c>
    </row>
    <row r="2169" spans="1:3">
      <c r="A2169" s="62" t="s">
        <v>4538</v>
      </c>
      <c r="B2169" s="63" t="s">
        <v>4539</v>
      </c>
      <c r="C2169" s="64">
        <v>0.56999999999999995</v>
      </c>
    </row>
    <row r="2170" spans="1:3">
      <c r="A2170" s="59" t="s">
        <v>219</v>
      </c>
      <c r="B2170" s="60" t="s">
        <v>4540</v>
      </c>
      <c r="C2170" s="61">
        <v>0.51300000000000001</v>
      </c>
    </row>
    <row r="2171" spans="1:3">
      <c r="A2171" s="62" t="s">
        <v>4541</v>
      </c>
      <c r="B2171" s="63" t="s">
        <v>4542</v>
      </c>
      <c r="C2171" s="64">
        <v>0.51300000000000001</v>
      </c>
    </row>
    <row r="2172" spans="1:3">
      <c r="A2172" s="59" t="s">
        <v>218</v>
      </c>
      <c r="B2172" s="60" t="s">
        <v>4543</v>
      </c>
      <c r="C2172" s="61">
        <v>0.55200000000000005</v>
      </c>
    </row>
    <row r="2173" spans="1:3">
      <c r="A2173" s="62" t="s">
        <v>4544</v>
      </c>
      <c r="B2173" s="63" t="s">
        <v>4545</v>
      </c>
      <c r="C2173" s="64">
        <v>0.55300000000000005</v>
      </c>
    </row>
    <row r="2174" spans="1:3">
      <c r="A2174" s="59" t="s">
        <v>224</v>
      </c>
      <c r="B2174" s="60" t="s">
        <v>4546</v>
      </c>
      <c r="C2174" s="61">
        <v>1.17</v>
      </c>
    </row>
    <row r="2175" spans="1:3">
      <c r="A2175" s="62" t="s">
        <v>4547</v>
      </c>
      <c r="B2175" s="63" t="s">
        <v>4546</v>
      </c>
      <c r="C2175" s="64">
        <v>1.17</v>
      </c>
    </row>
    <row r="2176" spans="1:3">
      <c r="A2176" s="59" t="s">
        <v>4548</v>
      </c>
      <c r="B2176" s="60" t="s">
        <v>4549</v>
      </c>
      <c r="C2176" s="61">
        <v>0</v>
      </c>
    </row>
    <row r="2177" spans="1:3">
      <c r="A2177" s="62" t="s">
        <v>225</v>
      </c>
      <c r="B2177" s="63" t="s">
        <v>4550</v>
      </c>
      <c r="C2177" s="64">
        <v>1.3069999999999999</v>
      </c>
    </row>
    <row r="2178" spans="1:3">
      <c r="A2178" s="59" t="s">
        <v>4551</v>
      </c>
      <c r="B2178" s="60" t="s">
        <v>4550</v>
      </c>
      <c r="C2178" s="61">
        <v>1307</v>
      </c>
    </row>
    <row r="2179" spans="1:3">
      <c r="A2179" s="62" t="s">
        <v>227</v>
      </c>
      <c r="B2179" s="63" t="s">
        <v>4552</v>
      </c>
      <c r="C2179" s="64">
        <v>3.26</v>
      </c>
    </row>
    <row r="2180" spans="1:3">
      <c r="A2180" s="59" t="s">
        <v>4553</v>
      </c>
      <c r="B2180" s="60" t="s">
        <v>4554</v>
      </c>
      <c r="C2180" s="61">
        <v>4.97</v>
      </c>
    </row>
    <row r="2181" spans="1:3">
      <c r="A2181" s="62" t="s">
        <v>4555</v>
      </c>
      <c r="B2181" s="63" t="s">
        <v>4556</v>
      </c>
      <c r="C2181" s="64">
        <v>5.95</v>
      </c>
    </row>
    <row r="2182" spans="1:3">
      <c r="A2182" s="59" t="s">
        <v>4557</v>
      </c>
      <c r="B2182" s="60" t="s">
        <v>4558</v>
      </c>
      <c r="C2182" s="61">
        <v>5.98</v>
      </c>
    </row>
    <row r="2183" spans="1:3">
      <c r="A2183" s="62" t="s">
        <v>4559</v>
      </c>
      <c r="B2183" s="63" t="s">
        <v>4552</v>
      </c>
      <c r="C2183" s="64">
        <v>3.2810000000000001</v>
      </c>
    </row>
    <row r="2184" spans="1:3">
      <c r="A2184" s="59" t="s">
        <v>4560</v>
      </c>
      <c r="B2184" s="60" t="s">
        <v>4561</v>
      </c>
      <c r="C2184" s="61">
        <v>0</v>
      </c>
    </row>
    <row r="2185" spans="1:3">
      <c r="A2185" s="62" t="s">
        <v>232</v>
      </c>
      <c r="B2185" s="63" t="s">
        <v>4562</v>
      </c>
      <c r="C2185" s="64">
        <v>3.6890000000000001</v>
      </c>
    </row>
    <row r="2186" spans="1:3">
      <c r="A2186" s="59" t="s">
        <v>4563</v>
      </c>
      <c r="B2186" s="60" t="s">
        <v>4564</v>
      </c>
      <c r="C2186" s="61">
        <v>5.4</v>
      </c>
    </row>
    <row r="2187" spans="1:3">
      <c r="A2187" s="62" t="s">
        <v>4565</v>
      </c>
      <c r="B2187" s="63" t="s">
        <v>4566</v>
      </c>
      <c r="C2187" s="64">
        <v>6.38</v>
      </c>
    </row>
    <row r="2188" spans="1:3">
      <c r="A2188" s="59" t="s">
        <v>4567</v>
      </c>
      <c r="B2188" s="60" t="s">
        <v>4568</v>
      </c>
      <c r="C2188" s="61">
        <v>6.41</v>
      </c>
    </row>
    <row r="2189" spans="1:3">
      <c r="A2189" s="62" t="s">
        <v>4569</v>
      </c>
      <c r="B2189" s="63" t="s">
        <v>4562</v>
      </c>
      <c r="C2189" s="64">
        <v>0</v>
      </c>
    </row>
    <row r="2190" spans="1:3">
      <c r="A2190" s="59" t="s">
        <v>4570</v>
      </c>
      <c r="B2190" s="60" t="s">
        <v>4552</v>
      </c>
      <c r="C2190" s="61">
        <v>3.6509999999999998</v>
      </c>
    </row>
    <row r="2191" spans="1:3">
      <c r="A2191" s="62" t="s">
        <v>4571</v>
      </c>
      <c r="B2191" s="63" t="s">
        <v>4562</v>
      </c>
      <c r="C2191" s="64">
        <v>4152</v>
      </c>
    </row>
    <row r="2192" spans="1:3">
      <c r="A2192" s="59" t="s">
        <v>4572</v>
      </c>
      <c r="B2192" s="60" t="s">
        <v>4573</v>
      </c>
      <c r="C2192" s="61">
        <v>0.67600000000000005</v>
      </c>
    </row>
    <row r="2193" spans="1:3">
      <c r="A2193" s="62" t="s">
        <v>4574</v>
      </c>
      <c r="B2193" s="63" t="s">
        <v>4575</v>
      </c>
      <c r="C2193" s="64">
        <v>0.52500000000000002</v>
      </c>
    </row>
    <row r="2194" spans="1:3">
      <c r="A2194" s="59" t="s">
        <v>4576</v>
      </c>
      <c r="B2194" s="60" t="s">
        <v>4577</v>
      </c>
      <c r="C2194" s="61">
        <v>0.52600000000000002</v>
      </c>
    </row>
    <row r="2195" spans="1:3">
      <c r="A2195" s="62" t="s">
        <v>4578</v>
      </c>
      <c r="B2195" s="63" t="s">
        <v>4579</v>
      </c>
      <c r="C2195" s="64">
        <v>0.52600000000000002</v>
      </c>
    </row>
    <row r="2196" spans="1:3">
      <c r="A2196" s="59" t="s">
        <v>4580</v>
      </c>
      <c r="B2196" s="60" t="s">
        <v>4581</v>
      </c>
      <c r="C2196" s="61">
        <v>0.52600000000000002</v>
      </c>
    </row>
    <row r="2197" spans="1:3">
      <c r="A2197" s="62" t="s">
        <v>4582</v>
      </c>
      <c r="B2197" s="63" t="s">
        <v>4583</v>
      </c>
      <c r="C2197" s="64">
        <v>0.57199999999999995</v>
      </c>
    </row>
    <row r="2198" spans="1:3">
      <c r="A2198" s="59" t="s">
        <v>4584</v>
      </c>
      <c r="B2198" s="60" t="s">
        <v>4585</v>
      </c>
      <c r="C2198" s="61">
        <v>0.57199999999999995</v>
      </c>
    </row>
    <row r="2199" spans="1:3">
      <c r="A2199" s="62" t="s">
        <v>4586</v>
      </c>
      <c r="B2199" s="63" t="s">
        <v>4587</v>
      </c>
      <c r="C2199" s="64">
        <v>1.2350000000000001</v>
      </c>
    </row>
    <row r="2200" spans="1:3">
      <c r="A2200" s="59" t="s">
        <v>4588</v>
      </c>
      <c r="B2200" s="60" t="s">
        <v>4589</v>
      </c>
      <c r="C2200" s="61">
        <v>1.339</v>
      </c>
    </row>
    <row r="2201" spans="1:3">
      <c r="A2201" s="62" t="s">
        <v>235</v>
      </c>
      <c r="B2201" s="63" t="s">
        <v>4590</v>
      </c>
      <c r="C2201" s="64">
        <v>3.2669999999999999</v>
      </c>
    </row>
    <row r="2202" spans="1:3">
      <c r="A2202" s="59" t="s">
        <v>4591</v>
      </c>
      <c r="B2202" s="60" t="s">
        <v>4592</v>
      </c>
      <c r="C2202" s="61">
        <v>4.9800000000000004</v>
      </c>
    </row>
    <row r="2203" spans="1:3">
      <c r="A2203" s="62" t="s">
        <v>4593</v>
      </c>
      <c r="B2203" s="63" t="s">
        <v>4594</v>
      </c>
      <c r="C2203" s="64">
        <v>4.9800000000000004</v>
      </c>
    </row>
    <row r="2204" spans="1:3">
      <c r="A2204" s="59" t="s">
        <v>238</v>
      </c>
      <c r="B2204" s="60" t="s">
        <v>4595</v>
      </c>
      <c r="C2204" s="61">
        <v>3.6949999999999998</v>
      </c>
    </row>
    <row r="2205" spans="1:3">
      <c r="A2205" s="62" t="s">
        <v>4596</v>
      </c>
      <c r="B2205" s="63" t="s">
        <v>4597</v>
      </c>
      <c r="C2205" s="64">
        <v>5.41</v>
      </c>
    </row>
    <row r="2206" spans="1:3">
      <c r="A2206" s="59" t="s">
        <v>4598</v>
      </c>
      <c r="B2206" s="60" t="s">
        <v>4599</v>
      </c>
      <c r="C2206" s="61">
        <v>5.41</v>
      </c>
    </row>
    <row r="2207" spans="1:3">
      <c r="A2207" s="62" t="s">
        <v>4600</v>
      </c>
      <c r="B2207" s="63" t="s">
        <v>4601</v>
      </c>
      <c r="C2207" s="64">
        <v>0.34599999999999997</v>
      </c>
    </row>
    <row r="2208" spans="1:3">
      <c r="A2208" s="59" t="s">
        <v>4602</v>
      </c>
      <c r="B2208" s="60" t="s">
        <v>4603</v>
      </c>
      <c r="C2208" s="61">
        <v>0.36599999999999999</v>
      </c>
    </row>
    <row r="2209" spans="1:3">
      <c r="A2209" s="62" t="s">
        <v>4604</v>
      </c>
      <c r="B2209" s="63" t="s">
        <v>4605</v>
      </c>
      <c r="C2209" s="64">
        <v>0.36599999999999999</v>
      </c>
    </row>
    <row r="2210" spans="1:3">
      <c r="A2210" s="59" t="s">
        <v>4606</v>
      </c>
      <c r="B2210" s="60" t="s">
        <v>4607</v>
      </c>
      <c r="C2210" s="61">
        <v>0.36699999999999999</v>
      </c>
    </row>
    <row r="2211" spans="1:3">
      <c r="A2211" s="62" t="s">
        <v>4608</v>
      </c>
      <c r="B2211" s="63" t="s">
        <v>4609</v>
      </c>
      <c r="C2211" s="64">
        <v>0.40300000000000002</v>
      </c>
    </row>
    <row r="2212" spans="1:3">
      <c r="A2212" s="59" t="s">
        <v>4610</v>
      </c>
      <c r="B2212" s="60" t="s">
        <v>4611</v>
      </c>
      <c r="C2212" s="61">
        <v>0.40400000000000003</v>
      </c>
    </row>
    <row r="2213" spans="1:3">
      <c r="A2213" s="62" t="s">
        <v>4612</v>
      </c>
      <c r="B2213" s="63" t="s">
        <v>4613</v>
      </c>
      <c r="C2213" s="64">
        <v>0.34699999999999998</v>
      </c>
    </row>
    <row r="2214" spans="1:3">
      <c r="A2214" s="59" t="s">
        <v>4614</v>
      </c>
      <c r="B2214" s="60" t="s">
        <v>4615</v>
      </c>
      <c r="C2214" s="61">
        <v>0.36699999999999999</v>
      </c>
    </row>
    <row r="2215" spans="1:3">
      <c r="A2215" s="62" t="s">
        <v>4616</v>
      </c>
      <c r="B2215" s="63" t="s">
        <v>4617</v>
      </c>
      <c r="C2215" s="64">
        <v>0.40300000000000002</v>
      </c>
    </row>
    <row r="2216" spans="1:3">
      <c r="A2216" s="59" t="s">
        <v>4618</v>
      </c>
      <c r="B2216" s="60" t="s">
        <v>4619</v>
      </c>
      <c r="C2216" s="61">
        <v>0.40400000000000003</v>
      </c>
    </row>
    <row r="2217" spans="1:3">
      <c r="A2217" s="62" t="s">
        <v>4620</v>
      </c>
      <c r="B2217" s="63" t="s">
        <v>4621</v>
      </c>
      <c r="C2217" s="64">
        <v>0.44600000000000001</v>
      </c>
    </row>
    <row r="2218" spans="1:3">
      <c r="A2218" s="59" t="s">
        <v>4622</v>
      </c>
      <c r="B2218" s="60" t="s">
        <v>4623</v>
      </c>
      <c r="C2218" s="61">
        <v>0.46500000000000002</v>
      </c>
    </row>
    <row r="2219" spans="1:3">
      <c r="A2219" s="62" t="s">
        <v>4624</v>
      </c>
      <c r="B2219" s="63" t="s">
        <v>4625</v>
      </c>
      <c r="C2219" s="64">
        <v>0.46600000000000003</v>
      </c>
    </row>
    <row r="2220" spans="1:3">
      <c r="A2220" s="59" t="s">
        <v>4626</v>
      </c>
      <c r="B2220" s="60" t="s">
        <v>4627</v>
      </c>
      <c r="C2220" s="61">
        <v>0.46800000000000003</v>
      </c>
    </row>
    <row r="2221" spans="1:3">
      <c r="A2221" s="62" t="s">
        <v>4628</v>
      </c>
      <c r="B2221" s="63" t="s">
        <v>4629</v>
      </c>
      <c r="C2221" s="64">
        <v>0.503</v>
      </c>
    </row>
    <row r="2222" spans="1:3">
      <c r="A2222" s="59" t="s">
        <v>4630</v>
      </c>
      <c r="B2222" s="60" t="s">
        <v>4631</v>
      </c>
      <c r="C2222" s="61">
        <v>0.504</v>
      </c>
    </row>
    <row r="2223" spans="1:3">
      <c r="A2223" s="62" t="s">
        <v>4632</v>
      </c>
      <c r="B2223" s="63" t="s">
        <v>4633</v>
      </c>
      <c r="C2223" s="64">
        <v>0.44700000000000001</v>
      </c>
    </row>
    <row r="2224" spans="1:3">
      <c r="A2224" s="59" t="s">
        <v>4634</v>
      </c>
      <c r="B2224" s="60" t="s">
        <v>4635</v>
      </c>
      <c r="C2224" s="61">
        <v>0.46600000000000003</v>
      </c>
    </row>
    <row r="2225" spans="1:3">
      <c r="A2225" s="62" t="s">
        <v>4636</v>
      </c>
      <c r="B2225" s="63" t="s">
        <v>4637</v>
      </c>
      <c r="C2225" s="64">
        <v>0.504</v>
      </c>
    </row>
    <row r="2226" spans="1:3">
      <c r="A2226" s="59" t="s">
        <v>4638</v>
      </c>
      <c r="B2226" s="60" t="s">
        <v>4639</v>
      </c>
      <c r="C2226" s="61">
        <v>0.503</v>
      </c>
    </row>
    <row r="2227" spans="1:3">
      <c r="A2227" s="62" t="s">
        <v>4640</v>
      </c>
      <c r="B2227" s="63" t="s">
        <v>4641</v>
      </c>
      <c r="C2227" s="64">
        <v>0.41199999999999998</v>
      </c>
    </row>
    <row r="2228" spans="1:3">
      <c r="A2228" s="59" t="s">
        <v>4642</v>
      </c>
      <c r="B2228" s="60" t="s">
        <v>4643</v>
      </c>
      <c r="C2228" s="61">
        <v>0.41199999999999998</v>
      </c>
    </row>
    <row r="2229" spans="1:3">
      <c r="A2229" s="62" t="s">
        <v>4644</v>
      </c>
      <c r="B2229" s="63" t="s">
        <v>4645</v>
      </c>
      <c r="C2229" s="64">
        <v>0.41399999999999998</v>
      </c>
    </row>
    <row r="2230" spans="1:3">
      <c r="A2230" s="59" t="s">
        <v>4646</v>
      </c>
      <c r="B2230" s="60" t="s">
        <v>4647</v>
      </c>
      <c r="C2230" s="61">
        <v>0.45300000000000001</v>
      </c>
    </row>
    <row r="2231" spans="1:3">
      <c r="A2231" s="62" t="s">
        <v>4648</v>
      </c>
      <c r="B2231" s="63" t="s">
        <v>4649</v>
      </c>
      <c r="C2231" s="64">
        <v>0.45400000000000001</v>
      </c>
    </row>
    <row r="2232" spans="1:3">
      <c r="A2232" s="59" t="s">
        <v>4650</v>
      </c>
      <c r="B2232" s="60" t="s">
        <v>4651</v>
      </c>
      <c r="C2232" s="61">
        <v>0.41299999999999998</v>
      </c>
    </row>
    <row r="2233" spans="1:3">
      <c r="A2233" s="62" t="s">
        <v>4652</v>
      </c>
      <c r="B2233" s="63" t="s">
        <v>4653</v>
      </c>
      <c r="C2233" s="64">
        <v>0.45300000000000001</v>
      </c>
    </row>
    <row r="2234" spans="1:3">
      <c r="A2234" s="59" t="s">
        <v>4654</v>
      </c>
      <c r="B2234" s="60" t="s">
        <v>4655</v>
      </c>
      <c r="C2234" s="61">
        <v>0.68600000000000005</v>
      </c>
    </row>
    <row r="2235" spans="1:3">
      <c r="A2235" s="62" t="s">
        <v>4656</v>
      </c>
      <c r="B2235" s="63" t="s">
        <v>4657</v>
      </c>
      <c r="C2235" s="64">
        <v>0.58899999999999997</v>
      </c>
    </row>
    <row r="2236" spans="1:3">
      <c r="A2236" s="59" t="s">
        <v>4658</v>
      </c>
      <c r="B2236" s="60" t="s">
        <v>4659</v>
      </c>
      <c r="C2236" s="61">
        <v>0.51200000000000001</v>
      </c>
    </row>
    <row r="2237" spans="1:3">
      <c r="A2237" s="62" t="s">
        <v>4660</v>
      </c>
      <c r="B2237" s="63" t="s">
        <v>4661</v>
      </c>
      <c r="C2237" s="64">
        <v>0.59</v>
      </c>
    </row>
    <row r="2238" spans="1:3">
      <c r="A2238" s="59" t="s">
        <v>4662</v>
      </c>
      <c r="B2238" s="60" t="s">
        <v>4663</v>
      </c>
      <c r="C2238" s="61">
        <v>0.51200000000000001</v>
      </c>
    </row>
    <row r="2239" spans="1:3">
      <c r="A2239" s="62" t="s">
        <v>4664</v>
      </c>
      <c r="B2239" s="63" t="s">
        <v>4665</v>
      </c>
      <c r="C2239" s="64">
        <v>0.68600000000000005</v>
      </c>
    </row>
    <row r="2240" spans="1:3">
      <c r="A2240" s="59" t="s">
        <v>4666</v>
      </c>
      <c r="B2240" s="60" t="s">
        <v>4667</v>
      </c>
      <c r="C2240" s="61">
        <v>0.55200000000000005</v>
      </c>
    </row>
    <row r="2241" spans="1:3">
      <c r="A2241" s="62" t="s">
        <v>4668</v>
      </c>
      <c r="B2241" s="63" t="s">
        <v>4669</v>
      </c>
      <c r="C2241" s="64">
        <v>0.55300000000000005</v>
      </c>
    </row>
    <row r="2242" spans="1:3">
      <c r="A2242" s="59" t="s">
        <v>4670</v>
      </c>
      <c r="B2242" s="60" t="s">
        <v>4671</v>
      </c>
      <c r="C2242" s="61">
        <v>0.59</v>
      </c>
    </row>
    <row r="2243" spans="1:3">
      <c r="A2243" s="62" t="s">
        <v>4672</v>
      </c>
      <c r="B2243" s="63" t="s">
        <v>4673</v>
      </c>
      <c r="C2243" s="64">
        <v>0.51300000000000001</v>
      </c>
    </row>
    <row r="2244" spans="1:3">
      <c r="A2244" s="59" t="s">
        <v>4674</v>
      </c>
      <c r="B2244" s="60" t="s">
        <v>4675</v>
      </c>
      <c r="C2244" s="61">
        <v>0.68600000000000005</v>
      </c>
    </row>
    <row r="2245" spans="1:3">
      <c r="A2245" s="62" t="s">
        <v>4676</v>
      </c>
      <c r="B2245" s="63" t="s">
        <v>4677</v>
      </c>
      <c r="C2245" s="64">
        <v>0.55200000000000005</v>
      </c>
    </row>
    <row r="2246" spans="1:3">
      <c r="A2246" s="59" t="s">
        <v>4678</v>
      </c>
      <c r="B2246" s="60" t="s">
        <v>4679</v>
      </c>
      <c r="C2246" s="61">
        <v>1.425</v>
      </c>
    </row>
    <row r="2247" spans="1:3">
      <c r="A2247" s="62" t="s">
        <v>4680</v>
      </c>
      <c r="B2247" s="63" t="s">
        <v>4681</v>
      </c>
      <c r="C2247" s="64">
        <v>0.34599999999999997</v>
      </c>
    </row>
    <row r="2248" spans="1:3">
      <c r="A2248" s="59" t="s">
        <v>4682</v>
      </c>
      <c r="B2248" s="60" t="s">
        <v>4683</v>
      </c>
      <c r="C2248" s="61">
        <v>0.36599999999999999</v>
      </c>
    </row>
    <row r="2249" spans="1:3">
      <c r="A2249" s="62" t="s">
        <v>4684</v>
      </c>
      <c r="B2249" s="63" t="s">
        <v>4685</v>
      </c>
      <c r="C2249" s="64">
        <v>0.36599999999999999</v>
      </c>
    </row>
    <row r="2250" spans="1:3">
      <c r="A2250" s="59" t="s">
        <v>4686</v>
      </c>
      <c r="B2250" s="60" t="s">
        <v>4687</v>
      </c>
      <c r="C2250" s="61">
        <v>0.40400000000000003</v>
      </c>
    </row>
    <row r="2251" spans="1:3">
      <c r="A2251" s="62" t="s">
        <v>4688</v>
      </c>
      <c r="B2251" s="63" t="s">
        <v>4689</v>
      </c>
      <c r="C2251" s="64">
        <v>0.34699999999999998</v>
      </c>
    </row>
    <row r="2252" spans="1:3">
      <c r="A2252" s="59" t="s">
        <v>4690</v>
      </c>
      <c r="B2252" s="60" t="s">
        <v>4691</v>
      </c>
      <c r="C2252" s="61">
        <v>1.236</v>
      </c>
    </row>
    <row r="2253" spans="1:3">
      <c r="A2253" s="62" t="s">
        <v>4692</v>
      </c>
      <c r="B2253" s="63" t="s">
        <v>4693</v>
      </c>
      <c r="C2253" s="64">
        <v>0.51</v>
      </c>
    </row>
    <row r="2254" spans="1:3">
      <c r="A2254" s="59" t="s">
        <v>4694</v>
      </c>
      <c r="B2254" s="60" t="s">
        <v>4695</v>
      </c>
      <c r="C2254" s="61">
        <v>0.54500000000000004</v>
      </c>
    </row>
    <row r="2255" spans="1:3">
      <c r="A2255" s="62" t="s">
        <v>4696</v>
      </c>
      <c r="B2255" s="63" t="s">
        <v>4697</v>
      </c>
      <c r="C2255" s="64">
        <v>0.44600000000000001</v>
      </c>
    </row>
    <row r="2256" spans="1:3">
      <c r="A2256" s="59" t="s">
        <v>4698</v>
      </c>
      <c r="B2256" s="60" t="s">
        <v>4699</v>
      </c>
      <c r="C2256" s="61">
        <v>0.46500000000000002</v>
      </c>
    </row>
    <row r="2257" spans="1:3">
      <c r="A2257" s="62" t="s">
        <v>4700</v>
      </c>
      <c r="B2257" s="63" t="s">
        <v>4701</v>
      </c>
      <c r="C2257" s="64">
        <v>0.46600000000000003</v>
      </c>
    </row>
    <row r="2258" spans="1:3">
      <c r="A2258" s="59" t="s">
        <v>4702</v>
      </c>
      <c r="B2258" s="60" t="s">
        <v>4703</v>
      </c>
      <c r="C2258" s="61">
        <v>0.504</v>
      </c>
    </row>
    <row r="2259" spans="1:3">
      <c r="A2259" s="62" t="s">
        <v>4704</v>
      </c>
      <c r="B2259" s="63" t="s">
        <v>4705</v>
      </c>
      <c r="C2259" s="64">
        <v>0.44700000000000001</v>
      </c>
    </row>
    <row r="2260" spans="1:3">
      <c r="A2260" s="59" t="s">
        <v>4706</v>
      </c>
      <c r="B2260" s="60" t="s">
        <v>4707</v>
      </c>
      <c r="C2260" s="61">
        <v>1.3440000000000001</v>
      </c>
    </row>
    <row r="2261" spans="1:3">
      <c r="A2261" s="62" t="s">
        <v>4708</v>
      </c>
      <c r="B2261" s="63" t="s">
        <v>4709</v>
      </c>
      <c r="C2261" s="64">
        <v>0.61399999999999999</v>
      </c>
    </row>
    <row r="2262" spans="1:3">
      <c r="A2262" s="59" t="s">
        <v>4710</v>
      </c>
      <c r="B2262" s="60" t="s">
        <v>4711</v>
      </c>
      <c r="C2262" s="61">
        <v>0.65</v>
      </c>
    </row>
    <row r="2263" spans="1:3">
      <c r="A2263" s="62" t="s">
        <v>4712</v>
      </c>
      <c r="B2263" s="63" t="s">
        <v>4713</v>
      </c>
      <c r="C2263" s="64">
        <v>0.41199999999999998</v>
      </c>
    </row>
    <row r="2264" spans="1:3">
      <c r="A2264" s="59" t="s">
        <v>4714</v>
      </c>
      <c r="B2264" s="60" t="s">
        <v>4715</v>
      </c>
      <c r="C2264" s="61">
        <v>0.41199999999999998</v>
      </c>
    </row>
    <row r="2265" spans="1:3">
      <c r="A2265" s="62" t="s">
        <v>4716</v>
      </c>
      <c r="B2265" s="63" t="s">
        <v>4717</v>
      </c>
      <c r="C2265" s="64">
        <v>0.45400000000000001</v>
      </c>
    </row>
    <row r="2266" spans="1:3">
      <c r="A2266" s="59" t="s">
        <v>4718</v>
      </c>
      <c r="B2266" s="60" t="s">
        <v>4719</v>
      </c>
      <c r="C2266" s="61">
        <v>1.234</v>
      </c>
    </row>
    <row r="2267" spans="1:3">
      <c r="A2267" s="62" t="s">
        <v>4720</v>
      </c>
      <c r="B2267" s="63" t="s">
        <v>4721</v>
      </c>
      <c r="C2267" s="64">
        <v>0.51200000000000001</v>
      </c>
    </row>
    <row r="2268" spans="1:3">
      <c r="A2268" s="59" t="s">
        <v>4722</v>
      </c>
      <c r="B2268" s="60" t="s">
        <v>4723</v>
      </c>
      <c r="C2268" s="61">
        <v>0.51200000000000001</v>
      </c>
    </row>
    <row r="2269" spans="1:3">
      <c r="A2269" s="62" t="s">
        <v>4724</v>
      </c>
      <c r="B2269" s="63" t="s">
        <v>4725</v>
      </c>
      <c r="C2269" s="64">
        <v>0.55300000000000005</v>
      </c>
    </row>
    <row r="2270" spans="1:3">
      <c r="A2270" s="59" t="s">
        <v>4726</v>
      </c>
      <c r="B2270" s="60" t="s">
        <v>4539</v>
      </c>
      <c r="C2270" s="61">
        <v>0</v>
      </c>
    </row>
    <row r="2271" spans="1:3">
      <c r="A2271" s="62" t="s">
        <v>4727</v>
      </c>
      <c r="B2271" s="63" t="s">
        <v>4728</v>
      </c>
      <c r="C2271" s="64">
        <v>1.3069999999999999</v>
      </c>
    </row>
    <row r="2272" spans="1:3">
      <c r="A2272" s="59" t="s">
        <v>4729</v>
      </c>
      <c r="B2272" s="60" t="s">
        <v>4730</v>
      </c>
      <c r="C2272" s="61">
        <v>3.2719999999999998</v>
      </c>
    </row>
    <row r="2273" spans="1:3">
      <c r="A2273" s="62" t="s">
        <v>4731</v>
      </c>
      <c r="B2273" s="63" t="s">
        <v>4732</v>
      </c>
      <c r="C2273" s="64">
        <v>3.7010000000000001</v>
      </c>
    </row>
    <row r="2274" spans="1:3">
      <c r="A2274" s="59" t="s">
        <v>4733</v>
      </c>
      <c r="B2274" s="60" t="s">
        <v>4552</v>
      </c>
      <c r="C2274" s="61">
        <v>3.6640000000000001</v>
      </c>
    </row>
    <row r="2275" spans="1:3">
      <c r="A2275" s="62" t="s">
        <v>4734</v>
      </c>
      <c r="B2275" s="63" t="s">
        <v>4562</v>
      </c>
      <c r="C2275" s="64">
        <v>4.165</v>
      </c>
    </row>
    <row r="2276" spans="1:3">
      <c r="A2276" s="59" t="s">
        <v>4735</v>
      </c>
      <c r="B2276" s="60" t="s">
        <v>4736</v>
      </c>
      <c r="C2276" s="61">
        <v>0</v>
      </c>
    </row>
    <row r="2277" spans="1:3">
      <c r="A2277" s="62" t="s">
        <v>4737</v>
      </c>
      <c r="B2277" s="63" t="s">
        <v>4738</v>
      </c>
      <c r="C2277" s="64">
        <v>0</v>
      </c>
    </row>
    <row r="2278" spans="1:3">
      <c r="A2278" s="59" t="s">
        <v>4739</v>
      </c>
      <c r="B2278" s="60" t="s">
        <v>4587</v>
      </c>
      <c r="C2278" s="61">
        <v>0</v>
      </c>
    </row>
    <row r="2279" spans="1:3">
      <c r="A2279" s="62" t="s">
        <v>4740</v>
      </c>
      <c r="B2279" s="63" t="s">
        <v>4741</v>
      </c>
      <c r="C2279" s="64">
        <v>1363</v>
      </c>
    </row>
    <row r="2280" spans="1:3">
      <c r="A2280" s="59" t="s">
        <v>4742</v>
      </c>
      <c r="B2280" s="60" t="s">
        <v>4590</v>
      </c>
      <c r="C2280" s="61">
        <v>3.278</v>
      </c>
    </row>
    <row r="2281" spans="1:3">
      <c r="A2281" s="62" t="s">
        <v>4743</v>
      </c>
      <c r="B2281" s="63" t="s">
        <v>4595</v>
      </c>
      <c r="C2281" s="64">
        <v>3.7069999999999999</v>
      </c>
    </row>
    <row r="2282" spans="1:3">
      <c r="A2282" s="59" t="s">
        <v>4744</v>
      </c>
      <c r="B2282" s="60" t="s">
        <v>4745</v>
      </c>
      <c r="C2282" s="61">
        <v>0.41799999999999998</v>
      </c>
    </row>
    <row r="2283" spans="1:3">
      <c r="A2283" s="62" t="s">
        <v>4746</v>
      </c>
      <c r="B2283" s="63" t="s">
        <v>4747</v>
      </c>
      <c r="C2283" s="64">
        <v>0.41899999999999998</v>
      </c>
    </row>
    <row r="2284" spans="1:3">
      <c r="A2284" s="59" t="s">
        <v>4748</v>
      </c>
      <c r="B2284" s="60" t="s">
        <v>4749</v>
      </c>
      <c r="C2284" s="61">
        <v>0.41799999999999998</v>
      </c>
    </row>
    <row r="2285" spans="1:3">
      <c r="A2285" s="62" t="s">
        <v>4750</v>
      </c>
      <c r="B2285" s="63" t="s">
        <v>4751</v>
      </c>
      <c r="C2285" s="64">
        <v>0.41899999999999998</v>
      </c>
    </row>
    <row r="2286" spans="1:3">
      <c r="A2286" s="59" t="s">
        <v>4752</v>
      </c>
      <c r="B2286" s="60" t="s">
        <v>4753</v>
      </c>
      <c r="C2286" s="61">
        <v>0.46600000000000003</v>
      </c>
    </row>
    <row r="2287" spans="1:3">
      <c r="A2287" s="62" t="s">
        <v>4754</v>
      </c>
      <c r="B2287" s="63" t="s">
        <v>4755</v>
      </c>
      <c r="C2287" s="64">
        <v>0.46100000000000002</v>
      </c>
    </row>
    <row r="2288" spans="1:3">
      <c r="A2288" s="59" t="s">
        <v>4756</v>
      </c>
      <c r="B2288" s="60" t="s">
        <v>4757</v>
      </c>
      <c r="C2288" s="61">
        <v>0.51900000000000002</v>
      </c>
    </row>
    <row r="2289" spans="1:3">
      <c r="A2289" s="62" t="s">
        <v>4758</v>
      </c>
      <c r="B2289" s="63" t="s">
        <v>4759</v>
      </c>
      <c r="C2289" s="64">
        <v>0.51600000000000001</v>
      </c>
    </row>
    <row r="2290" spans="1:3">
      <c r="A2290" s="59" t="s">
        <v>4760</v>
      </c>
      <c r="B2290" s="60" t="s">
        <v>4761</v>
      </c>
      <c r="C2290" s="61">
        <v>0.52</v>
      </c>
    </row>
    <row r="2291" spans="1:3">
      <c r="A2291" s="62" t="s">
        <v>4762</v>
      </c>
      <c r="B2291" s="63" t="s">
        <v>4763</v>
      </c>
      <c r="C2291" s="64">
        <v>0.52100000000000002</v>
      </c>
    </row>
    <row r="2292" spans="1:3">
      <c r="A2292" s="59" t="s">
        <v>4764</v>
      </c>
      <c r="B2292" s="60" t="s">
        <v>4765</v>
      </c>
      <c r="C2292" s="61">
        <v>0.56599999999999995</v>
      </c>
    </row>
    <row r="2293" spans="1:3">
      <c r="A2293" s="62" t="s">
        <v>4766</v>
      </c>
      <c r="B2293" s="63" t="s">
        <v>4767</v>
      </c>
      <c r="C2293" s="64">
        <v>0.56599999999999995</v>
      </c>
    </row>
    <row r="2294" spans="1:3">
      <c r="A2294" s="59" t="s">
        <v>4768</v>
      </c>
      <c r="B2294" s="60" t="s">
        <v>4769</v>
      </c>
      <c r="C2294" s="61">
        <v>3.278</v>
      </c>
    </row>
    <row r="2295" spans="1:3">
      <c r="A2295" s="62" t="s">
        <v>4770</v>
      </c>
      <c r="B2295" s="63" t="s">
        <v>4771</v>
      </c>
      <c r="C2295" s="64">
        <v>3.7069999999999999</v>
      </c>
    </row>
    <row r="2296" spans="1:3">
      <c r="A2296" s="59" t="s">
        <v>4772</v>
      </c>
      <c r="B2296" s="60" t="s">
        <v>4773</v>
      </c>
      <c r="C2296" s="61">
        <v>0.54800000000000004</v>
      </c>
    </row>
    <row r="2297" spans="1:3">
      <c r="A2297" s="62" t="s">
        <v>4774</v>
      </c>
      <c r="B2297" s="63" t="s">
        <v>4775</v>
      </c>
      <c r="C2297" s="64">
        <v>0.51300000000000001</v>
      </c>
    </row>
    <row r="2298" spans="1:3">
      <c r="A2298" s="59" t="s">
        <v>4776</v>
      </c>
      <c r="B2298" s="60" t="s">
        <v>4777</v>
      </c>
      <c r="C2298" s="61">
        <v>0.50700000000000001</v>
      </c>
    </row>
    <row r="2299" spans="1:3">
      <c r="A2299" s="62" t="s">
        <v>4778</v>
      </c>
      <c r="B2299" s="63" t="s">
        <v>4779</v>
      </c>
      <c r="C2299" s="64">
        <v>0.50800000000000001</v>
      </c>
    </row>
    <row r="2300" spans="1:3">
      <c r="A2300" s="59" t="s">
        <v>4780</v>
      </c>
      <c r="B2300" s="60" t="s">
        <v>4781</v>
      </c>
      <c r="C2300" s="61">
        <v>0.54800000000000004</v>
      </c>
    </row>
    <row r="2301" spans="1:3">
      <c r="A2301" s="62" t="s">
        <v>4782</v>
      </c>
      <c r="B2301" s="63" t="s">
        <v>4783</v>
      </c>
      <c r="C2301" s="64">
        <v>1.17</v>
      </c>
    </row>
    <row r="2302" spans="1:3">
      <c r="A2302" s="59" t="s">
        <v>4784</v>
      </c>
      <c r="B2302" s="60" t="s">
        <v>4785</v>
      </c>
      <c r="C2302" s="61">
        <v>1.3069999999999999</v>
      </c>
    </row>
    <row r="2303" spans="1:3">
      <c r="A2303" s="62" t="s">
        <v>4786</v>
      </c>
      <c r="B2303" s="63" t="s">
        <v>4787</v>
      </c>
      <c r="C2303" s="64">
        <v>0.34599999999999997</v>
      </c>
    </row>
    <row r="2304" spans="1:3">
      <c r="A2304" s="59" t="s">
        <v>4788</v>
      </c>
      <c r="B2304" s="60" t="s">
        <v>4789</v>
      </c>
      <c r="C2304" s="61">
        <v>0.34699999999999998</v>
      </c>
    </row>
    <row r="2305" spans="1:3">
      <c r="A2305" s="62" t="s">
        <v>4790</v>
      </c>
      <c r="B2305" s="63" t="s">
        <v>4791</v>
      </c>
      <c r="C2305" s="64">
        <v>0.36599999999999999</v>
      </c>
    </row>
    <row r="2306" spans="1:3">
      <c r="A2306" s="59" t="s">
        <v>4792</v>
      </c>
      <c r="B2306" s="60" t="s">
        <v>4793</v>
      </c>
      <c r="C2306" s="61">
        <v>0.36699999999999999</v>
      </c>
    </row>
    <row r="2307" spans="1:3">
      <c r="A2307" s="62" t="s">
        <v>4794</v>
      </c>
      <c r="B2307" s="63" t="s">
        <v>4795</v>
      </c>
      <c r="C2307" s="64">
        <v>0.36599999999999999</v>
      </c>
    </row>
    <row r="2308" spans="1:3">
      <c r="A2308" s="59" t="s">
        <v>4796</v>
      </c>
      <c r="B2308" s="60" t="s">
        <v>4797</v>
      </c>
      <c r="C2308" s="61">
        <v>0.40400000000000003</v>
      </c>
    </row>
    <row r="2309" spans="1:3">
      <c r="A2309" s="62" t="s">
        <v>4798</v>
      </c>
      <c r="B2309" s="63" t="s">
        <v>4799</v>
      </c>
      <c r="C2309" s="64">
        <v>0.40300000000000002</v>
      </c>
    </row>
    <row r="2310" spans="1:3">
      <c r="A2310" s="59" t="s">
        <v>4800</v>
      </c>
      <c r="B2310" s="60" t="s">
        <v>4801</v>
      </c>
      <c r="C2310" s="61">
        <v>0.40400000000000003</v>
      </c>
    </row>
    <row r="2311" spans="1:3">
      <c r="A2311" s="62" t="s">
        <v>4802</v>
      </c>
      <c r="B2311" s="63" t="s">
        <v>4803</v>
      </c>
      <c r="C2311" s="64">
        <v>0.44600000000000001</v>
      </c>
    </row>
    <row r="2312" spans="1:3">
      <c r="A2312" s="59" t="s">
        <v>4804</v>
      </c>
      <c r="B2312" s="60" t="s">
        <v>4805</v>
      </c>
      <c r="C2312" s="61">
        <v>0.44800000000000001</v>
      </c>
    </row>
    <row r="2313" spans="1:3">
      <c r="A2313" s="62" t="s">
        <v>4806</v>
      </c>
      <c r="B2313" s="63" t="s">
        <v>4807</v>
      </c>
      <c r="C2313" s="64">
        <v>0.46500000000000002</v>
      </c>
    </row>
    <row r="2314" spans="1:3">
      <c r="A2314" s="59" t="s">
        <v>4808</v>
      </c>
      <c r="B2314" s="60" t="s">
        <v>4809</v>
      </c>
      <c r="C2314" s="61">
        <v>0.46600000000000003</v>
      </c>
    </row>
    <row r="2315" spans="1:3">
      <c r="A2315" s="62" t="s">
        <v>4810</v>
      </c>
      <c r="B2315" s="63" t="s">
        <v>4811</v>
      </c>
      <c r="C2315" s="64">
        <v>0.46600000000000003</v>
      </c>
    </row>
    <row r="2316" spans="1:3">
      <c r="A2316" s="59" t="s">
        <v>4812</v>
      </c>
      <c r="B2316" s="60" t="s">
        <v>4813</v>
      </c>
      <c r="C2316" s="61">
        <v>0.503</v>
      </c>
    </row>
    <row r="2317" spans="1:3">
      <c r="A2317" s="62" t="s">
        <v>4814</v>
      </c>
      <c r="B2317" s="63" t="s">
        <v>4815</v>
      </c>
      <c r="C2317" s="64">
        <v>0.503</v>
      </c>
    </row>
    <row r="2318" spans="1:3">
      <c r="A2318" s="59" t="s">
        <v>4816</v>
      </c>
      <c r="B2318" s="60" t="s">
        <v>4817</v>
      </c>
      <c r="C2318" s="61">
        <v>0.504</v>
      </c>
    </row>
    <row r="2319" spans="1:3">
      <c r="A2319" s="62" t="s">
        <v>4818</v>
      </c>
      <c r="B2319" s="63" t="s">
        <v>4819</v>
      </c>
      <c r="C2319" s="64">
        <v>1.2350000000000001</v>
      </c>
    </row>
    <row r="2320" spans="1:3">
      <c r="A2320" s="59" t="s">
        <v>4820</v>
      </c>
      <c r="B2320" s="60" t="s">
        <v>4821</v>
      </c>
      <c r="C2320" s="61">
        <v>1.377</v>
      </c>
    </row>
    <row r="2321" spans="1:3">
      <c r="A2321" s="62" t="s">
        <v>4822</v>
      </c>
      <c r="B2321" s="63" t="s">
        <v>4823</v>
      </c>
      <c r="C2321" s="64">
        <v>0.46500000000000002</v>
      </c>
    </row>
    <row r="2322" spans="1:3">
      <c r="A2322" s="59" t="s">
        <v>4824</v>
      </c>
      <c r="B2322" s="60" t="s">
        <v>4825</v>
      </c>
      <c r="C2322" s="61">
        <v>0.36699999999999999</v>
      </c>
    </row>
    <row r="2323" spans="1:3">
      <c r="A2323" s="62" t="s">
        <v>4826</v>
      </c>
      <c r="B2323" s="63" t="s">
        <v>4827</v>
      </c>
      <c r="C2323" s="64">
        <v>0.40300000000000002</v>
      </c>
    </row>
    <row r="2324" spans="1:3">
      <c r="A2324" s="59" t="s">
        <v>4828</v>
      </c>
      <c r="B2324" s="60" t="s">
        <v>4829</v>
      </c>
      <c r="C2324" s="61">
        <v>0.46600000000000003</v>
      </c>
    </row>
    <row r="2325" spans="1:3">
      <c r="A2325" s="62" t="s">
        <v>4830</v>
      </c>
      <c r="B2325" s="63" t="s">
        <v>4831</v>
      </c>
      <c r="C2325" s="64">
        <v>0.503</v>
      </c>
    </row>
    <row r="2326" spans="1:3">
      <c r="A2326" s="59" t="s">
        <v>4832</v>
      </c>
      <c r="B2326" s="60" t="s">
        <v>4833</v>
      </c>
      <c r="C2326" s="61">
        <v>0.51</v>
      </c>
    </row>
    <row r="2327" spans="1:3">
      <c r="A2327" s="62" t="s">
        <v>4834</v>
      </c>
      <c r="B2327" s="63" t="s">
        <v>4835</v>
      </c>
      <c r="C2327" s="64">
        <v>1.054</v>
      </c>
    </row>
    <row r="2328" spans="1:3">
      <c r="A2328" s="59" t="s">
        <v>4836</v>
      </c>
      <c r="B2328" s="60" t="s">
        <v>4837</v>
      </c>
      <c r="C2328" s="61">
        <v>1.2350000000000001</v>
      </c>
    </row>
    <row r="2329" spans="1:3">
      <c r="A2329" s="62" t="s">
        <v>4838</v>
      </c>
      <c r="B2329" s="63" t="s">
        <v>4839</v>
      </c>
      <c r="C2329" s="64">
        <v>0.61399999999999999</v>
      </c>
    </row>
    <row r="2330" spans="1:3">
      <c r="A2330" s="59" t="s">
        <v>4840</v>
      </c>
      <c r="B2330" s="60" t="s">
        <v>4841</v>
      </c>
      <c r="C2330" s="61">
        <v>1.194</v>
      </c>
    </row>
    <row r="2331" spans="1:3">
      <c r="A2331" s="62" t="s">
        <v>4842</v>
      </c>
      <c r="B2331" s="63" t="s">
        <v>4843</v>
      </c>
      <c r="C2331" s="64">
        <v>1.3080000000000001</v>
      </c>
    </row>
    <row r="2332" spans="1:3">
      <c r="A2332" s="59" t="s">
        <v>4844</v>
      </c>
      <c r="B2332" s="60" t="s">
        <v>4845</v>
      </c>
      <c r="C2332" s="61">
        <v>3.26</v>
      </c>
    </row>
    <row r="2333" spans="1:3">
      <c r="A2333" s="62" t="s">
        <v>4846</v>
      </c>
      <c r="B2333" s="63" t="s">
        <v>4847</v>
      </c>
      <c r="C2333" s="64">
        <v>3.6890000000000001</v>
      </c>
    </row>
    <row r="2334" spans="1:3">
      <c r="A2334" s="59" t="s">
        <v>4848</v>
      </c>
      <c r="B2334" s="60" t="s">
        <v>4849</v>
      </c>
      <c r="C2334" s="61">
        <v>0.34599999999999997</v>
      </c>
    </row>
    <row r="2335" spans="1:3">
      <c r="A2335" s="62" t="s">
        <v>4850</v>
      </c>
      <c r="B2335" s="63" t="s">
        <v>4851</v>
      </c>
      <c r="C2335" s="64">
        <v>0.34699999999999998</v>
      </c>
    </row>
    <row r="2336" spans="1:3">
      <c r="A2336" s="59" t="s">
        <v>4852</v>
      </c>
      <c r="B2336" s="60" t="s">
        <v>4853</v>
      </c>
      <c r="C2336" s="61">
        <v>0.36599999999999999</v>
      </c>
    </row>
    <row r="2337" spans="1:3">
      <c r="A2337" s="62" t="s">
        <v>4854</v>
      </c>
      <c r="B2337" s="63" t="s">
        <v>4855</v>
      </c>
      <c r="C2337" s="64">
        <v>0.36699999999999999</v>
      </c>
    </row>
    <row r="2338" spans="1:3">
      <c r="A2338" s="59" t="s">
        <v>4856</v>
      </c>
      <c r="B2338" s="60" t="s">
        <v>4857</v>
      </c>
      <c r="C2338" s="61">
        <v>0.36699999999999999</v>
      </c>
    </row>
    <row r="2339" spans="1:3">
      <c r="A2339" s="62" t="s">
        <v>4858</v>
      </c>
      <c r="B2339" s="63" t="s">
        <v>4859</v>
      </c>
      <c r="C2339" s="64">
        <v>0.40400000000000003</v>
      </c>
    </row>
    <row r="2340" spans="1:3">
      <c r="A2340" s="59" t="s">
        <v>4860</v>
      </c>
      <c r="B2340" s="60" t="s">
        <v>4861</v>
      </c>
      <c r="C2340" s="61">
        <v>0</v>
      </c>
    </row>
    <row r="2341" spans="1:3">
      <c r="A2341" s="62" t="s">
        <v>4862</v>
      </c>
      <c r="B2341" s="63" t="s">
        <v>4863</v>
      </c>
      <c r="C2341" s="64">
        <v>1.054</v>
      </c>
    </row>
    <row r="2342" spans="1:3">
      <c r="A2342" s="59" t="s">
        <v>4864</v>
      </c>
      <c r="B2342" s="60" t="s">
        <v>4865</v>
      </c>
      <c r="C2342" s="61">
        <v>1.2350000000000001</v>
      </c>
    </row>
    <row r="2343" spans="1:3">
      <c r="A2343" s="62" t="s">
        <v>4866</v>
      </c>
      <c r="B2343" s="63" t="s">
        <v>4867</v>
      </c>
      <c r="C2343" s="64">
        <v>0.36699999999999999</v>
      </c>
    </row>
    <row r="2344" spans="1:3">
      <c r="A2344" s="59" t="s">
        <v>4868</v>
      </c>
      <c r="B2344" s="60" t="s">
        <v>4869</v>
      </c>
      <c r="C2344" s="61">
        <v>0.40300000000000002</v>
      </c>
    </row>
    <row r="2345" spans="1:3">
      <c r="A2345" s="62" t="s">
        <v>4870</v>
      </c>
      <c r="B2345" s="63" t="s">
        <v>4871</v>
      </c>
      <c r="C2345" s="64">
        <v>0.44700000000000001</v>
      </c>
    </row>
    <row r="2346" spans="1:3">
      <c r="A2346" s="59" t="s">
        <v>4872</v>
      </c>
      <c r="B2346" s="60" t="s">
        <v>4873</v>
      </c>
      <c r="C2346" s="61">
        <v>0.46600000000000003</v>
      </c>
    </row>
    <row r="2347" spans="1:3">
      <c r="A2347" s="62" t="s">
        <v>4874</v>
      </c>
      <c r="B2347" s="63" t="s">
        <v>4875</v>
      </c>
      <c r="C2347" s="64">
        <v>0.46700000000000003</v>
      </c>
    </row>
    <row r="2348" spans="1:3">
      <c r="A2348" s="59" t="s">
        <v>4876</v>
      </c>
      <c r="B2348" s="60" t="s">
        <v>4877</v>
      </c>
      <c r="C2348" s="61">
        <v>0.44800000000000001</v>
      </c>
    </row>
    <row r="2349" spans="1:3">
      <c r="A2349" s="62" t="s">
        <v>4878</v>
      </c>
      <c r="B2349" s="63" t="s">
        <v>4879</v>
      </c>
      <c r="C2349" s="64">
        <v>0.503</v>
      </c>
    </row>
    <row r="2350" spans="1:3">
      <c r="A2350" s="59" t="s">
        <v>4880</v>
      </c>
      <c r="B2350" s="60" t="s">
        <v>4881</v>
      </c>
      <c r="C2350" s="61">
        <v>0.504</v>
      </c>
    </row>
    <row r="2351" spans="1:3">
      <c r="A2351" s="62" t="s">
        <v>4882</v>
      </c>
      <c r="B2351" s="63" t="s">
        <v>4883</v>
      </c>
      <c r="C2351" s="64">
        <v>1.194</v>
      </c>
    </row>
    <row r="2352" spans="1:3">
      <c r="A2352" s="59" t="s">
        <v>4884</v>
      </c>
      <c r="B2352" s="60" t="s">
        <v>4885</v>
      </c>
      <c r="C2352" s="61">
        <v>1.3080000000000001</v>
      </c>
    </row>
    <row r="2353" spans="1:3">
      <c r="A2353" s="62" t="s">
        <v>4886</v>
      </c>
      <c r="B2353" s="63" t="s">
        <v>4887</v>
      </c>
      <c r="C2353" s="64">
        <v>3.26</v>
      </c>
    </row>
    <row r="2354" spans="1:3">
      <c r="A2354" s="59" t="s">
        <v>4888</v>
      </c>
      <c r="B2354" s="60" t="s">
        <v>4889</v>
      </c>
      <c r="C2354" s="61">
        <v>3.6890000000000001</v>
      </c>
    </row>
    <row r="2355" spans="1:3">
      <c r="A2355" s="62" t="s">
        <v>4890</v>
      </c>
      <c r="B2355" s="63" t="s">
        <v>4891</v>
      </c>
      <c r="C2355" s="64">
        <v>2.33</v>
      </c>
    </row>
    <row r="2356" spans="1:3">
      <c r="A2356" s="59" t="s">
        <v>4892</v>
      </c>
      <c r="B2356" s="60" t="s">
        <v>4893</v>
      </c>
      <c r="C2356" s="61">
        <v>0</v>
      </c>
    </row>
    <row r="2357" spans="1:3">
      <c r="A2357" s="62" t="s">
        <v>4894</v>
      </c>
      <c r="B2357" s="63" t="s">
        <v>4895</v>
      </c>
      <c r="C2357" s="64">
        <v>2.33</v>
      </c>
    </row>
    <row r="2358" spans="1:3">
      <c r="A2358" s="59" t="s">
        <v>4896</v>
      </c>
      <c r="B2358" s="60" t="s">
        <v>4897</v>
      </c>
      <c r="C2358" s="61">
        <v>2.5</v>
      </c>
    </row>
    <row r="2359" spans="1:3">
      <c r="A2359" s="62" t="s">
        <v>4898</v>
      </c>
      <c r="B2359" s="63" t="s">
        <v>4899</v>
      </c>
      <c r="C2359" s="64">
        <v>1.8</v>
      </c>
    </row>
    <row r="2360" spans="1:3">
      <c r="A2360" s="59" t="s">
        <v>4900</v>
      </c>
      <c r="B2360" s="60" t="s">
        <v>4901</v>
      </c>
      <c r="C2360" s="61">
        <v>1.8</v>
      </c>
    </row>
    <row r="2361" spans="1:3">
      <c r="A2361" s="62" t="s">
        <v>4902</v>
      </c>
      <c r="B2361" s="63" t="s">
        <v>4903</v>
      </c>
      <c r="C2361" s="64">
        <v>5.8579999999999997</v>
      </c>
    </row>
    <row r="2362" spans="1:3">
      <c r="A2362" s="59" t="s">
        <v>4904</v>
      </c>
      <c r="B2362" s="60" t="s">
        <v>4905</v>
      </c>
      <c r="C2362" s="61">
        <v>4.5670000000000002</v>
      </c>
    </row>
    <row r="2363" spans="1:3">
      <c r="A2363" s="62" t="s">
        <v>4906</v>
      </c>
      <c r="B2363" s="63" t="s">
        <v>4907</v>
      </c>
      <c r="C2363" s="64">
        <v>18.504000000000001</v>
      </c>
    </row>
    <row r="2364" spans="1:3">
      <c r="A2364" s="59" t="s">
        <v>4908</v>
      </c>
      <c r="B2364" s="60" t="s">
        <v>4909</v>
      </c>
      <c r="C2364" s="61">
        <v>27.696000000000002</v>
      </c>
    </row>
    <row r="2365" spans="1:3">
      <c r="A2365" s="62" t="s">
        <v>4910</v>
      </c>
      <c r="B2365" s="63" t="s">
        <v>4911</v>
      </c>
      <c r="C2365" s="64">
        <v>55.823</v>
      </c>
    </row>
    <row r="2366" spans="1:3">
      <c r="A2366" s="59" t="s">
        <v>4912</v>
      </c>
      <c r="B2366" s="60" t="s">
        <v>4913</v>
      </c>
      <c r="C2366" s="61">
        <v>77.649000000000001</v>
      </c>
    </row>
    <row r="2367" spans="1:3">
      <c r="A2367" s="62" t="s">
        <v>4914</v>
      </c>
      <c r="B2367" s="63" t="s">
        <v>4915</v>
      </c>
      <c r="C2367" s="64">
        <v>109.384</v>
      </c>
    </row>
    <row r="2368" spans="1:3">
      <c r="A2368" s="59" t="s">
        <v>4916</v>
      </c>
      <c r="B2368" s="60" t="s">
        <v>4917</v>
      </c>
      <c r="C2368" s="61">
        <v>18.515999999999998</v>
      </c>
    </row>
    <row r="2369" spans="1:3">
      <c r="A2369" s="62" t="s">
        <v>4918</v>
      </c>
      <c r="B2369" s="63" t="s">
        <v>4919</v>
      </c>
      <c r="C2369" s="64">
        <v>27.707999999999998</v>
      </c>
    </row>
    <row r="2370" spans="1:3">
      <c r="A2370" s="59" t="s">
        <v>4920</v>
      </c>
      <c r="B2370" s="60" t="s">
        <v>4921</v>
      </c>
      <c r="C2370" s="61">
        <v>55.844999999999999</v>
      </c>
    </row>
    <row r="2371" spans="1:3">
      <c r="A2371" s="62" t="s">
        <v>4922</v>
      </c>
      <c r="B2371" s="63" t="s">
        <v>4923</v>
      </c>
      <c r="C2371" s="64">
        <v>77.683000000000007</v>
      </c>
    </row>
    <row r="2372" spans="1:3">
      <c r="A2372" s="59" t="s">
        <v>4924</v>
      </c>
      <c r="B2372" s="60" t="s">
        <v>4925</v>
      </c>
      <c r="C2372" s="61">
        <v>109.39</v>
      </c>
    </row>
    <row r="2373" spans="1:3">
      <c r="A2373" s="62" t="s">
        <v>4926</v>
      </c>
      <c r="B2373" s="63" t="s">
        <v>4927</v>
      </c>
      <c r="C2373" s="64">
        <v>24.527999999999999</v>
      </c>
    </row>
    <row r="2374" spans="1:3">
      <c r="A2374" s="59" t="s">
        <v>4928</v>
      </c>
      <c r="B2374" s="60" t="s">
        <v>4929</v>
      </c>
      <c r="C2374" s="61">
        <v>36.173999999999999</v>
      </c>
    </row>
    <row r="2375" spans="1:3">
      <c r="A2375" s="62" t="s">
        <v>4930</v>
      </c>
      <c r="B2375" s="63" t="s">
        <v>4931</v>
      </c>
      <c r="C2375" s="64">
        <v>71.009</v>
      </c>
    </row>
    <row r="2376" spans="1:3">
      <c r="A2376" s="59" t="s">
        <v>4932</v>
      </c>
      <c r="B2376" s="60" t="s">
        <v>4933</v>
      </c>
      <c r="C2376" s="61">
        <v>100.476</v>
      </c>
    </row>
    <row r="2377" spans="1:3">
      <c r="A2377" s="62" t="s">
        <v>4934</v>
      </c>
      <c r="B2377" s="63" t="s">
        <v>4935</v>
      </c>
      <c r="C2377" s="64">
        <v>141.05099999999999</v>
      </c>
    </row>
    <row r="2378" spans="1:3">
      <c r="A2378" s="59" t="s">
        <v>4936</v>
      </c>
      <c r="B2378" s="60" t="s">
        <v>4937</v>
      </c>
      <c r="C2378" s="61">
        <v>24.54</v>
      </c>
    </row>
    <row r="2379" spans="1:3">
      <c r="A2379" s="62" t="s">
        <v>4938</v>
      </c>
      <c r="B2379" s="63" t="s">
        <v>4939</v>
      </c>
      <c r="C2379" s="64">
        <v>36.186</v>
      </c>
    </row>
    <row r="2380" spans="1:3">
      <c r="A2380" s="59" t="s">
        <v>4940</v>
      </c>
      <c r="B2380" s="60" t="s">
        <v>4941</v>
      </c>
      <c r="C2380" s="61">
        <v>71.031000000000006</v>
      </c>
    </row>
    <row r="2381" spans="1:3">
      <c r="A2381" s="62" t="s">
        <v>4942</v>
      </c>
      <c r="B2381" s="63" t="s">
        <v>4943</v>
      </c>
      <c r="C2381" s="64">
        <v>100.51</v>
      </c>
    </row>
    <row r="2382" spans="1:3">
      <c r="A2382" s="59" t="s">
        <v>4944</v>
      </c>
      <c r="B2382" s="60" t="s">
        <v>4945</v>
      </c>
      <c r="C2382" s="61">
        <v>17.521999999999998</v>
      </c>
    </row>
    <row r="2383" spans="1:3">
      <c r="A2383" s="62" t="s">
        <v>413</v>
      </c>
      <c r="B2383" s="63" t="s">
        <v>4946</v>
      </c>
      <c r="C2383" s="64">
        <v>0</v>
      </c>
    </row>
    <row r="2384" spans="1:3">
      <c r="A2384" s="59" t="s">
        <v>418</v>
      </c>
      <c r="B2384" s="60" t="s">
        <v>4947</v>
      </c>
      <c r="C2384" s="61">
        <v>0</v>
      </c>
    </row>
    <row r="2385" spans="1:3">
      <c r="A2385" s="62" t="s">
        <v>4948</v>
      </c>
      <c r="B2385" s="63" t="s">
        <v>4949</v>
      </c>
      <c r="C2385" s="64">
        <v>2.202</v>
      </c>
    </row>
    <row r="2386" spans="1:3">
      <c r="A2386" s="59" t="s">
        <v>4950</v>
      </c>
      <c r="B2386" s="60" t="s">
        <v>4951</v>
      </c>
      <c r="C2386" s="61">
        <v>2.202</v>
      </c>
    </row>
    <row r="2387" spans="1:3">
      <c r="A2387" s="62" t="s">
        <v>4952</v>
      </c>
      <c r="B2387" s="63" t="s">
        <v>4953</v>
      </c>
      <c r="C2387" s="64">
        <v>4.0910000000000002</v>
      </c>
    </row>
    <row r="2388" spans="1:3">
      <c r="A2388" s="59" t="s">
        <v>4954</v>
      </c>
      <c r="B2388" s="60" t="s">
        <v>4955</v>
      </c>
      <c r="C2388" s="61">
        <v>4.9080000000000004</v>
      </c>
    </row>
    <row r="2389" spans="1:3">
      <c r="A2389" s="62" t="s">
        <v>4956</v>
      </c>
      <c r="B2389" s="63" t="s">
        <v>4957</v>
      </c>
      <c r="C2389" s="64">
        <v>2.202</v>
      </c>
    </row>
    <row r="2390" spans="1:3">
      <c r="A2390" s="59" t="s">
        <v>4958</v>
      </c>
      <c r="B2390" s="60" t="s">
        <v>4959</v>
      </c>
      <c r="C2390" s="61">
        <v>2.2000000000000002</v>
      </c>
    </row>
    <row r="2391" spans="1:3">
      <c r="A2391" s="62" t="s">
        <v>4960</v>
      </c>
      <c r="B2391" s="63" t="s">
        <v>4961</v>
      </c>
      <c r="C2391" s="64">
        <v>4.0910000000000002</v>
      </c>
    </row>
    <row r="2392" spans="1:3">
      <c r="A2392" s="59" t="s">
        <v>4962</v>
      </c>
      <c r="B2392" s="60" t="s">
        <v>4963</v>
      </c>
      <c r="C2392" s="61">
        <v>4.9080000000000004</v>
      </c>
    </row>
    <row r="2393" spans="1:3">
      <c r="A2393" s="62" t="s">
        <v>4964</v>
      </c>
      <c r="B2393" s="63" t="s">
        <v>4965</v>
      </c>
      <c r="C2393" s="64">
        <v>1.8049999999999999</v>
      </c>
    </row>
    <row r="2394" spans="1:3">
      <c r="A2394" s="59" t="s">
        <v>4966</v>
      </c>
      <c r="B2394" s="60" t="s">
        <v>4967</v>
      </c>
      <c r="C2394" s="61">
        <v>1.8049999999999999</v>
      </c>
    </row>
    <row r="2395" spans="1:3">
      <c r="A2395" s="62" t="s">
        <v>4968</v>
      </c>
      <c r="B2395" s="63" t="s">
        <v>4969</v>
      </c>
      <c r="C2395" s="64">
        <v>3.2890000000000001</v>
      </c>
    </row>
    <row r="2396" spans="1:3">
      <c r="A2396" s="59" t="s">
        <v>4970</v>
      </c>
      <c r="B2396" s="60" t="s">
        <v>4971</v>
      </c>
      <c r="C2396" s="61">
        <v>3.907</v>
      </c>
    </row>
    <row r="2397" spans="1:3">
      <c r="A2397" s="62" t="s">
        <v>4972</v>
      </c>
      <c r="B2397" s="63" t="s">
        <v>4973</v>
      </c>
      <c r="C2397" s="64">
        <v>14.615</v>
      </c>
    </row>
    <row r="2398" spans="1:3">
      <c r="A2398" s="59" t="s">
        <v>4974</v>
      </c>
      <c r="B2398" s="60" t="s">
        <v>4975</v>
      </c>
      <c r="C2398" s="61">
        <v>19.082000000000001</v>
      </c>
    </row>
    <row r="2399" spans="1:3">
      <c r="A2399" s="62" t="s">
        <v>4976</v>
      </c>
      <c r="B2399" s="63" t="s">
        <v>4977</v>
      </c>
      <c r="C2399" s="64">
        <v>27.756</v>
      </c>
    </row>
    <row r="2400" spans="1:3">
      <c r="A2400" s="59" t="s">
        <v>4978</v>
      </c>
      <c r="B2400" s="60" t="s">
        <v>4979</v>
      </c>
      <c r="C2400" s="61">
        <v>50.156999999999996</v>
      </c>
    </row>
    <row r="2401" spans="1:3">
      <c r="A2401" s="62" t="s">
        <v>4980</v>
      </c>
      <c r="B2401" s="63" t="s">
        <v>4981</v>
      </c>
      <c r="C2401" s="64">
        <v>77.275000000000006</v>
      </c>
    </row>
    <row r="2402" spans="1:3">
      <c r="A2402" s="59" t="s">
        <v>4982</v>
      </c>
      <c r="B2402" s="60" t="s">
        <v>4983</v>
      </c>
      <c r="C2402" s="61">
        <v>110.63800000000001</v>
      </c>
    </row>
    <row r="2403" spans="1:3">
      <c r="A2403" s="62" t="s">
        <v>4984</v>
      </c>
      <c r="B2403" s="63" t="s">
        <v>4985</v>
      </c>
      <c r="C2403" s="64">
        <v>14.622999999999999</v>
      </c>
    </row>
    <row r="2404" spans="1:3">
      <c r="A2404" s="59" t="s">
        <v>4986</v>
      </c>
      <c r="B2404" s="60" t="s">
        <v>4987</v>
      </c>
      <c r="C2404" s="61">
        <v>19.094000000000001</v>
      </c>
    </row>
    <row r="2405" spans="1:3">
      <c r="A2405" s="62" t="s">
        <v>4988</v>
      </c>
      <c r="B2405" s="63" t="s">
        <v>4989</v>
      </c>
      <c r="C2405" s="64">
        <v>27.768000000000001</v>
      </c>
    </row>
    <row r="2406" spans="1:3">
      <c r="A2406" s="59" t="s">
        <v>4990</v>
      </c>
      <c r="B2406" s="60" t="s">
        <v>4991</v>
      </c>
      <c r="C2406" s="61">
        <v>50.179000000000002</v>
      </c>
    </row>
    <row r="2407" spans="1:3">
      <c r="A2407" s="62" t="s">
        <v>4992</v>
      </c>
      <c r="B2407" s="63" t="s">
        <v>4993</v>
      </c>
      <c r="C2407" s="64">
        <v>77.31</v>
      </c>
    </row>
    <row r="2408" spans="1:3">
      <c r="A2408" s="59" t="s">
        <v>4994</v>
      </c>
      <c r="B2408" s="60" t="s">
        <v>4995</v>
      </c>
      <c r="C2408" s="61">
        <v>110.64400000000001</v>
      </c>
    </row>
    <row r="2409" spans="1:3">
      <c r="A2409" s="62" t="s">
        <v>4996</v>
      </c>
      <c r="B2409" s="63" t="s">
        <v>4997</v>
      </c>
      <c r="C2409" s="64">
        <v>14.27</v>
      </c>
    </row>
    <row r="2410" spans="1:3">
      <c r="A2410" s="59" t="s">
        <v>4998</v>
      </c>
      <c r="B2410" s="60" t="s">
        <v>4999</v>
      </c>
      <c r="C2410" s="61">
        <v>19.367999999999999</v>
      </c>
    </row>
    <row r="2411" spans="1:3">
      <c r="A2411" s="62" t="s">
        <v>5000</v>
      </c>
      <c r="B2411" s="63" t="s">
        <v>5001</v>
      </c>
      <c r="C2411" s="64">
        <v>27.756</v>
      </c>
    </row>
    <row r="2412" spans="1:3">
      <c r="A2412" s="59" t="s">
        <v>5002</v>
      </c>
      <c r="B2412" s="60" t="s">
        <v>5003</v>
      </c>
      <c r="C2412" s="61">
        <v>49.886000000000003</v>
      </c>
    </row>
    <row r="2413" spans="1:3">
      <c r="A2413" s="62" t="s">
        <v>5004</v>
      </c>
      <c r="B2413" s="63" t="s">
        <v>5005</v>
      </c>
      <c r="C2413" s="64">
        <v>76.495999999999995</v>
      </c>
    </row>
    <row r="2414" spans="1:3">
      <c r="A2414" s="59" t="s">
        <v>5006</v>
      </c>
      <c r="B2414" s="60" t="s">
        <v>5007</v>
      </c>
      <c r="C2414" s="61">
        <v>110.199</v>
      </c>
    </row>
    <row r="2415" spans="1:3">
      <c r="A2415" s="62" t="s">
        <v>5008</v>
      </c>
      <c r="B2415" s="63" t="s">
        <v>5009</v>
      </c>
      <c r="C2415" s="64">
        <v>14.278</v>
      </c>
    </row>
    <row r="2416" spans="1:3">
      <c r="A2416" s="59" t="s">
        <v>5010</v>
      </c>
      <c r="B2416" s="60" t="s">
        <v>5011</v>
      </c>
      <c r="C2416" s="61">
        <v>19.38</v>
      </c>
    </row>
    <row r="2417" spans="1:3">
      <c r="A2417" s="62" t="s">
        <v>5012</v>
      </c>
      <c r="B2417" s="63" t="s">
        <v>5013</v>
      </c>
      <c r="C2417" s="64">
        <v>27.768000000000001</v>
      </c>
    </row>
    <row r="2418" spans="1:3">
      <c r="A2418" s="59" t="s">
        <v>5014</v>
      </c>
      <c r="B2418" s="60" t="s">
        <v>5015</v>
      </c>
      <c r="C2418" s="61">
        <v>49.908000000000001</v>
      </c>
    </row>
    <row r="2419" spans="1:3">
      <c r="A2419" s="62" t="s">
        <v>5016</v>
      </c>
      <c r="B2419" s="63" t="s">
        <v>5017</v>
      </c>
      <c r="C2419" s="64">
        <v>76.53</v>
      </c>
    </row>
    <row r="2420" spans="1:3">
      <c r="A2420" s="59" t="s">
        <v>5018</v>
      </c>
      <c r="B2420" s="60" t="s">
        <v>5019</v>
      </c>
      <c r="C2420" s="61">
        <v>110.205</v>
      </c>
    </row>
    <row r="2421" spans="1:3">
      <c r="A2421" s="62" t="s">
        <v>5020</v>
      </c>
      <c r="B2421" s="63" t="s">
        <v>5021</v>
      </c>
      <c r="C2421" s="64">
        <v>0.23899999999999999</v>
      </c>
    </row>
    <row r="2422" spans="1:3">
      <c r="A2422" s="59" t="s">
        <v>5022</v>
      </c>
      <c r="B2422" s="60" t="s">
        <v>5023</v>
      </c>
      <c r="C2422" s="61">
        <v>0.23899999999999999</v>
      </c>
    </row>
    <row r="2423" spans="1:3">
      <c r="A2423" s="62" t="s">
        <v>5024</v>
      </c>
      <c r="B2423" s="63" t="s">
        <v>5025</v>
      </c>
      <c r="C2423" s="64">
        <v>0.23899999999999999</v>
      </c>
    </row>
    <row r="2424" spans="1:3">
      <c r="A2424" s="59" t="s">
        <v>5026</v>
      </c>
      <c r="B2424" s="60" t="s">
        <v>5027</v>
      </c>
      <c r="C2424" s="61">
        <v>0.23799999999999999</v>
      </c>
    </row>
    <row r="2425" spans="1:3">
      <c r="A2425" s="62" t="s">
        <v>5028</v>
      </c>
      <c r="B2425" s="63" t="s">
        <v>5029</v>
      </c>
      <c r="C2425" s="64">
        <v>2.69</v>
      </c>
    </row>
    <row r="2426" spans="1:3">
      <c r="A2426" s="59" t="s">
        <v>5030</v>
      </c>
      <c r="B2426" s="60" t="s">
        <v>5031</v>
      </c>
      <c r="C2426" s="61">
        <v>2.722</v>
      </c>
    </row>
    <row r="2427" spans="1:3">
      <c r="A2427" s="62" t="s">
        <v>5032</v>
      </c>
      <c r="B2427" s="63" t="s">
        <v>5033</v>
      </c>
      <c r="C2427" s="64">
        <v>2.81</v>
      </c>
    </row>
    <row r="2428" spans="1:3">
      <c r="A2428" s="59" t="s">
        <v>5034</v>
      </c>
      <c r="B2428" s="60" t="s">
        <v>5035</v>
      </c>
      <c r="C2428" s="61">
        <v>2.7879999999999998</v>
      </c>
    </row>
    <row r="2429" spans="1:3">
      <c r="A2429" s="62" t="s">
        <v>5036</v>
      </c>
      <c r="B2429" s="63" t="s">
        <v>5037</v>
      </c>
      <c r="C2429" s="64">
        <v>6</v>
      </c>
    </row>
    <row r="2430" spans="1:3">
      <c r="A2430" s="59" t="s">
        <v>5038</v>
      </c>
      <c r="B2430" s="60" t="s">
        <v>5039</v>
      </c>
      <c r="C2430" s="61">
        <v>6</v>
      </c>
    </row>
    <row r="2431" spans="1:3">
      <c r="A2431" s="62" t="s">
        <v>5040</v>
      </c>
      <c r="B2431" s="63" t="s">
        <v>5041</v>
      </c>
      <c r="C2431" s="64">
        <v>0</v>
      </c>
    </row>
    <row r="2432" spans="1:3">
      <c r="A2432" s="59" t="s">
        <v>5042</v>
      </c>
      <c r="B2432" s="60" t="s">
        <v>5043</v>
      </c>
      <c r="C2432" s="61">
        <v>0</v>
      </c>
    </row>
    <row r="2433" spans="1:3">
      <c r="A2433" s="62" t="s">
        <v>5044</v>
      </c>
      <c r="B2433" s="63" t="s">
        <v>5045</v>
      </c>
      <c r="C2433" s="64">
        <v>0</v>
      </c>
    </row>
    <row r="2434" spans="1:3">
      <c r="A2434" s="59" t="s">
        <v>5046</v>
      </c>
      <c r="B2434" s="60" t="s">
        <v>5047</v>
      </c>
      <c r="C2434" s="61">
        <v>0</v>
      </c>
    </row>
    <row r="2435" spans="1:3">
      <c r="A2435" s="62" t="s">
        <v>5048</v>
      </c>
      <c r="B2435" s="63" t="s">
        <v>5049</v>
      </c>
      <c r="C2435" s="64">
        <v>2</v>
      </c>
    </row>
    <row r="2436" spans="1:3">
      <c r="A2436" s="59" t="s">
        <v>5050</v>
      </c>
      <c r="B2436" s="60" t="s">
        <v>5051</v>
      </c>
      <c r="C2436" s="61">
        <v>2</v>
      </c>
    </row>
    <row r="2437" spans="1:3">
      <c r="A2437" s="62" t="s">
        <v>5052</v>
      </c>
      <c r="B2437" s="63" t="s">
        <v>5053</v>
      </c>
      <c r="C2437" s="64">
        <v>0.12</v>
      </c>
    </row>
    <row r="2438" spans="1:3">
      <c r="A2438" s="59" t="s">
        <v>5054</v>
      </c>
      <c r="B2438" s="60" t="s">
        <v>5055</v>
      </c>
      <c r="C2438" s="61">
        <v>0.4</v>
      </c>
    </row>
    <row r="2439" spans="1:3">
      <c r="A2439" s="62" t="s">
        <v>5056</v>
      </c>
      <c r="B2439" s="63" t="s">
        <v>5057</v>
      </c>
      <c r="C2439" s="64">
        <v>0.4</v>
      </c>
    </row>
    <row r="2440" spans="1:3">
      <c r="A2440" s="59" t="s">
        <v>5058</v>
      </c>
      <c r="B2440" s="60" t="s">
        <v>5059</v>
      </c>
      <c r="C2440" s="61">
        <v>810</v>
      </c>
    </row>
    <row r="2441" spans="1:3">
      <c r="A2441" s="62" t="s">
        <v>5060</v>
      </c>
      <c r="B2441" s="63" t="s">
        <v>5061</v>
      </c>
      <c r="C2441" s="64">
        <v>4.0000000000000001E-3</v>
      </c>
    </row>
    <row r="2442" spans="1:3">
      <c r="A2442" s="59" t="s">
        <v>5062</v>
      </c>
      <c r="B2442" s="60" t="s">
        <v>5063</v>
      </c>
      <c r="C2442" s="61">
        <v>0</v>
      </c>
    </row>
    <row r="2443" spans="1:3">
      <c r="A2443" s="62" t="s">
        <v>5064</v>
      </c>
      <c r="B2443" s="63" t="s">
        <v>5065</v>
      </c>
      <c r="C2443" s="64">
        <v>0</v>
      </c>
    </row>
    <row r="2444" spans="1:3">
      <c r="A2444" s="59" t="s">
        <v>5066</v>
      </c>
      <c r="B2444" s="60" t="s">
        <v>5067</v>
      </c>
      <c r="C2444" s="61">
        <v>0</v>
      </c>
    </row>
    <row r="2445" spans="1:3">
      <c r="A2445" s="62" t="s">
        <v>5068</v>
      </c>
      <c r="B2445" s="63" t="s">
        <v>5069</v>
      </c>
      <c r="C2445" s="64">
        <v>0</v>
      </c>
    </row>
    <row r="2446" spans="1:3">
      <c r="A2446" s="59" t="s">
        <v>5070</v>
      </c>
      <c r="B2446" s="60" t="s">
        <v>5071</v>
      </c>
      <c r="C2446" s="61">
        <v>0</v>
      </c>
    </row>
    <row r="2447" spans="1:3">
      <c r="A2447" s="62" t="s">
        <v>5072</v>
      </c>
      <c r="B2447" s="63" t="s">
        <v>5073</v>
      </c>
      <c r="C2447" s="64">
        <v>0.95399999999999996</v>
      </c>
    </row>
    <row r="2448" spans="1:3">
      <c r="A2448" s="59" t="s">
        <v>5074</v>
      </c>
      <c r="B2448" s="60" t="s">
        <v>5075</v>
      </c>
      <c r="C2448" s="61">
        <v>1.0049999999999999</v>
      </c>
    </row>
    <row r="2449" spans="1:3">
      <c r="A2449" s="62" t="s">
        <v>5076</v>
      </c>
      <c r="B2449" s="63" t="s">
        <v>5077</v>
      </c>
      <c r="C2449" s="64">
        <v>1.103</v>
      </c>
    </row>
    <row r="2450" spans="1:3">
      <c r="A2450" s="59" t="s">
        <v>5078</v>
      </c>
      <c r="B2450" s="60" t="s">
        <v>5079</v>
      </c>
      <c r="C2450" s="61">
        <v>3.3340000000000001</v>
      </c>
    </row>
    <row r="2451" spans="1:3">
      <c r="A2451" s="62" t="s">
        <v>5080</v>
      </c>
      <c r="B2451" s="63" t="s">
        <v>5081</v>
      </c>
      <c r="C2451" s="64">
        <v>0.94899999999999995</v>
      </c>
    </row>
    <row r="2452" spans="1:3">
      <c r="A2452" s="59" t="s">
        <v>5082</v>
      </c>
      <c r="B2452" s="60" t="s">
        <v>5083</v>
      </c>
      <c r="C2452" s="61">
        <v>1</v>
      </c>
    </row>
    <row r="2453" spans="1:3">
      <c r="A2453" s="62" t="s">
        <v>5084</v>
      </c>
      <c r="B2453" s="63" t="s">
        <v>5085</v>
      </c>
      <c r="C2453" s="64">
        <v>1.0980000000000001</v>
      </c>
    </row>
    <row r="2454" spans="1:3">
      <c r="A2454" s="59" t="s">
        <v>5086</v>
      </c>
      <c r="B2454" s="60" t="s">
        <v>5087</v>
      </c>
      <c r="C2454" s="61">
        <v>1.0840000000000001</v>
      </c>
    </row>
    <row r="2455" spans="1:3">
      <c r="A2455" s="62" t="s">
        <v>5088</v>
      </c>
      <c r="B2455" s="63" t="s">
        <v>5089</v>
      </c>
      <c r="C2455" s="64">
        <v>1.7190000000000001</v>
      </c>
    </row>
    <row r="2456" spans="1:3">
      <c r="A2456" s="59" t="s">
        <v>5090</v>
      </c>
      <c r="B2456" s="60" t="s">
        <v>5091</v>
      </c>
      <c r="C2456" s="61">
        <v>1.3340000000000001</v>
      </c>
    </row>
    <row r="2457" spans="1:3">
      <c r="A2457" s="62" t="s">
        <v>5092</v>
      </c>
      <c r="B2457" s="63" t="s">
        <v>5093</v>
      </c>
      <c r="C2457" s="64">
        <v>1.4450000000000001</v>
      </c>
    </row>
    <row r="2458" spans="1:3">
      <c r="A2458" s="59" t="s">
        <v>5094</v>
      </c>
      <c r="B2458" s="60" t="s">
        <v>5095</v>
      </c>
      <c r="C2458" s="61">
        <v>1.774</v>
      </c>
    </row>
    <row r="2459" spans="1:3">
      <c r="A2459" s="62" t="s">
        <v>5096</v>
      </c>
      <c r="B2459" s="63" t="s">
        <v>5097</v>
      </c>
      <c r="C2459" s="64">
        <v>2.9870000000000001</v>
      </c>
    </row>
    <row r="2460" spans="1:3">
      <c r="A2460" s="59" t="s">
        <v>5098</v>
      </c>
      <c r="B2460" s="60" t="s">
        <v>5099</v>
      </c>
      <c r="C2460" s="61">
        <v>1.7689999999999999</v>
      </c>
    </row>
    <row r="2461" spans="1:3">
      <c r="A2461" s="62" t="s">
        <v>5100</v>
      </c>
      <c r="B2461" s="63" t="s">
        <v>5101</v>
      </c>
      <c r="C2461" s="64">
        <v>1.748</v>
      </c>
    </row>
    <row r="2462" spans="1:3">
      <c r="A2462" s="59" t="s">
        <v>5102</v>
      </c>
      <c r="B2462" s="60" t="s">
        <v>5103</v>
      </c>
      <c r="C2462" s="61">
        <v>4.0119999999999996</v>
      </c>
    </row>
    <row r="2463" spans="1:3">
      <c r="A2463" s="62" t="s">
        <v>5104</v>
      </c>
      <c r="B2463" s="63" t="s">
        <v>5105</v>
      </c>
      <c r="C2463" s="64">
        <v>1.385</v>
      </c>
    </row>
    <row r="2464" spans="1:3">
      <c r="A2464" s="59" t="s">
        <v>5106</v>
      </c>
      <c r="B2464" s="60" t="s">
        <v>5107</v>
      </c>
      <c r="C2464" s="61">
        <v>1.496</v>
      </c>
    </row>
    <row r="2465" spans="1:3">
      <c r="A2465" s="62" t="s">
        <v>5108</v>
      </c>
      <c r="B2465" s="63" t="s">
        <v>5109</v>
      </c>
      <c r="C2465" s="64">
        <v>1.544</v>
      </c>
    </row>
    <row r="2466" spans="1:3">
      <c r="A2466" s="59" t="s">
        <v>5110</v>
      </c>
      <c r="B2466" s="60" t="s">
        <v>5111</v>
      </c>
      <c r="C2466" s="61">
        <v>4.0279999999999996</v>
      </c>
    </row>
    <row r="2467" spans="1:3">
      <c r="A2467" s="62" t="s">
        <v>5112</v>
      </c>
      <c r="B2467" s="63" t="s">
        <v>5113</v>
      </c>
      <c r="C2467" s="64">
        <v>5.444</v>
      </c>
    </row>
    <row r="2468" spans="1:3">
      <c r="A2468" s="59" t="s">
        <v>5114</v>
      </c>
      <c r="B2468" s="60" t="s">
        <v>5115</v>
      </c>
      <c r="C2468" s="61">
        <v>0.49</v>
      </c>
    </row>
    <row r="2469" spans="1:3">
      <c r="A2469" s="62" t="s">
        <v>5116</v>
      </c>
      <c r="B2469" s="63" t="s">
        <v>5117</v>
      </c>
      <c r="C2469" s="64">
        <v>0.49</v>
      </c>
    </row>
    <row r="2470" spans="1:3">
      <c r="A2470" s="59" t="s">
        <v>5118</v>
      </c>
      <c r="B2470" s="60" t="s">
        <v>5119</v>
      </c>
      <c r="C2470" s="61">
        <v>0.49</v>
      </c>
    </row>
    <row r="2471" spans="1:3">
      <c r="A2471" s="62" t="s">
        <v>5120</v>
      </c>
      <c r="B2471" s="63" t="s">
        <v>5121</v>
      </c>
      <c r="C2471" s="64">
        <v>0.57999999999999996</v>
      </c>
    </row>
    <row r="2472" spans="1:3">
      <c r="A2472" s="59" t="s">
        <v>5122</v>
      </c>
      <c r="B2472" s="60" t="s">
        <v>5123</v>
      </c>
      <c r="C2472" s="61">
        <v>0.84</v>
      </c>
    </row>
    <row r="2473" spans="1:3">
      <c r="A2473" s="62" t="s">
        <v>5124</v>
      </c>
      <c r="B2473" s="63" t="s">
        <v>5125</v>
      </c>
      <c r="C2473" s="64">
        <v>1</v>
      </c>
    </row>
    <row r="2474" spans="1:3">
      <c r="A2474" s="59" t="s">
        <v>5126</v>
      </c>
      <c r="B2474" s="60" t="s">
        <v>5127</v>
      </c>
      <c r="C2474" s="61">
        <v>0</v>
      </c>
    </row>
    <row r="2475" spans="1:3">
      <c r="A2475" s="62" t="s">
        <v>5128</v>
      </c>
      <c r="B2475" s="63" t="s">
        <v>5129</v>
      </c>
      <c r="C2475" s="64">
        <v>1.2</v>
      </c>
    </row>
    <row r="2476" spans="1:3">
      <c r="A2476" s="59" t="s">
        <v>5130</v>
      </c>
      <c r="B2476" s="60" t="s">
        <v>5131</v>
      </c>
      <c r="C2476" s="61">
        <v>1.9</v>
      </c>
    </row>
    <row r="2477" spans="1:3">
      <c r="A2477" s="62" t="s">
        <v>5132</v>
      </c>
      <c r="B2477" s="63" t="s">
        <v>5133</v>
      </c>
      <c r="C2477" s="64">
        <v>17</v>
      </c>
    </row>
    <row r="2478" spans="1:3">
      <c r="A2478" s="59" t="s">
        <v>5134</v>
      </c>
      <c r="B2478" s="60" t="s">
        <v>5135</v>
      </c>
      <c r="C2478" s="61">
        <v>20</v>
      </c>
    </row>
    <row r="2479" spans="1:3">
      <c r="A2479" s="62" t="s">
        <v>5136</v>
      </c>
      <c r="B2479" s="63" t="s">
        <v>5137</v>
      </c>
      <c r="C2479" s="64">
        <v>27</v>
      </c>
    </row>
    <row r="2480" spans="1:3">
      <c r="A2480" s="59" t="s">
        <v>5138</v>
      </c>
      <c r="B2480" s="60" t="s">
        <v>5139</v>
      </c>
      <c r="C2480" s="61">
        <v>37</v>
      </c>
    </row>
    <row r="2481" spans="1:3">
      <c r="A2481" s="62" t="s">
        <v>5140</v>
      </c>
      <c r="B2481" s="63" t="s">
        <v>5141</v>
      </c>
      <c r="C2481" s="64">
        <v>53</v>
      </c>
    </row>
    <row r="2482" spans="1:3">
      <c r="A2482" s="59" t="s">
        <v>5142</v>
      </c>
      <c r="B2482" s="60" t="s">
        <v>5143</v>
      </c>
      <c r="C2482" s="61">
        <v>97</v>
      </c>
    </row>
    <row r="2483" spans="1:3">
      <c r="A2483" s="62" t="s">
        <v>5144</v>
      </c>
      <c r="B2483" s="63" t="s">
        <v>5145</v>
      </c>
      <c r="C2483" s="64">
        <v>146</v>
      </c>
    </row>
    <row r="2484" spans="1:3">
      <c r="A2484" s="59" t="s">
        <v>5146</v>
      </c>
      <c r="B2484" s="60" t="s">
        <v>5147</v>
      </c>
      <c r="C2484" s="61">
        <v>188</v>
      </c>
    </row>
    <row r="2485" spans="1:3">
      <c r="A2485" s="62" t="s">
        <v>375</v>
      </c>
      <c r="B2485" s="63" t="s">
        <v>5148</v>
      </c>
      <c r="C2485" s="64">
        <v>0.48299999999999998</v>
      </c>
    </row>
    <row r="2486" spans="1:3">
      <c r="A2486" s="59" t="s">
        <v>380</v>
      </c>
      <c r="B2486" s="60" t="s">
        <v>5149</v>
      </c>
      <c r="C2486" s="61">
        <v>0.48399999999999999</v>
      </c>
    </row>
    <row r="2487" spans="1:3">
      <c r="A2487" s="62" t="s">
        <v>5150</v>
      </c>
      <c r="B2487" s="63" t="s">
        <v>5151</v>
      </c>
      <c r="C2487" s="64">
        <v>0</v>
      </c>
    </row>
    <row r="2488" spans="1:3">
      <c r="A2488" s="59" t="s">
        <v>384</v>
      </c>
      <c r="B2488" s="60" t="s">
        <v>5152</v>
      </c>
      <c r="C2488" s="61">
        <v>0.52100000000000002</v>
      </c>
    </row>
    <row r="2489" spans="1:3">
      <c r="A2489" s="62" t="s">
        <v>390</v>
      </c>
      <c r="B2489" s="63" t="s">
        <v>5153</v>
      </c>
      <c r="C2489" s="64">
        <v>0.52200000000000002</v>
      </c>
    </row>
    <row r="2490" spans="1:3">
      <c r="A2490" s="59" t="s">
        <v>5154</v>
      </c>
      <c r="B2490" s="60" t="s">
        <v>5155</v>
      </c>
      <c r="C2490" s="61">
        <v>0.89300000000000002</v>
      </c>
    </row>
    <row r="2491" spans="1:3">
      <c r="A2491" s="62" t="s">
        <v>5156</v>
      </c>
      <c r="B2491" s="63" t="s">
        <v>5157</v>
      </c>
      <c r="C2491" s="64">
        <v>0</v>
      </c>
    </row>
    <row r="2492" spans="1:3">
      <c r="A2492" s="59" t="s">
        <v>403</v>
      </c>
      <c r="B2492" s="60" t="s">
        <v>5158</v>
      </c>
      <c r="C2492" s="61">
        <v>1.028</v>
      </c>
    </row>
    <row r="2493" spans="1:3">
      <c r="A2493" s="62" t="s">
        <v>407</v>
      </c>
      <c r="B2493" s="63" t="s">
        <v>5159</v>
      </c>
      <c r="C2493" s="64">
        <v>2.5579999999999998</v>
      </c>
    </row>
    <row r="2494" spans="1:3">
      <c r="A2494" s="59" t="s">
        <v>5160</v>
      </c>
      <c r="B2494" s="60" t="s">
        <v>5161</v>
      </c>
      <c r="C2494" s="61">
        <v>0</v>
      </c>
    </row>
    <row r="2495" spans="1:3">
      <c r="A2495" s="62" t="s">
        <v>410</v>
      </c>
      <c r="B2495" s="63" t="s">
        <v>5162</v>
      </c>
      <c r="C2495" s="64">
        <v>2.8860000000000001</v>
      </c>
    </row>
    <row r="2496" spans="1:3">
      <c r="A2496" s="59" t="s">
        <v>395</v>
      </c>
      <c r="B2496" s="60" t="s">
        <v>5163</v>
      </c>
      <c r="C2496" s="61">
        <v>0.69199999999999995</v>
      </c>
    </row>
    <row r="2497" spans="1:3">
      <c r="A2497" s="62" t="s">
        <v>399</v>
      </c>
      <c r="B2497" s="63" t="s">
        <v>5164</v>
      </c>
      <c r="C2497" s="64">
        <v>0.69099999999999995</v>
      </c>
    </row>
    <row r="2498" spans="1:3">
      <c r="A2498" s="59" t="s">
        <v>5165</v>
      </c>
      <c r="B2498" s="60" t="s">
        <v>5166</v>
      </c>
      <c r="C2498" s="61">
        <v>0.53900000000000003</v>
      </c>
    </row>
    <row r="2499" spans="1:3">
      <c r="A2499" s="62" t="s">
        <v>5167</v>
      </c>
      <c r="B2499" s="63" t="s">
        <v>5168</v>
      </c>
      <c r="C2499" s="64">
        <v>0.53900000000000003</v>
      </c>
    </row>
    <row r="2500" spans="1:3">
      <c r="A2500" s="59" t="s">
        <v>5169</v>
      </c>
      <c r="B2500" s="60" t="s">
        <v>5170</v>
      </c>
      <c r="C2500" s="61">
        <v>0.57699999999999996</v>
      </c>
    </row>
    <row r="2501" spans="1:3">
      <c r="A2501" s="62" t="s">
        <v>5171</v>
      </c>
      <c r="B2501" s="63" t="s">
        <v>5172</v>
      </c>
      <c r="C2501" s="64">
        <v>0.57699999999999996</v>
      </c>
    </row>
    <row r="2502" spans="1:3">
      <c r="A2502" s="59" t="s">
        <v>5173</v>
      </c>
      <c r="B2502" s="60" t="s">
        <v>5174</v>
      </c>
      <c r="C2502" s="61">
        <v>0.94899999999999995</v>
      </c>
    </row>
    <row r="2503" spans="1:3">
      <c r="A2503" s="62" t="s">
        <v>5175</v>
      </c>
      <c r="B2503" s="63" t="s">
        <v>5176</v>
      </c>
      <c r="C2503" s="64">
        <v>1.0840000000000001</v>
      </c>
    </row>
    <row r="2504" spans="1:3">
      <c r="A2504" s="59" t="s">
        <v>5177</v>
      </c>
      <c r="B2504" s="60" t="s">
        <v>5178</v>
      </c>
      <c r="C2504" s="61">
        <v>2.613</v>
      </c>
    </row>
    <row r="2505" spans="1:3">
      <c r="A2505" s="62" t="s">
        <v>5179</v>
      </c>
      <c r="B2505" s="63" t="s">
        <v>5180</v>
      </c>
      <c r="C2505" s="64">
        <v>2.9409999999999998</v>
      </c>
    </row>
    <row r="2506" spans="1:3">
      <c r="A2506" s="59" t="s">
        <v>5181</v>
      </c>
      <c r="B2506" s="60" t="s">
        <v>5182</v>
      </c>
      <c r="C2506" s="61">
        <v>0.749</v>
      </c>
    </row>
    <row r="2507" spans="1:3">
      <c r="A2507" s="62" t="s">
        <v>5183</v>
      </c>
      <c r="B2507" s="63" t="s">
        <v>5184</v>
      </c>
      <c r="C2507" s="64">
        <v>0.748</v>
      </c>
    </row>
    <row r="2508" spans="1:3">
      <c r="A2508" s="59" t="s">
        <v>5185</v>
      </c>
      <c r="B2508" s="60" t="s">
        <v>5186</v>
      </c>
      <c r="C2508" s="61">
        <v>0.51600000000000001</v>
      </c>
    </row>
    <row r="2509" spans="1:3">
      <c r="A2509" s="62" t="s">
        <v>5187</v>
      </c>
      <c r="B2509" s="63" t="s">
        <v>5188</v>
      </c>
      <c r="C2509" s="64">
        <v>0.53700000000000003</v>
      </c>
    </row>
    <row r="2510" spans="1:3">
      <c r="A2510" s="59" t="s">
        <v>5189</v>
      </c>
      <c r="B2510" s="60" t="s">
        <v>5190</v>
      </c>
      <c r="C2510" s="61">
        <v>0.58199999999999996</v>
      </c>
    </row>
    <row r="2511" spans="1:3">
      <c r="A2511" s="62" t="s">
        <v>5191</v>
      </c>
      <c r="B2511" s="63" t="s">
        <v>5192</v>
      </c>
      <c r="C2511" s="64">
        <v>0.58099999999999996</v>
      </c>
    </row>
    <row r="2512" spans="1:3">
      <c r="A2512" s="59" t="s">
        <v>5193</v>
      </c>
      <c r="B2512" s="60" t="s">
        <v>5194</v>
      </c>
      <c r="C2512" s="61">
        <v>0.19</v>
      </c>
    </row>
    <row r="2513" spans="1:3">
      <c r="A2513" s="62" t="s">
        <v>5195</v>
      </c>
      <c r="B2513" s="63" t="s">
        <v>5196</v>
      </c>
      <c r="C2513" s="64">
        <v>0.188</v>
      </c>
    </row>
    <row r="2514" spans="1:3">
      <c r="A2514" s="59" t="s">
        <v>5197</v>
      </c>
      <c r="B2514" s="60" t="s">
        <v>5198</v>
      </c>
      <c r="C2514" s="61">
        <v>0.25800000000000001</v>
      </c>
    </row>
    <row r="2515" spans="1:3">
      <c r="A2515" s="62" t="s">
        <v>5199</v>
      </c>
      <c r="B2515" s="63" t="s">
        <v>5200</v>
      </c>
      <c r="C2515" s="64">
        <v>0.25700000000000001</v>
      </c>
    </row>
    <row r="2516" spans="1:3">
      <c r="A2516" s="59" t="s">
        <v>5201</v>
      </c>
      <c r="B2516" s="60" t="s">
        <v>5202</v>
      </c>
      <c r="C2516" s="61">
        <v>0</v>
      </c>
    </row>
    <row r="2517" spans="1:3">
      <c r="A2517" s="62" t="s">
        <v>5203</v>
      </c>
      <c r="B2517" s="63" t="s">
        <v>5204</v>
      </c>
      <c r="C2517" s="64">
        <v>0</v>
      </c>
    </row>
    <row r="2518" spans="1:3">
      <c r="A2518" s="59" t="s">
        <v>5205</v>
      </c>
      <c r="B2518" s="60" t="s">
        <v>5148</v>
      </c>
      <c r="C2518" s="61">
        <v>0.52600000000000002</v>
      </c>
    </row>
    <row r="2519" spans="1:3">
      <c r="A2519" s="62" t="s">
        <v>5206</v>
      </c>
      <c r="B2519" s="63" t="s">
        <v>5149</v>
      </c>
      <c r="C2519" s="64">
        <v>0.52500000000000002</v>
      </c>
    </row>
    <row r="2520" spans="1:3">
      <c r="A2520" s="59" t="s">
        <v>5207</v>
      </c>
      <c r="B2520" s="60" t="s">
        <v>5152</v>
      </c>
      <c r="C2520" s="61">
        <v>0.56399999999999995</v>
      </c>
    </row>
    <row r="2521" spans="1:3">
      <c r="A2521" s="62" t="s">
        <v>5208</v>
      </c>
      <c r="B2521" s="63" t="s">
        <v>5153</v>
      </c>
      <c r="C2521" s="64">
        <v>0.56299999999999994</v>
      </c>
    </row>
    <row r="2522" spans="1:3">
      <c r="A2522" s="59" t="s">
        <v>5209</v>
      </c>
      <c r="B2522" s="60" t="s">
        <v>5166</v>
      </c>
      <c r="C2522" s="61">
        <v>0.58199999999999996</v>
      </c>
    </row>
    <row r="2523" spans="1:3">
      <c r="A2523" s="62" t="s">
        <v>5210</v>
      </c>
      <c r="B2523" s="63" t="s">
        <v>5168</v>
      </c>
      <c r="C2523" s="64">
        <v>0.58099999999999996</v>
      </c>
    </row>
    <row r="2524" spans="1:3">
      <c r="A2524" s="59" t="s">
        <v>5211</v>
      </c>
      <c r="B2524" s="60" t="s">
        <v>5170</v>
      </c>
      <c r="C2524" s="61">
        <v>0.62</v>
      </c>
    </row>
    <row r="2525" spans="1:3">
      <c r="A2525" s="62" t="s">
        <v>5212</v>
      </c>
      <c r="B2525" s="63" t="s">
        <v>5172</v>
      </c>
      <c r="C2525" s="64">
        <v>0.61899999999999999</v>
      </c>
    </row>
    <row r="2526" spans="1:3">
      <c r="A2526" s="59" t="s">
        <v>5213</v>
      </c>
      <c r="B2526" s="60" t="s">
        <v>5214</v>
      </c>
      <c r="C2526" s="61">
        <v>0</v>
      </c>
    </row>
    <row r="2527" spans="1:3">
      <c r="A2527" s="62" t="s">
        <v>338</v>
      </c>
      <c r="B2527" s="63" t="s">
        <v>5215</v>
      </c>
      <c r="C2527" s="64">
        <v>16.29</v>
      </c>
    </row>
    <row r="2528" spans="1:3">
      <c r="A2528" s="59" t="s">
        <v>5216</v>
      </c>
      <c r="B2528" s="60" t="s">
        <v>5217</v>
      </c>
      <c r="C2528" s="61">
        <v>0</v>
      </c>
    </row>
    <row r="2529" spans="1:3">
      <c r="A2529" s="62" t="s">
        <v>341</v>
      </c>
      <c r="B2529" s="63" t="s">
        <v>5218</v>
      </c>
      <c r="C2529" s="64">
        <v>20.757999999999999</v>
      </c>
    </row>
    <row r="2530" spans="1:3">
      <c r="A2530" s="59" t="s">
        <v>343</v>
      </c>
      <c r="B2530" s="60" t="s">
        <v>5219</v>
      </c>
      <c r="C2530" s="61">
        <v>29.436</v>
      </c>
    </row>
    <row r="2531" spans="1:3">
      <c r="A2531" s="62" t="s">
        <v>345</v>
      </c>
      <c r="B2531" s="63" t="s">
        <v>5220</v>
      </c>
      <c r="C2531" s="64">
        <v>52.046999999999997</v>
      </c>
    </row>
    <row r="2532" spans="1:3">
      <c r="A2532" s="59" t="s">
        <v>347</v>
      </c>
      <c r="B2532" s="60" t="s">
        <v>5221</v>
      </c>
      <c r="C2532" s="61">
        <v>79.164000000000001</v>
      </c>
    </row>
    <row r="2533" spans="1:3">
      <c r="A2533" s="62" t="s">
        <v>349</v>
      </c>
      <c r="B2533" s="63" t="s">
        <v>5222</v>
      </c>
      <c r="C2533" s="64">
        <v>112.526</v>
      </c>
    </row>
    <row r="2534" spans="1:3">
      <c r="A2534" s="59" t="s">
        <v>351</v>
      </c>
      <c r="B2534" s="60" t="s">
        <v>5223</v>
      </c>
      <c r="C2534" s="61">
        <v>175.56200000000001</v>
      </c>
    </row>
    <row r="2535" spans="1:3">
      <c r="A2535" s="62" t="s">
        <v>353</v>
      </c>
      <c r="B2535" s="63" t="s">
        <v>5224</v>
      </c>
      <c r="C2535" s="64">
        <v>307.77499999999998</v>
      </c>
    </row>
    <row r="2536" spans="1:3">
      <c r="A2536" s="59" t="s">
        <v>355</v>
      </c>
      <c r="B2536" s="60" t="s">
        <v>5225</v>
      </c>
      <c r="C2536" s="61">
        <v>471.20600000000002</v>
      </c>
    </row>
    <row r="2537" spans="1:3">
      <c r="A2537" s="62" t="s">
        <v>340</v>
      </c>
      <c r="B2537" s="63" t="s">
        <v>5226</v>
      </c>
      <c r="C2537" s="64">
        <v>16.298999999999999</v>
      </c>
    </row>
    <row r="2538" spans="1:3">
      <c r="A2538" s="59" t="s">
        <v>342</v>
      </c>
      <c r="B2538" s="60" t="s">
        <v>5227</v>
      </c>
      <c r="C2538" s="61">
        <v>20.77</v>
      </c>
    </row>
    <row r="2539" spans="1:3">
      <c r="A2539" s="62" t="s">
        <v>344</v>
      </c>
      <c r="B2539" s="63" t="s">
        <v>5228</v>
      </c>
      <c r="C2539" s="64">
        <v>29.448</v>
      </c>
    </row>
    <row r="2540" spans="1:3">
      <c r="A2540" s="59" t="s">
        <v>346</v>
      </c>
      <c r="B2540" s="60" t="s">
        <v>5229</v>
      </c>
      <c r="C2540" s="61">
        <v>52.069000000000003</v>
      </c>
    </row>
    <row r="2541" spans="1:3">
      <c r="A2541" s="62" t="s">
        <v>348</v>
      </c>
      <c r="B2541" s="63" t="s">
        <v>5230</v>
      </c>
      <c r="C2541" s="64">
        <v>79.197999999999993</v>
      </c>
    </row>
    <row r="2542" spans="1:3">
      <c r="A2542" s="59" t="s">
        <v>350</v>
      </c>
      <c r="B2542" s="60" t="s">
        <v>5231</v>
      </c>
      <c r="C2542" s="61">
        <v>112.532</v>
      </c>
    </row>
    <row r="2543" spans="1:3">
      <c r="A2543" s="62" t="s">
        <v>352</v>
      </c>
      <c r="B2543" s="63" t="s">
        <v>5232</v>
      </c>
      <c r="C2543" s="64">
        <v>175.851</v>
      </c>
    </row>
    <row r="2544" spans="1:3">
      <c r="A2544" s="59" t="s">
        <v>354</v>
      </c>
      <c r="B2544" s="60" t="s">
        <v>5233</v>
      </c>
      <c r="C2544" s="61">
        <v>307.97199999999998</v>
      </c>
    </row>
    <row r="2545" spans="1:3">
      <c r="A2545" s="62" t="s">
        <v>356</v>
      </c>
      <c r="B2545" s="63" t="s">
        <v>5234</v>
      </c>
      <c r="C2545" s="64">
        <v>471.40300000000002</v>
      </c>
    </row>
    <row r="2546" spans="1:3">
      <c r="A2546" s="59" t="s">
        <v>357</v>
      </c>
      <c r="B2546" s="60" t="s">
        <v>5235</v>
      </c>
      <c r="C2546" s="61">
        <v>15.945</v>
      </c>
    </row>
    <row r="2547" spans="1:3">
      <c r="A2547" s="62" t="s">
        <v>359</v>
      </c>
      <c r="B2547" s="63" t="s">
        <v>5236</v>
      </c>
      <c r="C2547" s="64">
        <v>21.044</v>
      </c>
    </row>
    <row r="2548" spans="1:3">
      <c r="A2548" s="59" t="s">
        <v>361</v>
      </c>
      <c r="B2548" s="60" t="s">
        <v>5237</v>
      </c>
      <c r="C2548" s="61">
        <v>29.436</v>
      </c>
    </row>
    <row r="2549" spans="1:3">
      <c r="A2549" s="62" t="s">
        <v>363</v>
      </c>
      <c r="B2549" s="63" t="s">
        <v>5238</v>
      </c>
      <c r="C2549" s="64">
        <v>51.776000000000003</v>
      </c>
    </row>
    <row r="2550" spans="1:3">
      <c r="A2550" s="59" t="s">
        <v>365</v>
      </c>
      <c r="B2550" s="60" t="s">
        <v>5239</v>
      </c>
      <c r="C2550" s="61">
        <v>78.385000000000005</v>
      </c>
    </row>
    <row r="2551" spans="1:3">
      <c r="A2551" s="62" t="s">
        <v>367</v>
      </c>
      <c r="B2551" s="63" t="s">
        <v>5240</v>
      </c>
      <c r="C2551" s="64">
        <v>112.08799999999999</v>
      </c>
    </row>
    <row r="2552" spans="1:3">
      <c r="A2552" s="59" t="s">
        <v>369</v>
      </c>
      <c r="B2552" s="60" t="s">
        <v>5241</v>
      </c>
      <c r="C2552" s="61">
        <v>174.94</v>
      </c>
    </row>
    <row r="2553" spans="1:3">
      <c r="A2553" s="62" t="s">
        <v>371</v>
      </c>
      <c r="B2553" s="63" t="s">
        <v>5242</v>
      </c>
      <c r="C2553" s="64">
        <v>307.45600000000002</v>
      </c>
    </row>
    <row r="2554" spans="1:3">
      <c r="A2554" s="59" t="s">
        <v>373</v>
      </c>
      <c r="B2554" s="60" t="s">
        <v>5243</v>
      </c>
      <c r="C2554" s="61">
        <v>470.15699999999998</v>
      </c>
    </row>
    <row r="2555" spans="1:3">
      <c r="A2555" s="62" t="s">
        <v>358</v>
      </c>
      <c r="B2555" s="63" t="s">
        <v>5244</v>
      </c>
      <c r="C2555" s="64">
        <v>15.954000000000001</v>
      </c>
    </row>
    <row r="2556" spans="1:3">
      <c r="A2556" s="59" t="s">
        <v>360</v>
      </c>
      <c r="B2556" s="60" t="s">
        <v>5245</v>
      </c>
      <c r="C2556" s="61">
        <v>21.056000000000001</v>
      </c>
    </row>
    <row r="2557" spans="1:3">
      <c r="A2557" s="62" t="s">
        <v>362</v>
      </c>
      <c r="B2557" s="63" t="s">
        <v>5246</v>
      </c>
      <c r="C2557" s="64">
        <v>29.448</v>
      </c>
    </row>
    <row r="2558" spans="1:3">
      <c r="A2558" s="59" t="s">
        <v>364</v>
      </c>
      <c r="B2558" s="60" t="s">
        <v>5247</v>
      </c>
      <c r="C2558" s="61">
        <v>51.798000000000002</v>
      </c>
    </row>
    <row r="2559" spans="1:3">
      <c r="A2559" s="62" t="s">
        <v>366</v>
      </c>
      <c r="B2559" s="63" t="s">
        <v>5248</v>
      </c>
      <c r="C2559" s="64">
        <v>78.418999999999997</v>
      </c>
    </row>
    <row r="2560" spans="1:3">
      <c r="A2560" s="59" t="s">
        <v>368</v>
      </c>
      <c r="B2560" s="60" t="s">
        <v>5249</v>
      </c>
      <c r="C2560" s="61">
        <v>112.09399999999999</v>
      </c>
    </row>
    <row r="2561" spans="1:3">
      <c r="A2561" s="62" t="s">
        <v>370</v>
      </c>
      <c r="B2561" s="63" t="s">
        <v>5250</v>
      </c>
      <c r="C2561" s="64">
        <v>175.22900000000001</v>
      </c>
    </row>
    <row r="2562" spans="1:3">
      <c r="A2562" s="59" t="s">
        <v>372</v>
      </c>
      <c r="B2562" s="60" t="s">
        <v>5251</v>
      </c>
      <c r="C2562" s="61">
        <v>307.65300000000002</v>
      </c>
    </row>
    <row r="2563" spans="1:3">
      <c r="A2563" s="62" t="s">
        <v>374</v>
      </c>
      <c r="B2563" s="63" t="s">
        <v>5252</v>
      </c>
      <c r="C2563" s="64">
        <v>470.95299999999997</v>
      </c>
    </row>
    <row r="2564" spans="1:3">
      <c r="A2564" s="59" t="s">
        <v>5253</v>
      </c>
      <c r="B2564" s="60" t="s">
        <v>5254</v>
      </c>
      <c r="C2564" s="61">
        <v>0.5</v>
      </c>
    </row>
    <row r="2565" spans="1:3">
      <c r="A2565" s="62" t="s">
        <v>5255</v>
      </c>
      <c r="B2565" s="63" t="s">
        <v>5256</v>
      </c>
      <c r="C2565" s="64">
        <v>0.64500000000000002</v>
      </c>
    </row>
    <row r="2566" spans="1:3">
      <c r="A2566" s="59" t="s">
        <v>5257</v>
      </c>
      <c r="B2566" s="60" t="s">
        <v>5258</v>
      </c>
      <c r="C2566" s="61">
        <v>0.8</v>
      </c>
    </row>
    <row r="2567" spans="1:3">
      <c r="A2567" s="62" t="s">
        <v>5259</v>
      </c>
      <c r="B2567" s="63" t="s">
        <v>5260</v>
      </c>
      <c r="C2567" s="64">
        <v>0.9</v>
      </c>
    </row>
    <row r="2568" spans="1:3">
      <c r="A2568" s="59" t="s">
        <v>5261</v>
      </c>
      <c r="B2568" s="60" t="s">
        <v>5262</v>
      </c>
      <c r="C2568" s="61">
        <v>1.2</v>
      </c>
    </row>
    <row r="2569" spans="1:3">
      <c r="A2569" s="62" t="s">
        <v>5263</v>
      </c>
      <c r="B2569" s="63" t="s">
        <v>5264</v>
      </c>
      <c r="C2569" s="64">
        <v>1.5</v>
      </c>
    </row>
    <row r="2570" spans="1:3">
      <c r="A2570" s="59" t="s">
        <v>5265</v>
      </c>
      <c r="B2570" s="60" t="s">
        <v>5266</v>
      </c>
      <c r="C2570" s="61">
        <v>17.8</v>
      </c>
    </row>
    <row r="2571" spans="1:3">
      <c r="A2571" s="62" t="s">
        <v>5267</v>
      </c>
      <c r="B2571" s="63" t="s">
        <v>5268</v>
      </c>
      <c r="C2571" s="64">
        <v>19.8</v>
      </c>
    </row>
    <row r="2572" spans="1:3">
      <c r="A2572" s="59" t="s">
        <v>5269</v>
      </c>
      <c r="B2572" s="60" t="s">
        <v>5270</v>
      </c>
      <c r="C2572" s="61">
        <v>26.5</v>
      </c>
    </row>
    <row r="2573" spans="1:3">
      <c r="A2573" s="62" t="s">
        <v>5271</v>
      </c>
      <c r="B2573" s="63" t="s">
        <v>5272</v>
      </c>
      <c r="C2573" s="64">
        <v>36.700000000000003</v>
      </c>
    </row>
    <row r="2574" spans="1:3">
      <c r="A2574" s="59" t="s">
        <v>5273</v>
      </c>
      <c r="B2574" s="60" t="s">
        <v>5274</v>
      </c>
      <c r="C2574" s="61">
        <v>49</v>
      </c>
    </row>
    <row r="2575" spans="1:3">
      <c r="A2575" s="62" t="s">
        <v>5275</v>
      </c>
      <c r="B2575" s="63" t="s">
        <v>5276</v>
      </c>
      <c r="C2575" s="64">
        <v>95</v>
      </c>
    </row>
    <row r="2576" spans="1:3">
      <c r="A2576" s="59" t="s">
        <v>5277</v>
      </c>
      <c r="B2576" s="60" t="s">
        <v>5278</v>
      </c>
      <c r="C2576" s="61">
        <v>144</v>
      </c>
    </row>
    <row r="2577" spans="1:3">
      <c r="A2577" s="62" t="s">
        <v>5279</v>
      </c>
      <c r="B2577" s="63" t="s">
        <v>5280</v>
      </c>
      <c r="C2577" s="64">
        <v>186</v>
      </c>
    </row>
    <row r="2578" spans="1:3">
      <c r="A2578" s="59" t="s">
        <v>5281</v>
      </c>
      <c r="B2578" s="60" t="s">
        <v>5282</v>
      </c>
      <c r="C2578" s="61">
        <v>300.8</v>
      </c>
    </row>
    <row r="2579" spans="1:3">
      <c r="A2579" s="62" t="s">
        <v>5283</v>
      </c>
      <c r="B2579" s="63" t="s">
        <v>5284</v>
      </c>
      <c r="C2579" s="64">
        <v>450</v>
      </c>
    </row>
    <row r="2580" spans="1:3">
      <c r="A2580" s="59" t="s">
        <v>5285</v>
      </c>
      <c r="B2580" s="60" t="s">
        <v>5286</v>
      </c>
      <c r="C2580" s="61">
        <v>506</v>
      </c>
    </row>
    <row r="2581" spans="1:3">
      <c r="A2581" s="62" t="s">
        <v>5287</v>
      </c>
      <c r="B2581" s="63" t="s">
        <v>5288</v>
      </c>
      <c r="C2581" s="64">
        <v>679</v>
      </c>
    </row>
    <row r="2582" spans="1:3">
      <c r="A2582" s="59" t="s">
        <v>5289</v>
      </c>
      <c r="B2582" s="60" t="s">
        <v>5290</v>
      </c>
      <c r="C2582" s="61">
        <v>0</v>
      </c>
    </row>
    <row r="2583" spans="1:3">
      <c r="A2583" s="62" t="s">
        <v>5291</v>
      </c>
      <c r="B2583" s="63" t="s">
        <v>5292</v>
      </c>
      <c r="C2583" s="64">
        <v>0</v>
      </c>
    </row>
    <row r="2584" spans="1:3">
      <c r="A2584" s="59" t="s">
        <v>5293</v>
      </c>
      <c r="B2584" s="60" t="s">
        <v>5294</v>
      </c>
      <c r="C2584" s="61">
        <v>0</v>
      </c>
    </row>
    <row r="2585" spans="1:3">
      <c r="A2585" s="62" t="s">
        <v>5295</v>
      </c>
      <c r="B2585" s="63" t="s">
        <v>5296</v>
      </c>
      <c r="C2585" s="64">
        <v>0</v>
      </c>
    </row>
    <row r="2586" spans="1:3">
      <c r="A2586" s="59" t="s">
        <v>5297</v>
      </c>
      <c r="B2586" s="60" t="s">
        <v>5298</v>
      </c>
      <c r="C2586" s="61">
        <v>0</v>
      </c>
    </row>
    <row r="2587" spans="1:3">
      <c r="A2587" s="62" t="s">
        <v>5299</v>
      </c>
      <c r="B2587" s="63" t="s">
        <v>5300</v>
      </c>
      <c r="C2587" s="64">
        <v>0</v>
      </c>
    </row>
    <row r="2588" spans="1:3">
      <c r="A2588" s="59" t="s">
        <v>5301</v>
      </c>
      <c r="B2588" s="60" t="s">
        <v>5302</v>
      </c>
      <c r="C2588" s="61">
        <v>0</v>
      </c>
    </row>
    <row r="2589" spans="1:3">
      <c r="A2589" s="62" t="s">
        <v>5303</v>
      </c>
      <c r="B2589" s="63" t="s">
        <v>5304</v>
      </c>
      <c r="C2589" s="64">
        <v>0</v>
      </c>
    </row>
    <row r="2590" spans="1:3">
      <c r="A2590" s="59" t="s">
        <v>5305</v>
      </c>
      <c r="B2590" s="60" t="s">
        <v>5306</v>
      </c>
      <c r="C2590" s="61">
        <v>0</v>
      </c>
    </row>
    <row r="2591" spans="1:3">
      <c r="A2591" s="62" t="s">
        <v>5307</v>
      </c>
      <c r="B2591" s="63" t="s">
        <v>5308</v>
      </c>
      <c r="C2591" s="64">
        <v>0</v>
      </c>
    </row>
    <row r="2592" spans="1:3">
      <c r="A2592" s="59" t="s">
        <v>5309</v>
      </c>
      <c r="B2592" s="60" t="s">
        <v>5310</v>
      </c>
      <c r="C2592" s="61">
        <v>0</v>
      </c>
    </row>
    <row r="2593" spans="1:3">
      <c r="A2593" s="62" t="s">
        <v>5311</v>
      </c>
      <c r="B2593" s="63" t="s">
        <v>5312</v>
      </c>
      <c r="C2593" s="64">
        <v>0</v>
      </c>
    </row>
    <row r="2594" spans="1:3">
      <c r="A2594" s="59" t="s">
        <v>5313</v>
      </c>
      <c r="B2594" s="60" t="s">
        <v>5314</v>
      </c>
      <c r="C2594" s="61">
        <v>0</v>
      </c>
    </row>
    <row r="2595" spans="1:3">
      <c r="A2595" s="62" t="s">
        <v>5315</v>
      </c>
      <c r="B2595" s="63" t="s">
        <v>5316</v>
      </c>
      <c r="C2595" s="64">
        <v>0</v>
      </c>
    </row>
    <row r="2596" spans="1:3">
      <c r="A2596" s="59" t="s">
        <v>5317</v>
      </c>
      <c r="B2596" s="60" t="s">
        <v>5318</v>
      </c>
      <c r="C2596" s="61">
        <v>0</v>
      </c>
    </row>
    <row r="2597" spans="1:3">
      <c r="A2597" s="62" t="s">
        <v>5319</v>
      </c>
      <c r="B2597" s="63" t="s">
        <v>5320</v>
      </c>
      <c r="C2597" s="64">
        <v>0</v>
      </c>
    </row>
    <row r="2598" spans="1:3">
      <c r="A2598" s="59" t="s">
        <v>5321</v>
      </c>
      <c r="B2598" s="60" t="s">
        <v>5322</v>
      </c>
      <c r="C2598" s="61">
        <v>0</v>
      </c>
    </row>
    <row r="2599" spans="1:3">
      <c r="A2599" s="62" t="s">
        <v>5323</v>
      </c>
      <c r="B2599" s="63" t="s">
        <v>5324</v>
      </c>
      <c r="C2599" s="64">
        <v>0</v>
      </c>
    </row>
    <row r="2600" spans="1:3">
      <c r="A2600" s="59" t="s">
        <v>5325</v>
      </c>
      <c r="B2600" s="60" t="s">
        <v>5326</v>
      </c>
      <c r="C2600" s="61">
        <v>0</v>
      </c>
    </row>
    <row r="2601" spans="1:3">
      <c r="A2601" s="62" t="s">
        <v>5327</v>
      </c>
      <c r="B2601" s="63" t="s">
        <v>5328</v>
      </c>
      <c r="C2601" s="64">
        <v>0</v>
      </c>
    </row>
    <row r="2602" spans="1:3">
      <c r="A2602" s="59" t="s">
        <v>5329</v>
      </c>
      <c r="B2602" s="60" t="s">
        <v>5330</v>
      </c>
      <c r="C2602" s="61">
        <v>0</v>
      </c>
    </row>
    <row r="2603" spans="1:3">
      <c r="A2603" s="62" t="s">
        <v>5331</v>
      </c>
      <c r="B2603" s="63" t="s">
        <v>5332</v>
      </c>
      <c r="C2603" s="64">
        <v>0</v>
      </c>
    </row>
    <row r="2604" spans="1:3">
      <c r="A2604" s="59" t="s">
        <v>5333</v>
      </c>
      <c r="B2604" s="60" t="s">
        <v>5334</v>
      </c>
      <c r="C2604" s="61">
        <v>0</v>
      </c>
    </row>
    <row r="2605" spans="1:3">
      <c r="A2605" s="62" t="s">
        <v>5335</v>
      </c>
      <c r="B2605" s="63" t="s">
        <v>5336</v>
      </c>
      <c r="C2605" s="64">
        <v>0</v>
      </c>
    </row>
    <row r="2606" spans="1:3">
      <c r="A2606" s="59" t="s">
        <v>5337</v>
      </c>
      <c r="B2606" s="60" t="s">
        <v>5338</v>
      </c>
      <c r="C2606" s="61">
        <v>0</v>
      </c>
    </row>
    <row r="2607" spans="1:3">
      <c r="A2607" s="62" t="s">
        <v>5339</v>
      </c>
      <c r="B2607" s="63" t="s">
        <v>5340</v>
      </c>
      <c r="C2607" s="64">
        <v>0</v>
      </c>
    </row>
    <row r="2608" spans="1:3">
      <c r="A2608" s="59" t="s">
        <v>5341</v>
      </c>
      <c r="B2608" s="60" t="s">
        <v>5342</v>
      </c>
      <c r="C2608" s="61">
        <v>0</v>
      </c>
    </row>
    <row r="2609" spans="1:3">
      <c r="A2609" s="62" t="s">
        <v>5343</v>
      </c>
      <c r="B2609" s="63" t="s">
        <v>5344</v>
      </c>
      <c r="C2609" s="64">
        <v>0</v>
      </c>
    </row>
    <row r="2610" spans="1:3">
      <c r="A2610" s="59" t="s">
        <v>5345</v>
      </c>
      <c r="B2610" s="60" t="s">
        <v>5346</v>
      </c>
      <c r="C2610" s="61">
        <v>0</v>
      </c>
    </row>
    <row r="2611" spans="1:3">
      <c r="A2611" s="62" t="s">
        <v>5347</v>
      </c>
      <c r="B2611" s="63" t="s">
        <v>5348</v>
      </c>
      <c r="C2611" s="64">
        <v>0</v>
      </c>
    </row>
    <row r="2612" spans="1:3">
      <c r="A2612" s="59" t="s">
        <v>5349</v>
      </c>
      <c r="B2612" s="60" t="s">
        <v>5350</v>
      </c>
      <c r="C2612" s="61">
        <v>0</v>
      </c>
    </row>
    <row r="2613" spans="1:3">
      <c r="A2613" s="62" t="s">
        <v>5351</v>
      </c>
      <c r="B2613" s="63" t="s">
        <v>5352</v>
      </c>
      <c r="C2613" s="64">
        <v>0</v>
      </c>
    </row>
    <row r="2614" spans="1:3">
      <c r="A2614" s="59" t="s">
        <v>5353</v>
      </c>
      <c r="B2614" s="60" t="s">
        <v>5354</v>
      </c>
      <c r="C2614" s="61">
        <v>0</v>
      </c>
    </row>
    <row r="2615" spans="1:3">
      <c r="A2615" s="62" t="s">
        <v>5355</v>
      </c>
      <c r="B2615" s="63" t="s">
        <v>5356</v>
      </c>
      <c r="C2615" s="64">
        <v>0</v>
      </c>
    </row>
    <row r="2616" spans="1:3">
      <c r="A2616" s="59" t="s">
        <v>5357</v>
      </c>
      <c r="B2616" s="60" t="s">
        <v>5358</v>
      </c>
      <c r="C2616" s="61">
        <v>0</v>
      </c>
    </row>
    <row r="2617" spans="1:3">
      <c r="A2617" s="62" t="s">
        <v>5359</v>
      </c>
      <c r="B2617" s="63" t="s">
        <v>5360</v>
      </c>
      <c r="C2617" s="64">
        <v>0</v>
      </c>
    </row>
    <row r="2618" spans="1:3">
      <c r="A2618" s="59" t="s">
        <v>5361</v>
      </c>
      <c r="B2618" s="60" t="s">
        <v>5362</v>
      </c>
      <c r="C2618" s="61">
        <v>1.9319999999999999</v>
      </c>
    </row>
    <row r="2619" spans="1:3">
      <c r="A2619" s="62" t="s">
        <v>5363</v>
      </c>
      <c r="B2619" s="63" t="s">
        <v>5364</v>
      </c>
      <c r="C2619" s="64">
        <v>3.073</v>
      </c>
    </row>
    <row r="2620" spans="1:3">
      <c r="A2620" s="59" t="s">
        <v>5365</v>
      </c>
      <c r="B2620" s="60" t="s">
        <v>5366</v>
      </c>
      <c r="C2620" s="61">
        <v>2.9620000000000002</v>
      </c>
    </row>
    <row r="2621" spans="1:3">
      <c r="A2621" s="62" t="s">
        <v>5367</v>
      </c>
      <c r="B2621" s="63" t="s">
        <v>5368</v>
      </c>
      <c r="C2621" s="64">
        <v>1.601</v>
      </c>
    </row>
    <row r="2622" spans="1:3">
      <c r="A2622" s="59" t="s">
        <v>5369</v>
      </c>
      <c r="B2622" s="60" t="s">
        <v>5370</v>
      </c>
      <c r="C2622" s="61">
        <v>1.821</v>
      </c>
    </row>
    <row r="2623" spans="1:3">
      <c r="A2623" s="62" t="s">
        <v>5371</v>
      </c>
      <c r="B2623" s="63" t="s">
        <v>5372</v>
      </c>
      <c r="C2623" s="64">
        <v>2.9620000000000002</v>
      </c>
    </row>
    <row r="2624" spans="1:3">
      <c r="A2624" s="59" t="s">
        <v>5373</v>
      </c>
      <c r="B2624" s="60" t="s">
        <v>5374</v>
      </c>
      <c r="C2624" s="61">
        <v>4.2809999999999997</v>
      </c>
    </row>
    <row r="2625" spans="1:3">
      <c r="A2625" s="62" t="s">
        <v>5375</v>
      </c>
      <c r="B2625" s="63" t="s">
        <v>5376</v>
      </c>
      <c r="C2625" s="64">
        <v>2.653</v>
      </c>
    </row>
    <row r="2626" spans="1:3">
      <c r="A2626" s="59" t="s">
        <v>5377</v>
      </c>
      <c r="B2626" s="60" t="s">
        <v>5378</v>
      </c>
      <c r="C2626" s="61">
        <v>4.2759999999999998</v>
      </c>
    </row>
    <row r="2627" spans="1:3">
      <c r="A2627" s="62" t="s">
        <v>5379</v>
      </c>
      <c r="B2627" s="63" t="s">
        <v>5380</v>
      </c>
      <c r="C2627" s="64">
        <v>41</v>
      </c>
    </row>
    <row r="2628" spans="1:3">
      <c r="A2628" s="59" t="s">
        <v>5381</v>
      </c>
      <c r="B2628" s="60" t="s">
        <v>5382</v>
      </c>
      <c r="C2628" s="61">
        <v>48</v>
      </c>
    </row>
    <row r="2629" spans="1:3">
      <c r="A2629" s="62" t="s">
        <v>5383</v>
      </c>
      <c r="B2629" s="63" t="s">
        <v>5384</v>
      </c>
      <c r="C2629" s="64">
        <v>56</v>
      </c>
    </row>
    <row r="2630" spans="1:3">
      <c r="A2630" s="59" t="s">
        <v>5385</v>
      </c>
      <c r="B2630" s="60" t="s">
        <v>5386</v>
      </c>
      <c r="C2630" s="61">
        <v>130</v>
      </c>
    </row>
    <row r="2631" spans="1:3">
      <c r="A2631" s="62" t="s">
        <v>5387</v>
      </c>
      <c r="B2631" s="63" t="s">
        <v>5388</v>
      </c>
      <c r="C2631" s="64">
        <v>162</v>
      </c>
    </row>
    <row r="2632" spans="1:3">
      <c r="A2632" s="59" t="s">
        <v>5389</v>
      </c>
      <c r="B2632" s="60" t="s">
        <v>5390</v>
      </c>
      <c r="C2632" s="61">
        <v>43</v>
      </c>
    </row>
    <row r="2633" spans="1:3">
      <c r="A2633" s="62" t="s">
        <v>5391</v>
      </c>
      <c r="B2633" s="63" t="s">
        <v>5392</v>
      </c>
      <c r="C2633" s="64">
        <v>48</v>
      </c>
    </row>
    <row r="2634" spans="1:3">
      <c r="A2634" s="59" t="s">
        <v>5393</v>
      </c>
      <c r="B2634" s="60" t="s">
        <v>5394</v>
      </c>
      <c r="C2634" s="61">
        <v>56</v>
      </c>
    </row>
    <row r="2635" spans="1:3">
      <c r="A2635" s="62" t="s">
        <v>5395</v>
      </c>
      <c r="B2635" s="63" t="s">
        <v>5396</v>
      </c>
      <c r="C2635" s="64">
        <v>72</v>
      </c>
    </row>
    <row r="2636" spans="1:3">
      <c r="A2636" s="59" t="s">
        <v>5397</v>
      </c>
      <c r="B2636" s="60" t="s">
        <v>5398</v>
      </c>
      <c r="C2636" s="61">
        <v>130</v>
      </c>
    </row>
    <row r="2637" spans="1:3">
      <c r="A2637" s="62" t="s">
        <v>5399</v>
      </c>
      <c r="B2637" s="63" t="s">
        <v>5400</v>
      </c>
      <c r="C2637" s="64">
        <v>162</v>
      </c>
    </row>
    <row r="2638" spans="1:3">
      <c r="A2638" s="59" t="s">
        <v>5401</v>
      </c>
      <c r="B2638" s="60" t="s">
        <v>5402</v>
      </c>
      <c r="C2638" s="61">
        <v>0</v>
      </c>
    </row>
    <row r="2639" spans="1:3">
      <c r="A2639" s="62" t="s">
        <v>5403</v>
      </c>
      <c r="B2639" s="63" t="s">
        <v>5404</v>
      </c>
      <c r="C2639" s="64">
        <v>0</v>
      </c>
    </row>
    <row r="2640" spans="1:3">
      <c r="A2640" s="59" t="s">
        <v>5405</v>
      </c>
      <c r="B2640" s="60" t="s">
        <v>5406</v>
      </c>
      <c r="C2640" s="61">
        <v>0</v>
      </c>
    </row>
    <row r="2641" spans="1:3">
      <c r="A2641" s="62" t="s">
        <v>5407</v>
      </c>
      <c r="B2641" s="63" t="s">
        <v>5408</v>
      </c>
      <c r="C2641" s="64">
        <v>0</v>
      </c>
    </row>
    <row r="2642" spans="1:3">
      <c r="A2642" s="59" t="s">
        <v>5409</v>
      </c>
      <c r="B2642" s="60" t="s">
        <v>5410</v>
      </c>
      <c r="C2642" s="61">
        <v>0</v>
      </c>
    </row>
    <row r="2643" spans="1:3">
      <c r="A2643" s="62" t="s">
        <v>5411</v>
      </c>
      <c r="B2643" s="63" t="s">
        <v>5412</v>
      </c>
      <c r="C2643" s="64">
        <v>0</v>
      </c>
    </row>
    <row r="2644" spans="1:3">
      <c r="A2644" s="59" t="s">
        <v>5413</v>
      </c>
      <c r="B2644" s="60" t="s">
        <v>5414</v>
      </c>
      <c r="C2644" s="61">
        <v>0</v>
      </c>
    </row>
    <row r="2645" spans="1:3">
      <c r="A2645" s="62" t="s">
        <v>5415</v>
      </c>
      <c r="B2645" s="63" t="s">
        <v>5416</v>
      </c>
      <c r="C2645" s="64">
        <v>0</v>
      </c>
    </row>
    <row r="2646" spans="1:3">
      <c r="A2646" s="59" t="s">
        <v>5417</v>
      </c>
      <c r="B2646" s="60" t="s">
        <v>5418</v>
      </c>
      <c r="C2646" s="61">
        <v>0</v>
      </c>
    </row>
    <row r="2647" spans="1:3">
      <c r="A2647" s="62" t="s">
        <v>5419</v>
      </c>
      <c r="B2647" s="63" t="s">
        <v>5420</v>
      </c>
      <c r="C2647" s="64">
        <v>0</v>
      </c>
    </row>
    <row r="2648" spans="1:3">
      <c r="A2648" s="59" t="s">
        <v>5421</v>
      </c>
      <c r="B2648" s="60" t="s">
        <v>5422</v>
      </c>
      <c r="C2648" s="61">
        <v>0</v>
      </c>
    </row>
    <row r="2649" spans="1:3">
      <c r="A2649" s="62" t="s">
        <v>5423</v>
      </c>
      <c r="B2649" s="63" t="s">
        <v>5424</v>
      </c>
      <c r="C2649" s="64">
        <v>0</v>
      </c>
    </row>
    <row r="2650" spans="1:3">
      <c r="A2650" s="59" t="s">
        <v>5425</v>
      </c>
      <c r="B2650" s="60" t="s">
        <v>5426</v>
      </c>
      <c r="C2650" s="61">
        <v>0</v>
      </c>
    </row>
    <row r="2651" spans="1:3">
      <c r="A2651" s="62" t="s">
        <v>5427</v>
      </c>
      <c r="B2651" s="63" t="s">
        <v>5428</v>
      </c>
      <c r="C2651" s="64">
        <v>0</v>
      </c>
    </row>
    <row r="2652" spans="1:3">
      <c r="A2652" s="59" t="s">
        <v>5429</v>
      </c>
      <c r="B2652" s="60" t="s">
        <v>5430</v>
      </c>
      <c r="C2652" s="61">
        <v>0</v>
      </c>
    </row>
    <row r="2653" spans="1:3">
      <c r="A2653" s="62" t="s">
        <v>5431</v>
      </c>
      <c r="B2653" s="63" t="s">
        <v>5432</v>
      </c>
      <c r="C2653" s="64">
        <v>0</v>
      </c>
    </row>
    <row r="2654" spans="1:3">
      <c r="A2654" s="59" t="s">
        <v>5433</v>
      </c>
      <c r="B2654" s="60" t="s">
        <v>5434</v>
      </c>
      <c r="C2654" s="61">
        <v>0</v>
      </c>
    </row>
    <row r="2655" spans="1:3">
      <c r="A2655" s="62" t="s">
        <v>5435</v>
      </c>
      <c r="B2655" s="63" t="s">
        <v>5436</v>
      </c>
      <c r="C2655" s="64">
        <v>0</v>
      </c>
    </row>
    <row r="2656" spans="1:3">
      <c r="A2656" s="59" t="s">
        <v>5437</v>
      </c>
      <c r="B2656" s="60" t="s">
        <v>5438</v>
      </c>
      <c r="C2656" s="61">
        <v>0</v>
      </c>
    </row>
    <row r="2657" spans="1:3">
      <c r="A2657" s="62" t="s">
        <v>5439</v>
      </c>
      <c r="B2657" s="63" t="s">
        <v>5440</v>
      </c>
      <c r="C2657" s="64">
        <v>0</v>
      </c>
    </row>
    <row r="2658" spans="1:3">
      <c r="A2658" s="59" t="s">
        <v>5441</v>
      </c>
      <c r="B2658" s="60" t="s">
        <v>5442</v>
      </c>
      <c r="C2658" s="61">
        <v>0</v>
      </c>
    </row>
    <row r="2659" spans="1:3">
      <c r="A2659" s="62" t="s">
        <v>5443</v>
      </c>
      <c r="B2659" s="63" t="s">
        <v>5444</v>
      </c>
      <c r="C2659" s="64">
        <v>0</v>
      </c>
    </row>
    <row r="2660" spans="1:3">
      <c r="A2660" s="59" t="s">
        <v>5445</v>
      </c>
      <c r="B2660" s="60" t="s">
        <v>5446</v>
      </c>
      <c r="C2660" s="61">
        <v>0</v>
      </c>
    </row>
    <row r="2661" spans="1:3">
      <c r="A2661" s="62" t="s">
        <v>5447</v>
      </c>
      <c r="B2661" s="63" t="s">
        <v>5448</v>
      </c>
      <c r="C2661" s="64">
        <v>0</v>
      </c>
    </row>
    <row r="2662" spans="1:3">
      <c r="A2662" s="59" t="s">
        <v>5449</v>
      </c>
      <c r="B2662" s="60" t="s">
        <v>5450</v>
      </c>
      <c r="C2662" s="61">
        <v>0</v>
      </c>
    </row>
    <row r="2663" spans="1:3">
      <c r="A2663" s="62" t="s">
        <v>5451</v>
      </c>
      <c r="B2663" s="63" t="s">
        <v>5452</v>
      </c>
      <c r="C2663" s="64">
        <v>0</v>
      </c>
    </row>
    <row r="2664" spans="1:3">
      <c r="A2664" s="59" t="s">
        <v>5453</v>
      </c>
      <c r="B2664" s="60" t="s">
        <v>5454</v>
      </c>
      <c r="C2664" s="61">
        <v>0</v>
      </c>
    </row>
    <row r="2665" spans="1:3">
      <c r="A2665" s="62" t="s">
        <v>5455</v>
      </c>
      <c r="B2665" s="63" t="s">
        <v>5456</v>
      </c>
      <c r="C2665" s="64">
        <v>0</v>
      </c>
    </row>
    <row r="2666" spans="1:3">
      <c r="A2666" s="59" t="s">
        <v>5457</v>
      </c>
      <c r="B2666" s="60" t="s">
        <v>5458</v>
      </c>
      <c r="C2666" s="61">
        <v>0</v>
      </c>
    </row>
    <row r="2667" spans="1:3">
      <c r="A2667" s="62" t="s">
        <v>5459</v>
      </c>
      <c r="B2667" s="63" t="s">
        <v>5460</v>
      </c>
      <c r="C2667" s="64">
        <v>0</v>
      </c>
    </row>
    <row r="2668" spans="1:3">
      <c r="A2668" s="59" t="s">
        <v>5461</v>
      </c>
      <c r="B2668" s="60" t="s">
        <v>5462</v>
      </c>
      <c r="C2668" s="61">
        <v>0.47399999999999998</v>
      </c>
    </row>
    <row r="2669" spans="1:3">
      <c r="A2669" s="62" t="s">
        <v>5463</v>
      </c>
      <c r="B2669" s="63" t="s">
        <v>5464</v>
      </c>
      <c r="C2669" s="64">
        <v>0.47699999999999998</v>
      </c>
    </row>
    <row r="2670" spans="1:3">
      <c r="A2670" s="59" t="s">
        <v>5465</v>
      </c>
      <c r="B2670" s="60" t="s">
        <v>5466</v>
      </c>
      <c r="C2670" s="61">
        <v>0.52400000000000002</v>
      </c>
    </row>
    <row r="2671" spans="1:3">
      <c r="A2671" s="62" t="s">
        <v>5467</v>
      </c>
      <c r="B2671" s="63" t="s">
        <v>5468</v>
      </c>
      <c r="C2671" s="64">
        <v>0.52700000000000002</v>
      </c>
    </row>
    <row r="2672" spans="1:3">
      <c r="A2672" s="59" t="s">
        <v>5469</v>
      </c>
      <c r="B2672" s="60" t="s">
        <v>5470</v>
      </c>
      <c r="C2672" s="61">
        <v>0.69199999999999995</v>
      </c>
    </row>
    <row r="2673" spans="1:3">
      <c r="A2673" s="62" t="s">
        <v>5471</v>
      </c>
      <c r="B2673" s="63" t="s">
        <v>5472</v>
      </c>
      <c r="C2673" s="64">
        <v>0</v>
      </c>
    </row>
    <row r="2674" spans="1:3">
      <c r="A2674" s="59" t="s">
        <v>5473</v>
      </c>
      <c r="B2674" s="60" t="s">
        <v>5474</v>
      </c>
      <c r="C2674" s="61">
        <v>0.69499999999999995</v>
      </c>
    </row>
    <row r="2675" spans="1:3">
      <c r="A2675" s="62" t="s">
        <v>5475</v>
      </c>
      <c r="B2675" s="63" t="s">
        <v>5476</v>
      </c>
      <c r="C2675" s="64">
        <v>0.73199999999999998</v>
      </c>
    </row>
    <row r="2676" spans="1:3">
      <c r="A2676" s="59" t="s">
        <v>5477</v>
      </c>
      <c r="B2676" s="60" t="s">
        <v>5478</v>
      </c>
      <c r="C2676" s="61">
        <v>0.73499999999999999</v>
      </c>
    </row>
    <row r="2677" spans="1:3">
      <c r="A2677" s="62" t="s">
        <v>5479</v>
      </c>
      <c r="B2677" s="63" t="s">
        <v>5480</v>
      </c>
      <c r="C2677" s="64">
        <v>0.83299999999999996</v>
      </c>
    </row>
    <row r="2678" spans="1:3">
      <c r="A2678" s="59" t="s">
        <v>5481</v>
      </c>
      <c r="B2678" s="60" t="s">
        <v>5482</v>
      </c>
      <c r="C2678" s="61">
        <v>1.532</v>
      </c>
    </row>
    <row r="2679" spans="1:3">
      <c r="A2679" s="62" t="s">
        <v>5483</v>
      </c>
      <c r="B2679" s="63" t="s">
        <v>5484</v>
      </c>
      <c r="C2679" s="64">
        <v>0</v>
      </c>
    </row>
    <row r="2680" spans="1:3">
      <c r="A2680" s="59" t="s">
        <v>5485</v>
      </c>
      <c r="B2680" s="60" t="s">
        <v>5486</v>
      </c>
      <c r="C2680" s="61">
        <v>1.5509999999999999</v>
      </c>
    </row>
    <row r="2681" spans="1:3">
      <c r="A2681" s="62" t="s">
        <v>5487</v>
      </c>
      <c r="B2681" s="63" t="s">
        <v>5488</v>
      </c>
      <c r="C2681" s="64">
        <v>1.6870000000000001</v>
      </c>
    </row>
    <row r="2682" spans="1:3">
      <c r="A2682" s="59" t="s">
        <v>5489</v>
      </c>
      <c r="B2682" s="60" t="s">
        <v>5490</v>
      </c>
      <c r="C2682" s="61">
        <v>3.2879999999999998</v>
      </c>
    </row>
    <row r="2683" spans="1:3">
      <c r="A2683" s="62" t="s">
        <v>5491</v>
      </c>
      <c r="B2683" s="63" t="s">
        <v>5492</v>
      </c>
      <c r="C2683" s="64">
        <v>3.7210000000000001</v>
      </c>
    </row>
    <row r="2684" spans="1:3">
      <c r="A2684" s="59" t="s">
        <v>5493</v>
      </c>
      <c r="B2684" s="60" t="s">
        <v>1280</v>
      </c>
      <c r="C2684" s="61">
        <v>0.51200000000000001</v>
      </c>
    </row>
    <row r="2685" spans="1:3">
      <c r="A2685" s="62" t="s">
        <v>5494</v>
      </c>
      <c r="B2685" s="63" t="s">
        <v>1282</v>
      </c>
      <c r="C2685" s="64">
        <v>0.51500000000000001</v>
      </c>
    </row>
    <row r="2686" spans="1:3">
      <c r="A2686" s="59" t="s">
        <v>5495</v>
      </c>
      <c r="B2686" s="60" t="s">
        <v>5496</v>
      </c>
      <c r="C2686" s="61">
        <v>0.749</v>
      </c>
    </row>
    <row r="2687" spans="1:3">
      <c r="A2687" s="62" t="s">
        <v>5497</v>
      </c>
      <c r="B2687" s="63" t="s">
        <v>5498</v>
      </c>
      <c r="C2687" s="64">
        <v>0.752</v>
      </c>
    </row>
    <row r="2688" spans="1:3">
      <c r="A2688" s="59" t="s">
        <v>5499</v>
      </c>
      <c r="B2688" s="60" t="s">
        <v>5500</v>
      </c>
      <c r="C2688" s="61">
        <v>0.78900000000000003</v>
      </c>
    </row>
    <row r="2689" spans="1:3">
      <c r="A2689" s="62" t="s">
        <v>5501</v>
      </c>
      <c r="B2689" s="63" t="s">
        <v>5502</v>
      </c>
      <c r="C2689" s="64">
        <v>0.79200000000000004</v>
      </c>
    </row>
    <row r="2690" spans="1:3">
      <c r="A2690" s="59" t="s">
        <v>5503</v>
      </c>
      <c r="B2690" s="60" t="s">
        <v>5504</v>
      </c>
      <c r="C2690" s="61">
        <v>1.589</v>
      </c>
    </row>
    <row r="2691" spans="1:3">
      <c r="A2691" s="62" t="s">
        <v>5505</v>
      </c>
      <c r="B2691" s="63" t="s">
        <v>5506</v>
      </c>
      <c r="C2691" s="64">
        <v>1.6080000000000001</v>
      </c>
    </row>
    <row r="2692" spans="1:3">
      <c r="A2692" s="59" t="s">
        <v>5507</v>
      </c>
      <c r="B2692" s="60" t="s">
        <v>5508</v>
      </c>
      <c r="C2692" s="61">
        <v>1.7450000000000001</v>
      </c>
    </row>
    <row r="2693" spans="1:3">
      <c r="A2693" s="62" t="s">
        <v>5509</v>
      </c>
      <c r="B2693" s="63" t="s">
        <v>5510</v>
      </c>
      <c r="C2693" s="64">
        <v>3.3450000000000002</v>
      </c>
    </row>
    <row r="2694" spans="1:3">
      <c r="A2694" s="59" t="s">
        <v>5511</v>
      </c>
      <c r="B2694" s="60" t="s">
        <v>5512</v>
      </c>
      <c r="C2694" s="61">
        <v>3.7789999999999999</v>
      </c>
    </row>
    <row r="2695" spans="1:3">
      <c r="A2695" s="62" t="s">
        <v>5513</v>
      </c>
      <c r="B2695" s="63" t="s">
        <v>5514</v>
      </c>
      <c r="C2695" s="64">
        <v>0.89100000000000001</v>
      </c>
    </row>
    <row r="2696" spans="1:3">
      <c r="A2696" s="59" t="s">
        <v>5515</v>
      </c>
      <c r="B2696" s="60" t="s">
        <v>5516</v>
      </c>
      <c r="C2696" s="61">
        <v>1.585</v>
      </c>
    </row>
    <row r="2697" spans="1:3">
      <c r="A2697" s="62" t="s">
        <v>5517</v>
      </c>
      <c r="B2697" s="63" t="s">
        <v>5518</v>
      </c>
      <c r="C2697" s="64">
        <v>1.5880000000000001</v>
      </c>
    </row>
    <row r="2698" spans="1:3">
      <c r="A2698" s="59" t="s">
        <v>5519</v>
      </c>
      <c r="B2698" s="60" t="s">
        <v>5520</v>
      </c>
      <c r="C2698" s="61">
        <v>1.728</v>
      </c>
    </row>
    <row r="2699" spans="1:3">
      <c r="A2699" s="62" t="s">
        <v>5521</v>
      </c>
      <c r="B2699" s="63" t="s">
        <v>5522</v>
      </c>
      <c r="C2699" s="64">
        <v>1.7310000000000001</v>
      </c>
    </row>
    <row r="2700" spans="1:3">
      <c r="A2700" s="59" t="s">
        <v>5523</v>
      </c>
      <c r="B2700" s="60" t="s">
        <v>5524</v>
      </c>
      <c r="C2700" s="61">
        <v>2.0459999999999998</v>
      </c>
    </row>
    <row r="2701" spans="1:3">
      <c r="A2701" s="62" t="s">
        <v>5525</v>
      </c>
      <c r="B2701" s="63" t="s">
        <v>5526</v>
      </c>
      <c r="C2701" s="64">
        <v>2.8010000000000002</v>
      </c>
    </row>
    <row r="2702" spans="1:3">
      <c r="A2702" s="59" t="s">
        <v>5527</v>
      </c>
      <c r="B2702" s="60" t="s">
        <v>5528</v>
      </c>
      <c r="C2702" s="61">
        <v>4.0750000000000002</v>
      </c>
    </row>
    <row r="2703" spans="1:3">
      <c r="A2703" s="62" t="s">
        <v>5529</v>
      </c>
      <c r="B2703" s="63" t="s">
        <v>5530</v>
      </c>
      <c r="C2703" s="64">
        <v>7.484</v>
      </c>
    </row>
    <row r="2704" spans="1:3">
      <c r="A2704" s="59" t="s">
        <v>5531</v>
      </c>
      <c r="B2704" s="60" t="s">
        <v>5532</v>
      </c>
      <c r="C2704" s="61">
        <v>9.2119999999999997</v>
      </c>
    </row>
    <row r="2705" spans="1:3">
      <c r="A2705" s="62" t="s">
        <v>5533</v>
      </c>
      <c r="B2705" s="63" t="s">
        <v>5534</v>
      </c>
      <c r="C2705" s="64">
        <v>15.48</v>
      </c>
    </row>
    <row r="2706" spans="1:3">
      <c r="A2706" s="59" t="s">
        <v>5535</v>
      </c>
      <c r="B2706" s="60" t="s">
        <v>5534</v>
      </c>
      <c r="C2706" s="61">
        <v>0</v>
      </c>
    </row>
    <row r="2707" spans="1:3">
      <c r="A2707" s="62" t="s">
        <v>5536</v>
      </c>
      <c r="B2707" s="63" t="s">
        <v>5537</v>
      </c>
      <c r="C2707" s="64">
        <v>15.603</v>
      </c>
    </row>
    <row r="2708" spans="1:3">
      <c r="A2708" s="59" t="s">
        <v>5538</v>
      </c>
      <c r="B2708" s="60" t="s">
        <v>5537</v>
      </c>
      <c r="C2708" s="61">
        <v>0</v>
      </c>
    </row>
    <row r="2709" spans="1:3">
      <c r="A2709" s="62" t="s">
        <v>5539</v>
      </c>
      <c r="B2709" s="63" t="s">
        <v>5540</v>
      </c>
      <c r="C2709" s="64">
        <v>15.832000000000001</v>
      </c>
    </row>
    <row r="2710" spans="1:3">
      <c r="A2710" s="59" t="s">
        <v>5541</v>
      </c>
      <c r="B2710" s="60" t="s">
        <v>5540</v>
      </c>
      <c r="C2710" s="61">
        <v>0</v>
      </c>
    </row>
    <row r="2711" spans="1:3">
      <c r="A2711" s="62" t="s">
        <v>5542</v>
      </c>
      <c r="B2711" s="63" t="s">
        <v>5543</v>
      </c>
      <c r="C2711" s="64">
        <v>19.977</v>
      </c>
    </row>
    <row r="2712" spans="1:3">
      <c r="A2712" s="59" t="s">
        <v>5544</v>
      </c>
      <c r="B2712" s="60" t="s">
        <v>5543</v>
      </c>
      <c r="C2712" s="61">
        <v>0</v>
      </c>
    </row>
    <row r="2713" spans="1:3">
      <c r="A2713" s="62" t="s">
        <v>5545</v>
      </c>
      <c r="B2713" s="63" t="s">
        <v>5546</v>
      </c>
      <c r="C2713" s="64">
        <v>20.07</v>
      </c>
    </row>
    <row r="2714" spans="1:3">
      <c r="A2714" s="59" t="s">
        <v>5547</v>
      </c>
      <c r="B2714" s="60" t="s">
        <v>5546</v>
      </c>
      <c r="C2714" s="61">
        <v>0</v>
      </c>
    </row>
    <row r="2715" spans="1:3">
      <c r="A2715" s="62" t="s">
        <v>5548</v>
      </c>
      <c r="B2715" s="63" t="s">
        <v>5549</v>
      </c>
      <c r="C2715" s="64">
        <v>20.617999999999999</v>
      </c>
    </row>
    <row r="2716" spans="1:3">
      <c r="A2716" s="59" t="s">
        <v>5550</v>
      </c>
      <c r="B2716" s="60" t="s">
        <v>5549</v>
      </c>
      <c r="C2716" s="61">
        <v>0</v>
      </c>
    </row>
    <row r="2717" spans="1:3">
      <c r="A2717" s="62" t="s">
        <v>5551</v>
      </c>
      <c r="B2717" s="63" t="s">
        <v>5552</v>
      </c>
      <c r="C2717" s="64">
        <v>29.454000000000001</v>
      </c>
    </row>
    <row r="2718" spans="1:3">
      <c r="A2718" s="59" t="s">
        <v>5553</v>
      </c>
      <c r="B2718" s="60" t="s">
        <v>5552</v>
      </c>
      <c r="C2718" s="61">
        <v>0</v>
      </c>
    </row>
    <row r="2719" spans="1:3">
      <c r="A2719" s="62" t="s">
        <v>5554</v>
      </c>
      <c r="B2719" s="63" t="s">
        <v>5555</v>
      </c>
      <c r="C2719" s="64">
        <v>29.774000000000001</v>
      </c>
    </row>
    <row r="2720" spans="1:3">
      <c r="A2720" s="59" t="s">
        <v>5556</v>
      </c>
      <c r="B2720" s="60" t="s">
        <v>5555</v>
      </c>
      <c r="C2720" s="61">
        <v>0</v>
      </c>
    </row>
    <row r="2721" spans="1:3">
      <c r="A2721" s="62" t="s">
        <v>5557</v>
      </c>
      <c r="B2721" s="63" t="s">
        <v>5558</v>
      </c>
      <c r="C2721" s="64">
        <v>30.856000000000002</v>
      </c>
    </row>
    <row r="2722" spans="1:3">
      <c r="A2722" s="59" t="s">
        <v>5559</v>
      </c>
      <c r="B2722" s="60" t="s">
        <v>5558</v>
      </c>
      <c r="C2722" s="61">
        <v>0</v>
      </c>
    </row>
    <row r="2723" spans="1:3">
      <c r="A2723" s="62" t="s">
        <v>5560</v>
      </c>
      <c r="B2723" s="63" t="s">
        <v>5561</v>
      </c>
      <c r="C2723" s="64">
        <v>51.305999999999997</v>
      </c>
    </row>
    <row r="2724" spans="1:3">
      <c r="A2724" s="59" t="s">
        <v>5562</v>
      </c>
      <c r="B2724" s="60" t="s">
        <v>5561</v>
      </c>
      <c r="C2724" s="61">
        <v>0</v>
      </c>
    </row>
    <row r="2725" spans="1:3">
      <c r="A2725" s="62" t="s">
        <v>5563</v>
      </c>
      <c r="B2725" s="63" t="s">
        <v>5564</v>
      </c>
      <c r="C2725" s="64">
        <v>51.601999999999997</v>
      </c>
    </row>
    <row r="2726" spans="1:3">
      <c r="A2726" s="59" t="s">
        <v>5565</v>
      </c>
      <c r="B2726" s="60" t="s">
        <v>5564</v>
      </c>
      <c r="C2726" s="61">
        <v>0</v>
      </c>
    </row>
    <row r="2727" spans="1:3">
      <c r="A2727" s="62" t="s">
        <v>5566</v>
      </c>
      <c r="B2727" s="63" t="s">
        <v>5567</v>
      </c>
      <c r="C2727" s="64">
        <v>54.552</v>
      </c>
    </row>
    <row r="2728" spans="1:3">
      <c r="A2728" s="59" t="s">
        <v>5568</v>
      </c>
      <c r="B2728" s="60" t="s">
        <v>5567</v>
      </c>
      <c r="C2728" s="61">
        <v>0</v>
      </c>
    </row>
    <row r="2729" spans="1:3">
      <c r="A2729" s="62" t="s">
        <v>5569</v>
      </c>
      <c r="B2729" s="63" t="s">
        <v>5570</v>
      </c>
      <c r="C2729" s="64">
        <v>77.22</v>
      </c>
    </row>
    <row r="2730" spans="1:3">
      <c r="A2730" s="59" t="s">
        <v>5571</v>
      </c>
      <c r="B2730" s="60" t="s">
        <v>5570</v>
      </c>
      <c r="C2730" s="61">
        <v>0</v>
      </c>
    </row>
    <row r="2731" spans="1:3">
      <c r="A2731" s="62" t="s">
        <v>5572</v>
      </c>
      <c r="B2731" s="63" t="s">
        <v>5573</v>
      </c>
      <c r="C2731" s="64">
        <v>81.03</v>
      </c>
    </row>
    <row r="2732" spans="1:3">
      <c r="A2732" s="59" t="s">
        <v>5574</v>
      </c>
      <c r="B2732" s="60" t="s">
        <v>5573</v>
      </c>
      <c r="C2732" s="61">
        <v>0</v>
      </c>
    </row>
    <row r="2733" spans="1:3">
      <c r="A2733" s="62" t="s">
        <v>5575</v>
      </c>
      <c r="B2733" s="63" t="s">
        <v>5576</v>
      </c>
      <c r="C2733" s="64">
        <v>114.149</v>
      </c>
    </row>
    <row r="2734" spans="1:3">
      <c r="A2734" s="59" t="s">
        <v>5577</v>
      </c>
      <c r="B2734" s="60" t="s">
        <v>5576</v>
      </c>
      <c r="C2734" s="61">
        <v>0</v>
      </c>
    </row>
    <row r="2735" spans="1:3">
      <c r="A2735" s="62" t="s">
        <v>5578</v>
      </c>
      <c r="B2735" s="63" t="s">
        <v>5579</v>
      </c>
      <c r="C2735" s="64">
        <v>118.999</v>
      </c>
    </row>
    <row r="2736" spans="1:3">
      <c r="A2736" s="59" t="s">
        <v>5580</v>
      </c>
      <c r="B2736" s="60" t="s">
        <v>5579</v>
      </c>
      <c r="C2736" s="61">
        <v>0</v>
      </c>
    </row>
    <row r="2737" spans="1:3">
      <c r="A2737" s="62" t="s">
        <v>5581</v>
      </c>
      <c r="B2737" s="63" t="s">
        <v>5582</v>
      </c>
      <c r="C2737" s="64">
        <v>177.66399999999999</v>
      </c>
    </row>
    <row r="2738" spans="1:3">
      <c r="A2738" s="59" t="s">
        <v>5583</v>
      </c>
      <c r="B2738" s="60" t="s">
        <v>5582</v>
      </c>
      <c r="C2738" s="61">
        <v>0</v>
      </c>
    </row>
    <row r="2739" spans="1:3">
      <c r="A2739" s="62" t="s">
        <v>5584</v>
      </c>
      <c r="B2739" s="63" t="s">
        <v>5585</v>
      </c>
      <c r="C2739" s="64">
        <v>182.51400000000001</v>
      </c>
    </row>
    <row r="2740" spans="1:3">
      <c r="A2740" s="59" t="s">
        <v>5586</v>
      </c>
      <c r="B2740" s="60" t="s">
        <v>5585</v>
      </c>
      <c r="C2740" s="61">
        <v>0</v>
      </c>
    </row>
    <row r="2741" spans="1:3">
      <c r="A2741" s="62" t="s">
        <v>5587</v>
      </c>
      <c r="B2741" s="63" t="s">
        <v>5588</v>
      </c>
      <c r="C2741" s="64">
        <v>15.135</v>
      </c>
    </row>
    <row r="2742" spans="1:3">
      <c r="A2742" s="59" t="s">
        <v>5589</v>
      </c>
      <c r="B2742" s="60" t="s">
        <v>5590</v>
      </c>
      <c r="C2742" s="61">
        <v>15.257999999999999</v>
      </c>
    </row>
    <row r="2743" spans="1:3">
      <c r="A2743" s="62" t="s">
        <v>5591</v>
      </c>
      <c r="B2743" s="63" t="s">
        <v>5592</v>
      </c>
      <c r="C2743" s="64">
        <v>15.487</v>
      </c>
    </row>
    <row r="2744" spans="1:3">
      <c r="A2744" s="59" t="s">
        <v>5593</v>
      </c>
      <c r="B2744" s="60" t="s">
        <v>5594</v>
      </c>
      <c r="C2744" s="61">
        <v>20.262</v>
      </c>
    </row>
    <row r="2745" spans="1:3">
      <c r="A2745" s="62" t="s">
        <v>5595</v>
      </c>
      <c r="B2745" s="63" t="s">
        <v>5596</v>
      </c>
      <c r="C2745" s="64">
        <v>20.355</v>
      </c>
    </row>
    <row r="2746" spans="1:3">
      <c r="A2746" s="59" t="s">
        <v>5597</v>
      </c>
      <c r="B2746" s="60" t="s">
        <v>5598</v>
      </c>
      <c r="C2746" s="61">
        <v>20.904</v>
      </c>
    </row>
    <row r="2747" spans="1:3">
      <c r="A2747" s="62" t="s">
        <v>5599</v>
      </c>
      <c r="B2747" s="63" t="s">
        <v>5600</v>
      </c>
      <c r="C2747" s="64">
        <v>29.454000000000001</v>
      </c>
    </row>
    <row r="2748" spans="1:3">
      <c r="A2748" s="59" t="s">
        <v>5601</v>
      </c>
      <c r="B2748" s="60" t="s">
        <v>5602</v>
      </c>
      <c r="C2748" s="61">
        <v>29.774000000000001</v>
      </c>
    </row>
    <row r="2749" spans="1:3">
      <c r="A2749" s="62" t="s">
        <v>5603</v>
      </c>
      <c r="B2749" s="63" t="s">
        <v>5604</v>
      </c>
      <c r="C2749" s="64">
        <v>30.856000000000002</v>
      </c>
    </row>
    <row r="2750" spans="1:3">
      <c r="A2750" s="59" t="s">
        <v>5605</v>
      </c>
      <c r="B2750" s="60" t="s">
        <v>5606</v>
      </c>
      <c r="C2750" s="61">
        <v>51.034999999999997</v>
      </c>
    </row>
    <row r="2751" spans="1:3">
      <c r="A2751" s="62" t="s">
        <v>5607</v>
      </c>
      <c r="B2751" s="63" t="s">
        <v>5608</v>
      </c>
      <c r="C2751" s="64">
        <v>51.331000000000003</v>
      </c>
    </row>
    <row r="2752" spans="1:3">
      <c r="A2752" s="59" t="s">
        <v>5609</v>
      </c>
      <c r="B2752" s="60" t="s">
        <v>5610</v>
      </c>
      <c r="C2752" s="61">
        <v>54.281999999999996</v>
      </c>
    </row>
    <row r="2753" spans="1:3">
      <c r="A2753" s="62" t="s">
        <v>5611</v>
      </c>
      <c r="B2753" s="63" t="s">
        <v>5612</v>
      </c>
      <c r="C2753" s="64">
        <v>76.44</v>
      </c>
    </row>
    <row r="2754" spans="1:3">
      <c r="A2754" s="59" t="s">
        <v>5613</v>
      </c>
      <c r="B2754" s="60" t="s">
        <v>5614</v>
      </c>
      <c r="C2754" s="61">
        <v>80.25</v>
      </c>
    </row>
    <row r="2755" spans="1:3">
      <c r="A2755" s="62" t="s">
        <v>5615</v>
      </c>
      <c r="B2755" s="63" t="s">
        <v>5616</v>
      </c>
      <c r="C2755" s="64">
        <v>113.71</v>
      </c>
    </row>
    <row r="2756" spans="1:3">
      <c r="A2756" s="59" t="s">
        <v>5617</v>
      </c>
      <c r="B2756" s="60" t="s">
        <v>5618</v>
      </c>
      <c r="C2756" s="61">
        <v>118.56</v>
      </c>
    </row>
    <row r="2757" spans="1:3">
      <c r="A2757" s="62" t="s">
        <v>5619</v>
      </c>
      <c r="B2757" s="63" t="s">
        <v>5620</v>
      </c>
      <c r="C2757" s="64">
        <v>177.042</v>
      </c>
    </row>
    <row r="2758" spans="1:3">
      <c r="A2758" s="59" t="s">
        <v>5621</v>
      </c>
      <c r="B2758" s="60" t="s">
        <v>5622</v>
      </c>
      <c r="C2758" s="61">
        <v>181.892</v>
      </c>
    </row>
    <row r="2759" spans="1:3">
      <c r="A2759" s="62" t="s">
        <v>5623</v>
      </c>
      <c r="B2759" s="63" t="s">
        <v>5624</v>
      </c>
      <c r="C2759" s="64">
        <v>50.091999999999999</v>
      </c>
    </row>
    <row r="2760" spans="1:3">
      <c r="A2760" s="59" t="s">
        <v>5625</v>
      </c>
      <c r="B2760" s="60" t="s">
        <v>5626</v>
      </c>
      <c r="C2760" s="61">
        <v>0</v>
      </c>
    </row>
    <row r="2761" spans="1:3">
      <c r="A2761" s="62" t="s">
        <v>5627</v>
      </c>
      <c r="B2761" s="63" t="s">
        <v>5628</v>
      </c>
      <c r="C2761" s="64">
        <v>77.218000000000004</v>
      </c>
    </row>
    <row r="2762" spans="1:3">
      <c r="A2762" s="59" t="s">
        <v>5629</v>
      </c>
      <c r="B2762" s="60" t="s">
        <v>5630</v>
      </c>
      <c r="C2762" s="61">
        <v>0</v>
      </c>
    </row>
    <row r="2763" spans="1:3">
      <c r="A2763" s="62" t="s">
        <v>5631</v>
      </c>
      <c r="B2763" s="63" t="s">
        <v>5632</v>
      </c>
      <c r="C2763" s="64">
        <v>110.57299999999999</v>
      </c>
    </row>
    <row r="2764" spans="1:3">
      <c r="A2764" s="59" t="s">
        <v>5633</v>
      </c>
      <c r="B2764" s="60" t="s">
        <v>5634</v>
      </c>
      <c r="C2764" s="61">
        <v>0</v>
      </c>
    </row>
    <row r="2765" spans="1:3">
      <c r="A2765" s="62" t="s">
        <v>5635</v>
      </c>
      <c r="B2765" s="63" t="s">
        <v>5636</v>
      </c>
      <c r="C2765" s="64">
        <v>0</v>
      </c>
    </row>
    <row r="2766" spans="1:3">
      <c r="A2766" s="59" t="s">
        <v>5637</v>
      </c>
      <c r="B2766" s="60" t="s">
        <v>5638</v>
      </c>
      <c r="C2766" s="61">
        <v>50.115000000000002</v>
      </c>
    </row>
    <row r="2767" spans="1:3">
      <c r="A2767" s="62" t="s">
        <v>5639</v>
      </c>
      <c r="B2767" s="63" t="s">
        <v>5640</v>
      </c>
      <c r="C2767" s="64">
        <v>0</v>
      </c>
    </row>
    <row r="2768" spans="1:3">
      <c r="A2768" s="59" t="s">
        <v>5641</v>
      </c>
      <c r="B2768" s="60" t="s">
        <v>5642</v>
      </c>
      <c r="C2768" s="61">
        <v>77.253</v>
      </c>
    </row>
    <row r="2769" spans="1:3">
      <c r="A2769" s="62" t="s">
        <v>5643</v>
      </c>
      <c r="B2769" s="63" t="s">
        <v>5644</v>
      </c>
      <c r="C2769" s="64">
        <v>0</v>
      </c>
    </row>
    <row r="2770" spans="1:3">
      <c r="A2770" s="59" t="s">
        <v>5645</v>
      </c>
      <c r="B2770" s="60" t="s">
        <v>5646</v>
      </c>
      <c r="C2770" s="61">
        <v>110.636</v>
      </c>
    </row>
    <row r="2771" spans="1:3">
      <c r="A2771" s="62" t="s">
        <v>5647</v>
      </c>
      <c r="B2771" s="63" t="s">
        <v>5648</v>
      </c>
      <c r="C2771" s="64">
        <v>0</v>
      </c>
    </row>
    <row r="2772" spans="1:3">
      <c r="A2772" s="59" t="s">
        <v>5649</v>
      </c>
      <c r="B2772" s="60" t="s">
        <v>5650</v>
      </c>
      <c r="C2772" s="61">
        <v>0</v>
      </c>
    </row>
    <row r="2773" spans="1:3">
      <c r="A2773" s="62" t="s">
        <v>5651</v>
      </c>
      <c r="B2773" s="63" t="s">
        <v>5652</v>
      </c>
      <c r="C2773" s="64">
        <v>0</v>
      </c>
    </row>
    <row r="2774" spans="1:3">
      <c r="A2774" s="59" t="s">
        <v>5653</v>
      </c>
      <c r="B2774" s="60" t="s">
        <v>5654</v>
      </c>
      <c r="C2774" s="61">
        <v>49.822000000000003</v>
      </c>
    </row>
    <row r="2775" spans="1:3">
      <c r="A2775" s="62" t="s">
        <v>5655</v>
      </c>
      <c r="B2775" s="63" t="s">
        <v>5656</v>
      </c>
      <c r="C2775" s="64">
        <v>0</v>
      </c>
    </row>
    <row r="2776" spans="1:3">
      <c r="A2776" s="59" t="s">
        <v>5657</v>
      </c>
      <c r="B2776" s="60" t="s">
        <v>5658</v>
      </c>
      <c r="C2776" s="61">
        <v>76.438000000000002</v>
      </c>
    </row>
    <row r="2777" spans="1:3">
      <c r="A2777" s="62" t="s">
        <v>5659</v>
      </c>
      <c r="B2777" s="63" t="s">
        <v>5660</v>
      </c>
      <c r="C2777" s="64">
        <v>0</v>
      </c>
    </row>
    <row r="2778" spans="1:3">
      <c r="A2778" s="59" t="s">
        <v>5661</v>
      </c>
      <c r="B2778" s="60" t="s">
        <v>5662</v>
      </c>
      <c r="C2778" s="61">
        <v>110.19199999999999</v>
      </c>
    </row>
    <row r="2779" spans="1:3">
      <c r="A2779" s="62" t="s">
        <v>5663</v>
      </c>
      <c r="B2779" s="63" t="s">
        <v>5664</v>
      </c>
      <c r="C2779" s="64">
        <v>0</v>
      </c>
    </row>
    <row r="2780" spans="1:3">
      <c r="A2780" s="59" t="s">
        <v>5665</v>
      </c>
      <c r="B2780" s="60" t="s">
        <v>5666</v>
      </c>
      <c r="C2780" s="61">
        <v>0</v>
      </c>
    </row>
    <row r="2781" spans="1:3">
      <c r="A2781" s="62" t="s">
        <v>5667</v>
      </c>
      <c r="B2781" s="63" t="s">
        <v>5668</v>
      </c>
      <c r="C2781" s="64">
        <v>0</v>
      </c>
    </row>
    <row r="2782" spans="1:3">
      <c r="A2782" s="59" t="s">
        <v>5669</v>
      </c>
      <c r="B2782" s="60" t="s">
        <v>5670</v>
      </c>
      <c r="C2782" s="61">
        <v>49.844000000000001</v>
      </c>
    </row>
    <row r="2783" spans="1:3">
      <c r="A2783" s="62" t="s">
        <v>5671</v>
      </c>
      <c r="B2783" s="63" t="s">
        <v>5672</v>
      </c>
      <c r="C2783" s="64">
        <v>0</v>
      </c>
    </row>
    <row r="2784" spans="1:3">
      <c r="A2784" s="59" t="s">
        <v>5673</v>
      </c>
      <c r="B2784" s="60" t="s">
        <v>5674</v>
      </c>
      <c r="C2784" s="61">
        <v>76.472999999999999</v>
      </c>
    </row>
    <row r="2785" spans="1:3">
      <c r="A2785" s="62" t="s">
        <v>5675</v>
      </c>
      <c r="B2785" s="63" t="s">
        <v>5676</v>
      </c>
      <c r="C2785" s="64">
        <v>0</v>
      </c>
    </row>
    <row r="2786" spans="1:3">
      <c r="A2786" s="59" t="s">
        <v>5677</v>
      </c>
      <c r="B2786" s="60" t="s">
        <v>5678</v>
      </c>
      <c r="C2786" s="61">
        <v>110.19799999999999</v>
      </c>
    </row>
    <row r="2787" spans="1:3">
      <c r="A2787" s="62" t="s">
        <v>5679</v>
      </c>
      <c r="B2787" s="63" t="s">
        <v>5680</v>
      </c>
      <c r="C2787" s="64">
        <v>0</v>
      </c>
    </row>
    <row r="2788" spans="1:3">
      <c r="A2788" s="59" t="s">
        <v>5681</v>
      </c>
      <c r="B2788" s="60" t="s">
        <v>5682</v>
      </c>
      <c r="C2788" s="61">
        <v>0</v>
      </c>
    </row>
    <row r="2789" spans="1:3">
      <c r="A2789" s="62" t="s">
        <v>5683</v>
      </c>
      <c r="B2789" s="63" t="s">
        <v>5684</v>
      </c>
      <c r="C2789" s="64">
        <v>0</v>
      </c>
    </row>
    <row r="2790" spans="1:3">
      <c r="A2790" s="59" t="s">
        <v>5685</v>
      </c>
      <c r="B2790" s="60" t="s">
        <v>5686</v>
      </c>
      <c r="C2790" s="61">
        <v>55.823</v>
      </c>
    </row>
    <row r="2791" spans="1:3">
      <c r="A2791" s="62" t="s">
        <v>5687</v>
      </c>
      <c r="B2791" s="63" t="s">
        <v>5688</v>
      </c>
      <c r="C2791" s="64">
        <v>77.647999999999996</v>
      </c>
    </row>
    <row r="2792" spans="1:3">
      <c r="A2792" s="59" t="s">
        <v>5689</v>
      </c>
      <c r="B2792" s="60" t="s">
        <v>5690</v>
      </c>
      <c r="C2792" s="61">
        <v>109.32599999999999</v>
      </c>
    </row>
    <row r="2793" spans="1:3">
      <c r="A2793" s="62" t="s">
        <v>5691</v>
      </c>
      <c r="B2793" s="63" t="s">
        <v>5692</v>
      </c>
      <c r="C2793" s="64">
        <v>0</v>
      </c>
    </row>
    <row r="2794" spans="1:3">
      <c r="A2794" s="59" t="s">
        <v>5693</v>
      </c>
      <c r="B2794" s="60" t="s">
        <v>5694</v>
      </c>
      <c r="C2794" s="61">
        <v>0</v>
      </c>
    </row>
    <row r="2795" spans="1:3">
      <c r="A2795" s="62" t="s">
        <v>5695</v>
      </c>
      <c r="B2795" s="63" t="s">
        <v>5696</v>
      </c>
      <c r="C2795" s="64">
        <v>55.844999999999999</v>
      </c>
    </row>
    <row r="2796" spans="1:3">
      <c r="A2796" s="59" t="s">
        <v>5697</v>
      </c>
      <c r="B2796" s="60" t="s">
        <v>5698</v>
      </c>
      <c r="C2796" s="61">
        <v>77.682000000000002</v>
      </c>
    </row>
    <row r="2797" spans="1:3">
      <c r="A2797" s="62" t="s">
        <v>5699</v>
      </c>
      <c r="B2797" s="63" t="s">
        <v>5700</v>
      </c>
      <c r="C2797" s="64">
        <v>109.33199999999999</v>
      </c>
    </row>
    <row r="2798" spans="1:3">
      <c r="A2798" s="59" t="s">
        <v>5701</v>
      </c>
      <c r="B2798" s="60" t="s">
        <v>5702</v>
      </c>
      <c r="C2798" s="61">
        <v>0</v>
      </c>
    </row>
    <row r="2799" spans="1:3">
      <c r="A2799" s="62" t="s">
        <v>5703</v>
      </c>
      <c r="B2799" s="63" t="s">
        <v>5704</v>
      </c>
      <c r="C2799" s="64">
        <v>0</v>
      </c>
    </row>
    <row r="2800" spans="1:3">
      <c r="A2800" s="59" t="s">
        <v>5705</v>
      </c>
      <c r="B2800" s="60" t="s">
        <v>5706</v>
      </c>
      <c r="C2800" s="61">
        <v>71.009</v>
      </c>
    </row>
    <row r="2801" spans="1:3">
      <c r="A2801" s="62" t="s">
        <v>5707</v>
      </c>
      <c r="B2801" s="63" t="s">
        <v>5708</v>
      </c>
      <c r="C2801" s="64">
        <v>100.47499999999999</v>
      </c>
    </row>
    <row r="2802" spans="1:3">
      <c r="A2802" s="59" t="s">
        <v>5709</v>
      </c>
      <c r="B2802" s="60" t="s">
        <v>5710</v>
      </c>
      <c r="C2802" s="61">
        <v>140.999</v>
      </c>
    </row>
    <row r="2803" spans="1:3">
      <c r="A2803" s="62" t="s">
        <v>5711</v>
      </c>
      <c r="B2803" s="63" t="s">
        <v>5712</v>
      </c>
      <c r="C2803" s="64">
        <v>0</v>
      </c>
    </row>
    <row r="2804" spans="1:3">
      <c r="A2804" s="59" t="s">
        <v>5713</v>
      </c>
      <c r="B2804" s="60" t="s">
        <v>5714</v>
      </c>
      <c r="C2804" s="61">
        <v>0</v>
      </c>
    </row>
    <row r="2805" spans="1:3">
      <c r="A2805" s="62" t="s">
        <v>5715</v>
      </c>
      <c r="B2805" s="63" t="s">
        <v>5716</v>
      </c>
      <c r="C2805" s="64">
        <v>71.031000000000006</v>
      </c>
    </row>
    <row r="2806" spans="1:3">
      <c r="A2806" s="59" t="s">
        <v>5717</v>
      </c>
      <c r="B2806" s="60" t="s">
        <v>5718</v>
      </c>
      <c r="C2806" s="61">
        <v>100.509</v>
      </c>
    </row>
    <row r="2807" spans="1:3">
      <c r="A2807" s="62" t="s">
        <v>5719</v>
      </c>
      <c r="B2807" s="63" t="s">
        <v>5720</v>
      </c>
      <c r="C2807" s="64">
        <v>140.999</v>
      </c>
    </row>
    <row r="2808" spans="1:3">
      <c r="A2808" s="59" t="s">
        <v>5721</v>
      </c>
      <c r="B2808" s="60" t="s">
        <v>5722</v>
      </c>
      <c r="C2808" s="61">
        <v>0</v>
      </c>
    </row>
    <row r="2809" spans="1:3">
      <c r="A2809" s="62" t="s">
        <v>5723</v>
      </c>
      <c r="B2809" s="63" t="s">
        <v>5724</v>
      </c>
      <c r="C2809" s="64">
        <v>0</v>
      </c>
    </row>
    <row r="2810" spans="1:3">
      <c r="A2810" s="59" t="s">
        <v>5725</v>
      </c>
      <c r="B2810" s="60" t="s">
        <v>5726</v>
      </c>
      <c r="C2810" s="61">
        <v>0</v>
      </c>
    </row>
    <row r="2811" spans="1:3">
      <c r="A2811" s="62" t="s">
        <v>5727</v>
      </c>
      <c r="B2811" s="63" t="s">
        <v>5728</v>
      </c>
      <c r="C2811" s="64">
        <v>0</v>
      </c>
    </row>
    <row r="2812" spans="1:3">
      <c r="A2812" s="59" t="s">
        <v>5729</v>
      </c>
      <c r="B2812" s="60" t="s">
        <v>5730</v>
      </c>
      <c r="C2812" s="61">
        <v>0</v>
      </c>
    </row>
    <row r="2813" spans="1:3">
      <c r="A2813" s="62" t="s">
        <v>5731</v>
      </c>
      <c r="B2813" s="63" t="s">
        <v>5732</v>
      </c>
      <c r="C2813" s="64">
        <v>0</v>
      </c>
    </row>
    <row r="2814" spans="1:3">
      <c r="A2814" s="59" t="s">
        <v>5733</v>
      </c>
      <c r="B2814" s="60" t="s">
        <v>5734</v>
      </c>
      <c r="C2814" s="61">
        <v>0</v>
      </c>
    </row>
    <row r="2815" spans="1:3">
      <c r="A2815" s="62" t="s">
        <v>5735</v>
      </c>
      <c r="B2815" s="63" t="s">
        <v>5736</v>
      </c>
      <c r="C2815" s="64">
        <v>0</v>
      </c>
    </row>
    <row r="2816" spans="1:3">
      <c r="A2816" s="59" t="s">
        <v>5737</v>
      </c>
      <c r="B2816" s="60" t="s">
        <v>5738</v>
      </c>
      <c r="C2816" s="61">
        <v>0</v>
      </c>
    </row>
    <row r="2817" spans="1:3">
      <c r="A2817" s="62" t="s">
        <v>5739</v>
      </c>
      <c r="B2817" s="63" t="s">
        <v>5740</v>
      </c>
      <c r="C2817" s="64">
        <v>0</v>
      </c>
    </row>
    <row r="2818" spans="1:3">
      <c r="A2818" s="59" t="s">
        <v>5741</v>
      </c>
      <c r="B2818" s="60" t="s">
        <v>5742</v>
      </c>
      <c r="C2818" s="61">
        <v>14.55</v>
      </c>
    </row>
    <row r="2819" spans="1:3">
      <c r="A2819" s="62" t="s">
        <v>5743</v>
      </c>
      <c r="B2819" s="63" t="s">
        <v>5744</v>
      </c>
      <c r="C2819" s="64">
        <v>19.018000000000001</v>
      </c>
    </row>
    <row r="2820" spans="1:3">
      <c r="A2820" s="59" t="s">
        <v>5745</v>
      </c>
      <c r="B2820" s="60" t="s">
        <v>5746</v>
      </c>
      <c r="C2820" s="61">
        <v>27.696000000000002</v>
      </c>
    </row>
    <row r="2821" spans="1:3">
      <c r="A2821" s="62" t="s">
        <v>5747</v>
      </c>
      <c r="B2821" s="63" t="s">
        <v>5748</v>
      </c>
      <c r="C2821" s="64">
        <v>14.558999999999999</v>
      </c>
    </row>
    <row r="2822" spans="1:3">
      <c r="A2822" s="59" t="s">
        <v>5749</v>
      </c>
      <c r="B2822" s="60" t="s">
        <v>5750</v>
      </c>
      <c r="C2822" s="61">
        <v>19.03</v>
      </c>
    </row>
    <row r="2823" spans="1:3">
      <c r="A2823" s="62" t="s">
        <v>5751</v>
      </c>
      <c r="B2823" s="63" t="s">
        <v>5752</v>
      </c>
      <c r="C2823" s="64">
        <v>27.704999999999998</v>
      </c>
    </row>
    <row r="2824" spans="1:3">
      <c r="A2824" s="59" t="s">
        <v>5753</v>
      </c>
      <c r="B2824" s="60" t="s">
        <v>5754</v>
      </c>
      <c r="C2824" s="61">
        <v>0</v>
      </c>
    </row>
    <row r="2825" spans="1:3">
      <c r="A2825" s="62" t="s">
        <v>5755</v>
      </c>
      <c r="B2825" s="63" t="s">
        <v>5756</v>
      </c>
      <c r="C2825" s="64">
        <v>0</v>
      </c>
    </row>
    <row r="2826" spans="1:3">
      <c r="A2826" s="59" t="s">
        <v>5757</v>
      </c>
      <c r="B2826" s="60" t="s">
        <v>5758</v>
      </c>
      <c r="C2826" s="61">
        <v>0</v>
      </c>
    </row>
    <row r="2827" spans="1:3">
      <c r="A2827" s="62" t="s">
        <v>5759</v>
      </c>
      <c r="B2827" s="63" t="s">
        <v>5760</v>
      </c>
      <c r="C2827" s="64">
        <v>0</v>
      </c>
    </row>
    <row r="2828" spans="1:3">
      <c r="A2828" s="59" t="s">
        <v>5761</v>
      </c>
      <c r="B2828" s="60" t="s">
        <v>5762</v>
      </c>
      <c r="C2828" s="61">
        <v>0</v>
      </c>
    </row>
    <row r="2829" spans="1:3">
      <c r="A2829" s="62" t="s">
        <v>5763</v>
      </c>
      <c r="B2829" s="63" t="s">
        <v>5764</v>
      </c>
      <c r="C2829" s="64">
        <v>0</v>
      </c>
    </row>
    <row r="2830" spans="1:3">
      <c r="A2830" s="59" t="s">
        <v>5765</v>
      </c>
      <c r="B2830" s="60" t="s">
        <v>5766</v>
      </c>
      <c r="C2830" s="61">
        <v>0.34799999999999998</v>
      </c>
    </row>
    <row r="2831" spans="1:3">
      <c r="A2831" s="62" t="s">
        <v>5767</v>
      </c>
      <c r="B2831" s="63" t="s">
        <v>1366</v>
      </c>
      <c r="C2831" s="64">
        <v>0.34799999999999998</v>
      </c>
    </row>
    <row r="2832" spans="1:3">
      <c r="A2832" s="59" t="s">
        <v>5768</v>
      </c>
      <c r="B2832" s="60" t="s">
        <v>5769</v>
      </c>
      <c r="C2832" s="61">
        <v>0.34799999999999998</v>
      </c>
    </row>
    <row r="2833" spans="1:3">
      <c r="A2833" s="62" t="s">
        <v>5770</v>
      </c>
      <c r="B2833" s="63" t="s">
        <v>5771</v>
      </c>
      <c r="C2833" s="64">
        <v>0.38500000000000001</v>
      </c>
    </row>
    <row r="2834" spans="1:3">
      <c r="A2834" s="59" t="s">
        <v>5772</v>
      </c>
      <c r="B2834" s="60" t="s">
        <v>5773</v>
      </c>
      <c r="C2834" s="61">
        <v>0.38500000000000001</v>
      </c>
    </row>
    <row r="2835" spans="1:3">
      <c r="A2835" s="62" t="s">
        <v>5774</v>
      </c>
      <c r="B2835" s="63" t="s">
        <v>5775</v>
      </c>
      <c r="C2835" s="64">
        <v>0.38500000000000001</v>
      </c>
    </row>
    <row r="2836" spans="1:3">
      <c r="A2836" s="59" t="s">
        <v>5776</v>
      </c>
      <c r="B2836" s="60" t="s">
        <v>5777</v>
      </c>
      <c r="C2836" s="61">
        <v>0.34699999999999998</v>
      </c>
    </row>
    <row r="2837" spans="1:3">
      <c r="A2837" s="62" t="s">
        <v>5778</v>
      </c>
      <c r="B2837" s="63" t="s">
        <v>5779</v>
      </c>
      <c r="C2837" s="64">
        <v>0.84599999999999997</v>
      </c>
    </row>
    <row r="2838" spans="1:3">
      <c r="A2838" s="59" t="s">
        <v>5780</v>
      </c>
      <c r="B2838" s="60" t="s">
        <v>5781</v>
      </c>
      <c r="C2838" s="61">
        <v>0.87</v>
      </c>
    </row>
    <row r="2839" spans="1:3">
      <c r="A2839" s="62" t="s">
        <v>5782</v>
      </c>
      <c r="B2839" s="63" t="s">
        <v>5783</v>
      </c>
      <c r="C2839" s="64">
        <v>0.86099999999999999</v>
      </c>
    </row>
    <row r="2840" spans="1:3">
      <c r="A2840" s="59" t="s">
        <v>5784</v>
      </c>
      <c r="B2840" s="60" t="s">
        <v>5785</v>
      </c>
      <c r="C2840" s="61">
        <v>0.88500000000000001</v>
      </c>
    </row>
    <row r="2841" spans="1:3">
      <c r="A2841" s="62" t="s">
        <v>5786</v>
      </c>
      <c r="B2841" s="63" t="s">
        <v>5787</v>
      </c>
      <c r="C2841" s="64">
        <v>0.97499999999999998</v>
      </c>
    </row>
    <row r="2842" spans="1:3">
      <c r="A2842" s="59" t="s">
        <v>5788</v>
      </c>
      <c r="B2842" s="60" t="s">
        <v>5789</v>
      </c>
      <c r="C2842" s="61">
        <v>1585</v>
      </c>
    </row>
    <row r="2843" spans="1:3">
      <c r="A2843" s="62" t="s">
        <v>5790</v>
      </c>
      <c r="B2843" s="63" t="s">
        <v>5791</v>
      </c>
      <c r="C2843" s="64">
        <v>0</v>
      </c>
    </row>
    <row r="2844" spans="1:3">
      <c r="A2844" s="59" t="s">
        <v>5792</v>
      </c>
      <c r="B2844" s="60" t="s">
        <v>5793</v>
      </c>
      <c r="C2844" s="61">
        <v>3.927</v>
      </c>
    </row>
    <row r="2845" spans="1:3">
      <c r="A2845" s="62" t="s">
        <v>5794</v>
      </c>
      <c r="B2845" s="63" t="s">
        <v>5795</v>
      </c>
      <c r="C2845" s="64">
        <v>0.88500000000000001</v>
      </c>
    </row>
    <row r="2846" spans="1:3">
      <c r="A2846" s="59" t="s">
        <v>5796</v>
      </c>
      <c r="B2846" s="60" t="s">
        <v>5795</v>
      </c>
      <c r="C2846" s="61">
        <v>0.90600000000000003</v>
      </c>
    </row>
    <row r="2847" spans="1:3">
      <c r="A2847" s="62" t="s">
        <v>5797</v>
      </c>
      <c r="B2847" s="63" t="s">
        <v>5798</v>
      </c>
      <c r="C2847" s="64">
        <v>0.95499999999999996</v>
      </c>
    </row>
    <row r="2848" spans="1:3">
      <c r="A2848" s="59" t="s">
        <v>5799</v>
      </c>
      <c r="B2848" s="60" t="s">
        <v>5798</v>
      </c>
      <c r="C2848" s="61">
        <v>0</v>
      </c>
    </row>
    <row r="2849" spans="1:3">
      <c r="A2849" s="62" t="s">
        <v>5800</v>
      </c>
      <c r="B2849" s="63" t="s">
        <v>5801</v>
      </c>
      <c r="C2849" s="64">
        <v>0.90900000000000003</v>
      </c>
    </row>
    <row r="2850" spans="1:3">
      <c r="A2850" s="59" t="s">
        <v>5802</v>
      </c>
      <c r="B2850" s="60" t="s">
        <v>5803</v>
      </c>
      <c r="C2850" s="61">
        <v>0.96</v>
      </c>
    </row>
    <row r="2851" spans="1:3">
      <c r="A2851" s="62" t="s">
        <v>5804</v>
      </c>
      <c r="B2851" s="63" t="s">
        <v>5805</v>
      </c>
      <c r="C2851" s="64">
        <v>0.877</v>
      </c>
    </row>
    <row r="2852" spans="1:3">
      <c r="A2852" s="59" t="s">
        <v>5806</v>
      </c>
      <c r="B2852" s="60" t="s">
        <v>5807</v>
      </c>
      <c r="C2852" s="61">
        <v>1.0509999999999999</v>
      </c>
    </row>
    <row r="2853" spans="1:3">
      <c r="A2853" s="62" t="s">
        <v>5808</v>
      </c>
      <c r="B2853" s="63" t="s">
        <v>5809</v>
      </c>
      <c r="C2853" s="64">
        <v>1.581</v>
      </c>
    </row>
    <row r="2854" spans="1:3">
      <c r="A2854" s="59" t="s">
        <v>5810</v>
      </c>
      <c r="B2854" s="60" t="s">
        <v>5811</v>
      </c>
      <c r="C2854" s="61">
        <v>2.927</v>
      </c>
    </row>
    <row r="2855" spans="1:3">
      <c r="A2855" s="62" t="s">
        <v>5812</v>
      </c>
      <c r="B2855" s="63" t="s">
        <v>5813</v>
      </c>
      <c r="C2855" s="64">
        <v>3.9820000000000002</v>
      </c>
    </row>
    <row r="2856" spans="1:3">
      <c r="A2856" s="59" t="s">
        <v>5814</v>
      </c>
      <c r="B2856" s="60" t="s">
        <v>5815</v>
      </c>
      <c r="C2856" s="61">
        <v>0</v>
      </c>
    </row>
    <row r="2857" spans="1:3">
      <c r="A2857" s="62" t="s">
        <v>5816</v>
      </c>
      <c r="B2857" s="63" t="s">
        <v>5817</v>
      </c>
      <c r="C2857" s="64">
        <v>0</v>
      </c>
    </row>
    <row r="2858" spans="1:3">
      <c r="A2858" s="59" t="s">
        <v>5818</v>
      </c>
      <c r="B2858" s="60" t="s">
        <v>5817</v>
      </c>
      <c r="C2858" s="61">
        <v>0</v>
      </c>
    </row>
    <row r="2859" spans="1:3">
      <c r="A2859" s="62" t="s">
        <v>5819</v>
      </c>
      <c r="B2859" s="63" t="s">
        <v>5820</v>
      </c>
      <c r="C2859" s="64">
        <v>27.728999999999999</v>
      </c>
    </row>
    <row r="2860" spans="1:3">
      <c r="A2860" s="59" t="s">
        <v>5821</v>
      </c>
      <c r="B2860" s="60" t="s">
        <v>5820</v>
      </c>
      <c r="C2860" s="61">
        <v>0</v>
      </c>
    </row>
    <row r="2861" spans="1:3">
      <c r="A2861" s="62" t="s">
        <v>5822</v>
      </c>
      <c r="B2861" s="63" t="s">
        <v>5823</v>
      </c>
      <c r="C2861" s="64">
        <v>50.276000000000003</v>
      </c>
    </row>
    <row r="2862" spans="1:3">
      <c r="A2862" s="59" t="s">
        <v>5824</v>
      </c>
      <c r="B2862" s="60" t="s">
        <v>5823</v>
      </c>
      <c r="C2862" s="61">
        <v>0</v>
      </c>
    </row>
    <row r="2863" spans="1:3">
      <c r="A2863" s="62" t="s">
        <v>5825</v>
      </c>
      <c r="B2863" s="63" t="s">
        <v>5826</v>
      </c>
      <c r="C2863" s="64">
        <v>77.546999999999997</v>
      </c>
    </row>
    <row r="2864" spans="1:3">
      <c r="A2864" s="59" t="s">
        <v>5827</v>
      </c>
      <c r="B2864" s="60" t="s">
        <v>5826</v>
      </c>
      <c r="C2864" s="61">
        <v>0</v>
      </c>
    </row>
    <row r="2865" spans="1:3">
      <c r="A2865" s="62" t="s">
        <v>5828</v>
      </c>
      <c r="B2865" s="63" t="s">
        <v>5829</v>
      </c>
      <c r="C2865" s="64">
        <v>0</v>
      </c>
    </row>
    <row r="2866" spans="1:3">
      <c r="A2866" s="59" t="s">
        <v>5830</v>
      </c>
      <c r="B2866" s="60" t="s">
        <v>5829</v>
      </c>
      <c r="C2866" s="61">
        <v>0</v>
      </c>
    </row>
    <row r="2867" spans="1:3">
      <c r="A2867" s="62" t="s">
        <v>5831</v>
      </c>
      <c r="B2867" s="63" t="s">
        <v>5832</v>
      </c>
      <c r="C2867" s="64">
        <v>0</v>
      </c>
    </row>
    <row r="2868" spans="1:3">
      <c r="A2868" s="59" t="s">
        <v>5833</v>
      </c>
      <c r="B2868" s="60" t="s">
        <v>5832</v>
      </c>
      <c r="C2868" s="61">
        <v>0</v>
      </c>
    </row>
    <row r="2869" spans="1:3">
      <c r="A2869" s="62" t="s">
        <v>5834</v>
      </c>
      <c r="B2869" s="63" t="s">
        <v>5835</v>
      </c>
      <c r="C2869" s="64">
        <v>0</v>
      </c>
    </row>
    <row r="2870" spans="1:3">
      <c r="A2870" s="59" t="s">
        <v>5836</v>
      </c>
      <c r="B2870" s="60" t="s">
        <v>5835</v>
      </c>
      <c r="C2870" s="61">
        <v>0</v>
      </c>
    </row>
    <row r="2871" spans="1:3">
      <c r="A2871" s="62" t="s">
        <v>5837</v>
      </c>
      <c r="B2871" s="63" t="s">
        <v>5838</v>
      </c>
      <c r="C2871" s="64">
        <v>0</v>
      </c>
    </row>
    <row r="2872" spans="1:3">
      <c r="A2872" s="59" t="s">
        <v>5839</v>
      </c>
      <c r="B2872" s="60" t="s">
        <v>5838</v>
      </c>
      <c r="C2872" s="61">
        <v>0</v>
      </c>
    </row>
    <row r="2873" spans="1:3">
      <c r="A2873" s="62" t="s">
        <v>5840</v>
      </c>
      <c r="B2873" s="63" t="s">
        <v>5841</v>
      </c>
      <c r="C2873" s="64">
        <v>19.157</v>
      </c>
    </row>
    <row r="2874" spans="1:3">
      <c r="A2874" s="59" t="s">
        <v>5842</v>
      </c>
      <c r="B2874" s="60" t="s">
        <v>5841</v>
      </c>
      <c r="C2874" s="61">
        <v>0</v>
      </c>
    </row>
    <row r="2875" spans="1:3">
      <c r="A2875" s="62" t="s">
        <v>5843</v>
      </c>
      <c r="B2875" s="63" t="s">
        <v>5844</v>
      </c>
      <c r="C2875" s="64">
        <v>27.533000000000001</v>
      </c>
    </row>
    <row r="2876" spans="1:3">
      <c r="A2876" s="59" t="s">
        <v>5845</v>
      </c>
      <c r="B2876" s="60" t="s">
        <v>5844</v>
      </c>
      <c r="C2876" s="61">
        <v>0</v>
      </c>
    </row>
    <row r="2877" spans="1:3">
      <c r="A2877" s="62" t="s">
        <v>5846</v>
      </c>
      <c r="B2877" s="63" t="s">
        <v>5847</v>
      </c>
      <c r="C2877" s="64">
        <v>50.298000000000002</v>
      </c>
    </row>
    <row r="2878" spans="1:3">
      <c r="A2878" s="59" t="s">
        <v>5848</v>
      </c>
      <c r="B2878" s="60" t="s">
        <v>5847</v>
      </c>
      <c r="C2878" s="61">
        <v>0</v>
      </c>
    </row>
    <row r="2879" spans="1:3">
      <c r="A2879" s="62" t="s">
        <v>5849</v>
      </c>
      <c r="B2879" s="63" t="s">
        <v>5850</v>
      </c>
      <c r="C2879" s="64">
        <v>77.581999999999994</v>
      </c>
    </row>
    <row r="2880" spans="1:3">
      <c r="A2880" s="59" t="s">
        <v>5851</v>
      </c>
      <c r="B2880" s="60" t="s">
        <v>5850</v>
      </c>
      <c r="C2880" s="61">
        <v>0</v>
      </c>
    </row>
    <row r="2881" spans="1:3">
      <c r="A2881" s="62" t="s">
        <v>5852</v>
      </c>
      <c r="B2881" s="63" t="s">
        <v>5853</v>
      </c>
      <c r="C2881" s="64">
        <v>0</v>
      </c>
    </row>
    <row r="2882" spans="1:3">
      <c r="A2882" s="59" t="s">
        <v>5854</v>
      </c>
      <c r="B2882" s="60" t="s">
        <v>5853</v>
      </c>
      <c r="C2882" s="61">
        <v>0</v>
      </c>
    </row>
    <row r="2883" spans="1:3">
      <c r="A2883" s="62" t="s">
        <v>5855</v>
      </c>
      <c r="B2883" s="63" t="s">
        <v>5856</v>
      </c>
      <c r="C2883" s="64">
        <v>0</v>
      </c>
    </row>
    <row r="2884" spans="1:3">
      <c r="A2884" s="59" t="s">
        <v>5857</v>
      </c>
      <c r="B2884" s="60" t="s">
        <v>5856</v>
      </c>
      <c r="C2884" s="61">
        <v>0</v>
      </c>
    </row>
    <row r="2885" spans="1:3">
      <c r="A2885" s="62" t="s">
        <v>5858</v>
      </c>
      <c r="B2885" s="63" t="s">
        <v>5859</v>
      </c>
      <c r="C2885" s="64">
        <v>0</v>
      </c>
    </row>
    <row r="2886" spans="1:3">
      <c r="A2886" s="59" t="s">
        <v>5860</v>
      </c>
      <c r="B2886" s="60" t="s">
        <v>5859</v>
      </c>
      <c r="C2886" s="61">
        <v>0</v>
      </c>
    </row>
    <row r="2887" spans="1:3">
      <c r="A2887" s="62" t="s">
        <v>5861</v>
      </c>
      <c r="B2887" s="63" t="s">
        <v>5862</v>
      </c>
      <c r="C2887" s="64">
        <v>0</v>
      </c>
    </row>
    <row r="2888" spans="1:3">
      <c r="A2888" s="59" t="s">
        <v>5863</v>
      </c>
      <c r="B2888" s="60" t="s">
        <v>5862</v>
      </c>
      <c r="C2888" s="61">
        <v>0</v>
      </c>
    </row>
    <row r="2889" spans="1:3">
      <c r="A2889" s="62" t="s">
        <v>5864</v>
      </c>
      <c r="B2889" s="63" t="s">
        <v>5865</v>
      </c>
      <c r="C2889" s="64">
        <v>18.503</v>
      </c>
    </row>
    <row r="2890" spans="1:3">
      <c r="A2890" s="59" t="s">
        <v>5866</v>
      </c>
      <c r="B2890" s="60" t="s">
        <v>5867</v>
      </c>
      <c r="C2890" s="61">
        <v>27.695</v>
      </c>
    </row>
    <row r="2891" spans="1:3">
      <c r="A2891" s="62" t="s">
        <v>5868</v>
      </c>
      <c r="B2891" s="63" t="s">
        <v>5869</v>
      </c>
      <c r="C2891" s="64">
        <v>55.822000000000003</v>
      </c>
    </row>
    <row r="2892" spans="1:3">
      <c r="A2892" s="59" t="s">
        <v>5870</v>
      </c>
      <c r="B2892" s="60" t="s">
        <v>5871</v>
      </c>
      <c r="C2892" s="61">
        <v>77.641999999999996</v>
      </c>
    </row>
    <row r="2893" spans="1:3">
      <c r="A2893" s="62" t="s">
        <v>5872</v>
      </c>
      <c r="B2893" s="63" t="s">
        <v>5873</v>
      </c>
      <c r="C2893" s="64">
        <v>109.327</v>
      </c>
    </row>
    <row r="2894" spans="1:3">
      <c r="A2894" s="59" t="s">
        <v>5874</v>
      </c>
      <c r="B2894" s="60" t="s">
        <v>5875</v>
      </c>
      <c r="C2894" s="61">
        <v>176.59100000000001</v>
      </c>
    </row>
    <row r="2895" spans="1:3">
      <c r="A2895" s="62" t="s">
        <v>5876</v>
      </c>
      <c r="B2895" s="63" t="s">
        <v>5877</v>
      </c>
      <c r="C2895" s="64">
        <v>309.19900000000001</v>
      </c>
    </row>
    <row r="2896" spans="1:3">
      <c r="A2896" s="59" t="s">
        <v>5878</v>
      </c>
      <c r="B2896" s="60" t="s">
        <v>5879</v>
      </c>
      <c r="C2896" s="61">
        <v>475.36599999999999</v>
      </c>
    </row>
    <row r="2897" spans="1:3">
      <c r="A2897" s="62" t="s">
        <v>5880</v>
      </c>
      <c r="B2897" s="63" t="s">
        <v>5881</v>
      </c>
      <c r="C2897" s="64">
        <v>18.515999999999998</v>
      </c>
    </row>
    <row r="2898" spans="1:3">
      <c r="A2898" s="59" t="s">
        <v>5882</v>
      </c>
      <c r="B2898" s="60" t="s">
        <v>5883</v>
      </c>
      <c r="C2898" s="61">
        <v>0</v>
      </c>
    </row>
    <row r="2899" spans="1:3">
      <c r="A2899" s="62" t="s">
        <v>5884</v>
      </c>
      <c r="B2899" s="63" t="s">
        <v>5885</v>
      </c>
      <c r="C2899" s="64">
        <v>0</v>
      </c>
    </row>
    <row r="2900" spans="1:3">
      <c r="A2900" s="59" t="s">
        <v>5886</v>
      </c>
      <c r="B2900" s="60" t="s">
        <v>5887</v>
      </c>
      <c r="C2900" s="61">
        <v>0</v>
      </c>
    </row>
    <row r="2901" spans="1:3">
      <c r="A2901" s="62" t="s">
        <v>5888</v>
      </c>
      <c r="B2901" s="63" t="s">
        <v>5889</v>
      </c>
      <c r="C2901" s="64">
        <v>109.333</v>
      </c>
    </row>
    <row r="2902" spans="1:3">
      <c r="A2902" s="59" t="s">
        <v>5890</v>
      </c>
      <c r="B2902" s="60" t="s">
        <v>5891</v>
      </c>
      <c r="C2902" s="61">
        <v>176.88</v>
      </c>
    </row>
    <row r="2903" spans="1:3">
      <c r="A2903" s="62" t="s">
        <v>5892</v>
      </c>
      <c r="B2903" s="63" t="s">
        <v>5893</v>
      </c>
      <c r="C2903" s="64">
        <v>309.39600000000002</v>
      </c>
    </row>
    <row r="2904" spans="1:3">
      <c r="A2904" s="59" t="s">
        <v>5894</v>
      </c>
      <c r="B2904" s="60" t="s">
        <v>5895</v>
      </c>
      <c r="C2904" s="61">
        <v>475.56299999999999</v>
      </c>
    </row>
    <row r="2905" spans="1:3">
      <c r="A2905" s="62" t="s">
        <v>5896</v>
      </c>
      <c r="B2905" s="63" t="s">
        <v>5897</v>
      </c>
      <c r="C2905" s="64">
        <v>24.658000000000001</v>
      </c>
    </row>
    <row r="2906" spans="1:3">
      <c r="A2906" s="59" t="s">
        <v>5898</v>
      </c>
      <c r="B2906" s="60" t="s">
        <v>5899</v>
      </c>
      <c r="C2906" s="61">
        <v>36.222000000000001</v>
      </c>
    </row>
    <row r="2907" spans="1:3">
      <c r="A2907" s="62" t="s">
        <v>5900</v>
      </c>
      <c r="B2907" s="63" t="s">
        <v>5901</v>
      </c>
      <c r="C2907" s="64">
        <v>0</v>
      </c>
    </row>
    <row r="2908" spans="1:3">
      <c r="A2908" s="59" t="s">
        <v>5902</v>
      </c>
      <c r="B2908" s="60" t="s">
        <v>5903</v>
      </c>
      <c r="C2908" s="61">
        <v>100.746</v>
      </c>
    </row>
    <row r="2909" spans="1:3">
      <c r="A2909" s="62" t="s">
        <v>5904</v>
      </c>
      <c r="B2909" s="63" t="s">
        <v>5905</v>
      </c>
      <c r="C2909" s="64">
        <v>0</v>
      </c>
    </row>
    <row r="2910" spans="1:3">
      <c r="A2910" s="59" t="s">
        <v>5906</v>
      </c>
      <c r="B2910" s="60" t="s">
        <v>5907</v>
      </c>
      <c r="C2910" s="61">
        <v>0</v>
      </c>
    </row>
    <row r="2911" spans="1:3">
      <c r="A2911" s="62" t="s">
        <v>5908</v>
      </c>
      <c r="B2911" s="63" t="s">
        <v>5909</v>
      </c>
      <c r="C2911" s="64">
        <v>0</v>
      </c>
    </row>
    <row r="2912" spans="1:3">
      <c r="A2912" s="59" t="s">
        <v>5910</v>
      </c>
      <c r="B2912" s="60" t="s">
        <v>5911</v>
      </c>
      <c r="C2912" s="61">
        <v>0</v>
      </c>
    </row>
    <row r="2913" spans="1:3">
      <c r="A2913" s="62" t="s">
        <v>5912</v>
      </c>
      <c r="B2913" s="63" t="s">
        <v>5913</v>
      </c>
      <c r="C2913" s="64">
        <v>24.67</v>
      </c>
    </row>
    <row r="2914" spans="1:3">
      <c r="A2914" s="59" t="s">
        <v>5914</v>
      </c>
      <c r="B2914" s="60" t="s">
        <v>5915</v>
      </c>
      <c r="C2914" s="61">
        <v>36.234000000000002</v>
      </c>
    </row>
    <row r="2915" spans="1:3">
      <c r="A2915" s="62" t="s">
        <v>5916</v>
      </c>
      <c r="B2915" s="63" t="s">
        <v>5917</v>
      </c>
      <c r="C2915" s="64">
        <v>0</v>
      </c>
    </row>
    <row r="2916" spans="1:3">
      <c r="A2916" s="59" t="s">
        <v>5918</v>
      </c>
      <c r="B2916" s="60" t="s">
        <v>5919</v>
      </c>
      <c r="C2916" s="61">
        <v>0</v>
      </c>
    </row>
    <row r="2917" spans="1:3">
      <c r="A2917" s="62" t="s">
        <v>5920</v>
      </c>
      <c r="B2917" s="63" t="s">
        <v>5921</v>
      </c>
      <c r="C2917" s="64">
        <v>0</v>
      </c>
    </row>
    <row r="2918" spans="1:3">
      <c r="A2918" s="59" t="s">
        <v>5922</v>
      </c>
      <c r="B2918" s="60" t="s">
        <v>5923</v>
      </c>
      <c r="C2918" s="61">
        <v>0</v>
      </c>
    </row>
    <row r="2919" spans="1:3">
      <c r="A2919" s="62" t="s">
        <v>5924</v>
      </c>
      <c r="B2919" s="63" t="s">
        <v>5925</v>
      </c>
      <c r="C2919" s="64">
        <v>0</v>
      </c>
    </row>
    <row r="2920" spans="1:3">
      <c r="A2920" s="59" t="s">
        <v>5926</v>
      </c>
      <c r="B2920" s="60" t="s">
        <v>5927</v>
      </c>
      <c r="C2920" s="61">
        <v>0</v>
      </c>
    </row>
    <row r="2921" spans="1:3">
      <c r="A2921" s="62" t="s">
        <v>5928</v>
      </c>
      <c r="B2921" s="63" t="s">
        <v>5929</v>
      </c>
      <c r="C2921" s="64">
        <v>0</v>
      </c>
    </row>
    <row r="2922" spans="1:3">
      <c r="A2922" s="59" t="s">
        <v>5930</v>
      </c>
      <c r="B2922" s="60" t="s">
        <v>5931</v>
      </c>
      <c r="C2922" s="61">
        <v>0</v>
      </c>
    </row>
    <row r="2923" spans="1:3">
      <c r="A2923" s="62" t="s">
        <v>5932</v>
      </c>
      <c r="B2923" s="63" t="s">
        <v>5933</v>
      </c>
      <c r="C2923" s="64">
        <v>0</v>
      </c>
    </row>
    <row r="2924" spans="1:3">
      <c r="A2924" s="59" t="s">
        <v>5934</v>
      </c>
      <c r="B2924" s="60" t="s">
        <v>5935</v>
      </c>
      <c r="C2924" s="61">
        <v>0</v>
      </c>
    </row>
    <row r="2925" spans="1:3">
      <c r="A2925" s="62" t="s">
        <v>5936</v>
      </c>
      <c r="B2925" s="63" t="s">
        <v>5937</v>
      </c>
      <c r="C2925" s="64">
        <v>0</v>
      </c>
    </row>
    <row r="2926" spans="1:3">
      <c r="A2926" s="59" t="s">
        <v>5938</v>
      </c>
      <c r="B2926" s="60" t="s">
        <v>5939</v>
      </c>
      <c r="C2926" s="61">
        <v>0</v>
      </c>
    </row>
    <row r="2927" spans="1:3">
      <c r="A2927" s="62" t="s">
        <v>5940</v>
      </c>
      <c r="B2927" s="63" t="s">
        <v>5941</v>
      </c>
      <c r="C2927" s="64">
        <v>0</v>
      </c>
    </row>
    <row r="2928" spans="1:3">
      <c r="A2928" s="59" t="s">
        <v>5942</v>
      </c>
      <c r="B2928" s="60" t="s">
        <v>5943</v>
      </c>
      <c r="C2928" s="61">
        <v>0</v>
      </c>
    </row>
    <row r="2929" spans="1:3">
      <c r="A2929" s="62" t="s">
        <v>5944</v>
      </c>
      <c r="B2929" s="63" t="s">
        <v>5945</v>
      </c>
      <c r="C2929" s="64">
        <v>0</v>
      </c>
    </row>
    <row r="2930" spans="1:3">
      <c r="A2930" s="59" t="s">
        <v>5946</v>
      </c>
      <c r="B2930" s="60" t="s">
        <v>5947</v>
      </c>
      <c r="C2930" s="61">
        <v>0</v>
      </c>
    </row>
    <row r="2931" spans="1:3">
      <c r="A2931" s="62" t="s">
        <v>5948</v>
      </c>
      <c r="B2931" s="63" t="s">
        <v>5949</v>
      </c>
      <c r="C2931" s="64">
        <v>0</v>
      </c>
    </row>
    <row r="2932" spans="1:3">
      <c r="A2932" s="59" t="s">
        <v>5950</v>
      </c>
      <c r="B2932" s="60" t="s">
        <v>5951</v>
      </c>
      <c r="C2932" s="61">
        <v>0</v>
      </c>
    </row>
    <row r="2933" spans="1:3">
      <c r="A2933" s="62" t="s">
        <v>5952</v>
      </c>
      <c r="B2933" s="63" t="s">
        <v>5953</v>
      </c>
      <c r="C2933" s="64">
        <v>0</v>
      </c>
    </row>
    <row r="2934" spans="1:3">
      <c r="A2934" s="59" t="s">
        <v>5954</v>
      </c>
      <c r="B2934" s="60" t="s">
        <v>5955</v>
      </c>
      <c r="C2934" s="61">
        <v>0</v>
      </c>
    </row>
    <row r="2935" spans="1:3">
      <c r="A2935" s="62" t="s">
        <v>5956</v>
      </c>
      <c r="B2935" s="63" t="s">
        <v>5957</v>
      </c>
      <c r="C2935" s="64">
        <v>0</v>
      </c>
    </row>
    <row r="2936" spans="1:3">
      <c r="A2936" s="59" t="s">
        <v>5958</v>
      </c>
      <c r="B2936" s="60" t="s">
        <v>5959</v>
      </c>
      <c r="C2936" s="61">
        <v>0</v>
      </c>
    </row>
    <row r="2937" spans="1:3">
      <c r="A2937" s="62" t="s">
        <v>5960</v>
      </c>
      <c r="B2937" s="63" t="s">
        <v>5961</v>
      </c>
      <c r="C2937" s="64">
        <v>0</v>
      </c>
    </row>
    <row r="2938" spans="1:3">
      <c r="A2938" s="59" t="s">
        <v>5962</v>
      </c>
      <c r="B2938" s="60" t="s">
        <v>5963</v>
      </c>
      <c r="C2938" s="61">
        <v>0</v>
      </c>
    </row>
    <row r="2939" spans="1:3">
      <c r="A2939" s="62" t="s">
        <v>5964</v>
      </c>
      <c r="B2939" s="63" t="s">
        <v>5965</v>
      </c>
      <c r="C2939" s="64">
        <v>0</v>
      </c>
    </row>
    <row r="2940" spans="1:3">
      <c r="A2940" s="59" t="s">
        <v>5966</v>
      </c>
      <c r="B2940" s="60" t="s">
        <v>5967</v>
      </c>
      <c r="C2940" s="61">
        <v>0</v>
      </c>
    </row>
    <row r="2941" spans="1:3">
      <c r="A2941" s="62" t="s">
        <v>5968</v>
      </c>
      <c r="B2941" s="63" t="s">
        <v>5969</v>
      </c>
      <c r="C2941" s="64">
        <v>0</v>
      </c>
    </row>
    <row r="2942" spans="1:3">
      <c r="A2942" s="59" t="s">
        <v>5970</v>
      </c>
      <c r="B2942" s="60" t="s">
        <v>5971</v>
      </c>
      <c r="C2942" s="61">
        <v>0</v>
      </c>
    </row>
    <row r="2943" spans="1:3">
      <c r="A2943" s="62" t="s">
        <v>5972</v>
      </c>
      <c r="B2943" s="63" t="s">
        <v>5973</v>
      </c>
      <c r="C2943" s="64">
        <v>0</v>
      </c>
    </row>
    <row r="2944" spans="1:3">
      <c r="A2944" s="59" t="s">
        <v>5974</v>
      </c>
      <c r="B2944" s="60" t="s">
        <v>5975</v>
      </c>
      <c r="C2944" s="61">
        <v>0</v>
      </c>
    </row>
    <row r="2945" spans="1:3">
      <c r="A2945" s="62" t="s">
        <v>5976</v>
      </c>
      <c r="B2945" s="63" t="s">
        <v>5977</v>
      </c>
      <c r="C2945" s="64">
        <v>0</v>
      </c>
    </row>
    <row r="2946" spans="1:3">
      <c r="A2946" s="59" t="s">
        <v>5978</v>
      </c>
      <c r="B2946" s="60" t="s">
        <v>5979</v>
      </c>
      <c r="C2946" s="61">
        <v>0</v>
      </c>
    </row>
    <row r="2947" spans="1:3">
      <c r="A2947" s="62" t="s">
        <v>5980</v>
      </c>
      <c r="B2947" s="63" t="s">
        <v>5981</v>
      </c>
      <c r="C2947" s="64">
        <v>0</v>
      </c>
    </row>
    <row r="2948" spans="1:3">
      <c r="A2948" s="59" t="s">
        <v>5982</v>
      </c>
      <c r="B2948" s="60" t="s">
        <v>5983</v>
      </c>
      <c r="C2948" s="61">
        <v>0</v>
      </c>
    </row>
    <row r="2949" spans="1:3">
      <c r="A2949" s="62" t="s">
        <v>5984</v>
      </c>
      <c r="B2949" s="63" t="s">
        <v>5985</v>
      </c>
      <c r="C2949" s="64">
        <v>0</v>
      </c>
    </row>
    <row r="2950" spans="1:3">
      <c r="A2950" s="59" t="s">
        <v>5986</v>
      </c>
      <c r="B2950" s="60" t="s">
        <v>5987</v>
      </c>
      <c r="C2950" s="61">
        <v>0</v>
      </c>
    </row>
    <row r="2951" spans="1:3">
      <c r="A2951" s="62" t="s">
        <v>5988</v>
      </c>
      <c r="B2951" s="63" t="s">
        <v>5989</v>
      </c>
      <c r="C2951" s="64">
        <v>0</v>
      </c>
    </row>
    <row r="2952" spans="1:3">
      <c r="A2952" s="59" t="s">
        <v>5990</v>
      </c>
      <c r="B2952" s="60" t="s">
        <v>5991</v>
      </c>
      <c r="C2952" s="61">
        <v>0</v>
      </c>
    </row>
    <row r="2953" spans="1:3">
      <c r="A2953" s="62" t="s">
        <v>5992</v>
      </c>
      <c r="B2953" s="63" t="s">
        <v>5993</v>
      </c>
      <c r="C2953" s="64">
        <v>0</v>
      </c>
    </row>
    <row r="2954" spans="1:3">
      <c r="A2954" s="59" t="s">
        <v>5994</v>
      </c>
      <c r="B2954" s="60" t="s">
        <v>5995</v>
      </c>
      <c r="C2954" s="61">
        <v>0</v>
      </c>
    </row>
    <row r="2955" spans="1:3">
      <c r="A2955" s="62" t="s">
        <v>5996</v>
      </c>
      <c r="B2955" s="63" t="s">
        <v>5997</v>
      </c>
      <c r="C2955" s="64">
        <v>0</v>
      </c>
    </row>
    <row r="2956" spans="1:3">
      <c r="A2956" s="59" t="s">
        <v>5998</v>
      </c>
      <c r="B2956" s="60" t="s">
        <v>5999</v>
      </c>
      <c r="C2956" s="61">
        <v>0</v>
      </c>
    </row>
    <row r="2957" spans="1:3">
      <c r="A2957" s="62" t="s">
        <v>6000</v>
      </c>
      <c r="B2957" s="63" t="s">
        <v>6001</v>
      </c>
      <c r="C2957" s="64">
        <v>0</v>
      </c>
    </row>
    <row r="2958" spans="1:3">
      <c r="A2958" s="59" t="s">
        <v>6002</v>
      </c>
      <c r="B2958" s="60" t="s">
        <v>6003</v>
      </c>
      <c r="C2958" s="61">
        <v>0</v>
      </c>
    </row>
    <row r="2959" spans="1:3">
      <c r="A2959" s="62" t="s">
        <v>6004</v>
      </c>
      <c r="B2959" s="63" t="s">
        <v>6005</v>
      </c>
      <c r="C2959" s="64">
        <v>0</v>
      </c>
    </row>
    <row r="2960" spans="1:3">
      <c r="A2960" s="59" t="s">
        <v>6006</v>
      </c>
      <c r="B2960" s="60" t="s">
        <v>6007</v>
      </c>
      <c r="C2960" s="61">
        <v>0</v>
      </c>
    </row>
    <row r="2961" spans="1:3">
      <c r="A2961" s="62" t="s">
        <v>6008</v>
      </c>
      <c r="B2961" s="63" t="s">
        <v>6009</v>
      </c>
      <c r="C2961" s="64">
        <v>0</v>
      </c>
    </row>
    <row r="2962" spans="1:3">
      <c r="A2962" s="59" t="s">
        <v>6010</v>
      </c>
      <c r="B2962" s="60" t="s">
        <v>6011</v>
      </c>
      <c r="C2962" s="61">
        <v>0</v>
      </c>
    </row>
    <row r="2963" spans="1:3">
      <c r="A2963" s="62" t="s">
        <v>6012</v>
      </c>
      <c r="B2963" s="63" t="s">
        <v>6013</v>
      </c>
      <c r="C2963" s="64">
        <v>0</v>
      </c>
    </row>
    <row r="2964" spans="1:3">
      <c r="A2964" s="59" t="s">
        <v>6014</v>
      </c>
      <c r="B2964" s="60" t="s">
        <v>6015</v>
      </c>
      <c r="C2964" s="61">
        <v>0</v>
      </c>
    </row>
    <row r="2965" spans="1:3">
      <c r="A2965" s="62" t="s">
        <v>6016</v>
      </c>
      <c r="B2965" s="63" t="s">
        <v>6017</v>
      </c>
      <c r="C2965" s="64">
        <v>0</v>
      </c>
    </row>
    <row r="2966" spans="1:3">
      <c r="A2966" s="59" t="s">
        <v>6018</v>
      </c>
      <c r="B2966" s="60" t="s">
        <v>6019</v>
      </c>
      <c r="C2966" s="61">
        <v>0</v>
      </c>
    </row>
    <row r="2967" spans="1:3">
      <c r="A2967" s="62" t="s">
        <v>6020</v>
      </c>
      <c r="B2967" s="63" t="s">
        <v>6021</v>
      </c>
      <c r="C2967" s="64">
        <v>0</v>
      </c>
    </row>
    <row r="2968" spans="1:3">
      <c r="A2968" s="59" t="s">
        <v>6022</v>
      </c>
      <c r="B2968" s="60" t="s">
        <v>6023</v>
      </c>
      <c r="C2968" s="61">
        <v>0</v>
      </c>
    </row>
    <row r="2969" spans="1:3">
      <c r="A2969" s="62" t="s">
        <v>6024</v>
      </c>
      <c r="B2969" s="63" t="s">
        <v>6025</v>
      </c>
      <c r="C2969" s="64">
        <v>0</v>
      </c>
    </row>
    <row r="2970" spans="1:3">
      <c r="A2970" s="59" t="s">
        <v>6026</v>
      </c>
      <c r="B2970" s="60" t="s">
        <v>6027</v>
      </c>
      <c r="C2970" s="61">
        <v>0</v>
      </c>
    </row>
    <row r="2971" spans="1:3">
      <c r="A2971" s="62" t="s">
        <v>6028</v>
      </c>
      <c r="B2971" s="63" t="s">
        <v>6029</v>
      </c>
      <c r="C2971" s="64">
        <v>0</v>
      </c>
    </row>
    <row r="2972" spans="1:3">
      <c r="A2972" s="59" t="s">
        <v>6030</v>
      </c>
      <c r="B2972" s="60" t="s">
        <v>6031</v>
      </c>
      <c r="C2972" s="61">
        <v>0</v>
      </c>
    </row>
    <row r="2973" spans="1:3">
      <c r="A2973" s="62" t="s">
        <v>6032</v>
      </c>
      <c r="B2973" s="63" t="s">
        <v>6033</v>
      </c>
      <c r="C2973" s="64">
        <v>0</v>
      </c>
    </row>
    <row r="2974" spans="1:3">
      <c r="A2974" s="59" t="s">
        <v>6034</v>
      </c>
      <c r="B2974" s="60" t="s">
        <v>6035</v>
      </c>
      <c r="C2974" s="61">
        <v>0</v>
      </c>
    </row>
    <row r="2975" spans="1:3">
      <c r="A2975" s="62" t="s">
        <v>6036</v>
      </c>
      <c r="B2975" s="63" t="s">
        <v>6037</v>
      </c>
      <c r="C2975" s="64">
        <v>0</v>
      </c>
    </row>
    <row r="2976" spans="1:3">
      <c r="A2976" s="59" t="s">
        <v>6038</v>
      </c>
      <c r="B2976" s="60" t="s">
        <v>6039</v>
      </c>
      <c r="C2976" s="61">
        <v>0</v>
      </c>
    </row>
    <row r="2977" spans="1:3">
      <c r="A2977" s="62" t="s">
        <v>6040</v>
      </c>
      <c r="B2977" s="63" t="s">
        <v>6041</v>
      </c>
      <c r="C2977" s="64">
        <v>0</v>
      </c>
    </row>
    <row r="2978" spans="1:3">
      <c r="A2978" s="59" t="s">
        <v>6042</v>
      </c>
      <c r="B2978" s="60" t="s">
        <v>6043</v>
      </c>
      <c r="C2978" s="61">
        <v>0</v>
      </c>
    </row>
    <row r="2979" spans="1:3">
      <c r="A2979" s="62" t="s">
        <v>6044</v>
      </c>
      <c r="B2979" s="63" t="s">
        <v>6045</v>
      </c>
      <c r="C2979" s="64">
        <v>0</v>
      </c>
    </row>
    <row r="2980" spans="1:3">
      <c r="A2980" s="59" t="s">
        <v>6046</v>
      </c>
      <c r="B2980" s="60" t="s">
        <v>6047</v>
      </c>
      <c r="C2980" s="61">
        <v>0</v>
      </c>
    </row>
    <row r="2981" spans="1:3">
      <c r="A2981" s="62" t="s">
        <v>6048</v>
      </c>
      <c r="B2981" s="63" t="s">
        <v>6049</v>
      </c>
      <c r="C2981" s="64">
        <v>0</v>
      </c>
    </row>
    <row r="2982" spans="1:3">
      <c r="A2982" s="59" t="s">
        <v>6050</v>
      </c>
      <c r="B2982" s="60" t="s">
        <v>6051</v>
      </c>
      <c r="C2982" s="61">
        <v>0</v>
      </c>
    </row>
    <row r="2983" spans="1:3">
      <c r="A2983" s="62" t="s">
        <v>6052</v>
      </c>
      <c r="B2983" s="63" t="s">
        <v>6053</v>
      </c>
      <c r="C2983" s="64">
        <v>0</v>
      </c>
    </row>
    <row r="2984" spans="1:3">
      <c r="A2984" s="59" t="s">
        <v>6054</v>
      </c>
      <c r="B2984" s="60" t="s">
        <v>6055</v>
      </c>
      <c r="C2984" s="61">
        <v>0</v>
      </c>
    </row>
    <row r="2985" spans="1:3">
      <c r="A2985" s="62" t="s">
        <v>6056</v>
      </c>
      <c r="B2985" s="63" t="s">
        <v>6057</v>
      </c>
      <c r="C2985" s="64">
        <v>0</v>
      </c>
    </row>
    <row r="2986" spans="1:3">
      <c r="A2986" s="59" t="s">
        <v>6058</v>
      </c>
      <c r="B2986" s="60" t="s">
        <v>6059</v>
      </c>
      <c r="C2986" s="61">
        <v>0</v>
      </c>
    </row>
    <row r="2987" spans="1:3">
      <c r="A2987" s="62" t="s">
        <v>6060</v>
      </c>
      <c r="B2987" s="63" t="s">
        <v>6061</v>
      </c>
      <c r="C2987" s="64">
        <v>0</v>
      </c>
    </row>
    <row r="2988" spans="1:3">
      <c r="A2988" s="59" t="s">
        <v>6062</v>
      </c>
      <c r="B2988" s="60" t="s">
        <v>6063</v>
      </c>
      <c r="C2988" s="61">
        <v>0</v>
      </c>
    </row>
    <row r="2989" spans="1:3">
      <c r="A2989" s="62" t="s">
        <v>6064</v>
      </c>
      <c r="B2989" s="63" t="s">
        <v>6065</v>
      </c>
      <c r="C2989" s="64">
        <v>0</v>
      </c>
    </row>
    <row r="2990" spans="1:3">
      <c r="A2990" s="59" t="s">
        <v>6066</v>
      </c>
      <c r="B2990" s="60" t="s">
        <v>6067</v>
      </c>
      <c r="C2990" s="61">
        <v>0</v>
      </c>
    </row>
    <row r="2991" spans="1:3">
      <c r="A2991" s="62" t="s">
        <v>6068</v>
      </c>
      <c r="B2991" s="63" t="s">
        <v>6069</v>
      </c>
      <c r="C2991" s="64">
        <v>0</v>
      </c>
    </row>
    <row r="2992" spans="1:3">
      <c r="A2992" s="59" t="s">
        <v>6070</v>
      </c>
      <c r="B2992" s="60" t="s">
        <v>6071</v>
      </c>
      <c r="C2992" s="61">
        <v>0</v>
      </c>
    </row>
    <row r="2993" spans="1:3">
      <c r="A2993" s="62" t="s">
        <v>6072</v>
      </c>
      <c r="B2993" s="63" t="s">
        <v>6073</v>
      </c>
      <c r="C2993" s="64">
        <v>0</v>
      </c>
    </row>
    <row r="2994" spans="1:3">
      <c r="A2994" s="59" t="s">
        <v>6074</v>
      </c>
      <c r="B2994" s="60" t="s">
        <v>6075</v>
      </c>
      <c r="C2994" s="61">
        <v>0</v>
      </c>
    </row>
    <row r="2995" spans="1:3">
      <c r="A2995" s="62" t="s">
        <v>6076</v>
      </c>
      <c r="B2995" s="63" t="s">
        <v>6077</v>
      </c>
      <c r="C2995" s="64">
        <v>0</v>
      </c>
    </row>
    <row r="2996" spans="1:3">
      <c r="A2996" s="59" t="s">
        <v>6078</v>
      </c>
      <c r="B2996" s="60" t="s">
        <v>6079</v>
      </c>
      <c r="C2996" s="61">
        <v>0</v>
      </c>
    </row>
    <row r="2997" spans="1:3">
      <c r="A2997" s="62" t="s">
        <v>6080</v>
      </c>
      <c r="B2997" s="63" t="s">
        <v>6081</v>
      </c>
      <c r="C2997" s="64">
        <v>0</v>
      </c>
    </row>
    <row r="2998" spans="1:3">
      <c r="A2998" s="59" t="s">
        <v>6082</v>
      </c>
      <c r="B2998" s="60" t="s">
        <v>6083</v>
      </c>
      <c r="C2998" s="61">
        <v>0</v>
      </c>
    </row>
    <row r="2999" spans="1:3">
      <c r="A2999" s="62" t="s">
        <v>6084</v>
      </c>
      <c r="B2999" s="63" t="s">
        <v>6085</v>
      </c>
      <c r="C2999" s="64">
        <v>0</v>
      </c>
    </row>
    <row r="3000" spans="1:3">
      <c r="A3000" s="59" t="s">
        <v>6086</v>
      </c>
      <c r="B3000" s="60" t="s">
        <v>6087</v>
      </c>
      <c r="C3000" s="61">
        <v>0</v>
      </c>
    </row>
    <row r="3001" spans="1:3">
      <c r="A3001" s="62" t="s">
        <v>6088</v>
      </c>
      <c r="B3001" s="63" t="s">
        <v>6089</v>
      </c>
      <c r="C3001" s="64">
        <v>0</v>
      </c>
    </row>
    <row r="3002" spans="1:3">
      <c r="A3002" s="59" t="s">
        <v>6090</v>
      </c>
      <c r="B3002" s="60" t="s">
        <v>6091</v>
      </c>
      <c r="C3002" s="61">
        <v>0</v>
      </c>
    </row>
    <row r="3003" spans="1:3">
      <c r="A3003" s="62" t="s">
        <v>6092</v>
      </c>
      <c r="B3003" s="63" t="s">
        <v>6093</v>
      </c>
      <c r="C3003" s="64">
        <v>0</v>
      </c>
    </row>
    <row r="3004" spans="1:3">
      <c r="A3004" s="59" t="s">
        <v>6094</v>
      </c>
      <c r="B3004" s="60" t="s">
        <v>6095</v>
      </c>
      <c r="C3004" s="61">
        <v>0</v>
      </c>
    </row>
    <row r="3005" spans="1:3">
      <c r="A3005" s="62" t="s">
        <v>6096</v>
      </c>
      <c r="B3005" s="63" t="s">
        <v>6097</v>
      </c>
      <c r="C3005" s="64">
        <v>0</v>
      </c>
    </row>
    <row r="3006" spans="1:3">
      <c r="A3006" s="59" t="s">
        <v>6098</v>
      </c>
      <c r="B3006" s="60" t="s">
        <v>6099</v>
      </c>
      <c r="C3006" s="61">
        <v>0</v>
      </c>
    </row>
    <row r="3007" spans="1:3">
      <c r="A3007" s="62" t="s">
        <v>6100</v>
      </c>
      <c r="B3007" s="63" t="s">
        <v>6101</v>
      </c>
      <c r="C3007" s="64">
        <v>0</v>
      </c>
    </row>
    <row r="3008" spans="1:3">
      <c r="A3008" s="59" t="s">
        <v>6102</v>
      </c>
      <c r="B3008" s="60" t="s">
        <v>6103</v>
      </c>
      <c r="C3008" s="61">
        <v>0</v>
      </c>
    </row>
    <row r="3009" spans="1:3">
      <c r="A3009" s="62" t="s">
        <v>6104</v>
      </c>
      <c r="B3009" s="63" t="s">
        <v>6105</v>
      </c>
      <c r="C3009" s="64">
        <v>0</v>
      </c>
    </row>
    <row r="3010" spans="1:3">
      <c r="A3010" s="59" t="s">
        <v>6106</v>
      </c>
      <c r="B3010" s="60" t="s">
        <v>6107</v>
      </c>
      <c r="C3010" s="61">
        <v>0</v>
      </c>
    </row>
    <row r="3011" spans="1:3">
      <c r="A3011" s="62" t="s">
        <v>6108</v>
      </c>
      <c r="B3011" s="63" t="s">
        <v>6109</v>
      </c>
      <c r="C3011" s="64">
        <v>0</v>
      </c>
    </row>
    <row r="3012" spans="1:3">
      <c r="A3012" s="59" t="s">
        <v>6110</v>
      </c>
      <c r="B3012" s="60" t="s">
        <v>6111</v>
      </c>
      <c r="C3012" s="61">
        <v>0</v>
      </c>
    </row>
    <row r="3013" spans="1:3">
      <c r="A3013" s="62" t="s">
        <v>6112</v>
      </c>
      <c r="B3013" s="63" t="s">
        <v>6113</v>
      </c>
      <c r="C3013" s="64">
        <v>0</v>
      </c>
    </row>
    <row r="3014" spans="1:3">
      <c r="A3014" s="59" t="s">
        <v>6114</v>
      </c>
      <c r="B3014" s="60" t="s">
        <v>6115</v>
      </c>
      <c r="C3014" s="61">
        <v>0</v>
      </c>
    </row>
    <row r="3015" spans="1:3">
      <c r="A3015" s="62" t="s">
        <v>6116</v>
      </c>
      <c r="B3015" s="63" t="s">
        <v>6117</v>
      </c>
      <c r="C3015" s="64">
        <v>0</v>
      </c>
    </row>
    <row r="3016" spans="1:3">
      <c r="A3016" s="59" t="s">
        <v>6118</v>
      </c>
      <c r="B3016" s="60" t="s">
        <v>6119</v>
      </c>
      <c r="C3016" s="61">
        <v>0</v>
      </c>
    </row>
    <row r="3017" spans="1:3">
      <c r="A3017" s="62" t="s">
        <v>6120</v>
      </c>
      <c r="B3017" s="63" t="s">
        <v>6121</v>
      </c>
      <c r="C3017" s="64">
        <v>0</v>
      </c>
    </row>
    <row r="3018" spans="1:3">
      <c r="A3018" s="59" t="s">
        <v>6122</v>
      </c>
      <c r="B3018" s="60" t="s">
        <v>6123</v>
      </c>
      <c r="C3018" s="61">
        <v>0</v>
      </c>
    </row>
    <row r="3019" spans="1:3">
      <c r="A3019" s="62" t="s">
        <v>6124</v>
      </c>
      <c r="B3019" s="63" t="s">
        <v>6125</v>
      </c>
      <c r="C3019" s="64">
        <v>0</v>
      </c>
    </row>
    <row r="3020" spans="1:3">
      <c r="A3020" s="59" t="s">
        <v>6126</v>
      </c>
      <c r="B3020" s="60" t="s">
        <v>6127</v>
      </c>
      <c r="C3020" s="61">
        <v>0</v>
      </c>
    </row>
    <row r="3021" spans="1:3">
      <c r="A3021" s="62" t="s">
        <v>6128</v>
      </c>
      <c r="B3021" s="63" t="s">
        <v>6129</v>
      </c>
      <c r="C3021" s="64">
        <v>0</v>
      </c>
    </row>
    <row r="3022" spans="1:3">
      <c r="A3022" s="59" t="s">
        <v>6130</v>
      </c>
      <c r="B3022" s="60" t="s">
        <v>6131</v>
      </c>
      <c r="C3022" s="61">
        <v>0</v>
      </c>
    </row>
    <row r="3023" spans="1:3">
      <c r="A3023" s="62" t="s">
        <v>6132</v>
      </c>
      <c r="B3023" s="63" t="s">
        <v>6133</v>
      </c>
      <c r="C3023" s="64">
        <v>0</v>
      </c>
    </row>
    <row r="3024" spans="1:3">
      <c r="A3024" s="59" t="s">
        <v>6134</v>
      </c>
      <c r="B3024" s="60" t="s">
        <v>6135</v>
      </c>
      <c r="C3024" s="61">
        <v>0</v>
      </c>
    </row>
    <row r="3025" spans="1:3">
      <c r="A3025" s="62" t="s">
        <v>6136</v>
      </c>
      <c r="B3025" s="63" t="s">
        <v>6137</v>
      </c>
      <c r="C3025" s="64">
        <v>0</v>
      </c>
    </row>
    <row r="3026" spans="1:3">
      <c r="A3026" s="59" t="s">
        <v>6138</v>
      </c>
      <c r="B3026" s="60" t="s">
        <v>6139</v>
      </c>
      <c r="C3026" s="61">
        <v>0</v>
      </c>
    </row>
    <row r="3027" spans="1:3">
      <c r="A3027" s="62" t="s">
        <v>6140</v>
      </c>
      <c r="B3027" s="63" t="s">
        <v>6141</v>
      </c>
      <c r="C3027" s="64">
        <v>0</v>
      </c>
    </row>
    <row r="3028" spans="1:3">
      <c r="A3028" s="59" t="s">
        <v>6142</v>
      </c>
      <c r="B3028" s="60" t="s">
        <v>6143</v>
      </c>
      <c r="C3028" s="61">
        <v>0</v>
      </c>
    </row>
    <row r="3029" spans="1:3">
      <c r="A3029" s="62" t="s">
        <v>6144</v>
      </c>
      <c r="B3029" s="63" t="s">
        <v>6145</v>
      </c>
      <c r="C3029" s="64">
        <v>0</v>
      </c>
    </row>
    <row r="3030" spans="1:3">
      <c r="A3030" s="59" t="s">
        <v>6146</v>
      </c>
      <c r="B3030" s="60" t="s">
        <v>6147</v>
      </c>
      <c r="C3030" s="61">
        <v>0</v>
      </c>
    </row>
    <row r="3031" spans="1:3">
      <c r="A3031" s="62" t="s">
        <v>6148</v>
      </c>
      <c r="B3031" s="63" t="s">
        <v>6149</v>
      </c>
      <c r="C3031" s="64">
        <v>0</v>
      </c>
    </row>
    <row r="3032" spans="1:3">
      <c r="A3032" s="59" t="s">
        <v>6150</v>
      </c>
      <c r="B3032" s="60" t="s">
        <v>6151</v>
      </c>
      <c r="C3032" s="61">
        <v>0</v>
      </c>
    </row>
    <row r="3033" spans="1:3">
      <c r="A3033" s="62" t="s">
        <v>6152</v>
      </c>
      <c r="B3033" s="63" t="s">
        <v>6153</v>
      </c>
      <c r="C3033" s="64">
        <v>0</v>
      </c>
    </row>
    <row r="3034" spans="1:3">
      <c r="A3034" s="59" t="s">
        <v>6154</v>
      </c>
      <c r="B3034" s="60" t="s">
        <v>6155</v>
      </c>
      <c r="C3034" s="61">
        <v>0</v>
      </c>
    </row>
    <row r="3035" spans="1:3">
      <c r="A3035" s="62" t="s">
        <v>6156</v>
      </c>
      <c r="B3035" s="63" t="s">
        <v>6157</v>
      </c>
      <c r="C3035" s="64">
        <v>0</v>
      </c>
    </row>
    <row r="3036" spans="1:3">
      <c r="A3036" s="59" t="s">
        <v>6158</v>
      </c>
      <c r="B3036" s="60" t="s">
        <v>6159</v>
      </c>
      <c r="C3036" s="61">
        <v>0</v>
      </c>
    </row>
    <row r="3037" spans="1:3">
      <c r="A3037" s="62" t="s">
        <v>6160</v>
      </c>
      <c r="B3037" s="63" t="s">
        <v>6161</v>
      </c>
      <c r="C3037" s="64">
        <v>0</v>
      </c>
    </row>
    <row r="3038" spans="1:3">
      <c r="A3038" s="59" t="s">
        <v>6162</v>
      </c>
      <c r="B3038" s="60" t="s">
        <v>6163</v>
      </c>
      <c r="C3038" s="61">
        <v>0</v>
      </c>
    </row>
    <row r="3039" spans="1:3">
      <c r="A3039" s="62" t="s">
        <v>6164</v>
      </c>
      <c r="B3039" s="63" t="s">
        <v>6165</v>
      </c>
      <c r="C3039" s="64">
        <v>14.821</v>
      </c>
    </row>
    <row r="3040" spans="1:3">
      <c r="A3040" s="59" t="s">
        <v>6166</v>
      </c>
      <c r="B3040" s="60" t="s">
        <v>6167</v>
      </c>
      <c r="C3040" s="61">
        <v>19.347000000000001</v>
      </c>
    </row>
    <row r="3041" spans="1:3">
      <c r="A3041" s="62" t="s">
        <v>6168</v>
      </c>
      <c r="B3041" s="63" t="s">
        <v>6169</v>
      </c>
      <c r="C3041" s="64">
        <v>28.024999999999999</v>
      </c>
    </row>
    <row r="3042" spans="1:3">
      <c r="A3042" s="59" t="s">
        <v>6170</v>
      </c>
      <c r="B3042" s="60" t="s">
        <v>6171</v>
      </c>
      <c r="C3042" s="61">
        <v>0</v>
      </c>
    </row>
    <row r="3043" spans="1:3">
      <c r="A3043" s="62" t="s">
        <v>6172</v>
      </c>
      <c r="B3043" s="63" t="s">
        <v>6173</v>
      </c>
      <c r="C3043" s="64">
        <v>0</v>
      </c>
    </row>
    <row r="3044" spans="1:3">
      <c r="A3044" s="59" t="s">
        <v>6174</v>
      </c>
      <c r="B3044" s="60" t="s">
        <v>6175</v>
      </c>
      <c r="C3044" s="61">
        <v>0</v>
      </c>
    </row>
    <row r="3045" spans="1:3">
      <c r="A3045" s="62" t="s">
        <v>6176</v>
      </c>
      <c r="B3045" s="63" t="s">
        <v>6177</v>
      </c>
      <c r="C3045" s="64">
        <v>0</v>
      </c>
    </row>
    <row r="3046" spans="1:3">
      <c r="A3046" s="59" t="s">
        <v>6178</v>
      </c>
      <c r="B3046" s="60" t="s">
        <v>6179</v>
      </c>
      <c r="C3046" s="61">
        <v>0</v>
      </c>
    </row>
    <row r="3047" spans="1:3">
      <c r="A3047" s="62" t="s">
        <v>6180</v>
      </c>
      <c r="B3047" s="63" t="s">
        <v>6181</v>
      </c>
      <c r="C3047" s="64">
        <v>0</v>
      </c>
    </row>
    <row r="3048" spans="1:3">
      <c r="A3048" s="59" t="s">
        <v>6182</v>
      </c>
      <c r="B3048" s="60" t="s">
        <v>6183</v>
      </c>
      <c r="C3048" s="61">
        <v>14.83</v>
      </c>
    </row>
    <row r="3049" spans="1:3">
      <c r="A3049" s="62" t="s">
        <v>6184</v>
      </c>
      <c r="B3049" s="63" t="s">
        <v>6185</v>
      </c>
      <c r="C3049" s="64">
        <v>19.359000000000002</v>
      </c>
    </row>
    <row r="3050" spans="1:3">
      <c r="A3050" s="59" t="s">
        <v>6186</v>
      </c>
      <c r="B3050" s="60" t="s">
        <v>6187</v>
      </c>
      <c r="C3050" s="61">
        <v>28.036999999999999</v>
      </c>
    </row>
    <row r="3051" spans="1:3">
      <c r="A3051" s="62" t="s">
        <v>6188</v>
      </c>
      <c r="B3051" s="63" t="s">
        <v>6189</v>
      </c>
      <c r="C3051" s="64">
        <v>0</v>
      </c>
    </row>
    <row r="3052" spans="1:3">
      <c r="A3052" s="59" t="s">
        <v>6190</v>
      </c>
      <c r="B3052" s="60" t="s">
        <v>6191</v>
      </c>
      <c r="C3052" s="61">
        <v>0</v>
      </c>
    </row>
    <row r="3053" spans="1:3">
      <c r="A3053" s="62" t="s">
        <v>6192</v>
      </c>
      <c r="B3053" s="63" t="s">
        <v>6193</v>
      </c>
      <c r="C3053" s="64">
        <v>0</v>
      </c>
    </row>
    <row r="3054" spans="1:3">
      <c r="A3054" s="59" t="s">
        <v>6194</v>
      </c>
      <c r="B3054" s="60" t="s">
        <v>6195</v>
      </c>
      <c r="C3054" s="61">
        <v>0</v>
      </c>
    </row>
    <row r="3055" spans="1:3">
      <c r="A3055" s="62" t="s">
        <v>6196</v>
      </c>
      <c r="B3055" s="63" t="s">
        <v>6197</v>
      </c>
      <c r="C3055" s="64">
        <v>14.473000000000001</v>
      </c>
    </row>
    <row r="3056" spans="1:3">
      <c r="A3056" s="59" t="s">
        <v>6198</v>
      </c>
      <c r="B3056" s="60" t="s">
        <v>6199</v>
      </c>
      <c r="C3056" s="61">
        <v>19.648</v>
      </c>
    </row>
    <row r="3057" spans="1:3">
      <c r="A3057" s="62" t="s">
        <v>6200</v>
      </c>
      <c r="B3057" s="63" t="s">
        <v>6201</v>
      </c>
      <c r="C3057" s="64">
        <v>28.024999999999999</v>
      </c>
    </row>
    <row r="3058" spans="1:3">
      <c r="A3058" s="59" t="s">
        <v>6202</v>
      </c>
      <c r="B3058" s="60" t="s">
        <v>6203</v>
      </c>
      <c r="C3058" s="61">
        <v>14.481999999999999</v>
      </c>
    </row>
    <row r="3059" spans="1:3">
      <c r="A3059" s="62" t="s">
        <v>6204</v>
      </c>
      <c r="B3059" s="63" t="s">
        <v>6205</v>
      </c>
      <c r="C3059" s="64">
        <v>19.66</v>
      </c>
    </row>
    <row r="3060" spans="1:3">
      <c r="A3060" s="59" t="s">
        <v>6206</v>
      </c>
      <c r="B3060" s="60" t="s">
        <v>6207</v>
      </c>
      <c r="C3060" s="61">
        <v>28.036999999999999</v>
      </c>
    </row>
    <row r="3061" spans="1:3">
      <c r="A3061" s="62" t="s">
        <v>6208</v>
      </c>
      <c r="B3061" s="63" t="s">
        <v>6209</v>
      </c>
      <c r="C3061" s="64">
        <v>0</v>
      </c>
    </row>
    <row r="3062" spans="1:3">
      <c r="A3062" s="59" t="s">
        <v>6210</v>
      </c>
      <c r="B3062" s="60" t="s">
        <v>1908</v>
      </c>
      <c r="C3062" s="61">
        <v>0</v>
      </c>
    </row>
    <row r="3063" spans="1:3">
      <c r="A3063" s="62" t="s">
        <v>6211</v>
      </c>
      <c r="B3063" s="63" t="s">
        <v>1908</v>
      </c>
      <c r="C3063" s="64">
        <v>0</v>
      </c>
    </row>
    <row r="3064" spans="1:3">
      <c r="A3064" s="59" t="s">
        <v>6212</v>
      </c>
      <c r="B3064" s="60" t="s">
        <v>1908</v>
      </c>
      <c r="C3064" s="61">
        <v>0</v>
      </c>
    </row>
    <row r="3065" spans="1:3">
      <c r="A3065" s="62" t="s">
        <v>6213</v>
      </c>
      <c r="B3065" s="63" t="s">
        <v>1908</v>
      </c>
      <c r="C3065" s="64">
        <v>0</v>
      </c>
    </row>
    <row r="3066" spans="1:3">
      <c r="A3066" s="59" t="s">
        <v>6214</v>
      </c>
      <c r="B3066" s="60" t="s">
        <v>1908</v>
      </c>
      <c r="C3066" s="61">
        <v>0</v>
      </c>
    </row>
    <row r="3067" spans="1:3">
      <c r="A3067" s="62" t="s">
        <v>6215</v>
      </c>
      <c r="B3067" s="63" t="s">
        <v>1908</v>
      </c>
      <c r="C3067" s="64">
        <v>0</v>
      </c>
    </row>
    <row r="3068" spans="1:3">
      <c r="A3068" s="59" t="s">
        <v>6216</v>
      </c>
      <c r="B3068" s="60" t="s">
        <v>1908</v>
      </c>
      <c r="C3068" s="61">
        <v>0</v>
      </c>
    </row>
    <row r="3069" spans="1:3">
      <c r="A3069" s="62" t="s">
        <v>6217</v>
      </c>
      <c r="B3069" s="63" t="s">
        <v>1908</v>
      </c>
      <c r="C3069" s="64">
        <v>0</v>
      </c>
    </row>
    <row r="3070" spans="1:3">
      <c r="A3070" s="59" t="s">
        <v>6218</v>
      </c>
      <c r="B3070" s="60" t="s">
        <v>1908</v>
      </c>
      <c r="C3070" s="61">
        <v>0</v>
      </c>
    </row>
    <row r="3071" spans="1:3">
      <c r="A3071" s="62" t="s">
        <v>6219</v>
      </c>
      <c r="B3071" s="63" t="s">
        <v>1908</v>
      </c>
      <c r="C3071" s="64">
        <v>0</v>
      </c>
    </row>
    <row r="3072" spans="1:3">
      <c r="A3072" s="59" t="s">
        <v>6220</v>
      </c>
      <c r="B3072" s="60" t="s">
        <v>1908</v>
      </c>
      <c r="C3072" s="61">
        <v>0</v>
      </c>
    </row>
    <row r="3073" spans="1:3">
      <c r="A3073" s="62" t="s">
        <v>6221</v>
      </c>
      <c r="B3073" s="63" t="s">
        <v>1908</v>
      </c>
      <c r="C3073" s="64">
        <v>0</v>
      </c>
    </row>
    <row r="3074" spans="1:3">
      <c r="A3074" s="59" t="s">
        <v>6222</v>
      </c>
      <c r="B3074" s="60" t="s">
        <v>1908</v>
      </c>
      <c r="C3074" s="61">
        <v>0</v>
      </c>
    </row>
    <row r="3075" spans="1:3">
      <c r="A3075" s="62" t="s">
        <v>6223</v>
      </c>
      <c r="B3075" s="63" t="s">
        <v>1908</v>
      </c>
      <c r="C3075" s="64">
        <v>0</v>
      </c>
    </row>
    <row r="3076" spans="1:3">
      <c r="A3076" s="59" t="s">
        <v>6224</v>
      </c>
      <c r="B3076" s="60" t="s">
        <v>1908</v>
      </c>
      <c r="C3076" s="61">
        <v>0</v>
      </c>
    </row>
    <row r="3077" spans="1:3">
      <c r="A3077" s="62" t="s">
        <v>6225</v>
      </c>
      <c r="B3077" s="63" t="s">
        <v>1908</v>
      </c>
      <c r="C3077" s="64">
        <v>0</v>
      </c>
    </row>
    <row r="3078" spans="1:3">
      <c r="A3078" s="59" t="s">
        <v>6226</v>
      </c>
      <c r="B3078" s="60" t="s">
        <v>1908</v>
      </c>
      <c r="C3078" s="61">
        <v>0</v>
      </c>
    </row>
    <row r="3079" spans="1:3">
      <c r="A3079" s="62" t="s">
        <v>6227</v>
      </c>
      <c r="B3079" s="63" t="s">
        <v>1908</v>
      </c>
      <c r="C3079" s="64">
        <v>0</v>
      </c>
    </row>
    <row r="3080" spans="1:3">
      <c r="A3080" s="59" t="s">
        <v>6228</v>
      </c>
      <c r="B3080" s="60" t="s">
        <v>6229</v>
      </c>
      <c r="C3080" s="61">
        <v>0</v>
      </c>
    </row>
    <row r="3081" spans="1:3">
      <c r="A3081" s="62" t="s">
        <v>6230</v>
      </c>
      <c r="B3081" s="63" t="s">
        <v>6229</v>
      </c>
      <c r="C3081" s="64">
        <v>0</v>
      </c>
    </row>
    <row r="3082" spans="1:3">
      <c r="A3082" s="59" t="s">
        <v>6231</v>
      </c>
      <c r="B3082" s="60" t="s">
        <v>6232</v>
      </c>
      <c r="C3082" s="61">
        <v>3.956</v>
      </c>
    </row>
    <row r="3083" spans="1:3">
      <c r="A3083" s="62" t="s">
        <v>6233</v>
      </c>
      <c r="B3083" s="63" t="s">
        <v>1908</v>
      </c>
      <c r="C3083" s="64">
        <v>0</v>
      </c>
    </row>
    <row r="3084" spans="1:3">
      <c r="A3084" s="59" t="s">
        <v>6234</v>
      </c>
      <c r="B3084" s="60" t="s">
        <v>1908</v>
      </c>
      <c r="C3084" s="61">
        <v>0</v>
      </c>
    </row>
    <row r="3085" spans="1:3">
      <c r="A3085" s="62" t="s">
        <v>6235</v>
      </c>
      <c r="B3085" s="63" t="s">
        <v>1908</v>
      </c>
      <c r="C3085" s="64">
        <v>0</v>
      </c>
    </row>
    <row r="3086" spans="1:3">
      <c r="A3086" s="59" t="s">
        <v>6236</v>
      </c>
      <c r="B3086" s="60" t="s">
        <v>1908</v>
      </c>
      <c r="C3086" s="61">
        <v>0</v>
      </c>
    </row>
    <row r="3087" spans="1:3">
      <c r="A3087" s="62" t="s">
        <v>6237</v>
      </c>
      <c r="B3087" s="63" t="s">
        <v>6238</v>
      </c>
      <c r="C3087" s="64">
        <v>3.3849999999999998</v>
      </c>
    </row>
    <row r="3088" spans="1:3">
      <c r="A3088" s="59" t="s">
        <v>6239</v>
      </c>
      <c r="B3088" s="60" t="s">
        <v>1908</v>
      </c>
      <c r="C3088" s="61">
        <v>0</v>
      </c>
    </row>
    <row r="3089" spans="1:3">
      <c r="A3089" s="62" t="s">
        <v>6240</v>
      </c>
      <c r="B3089" s="63" t="s">
        <v>1908</v>
      </c>
      <c r="C3089" s="64">
        <v>0</v>
      </c>
    </row>
    <row r="3090" spans="1:3">
      <c r="A3090" s="59" t="s">
        <v>6241</v>
      </c>
      <c r="B3090" s="60" t="s">
        <v>1908</v>
      </c>
      <c r="C3090" s="61">
        <v>0</v>
      </c>
    </row>
    <row r="3091" spans="1:3">
      <c r="A3091" s="62" t="s">
        <v>6242</v>
      </c>
      <c r="B3091" s="63" t="s">
        <v>1908</v>
      </c>
      <c r="C3091" s="64">
        <v>0</v>
      </c>
    </row>
    <row r="3092" spans="1:3">
      <c r="A3092" s="59" t="s">
        <v>6243</v>
      </c>
      <c r="B3092" s="60" t="s">
        <v>1908</v>
      </c>
      <c r="C3092" s="61">
        <v>0</v>
      </c>
    </row>
    <row r="3093" spans="1:3">
      <c r="A3093" s="62" t="s">
        <v>6244</v>
      </c>
      <c r="B3093" s="63" t="s">
        <v>6245</v>
      </c>
      <c r="C3093" s="64">
        <v>3.8839999999999999</v>
      </c>
    </row>
    <row r="3094" spans="1:3">
      <c r="A3094" s="59" t="s">
        <v>6246</v>
      </c>
      <c r="B3094" s="60" t="s">
        <v>1908</v>
      </c>
      <c r="C3094" s="61">
        <v>0</v>
      </c>
    </row>
    <row r="3095" spans="1:3">
      <c r="A3095" s="62" t="s">
        <v>6247</v>
      </c>
      <c r="B3095" s="63" t="s">
        <v>1908</v>
      </c>
      <c r="C3095" s="64">
        <v>0</v>
      </c>
    </row>
    <row r="3096" spans="1:3">
      <c r="A3096" s="59" t="s">
        <v>6248</v>
      </c>
      <c r="B3096" s="60" t="s">
        <v>1908</v>
      </c>
      <c r="C3096" s="61">
        <v>0</v>
      </c>
    </row>
    <row r="3097" spans="1:3">
      <c r="A3097" s="62" t="s">
        <v>6249</v>
      </c>
      <c r="B3097" s="63" t="s">
        <v>1908</v>
      </c>
      <c r="C3097" s="64">
        <v>0</v>
      </c>
    </row>
    <row r="3098" spans="1:3">
      <c r="A3098" s="59" t="s">
        <v>6250</v>
      </c>
      <c r="B3098" s="60" t="s">
        <v>1908</v>
      </c>
      <c r="C3098" s="61">
        <v>0</v>
      </c>
    </row>
    <row r="3099" spans="1:3">
      <c r="A3099" s="62" t="s">
        <v>6251</v>
      </c>
      <c r="B3099" s="63" t="s">
        <v>1908</v>
      </c>
      <c r="C3099" s="64">
        <v>0</v>
      </c>
    </row>
    <row r="3100" spans="1:3">
      <c r="A3100" s="59" t="s">
        <v>6252</v>
      </c>
      <c r="B3100" s="60" t="s">
        <v>6253</v>
      </c>
      <c r="C3100" s="61">
        <v>2.9550000000000001</v>
      </c>
    </row>
    <row r="3101" spans="1:3">
      <c r="A3101" s="62" t="s">
        <v>6254</v>
      </c>
      <c r="B3101" s="63" t="s">
        <v>1908</v>
      </c>
      <c r="C3101" s="64">
        <v>0</v>
      </c>
    </row>
    <row r="3102" spans="1:3">
      <c r="A3102" s="59" t="s">
        <v>6255</v>
      </c>
      <c r="B3102" s="60" t="s">
        <v>1908</v>
      </c>
      <c r="C3102" s="61">
        <v>0</v>
      </c>
    </row>
    <row r="3103" spans="1:3">
      <c r="A3103" s="62" t="s">
        <v>6256</v>
      </c>
      <c r="B3103" s="63" t="s">
        <v>1908</v>
      </c>
      <c r="C3103" s="64">
        <v>0</v>
      </c>
    </row>
    <row r="3104" spans="1:3">
      <c r="A3104" s="59" t="s">
        <v>6257</v>
      </c>
      <c r="B3104" s="60" t="s">
        <v>6258</v>
      </c>
      <c r="C3104" s="61">
        <v>3.2650000000000001</v>
      </c>
    </row>
    <row r="3105" spans="1:3">
      <c r="A3105" s="62" t="s">
        <v>6259</v>
      </c>
      <c r="B3105" s="63" t="s">
        <v>6260</v>
      </c>
      <c r="C3105" s="64">
        <v>2.9550000000000001</v>
      </c>
    </row>
    <row r="3106" spans="1:3">
      <c r="A3106" s="59" t="s">
        <v>6261</v>
      </c>
      <c r="B3106" s="60" t="s">
        <v>1908</v>
      </c>
      <c r="C3106" s="61">
        <v>0</v>
      </c>
    </row>
    <row r="3107" spans="1:3">
      <c r="A3107" s="62" t="s">
        <v>6262</v>
      </c>
      <c r="B3107" s="63" t="s">
        <v>1908</v>
      </c>
      <c r="C3107" s="64">
        <v>0</v>
      </c>
    </row>
    <row r="3108" spans="1:3">
      <c r="A3108" s="59" t="s">
        <v>6263</v>
      </c>
      <c r="B3108" s="60" t="s">
        <v>1908</v>
      </c>
      <c r="C3108" s="61">
        <v>0</v>
      </c>
    </row>
    <row r="3109" spans="1:3">
      <c r="A3109" s="62" t="s">
        <v>6264</v>
      </c>
      <c r="B3109" s="63" t="s">
        <v>6265</v>
      </c>
      <c r="C3109" s="64">
        <v>3.613</v>
      </c>
    </row>
    <row r="3110" spans="1:3">
      <c r="A3110" s="59" t="s">
        <v>6266</v>
      </c>
      <c r="B3110" s="60" t="s">
        <v>6267</v>
      </c>
      <c r="C3110" s="61">
        <v>2.9550000000000001</v>
      </c>
    </row>
    <row r="3111" spans="1:3">
      <c r="A3111" s="62" t="s">
        <v>6268</v>
      </c>
      <c r="B3111" s="63" t="s">
        <v>1908</v>
      </c>
      <c r="C3111" s="64">
        <v>0</v>
      </c>
    </row>
    <row r="3112" spans="1:3">
      <c r="A3112" s="59" t="s">
        <v>6269</v>
      </c>
      <c r="B3112" s="60" t="s">
        <v>1908</v>
      </c>
      <c r="C3112" s="61">
        <v>0</v>
      </c>
    </row>
    <row r="3113" spans="1:3">
      <c r="A3113" s="62" t="s">
        <v>6270</v>
      </c>
      <c r="B3113" s="63" t="s">
        <v>1908</v>
      </c>
      <c r="C3113" s="64">
        <v>0</v>
      </c>
    </row>
    <row r="3114" spans="1:3">
      <c r="A3114" s="59" t="s">
        <v>6271</v>
      </c>
      <c r="B3114" s="60" t="s">
        <v>6272</v>
      </c>
      <c r="C3114" s="61">
        <v>2.9550000000000001</v>
      </c>
    </row>
    <row r="3115" spans="1:3">
      <c r="A3115" s="62" t="s">
        <v>6273</v>
      </c>
      <c r="B3115" s="63" t="s">
        <v>1908</v>
      </c>
      <c r="C3115" s="64">
        <v>0</v>
      </c>
    </row>
    <row r="3116" spans="1:3">
      <c r="A3116" s="59" t="s">
        <v>6274</v>
      </c>
      <c r="B3116" s="60" t="s">
        <v>6275</v>
      </c>
      <c r="C3116" s="61">
        <v>4.0380000000000003</v>
      </c>
    </row>
    <row r="3117" spans="1:3">
      <c r="A3117" s="62" t="s">
        <v>6276</v>
      </c>
      <c r="B3117" s="63" t="s">
        <v>1908</v>
      </c>
      <c r="C3117" s="64">
        <v>0</v>
      </c>
    </row>
    <row r="3118" spans="1:3">
      <c r="A3118" s="59" t="s">
        <v>6277</v>
      </c>
      <c r="B3118" s="60" t="s">
        <v>6278</v>
      </c>
      <c r="C3118" s="61">
        <v>4.3579999999999997</v>
      </c>
    </row>
    <row r="3119" spans="1:3">
      <c r="A3119" s="62" t="s">
        <v>6279</v>
      </c>
      <c r="B3119" s="63" t="s">
        <v>6280</v>
      </c>
      <c r="C3119" s="64">
        <v>2.9550000000000001</v>
      </c>
    </row>
    <row r="3120" spans="1:3">
      <c r="A3120" s="59" t="s">
        <v>6281</v>
      </c>
      <c r="B3120" s="60" t="s">
        <v>1908</v>
      </c>
      <c r="C3120" s="61">
        <v>0</v>
      </c>
    </row>
    <row r="3121" spans="1:3">
      <c r="A3121" s="62" t="s">
        <v>6282</v>
      </c>
      <c r="B3121" s="63" t="s">
        <v>1908</v>
      </c>
      <c r="C3121" s="64">
        <v>0</v>
      </c>
    </row>
    <row r="3122" spans="1:3">
      <c r="A3122" s="59" t="s">
        <v>6283</v>
      </c>
      <c r="B3122" s="60" t="s">
        <v>1908</v>
      </c>
      <c r="C3122" s="61">
        <v>0</v>
      </c>
    </row>
    <row r="3123" spans="1:3">
      <c r="A3123" s="62" t="s">
        <v>6284</v>
      </c>
      <c r="B3123" s="63" t="s">
        <v>6285</v>
      </c>
      <c r="C3123" s="64">
        <v>2.9550000000000001</v>
      </c>
    </row>
    <row r="3124" spans="1:3">
      <c r="A3124" s="59" t="s">
        <v>6286</v>
      </c>
      <c r="B3124" s="60" t="s">
        <v>1908</v>
      </c>
      <c r="C3124" s="61">
        <v>0</v>
      </c>
    </row>
    <row r="3125" spans="1:3">
      <c r="A3125" s="62" t="s">
        <v>6287</v>
      </c>
      <c r="B3125" s="63" t="s">
        <v>6288</v>
      </c>
      <c r="C3125" s="64">
        <v>0</v>
      </c>
    </row>
    <row r="3126" spans="1:3">
      <c r="A3126" s="59" t="s">
        <v>6289</v>
      </c>
      <c r="B3126" s="60" t="s">
        <v>6290</v>
      </c>
      <c r="C3126" s="61">
        <v>0</v>
      </c>
    </row>
    <row r="3127" spans="1:3">
      <c r="A3127" s="62" t="s">
        <v>6291</v>
      </c>
      <c r="B3127" s="63" t="s">
        <v>6292</v>
      </c>
      <c r="C3127" s="64">
        <v>3.4289999999999998</v>
      </c>
    </row>
    <row r="3128" spans="1:3">
      <c r="A3128" s="59" t="s">
        <v>6293</v>
      </c>
      <c r="B3128" s="60" t="s">
        <v>6294</v>
      </c>
      <c r="C3128" s="61">
        <v>3.4289999999999998</v>
      </c>
    </row>
    <row r="3129" spans="1:3">
      <c r="A3129" s="62" t="s">
        <v>6295</v>
      </c>
      <c r="B3129" s="63" t="s">
        <v>6294</v>
      </c>
      <c r="C3129" s="64">
        <v>0</v>
      </c>
    </row>
    <row r="3130" spans="1:3">
      <c r="A3130" s="59" t="s">
        <v>6296</v>
      </c>
      <c r="B3130" s="60" t="s">
        <v>6294</v>
      </c>
      <c r="C3130" s="61">
        <v>3.4289999999999998</v>
      </c>
    </row>
    <row r="3131" spans="1:3">
      <c r="A3131" s="62" t="s">
        <v>6297</v>
      </c>
      <c r="B3131" s="63" t="s">
        <v>6298</v>
      </c>
      <c r="C3131" s="64">
        <v>0</v>
      </c>
    </row>
    <row r="3132" spans="1:3">
      <c r="A3132" s="59" t="s">
        <v>6299</v>
      </c>
      <c r="B3132" s="60" t="s">
        <v>6300</v>
      </c>
      <c r="C3132" s="61">
        <v>0</v>
      </c>
    </row>
    <row r="3133" spans="1:3">
      <c r="A3133" s="62" t="s">
        <v>6301</v>
      </c>
      <c r="B3133" s="63" t="s">
        <v>6302</v>
      </c>
      <c r="C3133" s="64">
        <v>0</v>
      </c>
    </row>
    <row r="3134" spans="1:3">
      <c r="A3134" s="59" t="s">
        <v>6303</v>
      </c>
      <c r="B3134" s="60" t="s">
        <v>6304</v>
      </c>
      <c r="C3134" s="61">
        <v>3.4289999999999998</v>
      </c>
    </row>
    <row r="3135" spans="1:3">
      <c r="A3135" s="62" t="s">
        <v>6305</v>
      </c>
      <c r="B3135" s="63" t="s">
        <v>6306</v>
      </c>
      <c r="C3135" s="64">
        <v>3.4289999999999998</v>
      </c>
    </row>
    <row r="3136" spans="1:3">
      <c r="A3136" s="59" t="s">
        <v>6307</v>
      </c>
      <c r="B3136" s="60" t="s">
        <v>6308</v>
      </c>
      <c r="C3136" s="61">
        <v>0</v>
      </c>
    </row>
    <row r="3137" spans="1:3">
      <c r="A3137" s="62" t="s">
        <v>6309</v>
      </c>
      <c r="B3137" s="63" t="s">
        <v>6308</v>
      </c>
      <c r="C3137" s="64">
        <v>3.4289999999999998</v>
      </c>
    </row>
    <row r="3138" spans="1:3">
      <c r="A3138" s="59" t="s">
        <v>6310</v>
      </c>
      <c r="B3138" s="60" t="s">
        <v>6308</v>
      </c>
      <c r="C3138" s="61">
        <v>0</v>
      </c>
    </row>
    <row r="3139" spans="1:3">
      <c r="A3139" s="62" t="s">
        <v>6311</v>
      </c>
      <c r="B3139" s="63" t="s">
        <v>6312</v>
      </c>
      <c r="C3139" s="64">
        <v>3.4289999999999998</v>
      </c>
    </row>
    <row r="3140" spans="1:3">
      <c r="A3140" s="59" t="s">
        <v>6313</v>
      </c>
      <c r="B3140" s="60" t="s">
        <v>6314</v>
      </c>
      <c r="C3140" s="61">
        <v>0</v>
      </c>
    </row>
    <row r="3141" spans="1:3">
      <c r="A3141" s="62" t="s">
        <v>6315</v>
      </c>
      <c r="B3141" s="63" t="s">
        <v>6314</v>
      </c>
      <c r="C3141" s="64">
        <v>0</v>
      </c>
    </row>
    <row r="3142" spans="1:3">
      <c r="A3142" s="59" t="s">
        <v>6316</v>
      </c>
      <c r="B3142" s="60" t="s">
        <v>6317</v>
      </c>
      <c r="C3142" s="61">
        <v>0</v>
      </c>
    </row>
    <row r="3143" spans="1:3">
      <c r="A3143" s="62" t="s">
        <v>6318</v>
      </c>
      <c r="B3143" s="63" t="s">
        <v>6319</v>
      </c>
      <c r="C3143" s="64">
        <v>0</v>
      </c>
    </row>
    <row r="3144" spans="1:3">
      <c r="A3144" s="59" t="s">
        <v>6320</v>
      </c>
      <c r="B3144" s="60" t="s">
        <v>6321</v>
      </c>
      <c r="C3144" s="61">
        <v>0</v>
      </c>
    </row>
    <row r="3145" spans="1:3">
      <c r="A3145" s="62" t="s">
        <v>6322</v>
      </c>
      <c r="B3145" s="63" t="s">
        <v>6323</v>
      </c>
      <c r="C3145" s="64">
        <v>0</v>
      </c>
    </row>
    <row r="3146" spans="1:3">
      <c r="A3146" s="59" t="s">
        <v>6324</v>
      </c>
      <c r="B3146" s="60" t="s">
        <v>6323</v>
      </c>
      <c r="C3146" s="61">
        <v>0</v>
      </c>
    </row>
    <row r="3147" spans="1:3">
      <c r="A3147" s="62" t="s">
        <v>6325</v>
      </c>
      <c r="B3147" s="63" t="s">
        <v>6326</v>
      </c>
      <c r="C3147" s="64">
        <v>0</v>
      </c>
    </row>
    <row r="3148" spans="1:3">
      <c r="A3148" s="59" t="s">
        <v>6327</v>
      </c>
      <c r="B3148" s="60" t="s">
        <v>6328</v>
      </c>
      <c r="C3148" s="61">
        <v>3.4289999999999998</v>
      </c>
    </row>
    <row r="3149" spans="1:3">
      <c r="A3149" s="62" t="s">
        <v>6329</v>
      </c>
      <c r="B3149" s="63" t="s">
        <v>6330</v>
      </c>
      <c r="C3149" s="64">
        <v>0</v>
      </c>
    </row>
    <row r="3150" spans="1:3">
      <c r="A3150" s="59" t="s">
        <v>6331</v>
      </c>
      <c r="B3150" s="60" t="s">
        <v>6330</v>
      </c>
      <c r="C3150" s="61">
        <v>0</v>
      </c>
    </row>
    <row r="3151" spans="1:3">
      <c r="A3151" s="62" t="s">
        <v>6332</v>
      </c>
      <c r="B3151" s="63" t="s">
        <v>6333</v>
      </c>
      <c r="C3151" s="64">
        <v>3.4289999999999998</v>
      </c>
    </row>
    <row r="3152" spans="1:3">
      <c r="A3152" s="59" t="s">
        <v>6334</v>
      </c>
      <c r="B3152" s="60" t="s">
        <v>6335</v>
      </c>
      <c r="C3152" s="61">
        <v>3.4289999999999998</v>
      </c>
    </row>
    <row r="3153" spans="1:3">
      <c r="A3153" s="62" t="s">
        <v>6336</v>
      </c>
      <c r="B3153" s="63" t="s">
        <v>6335</v>
      </c>
      <c r="C3153" s="64">
        <v>0</v>
      </c>
    </row>
    <row r="3154" spans="1:3">
      <c r="A3154" s="59" t="s">
        <v>6337</v>
      </c>
      <c r="B3154" s="60" t="s">
        <v>6335</v>
      </c>
      <c r="C3154" s="61">
        <v>0</v>
      </c>
    </row>
    <row r="3155" spans="1:3">
      <c r="A3155" s="62" t="s">
        <v>6338</v>
      </c>
      <c r="B3155" s="63" t="s">
        <v>6339</v>
      </c>
      <c r="C3155" s="64">
        <v>0</v>
      </c>
    </row>
    <row r="3156" spans="1:3">
      <c r="A3156" s="59" t="s">
        <v>6340</v>
      </c>
      <c r="B3156" s="60" t="s">
        <v>6339</v>
      </c>
      <c r="C3156" s="61">
        <v>4.5170000000000003</v>
      </c>
    </row>
    <row r="3157" spans="1:3">
      <c r="A3157" s="62" t="s">
        <v>6341</v>
      </c>
      <c r="B3157" s="63" t="s">
        <v>6342</v>
      </c>
      <c r="C3157" s="64">
        <v>3.4289999999999998</v>
      </c>
    </row>
    <row r="3158" spans="1:3">
      <c r="A3158" s="59" t="s">
        <v>6343</v>
      </c>
      <c r="B3158" s="60" t="s">
        <v>6344</v>
      </c>
      <c r="C3158" s="61">
        <v>0</v>
      </c>
    </row>
    <row r="3159" spans="1:3">
      <c r="A3159" s="62" t="s">
        <v>6345</v>
      </c>
      <c r="B3159" s="63" t="s">
        <v>6346</v>
      </c>
      <c r="C3159" s="64">
        <v>0</v>
      </c>
    </row>
    <row r="3160" spans="1:3">
      <c r="A3160" s="59" t="s">
        <v>6347</v>
      </c>
      <c r="B3160" s="60" t="s">
        <v>6346</v>
      </c>
      <c r="C3160" s="61">
        <v>0</v>
      </c>
    </row>
    <row r="3161" spans="1:3">
      <c r="A3161" s="62" t="s">
        <v>6348</v>
      </c>
      <c r="B3161" s="63" t="s">
        <v>6349</v>
      </c>
      <c r="C3161" s="64">
        <v>0</v>
      </c>
    </row>
    <row r="3162" spans="1:3">
      <c r="A3162" s="59" t="s">
        <v>6350</v>
      </c>
      <c r="B3162" s="60" t="s">
        <v>6351</v>
      </c>
      <c r="C3162" s="61">
        <v>0</v>
      </c>
    </row>
    <row r="3163" spans="1:3">
      <c r="A3163" s="62" t="s">
        <v>6352</v>
      </c>
      <c r="B3163" s="63" t="s">
        <v>6351</v>
      </c>
      <c r="C3163" s="64">
        <v>3.4</v>
      </c>
    </row>
    <row r="3164" spans="1:3">
      <c r="A3164" s="59" t="s">
        <v>6353</v>
      </c>
      <c r="B3164" s="60" t="s">
        <v>6354</v>
      </c>
      <c r="C3164" s="61">
        <v>0</v>
      </c>
    </row>
    <row r="3165" spans="1:3">
      <c r="A3165" s="62" t="s">
        <v>6355</v>
      </c>
      <c r="B3165" s="63" t="s">
        <v>6356</v>
      </c>
      <c r="C3165" s="64">
        <v>0</v>
      </c>
    </row>
    <row r="3166" spans="1:3">
      <c r="A3166" s="59" t="s">
        <v>6357</v>
      </c>
      <c r="B3166" s="60" t="s">
        <v>6358</v>
      </c>
      <c r="C3166" s="61">
        <v>3.4289999999999998</v>
      </c>
    </row>
    <row r="3167" spans="1:3">
      <c r="A3167" s="62" t="s">
        <v>6359</v>
      </c>
      <c r="B3167" s="63" t="s">
        <v>6360</v>
      </c>
      <c r="C3167" s="64">
        <v>3.4289999999999998</v>
      </c>
    </row>
    <row r="3168" spans="1:3">
      <c r="A3168" s="59" t="s">
        <v>6361</v>
      </c>
      <c r="B3168" s="60" t="s">
        <v>6362</v>
      </c>
      <c r="C3168" s="61">
        <v>3.4289999999999998</v>
      </c>
    </row>
    <row r="3169" spans="1:3">
      <c r="A3169" s="62" t="s">
        <v>6363</v>
      </c>
      <c r="B3169" s="63" t="s">
        <v>6362</v>
      </c>
      <c r="C3169" s="64">
        <v>3.4289999999999998</v>
      </c>
    </row>
    <row r="3170" spans="1:3">
      <c r="A3170" s="59" t="s">
        <v>6364</v>
      </c>
      <c r="B3170" s="60" t="s">
        <v>6362</v>
      </c>
      <c r="C3170" s="61">
        <v>3.5489999999999999</v>
      </c>
    </row>
    <row r="3171" spans="1:3">
      <c r="A3171" s="62" t="s">
        <v>6365</v>
      </c>
      <c r="B3171" s="63" t="s">
        <v>6362</v>
      </c>
      <c r="C3171" s="64">
        <v>3.52</v>
      </c>
    </row>
    <row r="3172" spans="1:3">
      <c r="A3172" s="59" t="s">
        <v>6366</v>
      </c>
      <c r="B3172" s="60" t="s">
        <v>6362</v>
      </c>
      <c r="C3172" s="61">
        <v>0</v>
      </c>
    </row>
    <row r="3173" spans="1:3">
      <c r="A3173" s="62" t="s">
        <v>6367</v>
      </c>
      <c r="B3173" s="63" t="s">
        <v>6312</v>
      </c>
      <c r="C3173" s="64">
        <v>3.4289999999999998</v>
      </c>
    </row>
    <row r="3174" spans="1:3">
      <c r="A3174" s="59" t="s">
        <v>6368</v>
      </c>
      <c r="B3174" s="60" t="s">
        <v>6369</v>
      </c>
      <c r="C3174" s="61">
        <v>3.4289999999999998</v>
      </c>
    </row>
    <row r="3175" spans="1:3">
      <c r="A3175" s="62" t="s">
        <v>6370</v>
      </c>
      <c r="B3175" s="63" t="s">
        <v>6371</v>
      </c>
      <c r="C3175" s="64">
        <v>3.4289999999999998</v>
      </c>
    </row>
    <row r="3176" spans="1:3">
      <c r="A3176" s="59" t="s">
        <v>6372</v>
      </c>
      <c r="B3176" s="60" t="s">
        <v>6371</v>
      </c>
      <c r="C3176" s="61">
        <v>0</v>
      </c>
    </row>
    <row r="3177" spans="1:3">
      <c r="A3177" s="62" t="s">
        <v>6373</v>
      </c>
      <c r="B3177" s="63" t="s">
        <v>6371</v>
      </c>
      <c r="C3177" s="64">
        <v>3.4289999999999998</v>
      </c>
    </row>
    <row r="3178" spans="1:3">
      <c r="A3178" s="59" t="s">
        <v>6374</v>
      </c>
      <c r="B3178" s="60" t="s">
        <v>6371</v>
      </c>
      <c r="C3178" s="61">
        <v>3.5489999999999999</v>
      </c>
    </row>
    <row r="3179" spans="1:3">
      <c r="A3179" s="62" t="s">
        <v>6375</v>
      </c>
      <c r="B3179" s="63" t="s">
        <v>6371</v>
      </c>
      <c r="C3179" s="64">
        <v>3.5169999999999999</v>
      </c>
    </row>
    <row r="3180" spans="1:3">
      <c r="A3180" s="59" t="s">
        <v>6376</v>
      </c>
      <c r="B3180" s="60" t="s">
        <v>6377</v>
      </c>
      <c r="C3180" s="61">
        <v>3.4289999999999998</v>
      </c>
    </row>
    <row r="3181" spans="1:3">
      <c r="A3181" s="62" t="s">
        <v>6378</v>
      </c>
      <c r="B3181" s="63" t="s">
        <v>6379</v>
      </c>
      <c r="C3181" s="64">
        <v>0</v>
      </c>
    </row>
    <row r="3182" spans="1:3">
      <c r="A3182" s="59" t="s">
        <v>6380</v>
      </c>
      <c r="B3182" s="60" t="s">
        <v>6379</v>
      </c>
      <c r="C3182" s="61">
        <v>4.7610000000000001</v>
      </c>
    </row>
    <row r="3183" spans="1:3">
      <c r="A3183" s="62" t="s">
        <v>6381</v>
      </c>
      <c r="B3183" s="63" t="s">
        <v>6382</v>
      </c>
      <c r="C3183" s="64">
        <v>4.6589999999999998</v>
      </c>
    </row>
    <row r="3184" spans="1:3">
      <c r="A3184" s="59" t="s">
        <v>6383</v>
      </c>
      <c r="B3184" s="60" t="s">
        <v>1908</v>
      </c>
      <c r="C3184" s="61">
        <v>3.4289999999999998</v>
      </c>
    </row>
    <row r="3185" spans="1:3">
      <c r="A3185" s="62" t="s">
        <v>6384</v>
      </c>
      <c r="B3185" s="63" t="s">
        <v>6385</v>
      </c>
      <c r="C3185" s="64">
        <v>0</v>
      </c>
    </row>
    <row r="3186" spans="1:3">
      <c r="A3186" s="59" t="s">
        <v>6386</v>
      </c>
      <c r="B3186" s="60" t="s">
        <v>6385</v>
      </c>
      <c r="C3186" s="61">
        <v>4.7610000000000001</v>
      </c>
    </row>
    <row r="3187" spans="1:3">
      <c r="A3187" s="62" t="s">
        <v>6387</v>
      </c>
      <c r="B3187" s="63" t="s">
        <v>6388</v>
      </c>
      <c r="C3187" s="64">
        <v>4.6589999999999998</v>
      </c>
    </row>
    <row r="3188" spans="1:3">
      <c r="A3188" s="59" t="s">
        <v>6389</v>
      </c>
      <c r="B3188" s="60" t="s">
        <v>6390</v>
      </c>
      <c r="C3188" s="61">
        <v>0</v>
      </c>
    </row>
    <row r="3189" spans="1:3">
      <c r="A3189" s="62" t="s">
        <v>6391</v>
      </c>
      <c r="B3189" s="63" t="s">
        <v>6392</v>
      </c>
      <c r="C3189" s="64">
        <v>3.4289999999999998</v>
      </c>
    </row>
    <row r="3190" spans="1:3">
      <c r="A3190" s="59" t="s">
        <v>6393</v>
      </c>
      <c r="B3190" s="60" t="s">
        <v>6394</v>
      </c>
      <c r="C3190" s="61">
        <v>3.4289999999999998</v>
      </c>
    </row>
    <row r="3191" spans="1:3">
      <c r="A3191" s="62" t="s">
        <v>6395</v>
      </c>
      <c r="B3191" s="63" t="s">
        <v>6396</v>
      </c>
      <c r="C3191" s="64">
        <v>3.6</v>
      </c>
    </row>
    <row r="3192" spans="1:3">
      <c r="A3192" s="59" t="s">
        <v>6397</v>
      </c>
      <c r="B3192" s="60" t="s">
        <v>6396</v>
      </c>
      <c r="C3192" s="61">
        <v>3.5939999999999999</v>
      </c>
    </row>
    <row r="3193" spans="1:3">
      <c r="A3193" s="62" t="s">
        <v>6398</v>
      </c>
      <c r="B3193" s="63" t="s">
        <v>6399</v>
      </c>
      <c r="C3193" s="64">
        <v>3.4289999999999998</v>
      </c>
    </row>
    <row r="3194" spans="1:3">
      <c r="A3194" s="59" t="s">
        <v>6400</v>
      </c>
      <c r="B3194" s="60" t="s">
        <v>6399</v>
      </c>
      <c r="C3194" s="61">
        <v>3.4289999999999998</v>
      </c>
    </row>
    <row r="3195" spans="1:3">
      <c r="A3195" s="62" t="s">
        <v>6401</v>
      </c>
      <c r="B3195" s="63" t="s">
        <v>6402</v>
      </c>
      <c r="C3195" s="64">
        <v>0</v>
      </c>
    </row>
    <row r="3196" spans="1:3">
      <c r="A3196" s="59" t="s">
        <v>6403</v>
      </c>
      <c r="B3196" s="60" t="s">
        <v>6404</v>
      </c>
      <c r="C3196" s="61">
        <v>0</v>
      </c>
    </row>
    <row r="3197" spans="1:3">
      <c r="A3197" s="62" t="s">
        <v>6405</v>
      </c>
      <c r="B3197" s="63" t="s">
        <v>6394</v>
      </c>
      <c r="C3197" s="64">
        <v>0</v>
      </c>
    </row>
    <row r="3198" spans="1:3">
      <c r="A3198" s="59" t="s">
        <v>6406</v>
      </c>
      <c r="B3198" s="60" t="s">
        <v>6404</v>
      </c>
      <c r="C3198" s="61">
        <v>0</v>
      </c>
    </row>
    <row r="3199" spans="1:3">
      <c r="A3199" s="62" t="s">
        <v>6407</v>
      </c>
      <c r="B3199" s="63" t="s">
        <v>6408</v>
      </c>
      <c r="C3199" s="64">
        <v>3.4289999999999998</v>
      </c>
    </row>
    <row r="3200" spans="1:3">
      <c r="A3200" s="59" t="s">
        <v>6409</v>
      </c>
      <c r="B3200" s="60" t="s">
        <v>6410</v>
      </c>
      <c r="C3200" s="61">
        <v>0</v>
      </c>
    </row>
    <row r="3201" spans="1:3">
      <c r="A3201" s="62" t="s">
        <v>6411</v>
      </c>
      <c r="B3201" s="63" t="s">
        <v>6412</v>
      </c>
      <c r="C3201" s="64">
        <v>3.4289999999999998</v>
      </c>
    </row>
    <row r="3202" spans="1:3">
      <c r="A3202" s="59" t="s">
        <v>6413</v>
      </c>
      <c r="B3202" s="60" t="s">
        <v>6414</v>
      </c>
      <c r="C3202" s="61">
        <v>4.9000000000000004</v>
      </c>
    </row>
    <row r="3203" spans="1:3">
      <c r="A3203" s="62" t="s">
        <v>6415</v>
      </c>
      <c r="B3203" s="63" t="s">
        <v>6414</v>
      </c>
      <c r="C3203" s="64">
        <v>4.9000000000000004</v>
      </c>
    </row>
    <row r="3204" spans="1:3">
      <c r="A3204" s="59" t="s">
        <v>6416</v>
      </c>
      <c r="B3204" s="60" t="s">
        <v>6417</v>
      </c>
      <c r="C3204" s="61">
        <v>3.4289999999999998</v>
      </c>
    </row>
    <row r="3205" spans="1:3">
      <c r="A3205" s="62" t="s">
        <v>6418</v>
      </c>
      <c r="B3205" s="63" t="s">
        <v>6417</v>
      </c>
      <c r="C3205" s="64">
        <v>3.4289999999999998</v>
      </c>
    </row>
    <row r="3206" spans="1:3">
      <c r="A3206" s="59" t="s">
        <v>6419</v>
      </c>
      <c r="B3206" s="60" t="s">
        <v>6420</v>
      </c>
      <c r="C3206" s="61">
        <v>0</v>
      </c>
    </row>
    <row r="3207" spans="1:3">
      <c r="A3207" s="62" t="s">
        <v>6421</v>
      </c>
      <c r="B3207" s="63" t="s">
        <v>6422</v>
      </c>
      <c r="C3207" s="64">
        <v>0</v>
      </c>
    </row>
    <row r="3208" spans="1:3">
      <c r="A3208" s="59" t="s">
        <v>6423</v>
      </c>
      <c r="B3208" s="60" t="s">
        <v>6424</v>
      </c>
      <c r="C3208" s="61">
        <v>3.4289999999999998</v>
      </c>
    </row>
    <row r="3209" spans="1:3">
      <c r="A3209" s="62" t="s">
        <v>6425</v>
      </c>
      <c r="B3209" s="63" t="s">
        <v>6426</v>
      </c>
      <c r="C3209" s="64">
        <v>0</v>
      </c>
    </row>
    <row r="3210" spans="1:3">
      <c r="A3210" s="59" t="s">
        <v>6427</v>
      </c>
      <c r="B3210" s="60" t="s">
        <v>6428</v>
      </c>
      <c r="C3210" s="61">
        <v>0</v>
      </c>
    </row>
    <row r="3211" spans="1:3">
      <c r="A3211" s="62" t="s">
        <v>6429</v>
      </c>
      <c r="B3211" s="63" t="s">
        <v>6428</v>
      </c>
      <c r="C3211" s="64">
        <v>0</v>
      </c>
    </row>
    <row r="3212" spans="1:3">
      <c r="A3212" s="59" t="s">
        <v>6430</v>
      </c>
      <c r="B3212" s="60" t="s">
        <v>6431</v>
      </c>
      <c r="C3212" s="61">
        <v>0</v>
      </c>
    </row>
    <row r="3213" spans="1:3">
      <c r="A3213" s="62" t="s">
        <v>6432</v>
      </c>
      <c r="B3213" s="63" t="s">
        <v>6431</v>
      </c>
      <c r="C3213" s="64">
        <v>0</v>
      </c>
    </row>
    <row r="3214" spans="1:3">
      <c r="A3214" s="59" t="s">
        <v>6433</v>
      </c>
      <c r="B3214" s="60" t="s">
        <v>6434</v>
      </c>
      <c r="C3214" s="61">
        <v>0</v>
      </c>
    </row>
    <row r="3215" spans="1:3">
      <c r="A3215" s="62" t="s">
        <v>6435</v>
      </c>
      <c r="B3215" s="63" t="s">
        <v>6434</v>
      </c>
      <c r="C3215" s="64">
        <v>4.24</v>
      </c>
    </row>
    <row r="3216" spans="1:3">
      <c r="A3216" s="59" t="s">
        <v>6436</v>
      </c>
      <c r="B3216" s="60" t="s">
        <v>6437</v>
      </c>
      <c r="C3216" s="61">
        <v>0</v>
      </c>
    </row>
    <row r="3217" spans="1:3">
      <c r="A3217" s="62" t="s">
        <v>6438</v>
      </c>
      <c r="B3217" s="63" t="s">
        <v>6437</v>
      </c>
      <c r="C3217" s="64">
        <v>0</v>
      </c>
    </row>
    <row r="3218" spans="1:3">
      <c r="A3218" s="59" t="s">
        <v>6439</v>
      </c>
      <c r="B3218" s="60" t="s">
        <v>6440</v>
      </c>
      <c r="C3218" s="61">
        <v>0</v>
      </c>
    </row>
    <row r="3219" spans="1:3">
      <c r="A3219" s="62" t="s">
        <v>6441</v>
      </c>
      <c r="B3219" s="63" t="s">
        <v>6442</v>
      </c>
      <c r="C3219" s="64">
        <v>0</v>
      </c>
    </row>
    <row r="3220" spans="1:3">
      <c r="A3220" s="59" t="s">
        <v>6443</v>
      </c>
      <c r="B3220" s="60" t="s">
        <v>6442</v>
      </c>
      <c r="C3220" s="61">
        <v>0</v>
      </c>
    </row>
    <row r="3221" spans="1:3">
      <c r="A3221" s="62" t="s">
        <v>6444</v>
      </c>
      <c r="B3221" s="63" t="s">
        <v>6445</v>
      </c>
      <c r="C3221" s="64">
        <v>0</v>
      </c>
    </row>
    <row r="3222" spans="1:3">
      <c r="A3222" s="59" t="s">
        <v>6446</v>
      </c>
      <c r="B3222" s="60" t="s">
        <v>6445</v>
      </c>
      <c r="C3222" s="61">
        <v>0</v>
      </c>
    </row>
    <row r="3223" spans="1:3">
      <c r="A3223" s="62" t="s">
        <v>6447</v>
      </c>
      <c r="B3223" s="63" t="s">
        <v>6448</v>
      </c>
      <c r="C3223" s="64">
        <v>0</v>
      </c>
    </row>
    <row r="3224" spans="1:3">
      <c r="A3224" s="59" t="s">
        <v>6449</v>
      </c>
      <c r="B3224" s="60" t="s">
        <v>6450</v>
      </c>
      <c r="C3224" s="61">
        <v>0</v>
      </c>
    </row>
    <row r="3225" spans="1:3">
      <c r="A3225" s="62" t="s">
        <v>6451</v>
      </c>
      <c r="B3225" s="63" t="s">
        <v>6452</v>
      </c>
      <c r="C3225" s="64">
        <v>0</v>
      </c>
    </row>
    <row r="3226" spans="1:3">
      <c r="A3226" s="59" t="s">
        <v>6453</v>
      </c>
      <c r="B3226" s="60" t="s">
        <v>6450</v>
      </c>
      <c r="C3226" s="61">
        <v>0</v>
      </c>
    </row>
    <row r="3227" spans="1:3">
      <c r="A3227" s="62" t="s">
        <v>6454</v>
      </c>
      <c r="B3227" s="63" t="s">
        <v>6455</v>
      </c>
      <c r="C3227" s="64">
        <v>0</v>
      </c>
    </row>
    <row r="3228" spans="1:3">
      <c r="A3228" s="59" t="s">
        <v>6456</v>
      </c>
      <c r="B3228" s="60" t="s">
        <v>6457</v>
      </c>
      <c r="C3228" s="61">
        <v>0</v>
      </c>
    </row>
    <row r="3229" spans="1:3">
      <c r="A3229" s="62" t="s">
        <v>6458</v>
      </c>
      <c r="B3229" s="63" t="s">
        <v>6459</v>
      </c>
      <c r="C3229" s="64">
        <v>0</v>
      </c>
    </row>
    <row r="3230" spans="1:3">
      <c r="A3230" s="59" t="s">
        <v>6460</v>
      </c>
      <c r="B3230" s="60" t="s">
        <v>6461</v>
      </c>
      <c r="C3230" s="61">
        <v>0</v>
      </c>
    </row>
    <row r="3231" spans="1:3">
      <c r="A3231" s="62" t="s">
        <v>6462</v>
      </c>
      <c r="B3231" s="63" t="s">
        <v>6463</v>
      </c>
      <c r="C3231" s="64">
        <v>0</v>
      </c>
    </row>
    <row r="3232" spans="1:3">
      <c r="A3232" s="59" t="s">
        <v>6464</v>
      </c>
      <c r="B3232" s="60" t="s">
        <v>6465</v>
      </c>
      <c r="C3232" s="61">
        <v>0</v>
      </c>
    </row>
    <row r="3233" spans="1:3">
      <c r="A3233" s="62" t="s">
        <v>6466</v>
      </c>
      <c r="B3233" s="63" t="s">
        <v>6467</v>
      </c>
      <c r="C3233" s="64">
        <v>0</v>
      </c>
    </row>
    <row r="3234" spans="1:3">
      <c r="A3234" s="59" t="s">
        <v>6468</v>
      </c>
      <c r="B3234" s="60" t="s">
        <v>6469</v>
      </c>
      <c r="C3234" s="61">
        <v>0</v>
      </c>
    </row>
    <row r="3235" spans="1:3">
      <c r="A3235" s="62" t="s">
        <v>6470</v>
      </c>
      <c r="B3235" s="63" t="s">
        <v>6471</v>
      </c>
      <c r="C3235" s="64">
        <v>0</v>
      </c>
    </row>
    <row r="3236" spans="1:3">
      <c r="A3236" s="59" t="s">
        <v>6472</v>
      </c>
      <c r="B3236" s="60" t="s">
        <v>6473</v>
      </c>
      <c r="C3236" s="61">
        <v>0</v>
      </c>
    </row>
    <row r="3237" spans="1:3">
      <c r="A3237" s="62" t="s">
        <v>6474</v>
      </c>
      <c r="B3237" s="63" t="s">
        <v>6475</v>
      </c>
      <c r="C3237" s="64">
        <v>0</v>
      </c>
    </row>
    <row r="3238" spans="1:3">
      <c r="A3238" s="59" t="s">
        <v>6476</v>
      </c>
      <c r="B3238" s="60" t="s">
        <v>6477</v>
      </c>
      <c r="C3238" s="61">
        <v>0</v>
      </c>
    </row>
    <row r="3239" spans="1:3">
      <c r="A3239" s="62" t="s">
        <v>6478</v>
      </c>
      <c r="B3239" s="63" t="s">
        <v>6479</v>
      </c>
      <c r="C3239" s="64">
        <v>0</v>
      </c>
    </row>
    <row r="3240" spans="1:3">
      <c r="A3240" s="59" t="s">
        <v>6480</v>
      </c>
      <c r="B3240" s="60" t="s">
        <v>6481</v>
      </c>
      <c r="C3240" s="61">
        <v>0</v>
      </c>
    </row>
    <row r="3241" spans="1:3">
      <c r="A3241" s="62" t="s">
        <v>6482</v>
      </c>
      <c r="B3241" s="63" t="s">
        <v>6481</v>
      </c>
      <c r="C3241" s="64">
        <v>0</v>
      </c>
    </row>
    <row r="3242" spans="1:3">
      <c r="A3242" s="59" t="s">
        <v>6483</v>
      </c>
      <c r="B3242" s="60" t="s">
        <v>6481</v>
      </c>
      <c r="C3242" s="61">
        <v>0</v>
      </c>
    </row>
    <row r="3243" spans="1:3">
      <c r="A3243" s="62" t="s">
        <v>6484</v>
      </c>
      <c r="B3243" s="63" t="s">
        <v>6481</v>
      </c>
      <c r="C3243" s="64">
        <v>0</v>
      </c>
    </row>
    <row r="3244" spans="1:3">
      <c r="A3244" s="59" t="s">
        <v>6485</v>
      </c>
      <c r="B3244" s="60" t="s">
        <v>6486</v>
      </c>
      <c r="C3244" s="61">
        <v>0</v>
      </c>
    </row>
    <row r="3245" spans="1:3">
      <c r="A3245" s="62" t="s">
        <v>6487</v>
      </c>
      <c r="B3245" s="63" t="s">
        <v>6488</v>
      </c>
      <c r="C3245" s="64">
        <v>0</v>
      </c>
    </row>
    <row r="3246" spans="1:3">
      <c r="A3246" s="59" t="s">
        <v>6489</v>
      </c>
      <c r="B3246" s="60" t="s">
        <v>6479</v>
      </c>
      <c r="C3246" s="61">
        <v>0</v>
      </c>
    </row>
    <row r="3247" spans="1:3">
      <c r="A3247" s="62" t="s">
        <v>6490</v>
      </c>
      <c r="B3247" s="63" t="s">
        <v>6491</v>
      </c>
      <c r="C3247" s="64">
        <v>0</v>
      </c>
    </row>
    <row r="3248" spans="1:3">
      <c r="A3248" s="59" t="s">
        <v>6492</v>
      </c>
      <c r="B3248" s="60" t="s">
        <v>6493</v>
      </c>
      <c r="C3248" s="61">
        <v>0</v>
      </c>
    </row>
    <row r="3249" spans="1:3">
      <c r="A3249" s="62" t="s">
        <v>6494</v>
      </c>
      <c r="B3249" s="63" t="s">
        <v>6495</v>
      </c>
      <c r="C3249" s="64">
        <v>0</v>
      </c>
    </row>
    <row r="3250" spans="1:3">
      <c r="A3250" s="59" t="s">
        <v>6496</v>
      </c>
      <c r="B3250" s="60" t="s">
        <v>6497</v>
      </c>
      <c r="C3250" s="61">
        <v>0</v>
      </c>
    </row>
    <row r="3251" spans="1:3">
      <c r="A3251" s="62" t="s">
        <v>6498</v>
      </c>
      <c r="B3251" s="63" t="s">
        <v>6499</v>
      </c>
      <c r="C3251" s="64">
        <v>0</v>
      </c>
    </row>
    <row r="3252" spans="1:3">
      <c r="A3252" s="59" t="s">
        <v>6500</v>
      </c>
      <c r="B3252" s="60" t="s">
        <v>6501</v>
      </c>
      <c r="C3252" s="61">
        <v>0</v>
      </c>
    </row>
    <row r="3253" spans="1:3">
      <c r="A3253" s="62" t="s">
        <v>6502</v>
      </c>
      <c r="B3253" s="63" t="s">
        <v>6499</v>
      </c>
      <c r="C3253" s="64">
        <v>0</v>
      </c>
    </row>
    <row r="3254" spans="1:3">
      <c r="A3254" s="59" t="s">
        <v>6503</v>
      </c>
      <c r="B3254" s="60" t="s">
        <v>6499</v>
      </c>
      <c r="C3254" s="61">
        <v>0</v>
      </c>
    </row>
    <row r="3255" spans="1:3">
      <c r="A3255" s="62" t="s">
        <v>6504</v>
      </c>
      <c r="B3255" s="63" t="s">
        <v>6505</v>
      </c>
      <c r="C3255" s="64">
        <v>0</v>
      </c>
    </row>
    <row r="3256" spans="1:3">
      <c r="A3256" s="59" t="s">
        <v>6506</v>
      </c>
      <c r="B3256" s="60" t="s">
        <v>6507</v>
      </c>
      <c r="C3256" s="61">
        <v>0</v>
      </c>
    </row>
    <row r="3257" spans="1:3">
      <c r="A3257" s="62" t="s">
        <v>6508</v>
      </c>
      <c r="B3257" s="63" t="s">
        <v>6509</v>
      </c>
      <c r="C3257" s="64">
        <v>0</v>
      </c>
    </row>
    <row r="3258" spans="1:3">
      <c r="A3258" s="59" t="s">
        <v>6510</v>
      </c>
      <c r="B3258" s="60" t="s">
        <v>6511</v>
      </c>
      <c r="C3258" s="61">
        <v>0</v>
      </c>
    </row>
    <row r="3259" spans="1:3">
      <c r="A3259" s="62" t="s">
        <v>6512</v>
      </c>
      <c r="B3259" s="63" t="s">
        <v>6488</v>
      </c>
      <c r="C3259" s="64">
        <v>0</v>
      </c>
    </row>
    <row r="3260" spans="1:3">
      <c r="A3260" s="59" t="s">
        <v>6513</v>
      </c>
      <c r="B3260" s="60" t="s">
        <v>6514</v>
      </c>
      <c r="C3260" s="61">
        <v>0</v>
      </c>
    </row>
    <row r="3261" spans="1:3">
      <c r="A3261" s="62" t="s">
        <v>6515</v>
      </c>
      <c r="B3261" s="63" t="s">
        <v>6516</v>
      </c>
      <c r="C3261" s="64">
        <v>0</v>
      </c>
    </row>
    <row r="3262" spans="1:3">
      <c r="A3262" s="59" t="s">
        <v>6517</v>
      </c>
      <c r="B3262" s="60" t="s">
        <v>6518</v>
      </c>
      <c r="C3262" s="61">
        <v>0</v>
      </c>
    </row>
    <row r="3263" spans="1:3">
      <c r="A3263" s="62" t="s">
        <v>6519</v>
      </c>
      <c r="B3263" s="63" t="s">
        <v>6520</v>
      </c>
      <c r="C3263" s="64">
        <v>0</v>
      </c>
    </row>
    <row r="3264" spans="1:3">
      <c r="A3264" s="59" t="s">
        <v>6521</v>
      </c>
      <c r="B3264" s="60" t="s">
        <v>6522</v>
      </c>
      <c r="C3264" s="61">
        <v>0</v>
      </c>
    </row>
    <row r="3265" spans="1:3">
      <c r="A3265" s="62" t="s">
        <v>6523</v>
      </c>
      <c r="B3265" s="63" t="s">
        <v>6524</v>
      </c>
      <c r="C3265" s="64">
        <v>0</v>
      </c>
    </row>
    <row r="3266" spans="1:3">
      <c r="A3266" s="59" t="s">
        <v>6525</v>
      </c>
      <c r="B3266" s="60" t="s">
        <v>6526</v>
      </c>
      <c r="C3266" s="61">
        <v>0</v>
      </c>
    </row>
    <row r="3267" spans="1:3">
      <c r="A3267" s="62" t="s">
        <v>6527</v>
      </c>
      <c r="B3267" s="63" t="s">
        <v>6528</v>
      </c>
      <c r="C3267" s="64">
        <v>0</v>
      </c>
    </row>
    <row r="3268" spans="1:3">
      <c r="A3268" s="59" t="s">
        <v>6529</v>
      </c>
      <c r="B3268" s="60" t="s">
        <v>6530</v>
      </c>
      <c r="C3268" s="61">
        <v>0</v>
      </c>
    </row>
    <row r="3269" spans="1:3">
      <c r="A3269" s="62" t="s">
        <v>6531</v>
      </c>
      <c r="B3269" s="63" t="s">
        <v>6532</v>
      </c>
      <c r="C3269" s="64">
        <v>0</v>
      </c>
    </row>
    <row r="3270" spans="1:3">
      <c r="A3270" s="59" t="s">
        <v>6533</v>
      </c>
      <c r="B3270" s="60" t="s">
        <v>6532</v>
      </c>
      <c r="C3270" s="61">
        <v>0</v>
      </c>
    </row>
    <row r="3271" spans="1:3">
      <c r="A3271" s="62" t="s">
        <v>6534</v>
      </c>
      <c r="B3271" s="63" t="s">
        <v>6535</v>
      </c>
      <c r="C3271" s="64">
        <v>0</v>
      </c>
    </row>
    <row r="3272" spans="1:3">
      <c r="A3272" s="59" t="s">
        <v>6536</v>
      </c>
      <c r="B3272" s="60" t="s">
        <v>6537</v>
      </c>
      <c r="C3272" s="61">
        <v>0</v>
      </c>
    </row>
    <row r="3273" spans="1:3">
      <c r="A3273" s="62" t="s">
        <v>6538</v>
      </c>
      <c r="B3273" s="63" t="s">
        <v>6539</v>
      </c>
      <c r="C3273" s="64">
        <v>0</v>
      </c>
    </row>
    <row r="3274" spans="1:3">
      <c r="A3274" s="59" t="s">
        <v>6540</v>
      </c>
      <c r="B3274" s="60" t="s">
        <v>6541</v>
      </c>
      <c r="C3274" s="61">
        <v>0</v>
      </c>
    </row>
    <row r="3275" spans="1:3">
      <c r="A3275" s="62" t="s">
        <v>6542</v>
      </c>
      <c r="B3275" s="63" t="s">
        <v>6543</v>
      </c>
      <c r="C3275" s="64">
        <v>0</v>
      </c>
    </row>
    <row r="3276" spans="1:3">
      <c r="A3276" s="59" t="s">
        <v>6544</v>
      </c>
      <c r="B3276" s="60" t="s">
        <v>6545</v>
      </c>
      <c r="C3276" s="61">
        <v>0</v>
      </c>
    </row>
    <row r="3277" spans="1:3">
      <c r="A3277" s="62" t="s">
        <v>6546</v>
      </c>
      <c r="B3277" s="63" t="s">
        <v>6547</v>
      </c>
      <c r="C3277" s="64">
        <v>0</v>
      </c>
    </row>
    <row r="3278" spans="1:3">
      <c r="A3278" s="59" t="s">
        <v>6548</v>
      </c>
      <c r="B3278" s="60" t="s">
        <v>6549</v>
      </c>
      <c r="C3278" s="61">
        <v>0</v>
      </c>
    </row>
    <row r="3279" spans="1:3">
      <c r="A3279" s="62" t="s">
        <v>6550</v>
      </c>
      <c r="B3279" s="63" t="s">
        <v>6551</v>
      </c>
      <c r="C3279" s="64">
        <v>0</v>
      </c>
    </row>
    <row r="3280" spans="1:3">
      <c r="A3280" s="59" t="s">
        <v>6552</v>
      </c>
      <c r="B3280" s="60" t="s">
        <v>6553</v>
      </c>
      <c r="C3280" s="61">
        <v>0</v>
      </c>
    </row>
    <row r="3281" spans="1:3">
      <c r="A3281" s="62" t="s">
        <v>6554</v>
      </c>
      <c r="B3281" s="63" t="s">
        <v>6555</v>
      </c>
      <c r="C3281" s="64">
        <v>0</v>
      </c>
    </row>
    <row r="3282" spans="1:3">
      <c r="A3282" s="59" t="s">
        <v>6556</v>
      </c>
      <c r="B3282" s="60" t="s">
        <v>6557</v>
      </c>
      <c r="C3282" s="61">
        <v>0</v>
      </c>
    </row>
    <row r="3283" spans="1:3">
      <c r="A3283" s="62" t="s">
        <v>6558</v>
      </c>
      <c r="B3283" s="63" t="s">
        <v>6559</v>
      </c>
      <c r="C3283" s="64">
        <v>0.28399999999999997</v>
      </c>
    </row>
    <row r="3284" spans="1:3">
      <c r="A3284" s="59" t="s">
        <v>6560</v>
      </c>
      <c r="B3284" s="60" t="s">
        <v>6561</v>
      </c>
      <c r="C3284" s="61">
        <v>0.19400000000000001</v>
      </c>
    </row>
    <row r="3285" spans="1:3">
      <c r="A3285" s="62" t="s">
        <v>6562</v>
      </c>
      <c r="B3285" s="63" t="s">
        <v>6563</v>
      </c>
      <c r="C3285" s="64">
        <v>7.2060000000000004</v>
      </c>
    </row>
    <row r="3286" spans="1:3">
      <c r="A3286" s="59" t="s">
        <v>6564</v>
      </c>
      <c r="B3286" s="60" t="s">
        <v>6565</v>
      </c>
      <c r="C3286" s="61">
        <v>0</v>
      </c>
    </row>
    <row r="3287" spans="1:3">
      <c r="A3287" s="62" t="s">
        <v>6566</v>
      </c>
      <c r="B3287" s="63" t="s">
        <v>6567</v>
      </c>
      <c r="C3287" s="64">
        <v>0.68</v>
      </c>
    </row>
    <row r="3288" spans="1:3">
      <c r="A3288" s="59" t="s">
        <v>6568</v>
      </c>
      <c r="B3288" s="60" t="s">
        <v>6569</v>
      </c>
      <c r="C3288" s="61">
        <v>0.73</v>
      </c>
    </row>
    <row r="3289" spans="1:3">
      <c r="A3289" s="62" t="s">
        <v>6570</v>
      </c>
      <c r="B3289" s="63" t="s">
        <v>6571</v>
      </c>
      <c r="C3289" s="64">
        <v>0.97</v>
      </c>
    </row>
    <row r="3290" spans="1:3">
      <c r="A3290" s="59" t="s">
        <v>6572</v>
      </c>
      <c r="B3290" s="60" t="s">
        <v>6573</v>
      </c>
      <c r="C3290" s="61">
        <v>2.17</v>
      </c>
    </row>
    <row r="3291" spans="1:3">
      <c r="A3291" s="62" t="s">
        <v>6574</v>
      </c>
      <c r="B3291" s="63" t="s">
        <v>6575</v>
      </c>
      <c r="C3291" s="64">
        <v>2.12</v>
      </c>
    </row>
    <row r="3292" spans="1:3">
      <c r="A3292" s="59" t="s">
        <v>6576</v>
      </c>
      <c r="B3292" s="60" t="s">
        <v>6577</v>
      </c>
      <c r="C3292" s="61">
        <v>2.2570000000000001</v>
      </c>
    </row>
    <row r="3293" spans="1:3">
      <c r="A3293" s="62" t="s">
        <v>6578</v>
      </c>
      <c r="B3293" s="63" t="s">
        <v>6579</v>
      </c>
      <c r="C3293" s="64">
        <v>2.742</v>
      </c>
    </row>
    <row r="3294" spans="1:3">
      <c r="A3294" s="59" t="s">
        <v>6580</v>
      </c>
      <c r="B3294" s="60" t="s">
        <v>6581</v>
      </c>
      <c r="C3294" s="61">
        <v>0.872</v>
      </c>
    </row>
    <row r="3295" spans="1:3">
      <c r="A3295" s="62" t="s">
        <v>6582</v>
      </c>
      <c r="B3295" s="63" t="s">
        <v>6583</v>
      </c>
      <c r="C3295" s="64">
        <v>0.73299999999999998</v>
      </c>
    </row>
    <row r="3296" spans="1:3">
      <c r="A3296" s="59" t="s">
        <v>6584</v>
      </c>
      <c r="B3296" s="60" t="s">
        <v>6585</v>
      </c>
      <c r="C3296" s="61">
        <v>1.1299999999999999</v>
      </c>
    </row>
    <row r="3297" spans="1:3">
      <c r="A3297" s="62" t="s">
        <v>6586</v>
      </c>
      <c r="B3297" s="63" t="s">
        <v>6587</v>
      </c>
      <c r="C3297" s="64">
        <v>0.95</v>
      </c>
    </row>
    <row r="3298" spans="1:3">
      <c r="A3298" s="59" t="s">
        <v>6588</v>
      </c>
      <c r="B3298" s="60" t="s">
        <v>6589</v>
      </c>
      <c r="C3298" s="61">
        <v>1.026</v>
      </c>
    </row>
    <row r="3299" spans="1:3">
      <c r="A3299" s="62" t="s">
        <v>6590</v>
      </c>
      <c r="B3299" s="63" t="s">
        <v>6591</v>
      </c>
      <c r="C3299" s="64">
        <v>1.27</v>
      </c>
    </row>
    <row r="3300" spans="1:3">
      <c r="A3300" s="59" t="s">
        <v>6592</v>
      </c>
      <c r="B3300" s="60" t="s">
        <v>6593</v>
      </c>
      <c r="C3300" s="61">
        <v>0.36</v>
      </c>
    </row>
    <row r="3301" spans="1:3">
      <c r="A3301" s="62" t="s">
        <v>6594</v>
      </c>
      <c r="B3301" s="63" t="s">
        <v>6595</v>
      </c>
      <c r="C3301" s="64">
        <v>0.41599999999999998</v>
      </c>
    </row>
    <row r="3302" spans="1:3">
      <c r="A3302" s="59" t="s">
        <v>6596</v>
      </c>
      <c r="B3302" s="60" t="s">
        <v>6597</v>
      </c>
      <c r="C3302" s="61">
        <v>0.499</v>
      </c>
    </row>
    <row r="3303" spans="1:3">
      <c r="A3303" s="62" t="s">
        <v>6598</v>
      </c>
      <c r="B3303" s="63" t="s">
        <v>6599</v>
      </c>
      <c r="C3303" s="64">
        <v>0.44</v>
      </c>
    </row>
    <row r="3304" spans="1:3">
      <c r="A3304" s="59" t="s">
        <v>6600</v>
      </c>
      <c r="B3304" s="60" t="s">
        <v>6601</v>
      </c>
      <c r="C3304" s="61">
        <v>0.47499999999999998</v>
      </c>
    </row>
    <row r="3305" spans="1:3">
      <c r="A3305" s="62" t="s">
        <v>6602</v>
      </c>
      <c r="B3305" s="63" t="s">
        <v>6603</v>
      </c>
      <c r="C3305" s="64">
        <v>0.55300000000000005</v>
      </c>
    </row>
    <row r="3306" spans="1:3">
      <c r="A3306" s="59" t="s">
        <v>6604</v>
      </c>
      <c r="B3306" s="60" t="s">
        <v>6605</v>
      </c>
      <c r="C3306" s="61">
        <v>0.46100000000000002</v>
      </c>
    </row>
    <row r="3307" spans="1:3">
      <c r="A3307" s="62" t="s">
        <v>6606</v>
      </c>
      <c r="B3307" s="63" t="s">
        <v>6607</v>
      </c>
      <c r="C3307" s="64">
        <v>0.55400000000000005</v>
      </c>
    </row>
    <row r="3308" spans="1:3">
      <c r="A3308" s="59" t="s">
        <v>6608</v>
      </c>
      <c r="B3308" s="60" t="s">
        <v>6609</v>
      </c>
      <c r="C3308" s="61">
        <v>0.55500000000000005</v>
      </c>
    </row>
    <row r="3309" spans="1:3">
      <c r="A3309" s="62" t="s">
        <v>6610</v>
      </c>
      <c r="B3309" s="63" t="s">
        <v>6611</v>
      </c>
      <c r="C3309" s="64">
        <v>0.63400000000000001</v>
      </c>
    </row>
    <row r="3310" spans="1:3">
      <c r="A3310" s="59" t="s">
        <v>6612</v>
      </c>
      <c r="B3310" s="60" t="s">
        <v>6613</v>
      </c>
      <c r="C3310" s="61">
        <v>0</v>
      </c>
    </row>
    <row r="3311" spans="1:3">
      <c r="A3311" s="62" t="s">
        <v>6614</v>
      </c>
      <c r="B3311" s="63" t="s">
        <v>6615</v>
      </c>
      <c r="C3311" s="64">
        <v>0</v>
      </c>
    </row>
    <row r="3312" spans="1:3">
      <c r="A3312" s="59" t="s">
        <v>6616</v>
      </c>
      <c r="B3312" s="60" t="s">
        <v>6617</v>
      </c>
      <c r="C3312" s="61">
        <v>0</v>
      </c>
    </row>
    <row r="3313" spans="1:3">
      <c r="A3313" s="62" t="s">
        <v>6618</v>
      </c>
      <c r="B3313" s="63" t="s">
        <v>6619</v>
      </c>
      <c r="C3313" s="64">
        <v>0</v>
      </c>
    </row>
    <row r="3314" spans="1:3">
      <c r="A3314" s="59" t="s">
        <v>6620</v>
      </c>
      <c r="B3314" s="60" t="s">
        <v>6621</v>
      </c>
      <c r="C3314" s="61">
        <v>0</v>
      </c>
    </row>
    <row r="3315" spans="1:3">
      <c r="A3315" s="62" t="s">
        <v>6622</v>
      </c>
      <c r="B3315" s="63" t="s">
        <v>6623</v>
      </c>
      <c r="C3315" s="64">
        <v>0</v>
      </c>
    </row>
    <row r="3316" spans="1:3">
      <c r="A3316" s="59" t="s">
        <v>6624</v>
      </c>
      <c r="B3316" s="60" t="s">
        <v>6625</v>
      </c>
      <c r="C3316" s="61">
        <v>0</v>
      </c>
    </row>
    <row r="3317" spans="1:3">
      <c r="A3317" s="62" t="s">
        <v>6626</v>
      </c>
      <c r="B3317" s="63" t="s">
        <v>6627</v>
      </c>
      <c r="C3317" s="64">
        <v>0</v>
      </c>
    </row>
    <row r="3318" spans="1:3">
      <c r="A3318" s="59" t="s">
        <v>6628</v>
      </c>
      <c r="B3318" s="60" t="s">
        <v>6629</v>
      </c>
      <c r="C3318" s="61">
        <v>0</v>
      </c>
    </row>
    <row r="3319" spans="1:3">
      <c r="A3319" s="62" t="s">
        <v>6630</v>
      </c>
      <c r="B3319" s="63" t="s">
        <v>6631</v>
      </c>
      <c r="C3319" s="64">
        <v>0</v>
      </c>
    </row>
    <row r="3320" spans="1:3">
      <c r="A3320" s="59" t="s">
        <v>6632</v>
      </c>
      <c r="B3320" s="60" t="s">
        <v>6631</v>
      </c>
      <c r="C3320" s="61">
        <v>0</v>
      </c>
    </row>
    <row r="3321" spans="1:3">
      <c r="A3321" s="62" t="s">
        <v>6633</v>
      </c>
      <c r="B3321" s="63" t="s">
        <v>6634</v>
      </c>
      <c r="C3321" s="64">
        <v>0</v>
      </c>
    </row>
    <row r="3322" spans="1:3">
      <c r="A3322" s="59" t="s">
        <v>6635</v>
      </c>
      <c r="B3322" s="60" t="s">
        <v>6636</v>
      </c>
      <c r="C3322" s="61">
        <v>0</v>
      </c>
    </row>
    <row r="3323" spans="1:3">
      <c r="A3323" s="62" t="s">
        <v>6637</v>
      </c>
      <c r="B3323" s="63" t="s">
        <v>6638</v>
      </c>
      <c r="C3323" s="64">
        <v>0</v>
      </c>
    </row>
    <row r="3324" spans="1:3">
      <c r="A3324" s="59" t="s">
        <v>6639</v>
      </c>
      <c r="B3324" s="60" t="s">
        <v>6629</v>
      </c>
      <c r="C3324" s="61">
        <v>0</v>
      </c>
    </row>
    <row r="3325" spans="1:3">
      <c r="A3325" s="62" t="s">
        <v>6640</v>
      </c>
      <c r="B3325" s="63" t="s">
        <v>6631</v>
      </c>
      <c r="C3325" s="64">
        <v>0</v>
      </c>
    </row>
    <row r="3326" spans="1:3">
      <c r="A3326" s="59" t="s">
        <v>6641</v>
      </c>
      <c r="B3326" s="60" t="s">
        <v>6642</v>
      </c>
      <c r="C3326" s="61">
        <v>0.36899999999999999</v>
      </c>
    </row>
    <row r="3327" spans="1:3">
      <c r="A3327" s="62" t="s">
        <v>6643</v>
      </c>
      <c r="B3327" s="63" t="s">
        <v>6644</v>
      </c>
      <c r="C3327" s="64">
        <v>0</v>
      </c>
    </row>
    <row r="3328" spans="1:3">
      <c r="A3328" s="59" t="s">
        <v>6645</v>
      </c>
      <c r="B3328" s="60" t="s">
        <v>6646</v>
      </c>
      <c r="C3328" s="61">
        <v>0</v>
      </c>
    </row>
    <row r="3329" spans="1:3">
      <c r="A3329" s="62" t="s">
        <v>6647</v>
      </c>
      <c r="B3329" s="63" t="s">
        <v>6648</v>
      </c>
      <c r="C3329" s="64">
        <v>0</v>
      </c>
    </row>
    <row r="3330" spans="1:3">
      <c r="A3330" s="59" t="s">
        <v>6649</v>
      </c>
      <c r="B3330" s="60" t="s">
        <v>6650</v>
      </c>
      <c r="C3330" s="61">
        <v>0</v>
      </c>
    </row>
    <row r="3331" spans="1:3">
      <c r="A3331" s="62" t="s">
        <v>6651</v>
      </c>
      <c r="B3331" s="63" t="s">
        <v>6652</v>
      </c>
      <c r="C3331" s="64">
        <v>0</v>
      </c>
    </row>
    <row r="3332" spans="1:3">
      <c r="A3332" s="59" t="s">
        <v>6653</v>
      </c>
      <c r="B3332" s="60" t="s">
        <v>6654</v>
      </c>
      <c r="C3332" s="61">
        <v>0</v>
      </c>
    </row>
    <row r="3333" spans="1:3">
      <c r="A3333" s="62" t="s">
        <v>6655</v>
      </c>
      <c r="B3333" s="63" t="s">
        <v>6656</v>
      </c>
      <c r="C3333" s="64">
        <v>0</v>
      </c>
    </row>
    <row r="3334" spans="1:3">
      <c r="A3334" s="59" t="s">
        <v>6657</v>
      </c>
      <c r="B3334" s="60" t="s">
        <v>6658</v>
      </c>
      <c r="C3334" s="61">
        <v>0</v>
      </c>
    </row>
    <row r="3335" spans="1:3">
      <c r="A3335" s="62" t="s">
        <v>6659</v>
      </c>
      <c r="B3335" s="63" t="s">
        <v>6660</v>
      </c>
      <c r="C3335" s="64">
        <v>0</v>
      </c>
    </row>
    <row r="3336" spans="1:3">
      <c r="A3336" s="59" t="s">
        <v>6661</v>
      </c>
      <c r="B3336" s="60" t="s">
        <v>6662</v>
      </c>
      <c r="C3336" s="61">
        <v>0</v>
      </c>
    </row>
    <row r="3337" spans="1:3">
      <c r="A3337" s="62" t="s">
        <v>6663</v>
      </c>
      <c r="B3337" s="63" t="s">
        <v>6664</v>
      </c>
      <c r="C3337" s="64">
        <v>0</v>
      </c>
    </row>
    <row r="3338" spans="1:3">
      <c r="A3338" s="59" t="s">
        <v>6665</v>
      </c>
      <c r="B3338" s="60" t="s">
        <v>6666</v>
      </c>
      <c r="C3338" s="61">
        <v>0</v>
      </c>
    </row>
    <row r="3339" spans="1:3">
      <c r="A3339" s="62" t="s">
        <v>6667</v>
      </c>
      <c r="B3339" s="63" t="s">
        <v>6668</v>
      </c>
      <c r="C3339" s="64">
        <v>0</v>
      </c>
    </row>
    <row r="3340" spans="1:3">
      <c r="A3340" s="59" t="s">
        <v>6669</v>
      </c>
      <c r="B3340" s="60" t="s">
        <v>6670</v>
      </c>
      <c r="C3340" s="61">
        <v>0</v>
      </c>
    </row>
    <row r="3341" spans="1:3">
      <c r="A3341" s="62" t="s">
        <v>6671</v>
      </c>
      <c r="B3341" s="63" t="s">
        <v>6672</v>
      </c>
      <c r="C3341" s="64">
        <v>0</v>
      </c>
    </row>
    <row r="3342" spans="1:3">
      <c r="A3342" s="59" t="s">
        <v>6673</v>
      </c>
      <c r="B3342" s="60" t="s">
        <v>6674</v>
      </c>
      <c r="C3342" s="61">
        <v>0</v>
      </c>
    </row>
    <row r="3343" spans="1:3">
      <c r="A3343" s="62" t="s">
        <v>6675</v>
      </c>
      <c r="B3343" s="63" t="s">
        <v>6676</v>
      </c>
      <c r="C3343" s="64">
        <v>0</v>
      </c>
    </row>
    <row r="3344" spans="1:3">
      <c r="A3344" s="59" t="s">
        <v>6677</v>
      </c>
      <c r="B3344" s="60" t="s">
        <v>6678</v>
      </c>
      <c r="C3344" s="61">
        <v>0</v>
      </c>
    </row>
    <row r="3345" spans="1:3">
      <c r="A3345" s="62" t="s">
        <v>6679</v>
      </c>
      <c r="B3345" s="63" t="s">
        <v>6680</v>
      </c>
      <c r="C3345" s="64">
        <v>0</v>
      </c>
    </row>
    <row r="3346" spans="1:3">
      <c r="A3346" s="59" t="s">
        <v>6681</v>
      </c>
      <c r="B3346" s="60" t="s">
        <v>6682</v>
      </c>
      <c r="C3346" s="61">
        <v>0</v>
      </c>
    </row>
    <row r="3347" spans="1:3">
      <c r="A3347" s="62" t="s">
        <v>6683</v>
      </c>
      <c r="B3347" s="63" t="s">
        <v>6684</v>
      </c>
      <c r="C3347" s="64">
        <v>0</v>
      </c>
    </row>
    <row r="3348" spans="1:3">
      <c r="A3348" s="59" t="s">
        <v>6685</v>
      </c>
      <c r="B3348" s="60" t="s">
        <v>6686</v>
      </c>
      <c r="C3348" s="61">
        <v>0</v>
      </c>
    </row>
    <row r="3349" spans="1:3">
      <c r="A3349" s="62" t="s">
        <v>6687</v>
      </c>
      <c r="B3349" s="63" t="s">
        <v>6688</v>
      </c>
      <c r="C3349" s="64">
        <v>0</v>
      </c>
    </row>
    <row r="3350" spans="1:3">
      <c r="A3350" s="59" t="s">
        <v>6689</v>
      </c>
      <c r="B3350" s="60" t="s">
        <v>6690</v>
      </c>
      <c r="C3350" s="61">
        <v>0</v>
      </c>
    </row>
    <row r="3351" spans="1:3">
      <c r="A3351" s="62" t="s">
        <v>6691</v>
      </c>
      <c r="B3351" s="63" t="s">
        <v>6692</v>
      </c>
      <c r="C3351" s="64">
        <v>0</v>
      </c>
    </row>
    <row r="3352" spans="1:3">
      <c r="A3352" s="59" t="s">
        <v>6693</v>
      </c>
      <c r="B3352" s="60" t="s">
        <v>6694</v>
      </c>
      <c r="C3352" s="61">
        <v>6.3029999999999999</v>
      </c>
    </row>
    <row r="3353" spans="1:3">
      <c r="A3353" s="62" t="s">
        <v>6695</v>
      </c>
      <c r="B3353" s="63" t="s">
        <v>6696</v>
      </c>
      <c r="C3353" s="64">
        <v>0</v>
      </c>
    </row>
    <row r="3354" spans="1:3">
      <c r="A3354" s="59" t="s">
        <v>6697</v>
      </c>
      <c r="B3354" s="60" t="s">
        <v>6698</v>
      </c>
      <c r="C3354" s="61">
        <v>0</v>
      </c>
    </row>
    <row r="3355" spans="1:3">
      <c r="A3355" s="62" t="s">
        <v>6699</v>
      </c>
      <c r="B3355" s="63" t="s">
        <v>6656</v>
      </c>
      <c r="C3355" s="64">
        <v>0</v>
      </c>
    </row>
    <row r="3356" spans="1:3">
      <c r="A3356" s="59" t="s">
        <v>6700</v>
      </c>
      <c r="B3356" s="60" t="s">
        <v>6701</v>
      </c>
      <c r="C3356" s="61">
        <v>0</v>
      </c>
    </row>
    <row r="3357" spans="1:3">
      <c r="A3357" s="62" t="s">
        <v>6702</v>
      </c>
      <c r="B3357" s="63" t="s">
        <v>6703</v>
      </c>
      <c r="C3357" s="64">
        <v>0</v>
      </c>
    </row>
    <row r="3358" spans="1:3">
      <c r="A3358" s="59" t="s">
        <v>6704</v>
      </c>
      <c r="B3358" s="60" t="s">
        <v>6658</v>
      </c>
      <c r="C3358" s="61">
        <v>0</v>
      </c>
    </row>
    <row r="3359" spans="1:3">
      <c r="A3359" s="62" t="s">
        <v>6705</v>
      </c>
      <c r="B3359" s="63" t="s">
        <v>6706</v>
      </c>
      <c r="C3359" s="64">
        <v>0.47399999999999998</v>
      </c>
    </row>
    <row r="3360" spans="1:3">
      <c r="A3360" s="59" t="s">
        <v>6707</v>
      </c>
      <c r="B3360" s="60" t="s">
        <v>6708</v>
      </c>
      <c r="C3360" s="61">
        <v>0.52400000000000002</v>
      </c>
    </row>
    <row r="3361" spans="1:3">
      <c r="A3361" s="62" t="s">
        <v>6709</v>
      </c>
      <c r="B3361" s="63" t="s">
        <v>6710</v>
      </c>
      <c r="C3361" s="64">
        <v>0.59240000000000004</v>
      </c>
    </row>
    <row r="3362" spans="1:3">
      <c r="A3362" s="59" t="s">
        <v>6711</v>
      </c>
      <c r="B3362" s="60" t="s">
        <v>6712</v>
      </c>
      <c r="C3362" s="61">
        <v>0.76939999999999997</v>
      </c>
    </row>
    <row r="3363" spans="1:3">
      <c r="A3363" s="62" t="s">
        <v>6713</v>
      </c>
      <c r="B3363" s="63" t="s">
        <v>6714</v>
      </c>
      <c r="C3363" s="64">
        <v>0.59299999999999997</v>
      </c>
    </row>
    <row r="3364" spans="1:3">
      <c r="A3364" s="59" t="s">
        <v>6715</v>
      </c>
      <c r="B3364" s="60" t="s">
        <v>6716</v>
      </c>
      <c r="C3364" s="61">
        <v>0.67069999999999996</v>
      </c>
    </row>
    <row r="3365" spans="1:3">
      <c r="A3365" s="62" t="s">
        <v>6717</v>
      </c>
      <c r="B3365" s="63" t="s">
        <v>6718</v>
      </c>
      <c r="C3365" s="64">
        <v>0.7399</v>
      </c>
    </row>
    <row r="3366" spans="1:3">
      <c r="A3366" s="59" t="s">
        <v>6719</v>
      </c>
      <c r="B3366" s="60" t="s">
        <v>6720</v>
      </c>
      <c r="C3366" s="61">
        <v>0.97140000000000004</v>
      </c>
    </row>
    <row r="3367" spans="1:3">
      <c r="A3367" s="62" t="s">
        <v>6721</v>
      </c>
      <c r="B3367" s="63" t="s">
        <v>6722</v>
      </c>
      <c r="C3367" s="64">
        <v>0.48199999999999998</v>
      </c>
    </row>
    <row r="3368" spans="1:3">
      <c r="A3368" s="59" t="s">
        <v>6723</v>
      </c>
      <c r="B3368" s="60" t="s">
        <v>6724</v>
      </c>
      <c r="C3368" s="61">
        <v>0.57299999999999995</v>
      </c>
    </row>
    <row r="3369" spans="1:3">
      <c r="A3369" s="62" t="s">
        <v>6725</v>
      </c>
      <c r="B3369" s="63" t="s">
        <v>6726</v>
      </c>
      <c r="C3369" s="64">
        <v>0.71399999999999997</v>
      </c>
    </row>
    <row r="3370" spans="1:3">
      <c r="A3370" s="59" t="s">
        <v>6727</v>
      </c>
      <c r="B3370" s="60" t="s">
        <v>6728</v>
      </c>
      <c r="C3370" s="61">
        <v>0.60399999999999998</v>
      </c>
    </row>
    <row r="3371" spans="1:3">
      <c r="A3371" s="62" t="s">
        <v>6729</v>
      </c>
      <c r="B3371" s="63" t="s">
        <v>6730</v>
      </c>
      <c r="C3371" s="64">
        <v>0.6845</v>
      </c>
    </row>
    <row r="3372" spans="1:3">
      <c r="A3372" s="59" t="s">
        <v>6731</v>
      </c>
      <c r="B3372" s="60" t="s">
        <v>6732</v>
      </c>
      <c r="C3372" s="61">
        <v>0.80300000000000005</v>
      </c>
    </row>
    <row r="3373" spans="1:3">
      <c r="A3373" s="62" t="s">
        <v>6733</v>
      </c>
      <c r="B3373" s="63" t="s">
        <v>6734</v>
      </c>
      <c r="C3373" s="64">
        <v>0</v>
      </c>
    </row>
    <row r="3374" spans="1:3">
      <c r="A3374" s="59" t="s">
        <v>6735</v>
      </c>
      <c r="B3374" s="60" t="s">
        <v>6736</v>
      </c>
      <c r="C3374" s="61">
        <v>0</v>
      </c>
    </row>
    <row r="3375" spans="1:3">
      <c r="A3375" s="62" t="s">
        <v>6737</v>
      </c>
      <c r="B3375" s="63" t="s">
        <v>6738</v>
      </c>
      <c r="C3375" s="64">
        <v>0</v>
      </c>
    </row>
    <row r="3376" spans="1:3">
      <c r="A3376" s="59" t="s">
        <v>6739</v>
      </c>
      <c r="B3376" s="60" t="s">
        <v>6740</v>
      </c>
      <c r="C3376" s="61">
        <v>0</v>
      </c>
    </row>
    <row r="3377" spans="1:3">
      <c r="A3377" s="62" t="s">
        <v>6741</v>
      </c>
      <c r="B3377" s="63" t="s">
        <v>6742</v>
      </c>
      <c r="C3377" s="64">
        <v>0</v>
      </c>
    </row>
    <row r="3378" spans="1:3">
      <c r="A3378" s="59" t="s">
        <v>6743</v>
      </c>
      <c r="B3378" s="60" t="s">
        <v>6744</v>
      </c>
      <c r="C3378" s="61">
        <v>0</v>
      </c>
    </row>
    <row r="3379" spans="1:3">
      <c r="A3379" s="62" t="s">
        <v>6745</v>
      </c>
      <c r="B3379" s="63" t="s">
        <v>6742</v>
      </c>
      <c r="C3379" s="64">
        <v>0</v>
      </c>
    </row>
    <row r="3380" spans="1:3">
      <c r="A3380" s="59" t="s">
        <v>6746</v>
      </c>
      <c r="B3380" s="60" t="s">
        <v>6747</v>
      </c>
      <c r="C3380" s="61">
        <v>0</v>
      </c>
    </row>
    <row r="3381" spans="1:3">
      <c r="A3381" s="62" t="s">
        <v>6748</v>
      </c>
      <c r="B3381" s="63" t="s">
        <v>6747</v>
      </c>
      <c r="C3381" s="64">
        <v>0</v>
      </c>
    </row>
    <row r="3382" spans="1:3">
      <c r="A3382" s="59" t="s">
        <v>6749</v>
      </c>
      <c r="B3382" s="60" t="s">
        <v>6750</v>
      </c>
      <c r="C3382" s="61">
        <v>0</v>
      </c>
    </row>
    <row r="3383" spans="1:3">
      <c r="A3383" s="62" t="s">
        <v>6751</v>
      </c>
      <c r="B3383" s="63" t="s">
        <v>6752</v>
      </c>
      <c r="C3383" s="64">
        <v>0</v>
      </c>
    </row>
    <row r="3384" spans="1:3">
      <c r="A3384" s="59" t="s">
        <v>6753</v>
      </c>
      <c r="B3384" s="60" t="s">
        <v>6752</v>
      </c>
      <c r="C3384" s="61">
        <v>0</v>
      </c>
    </row>
    <row r="3385" spans="1:3">
      <c r="A3385" s="62" t="s">
        <v>6754</v>
      </c>
      <c r="B3385" s="63" t="s">
        <v>6747</v>
      </c>
      <c r="C3385" s="64">
        <v>0</v>
      </c>
    </row>
    <row r="3386" spans="1:3">
      <c r="A3386" s="59" t="s">
        <v>6755</v>
      </c>
      <c r="B3386" s="60" t="s">
        <v>6747</v>
      </c>
      <c r="C3386" s="61">
        <v>0</v>
      </c>
    </row>
    <row r="3387" spans="1:3">
      <c r="A3387" s="62" t="s">
        <v>6756</v>
      </c>
      <c r="B3387" s="63" t="s">
        <v>6750</v>
      </c>
      <c r="C3387" s="64">
        <v>0</v>
      </c>
    </row>
    <row r="3388" spans="1:3">
      <c r="A3388" s="59" t="s">
        <v>6757</v>
      </c>
      <c r="B3388" s="60" t="s">
        <v>6758</v>
      </c>
      <c r="C3388" s="61">
        <v>0</v>
      </c>
    </row>
    <row r="3389" spans="1:3">
      <c r="A3389" s="62" t="s">
        <v>6759</v>
      </c>
      <c r="B3389" s="63" t="s">
        <v>6760</v>
      </c>
      <c r="C3389" s="64">
        <v>0</v>
      </c>
    </row>
    <row r="3390" spans="1:3">
      <c r="A3390" s="59" t="s">
        <v>6761</v>
      </c>
      <c r="B3390" s="60" t="s">
        <v>6762</v>
      </c>
      <c r="C3390" s="61">
        <v>0.23</v>
      </c>
    </row>
    <row r="3391" spans="1:3">
      <c r="A3391" s="62" t="s">
        <v>6763</v>
      </c>
      <c r="B3391" s="63" t="s">
        <v>6764</v>
      </c>
      <c r="C3391" s="64">
        <v>0.30299999999999999</v>
      </c>
    </row>
    <row r="3392" spans="1:3">
      <c r="A3392" s="59" t="s">
        <v>6765</v>
      </c>
      <c r="B3392" s="60" t="s">
        <v>6766</v>
      </c>
      <c r="C3392" s="61">
        <v>0.46500000000000002</v>
      </c>
    </row>
    <row r="3393" spans="1:3">
      <c r="A3393" s="62" t="s">
        <v>6767</v>
      </c>
      <c r="B3393" s="63" t="s">
        <v>6768</v>
      </c>
      <c r="C3393" s="64">
        <v>0.78500000000000003</v>
      </c>
    </row>
    <row r="3394" spans="1:3">
      <c r="A3394" s="59" t="s">
        <v>6769</v>
      </c>
      <c r="B3394" s="60" t="s">
        <v>6770</v>
      </c>
      <c r="C3394" s="61">
        <v>0.14399999999999999</v>
      </c>
    </row>
    <row r="3395" spans="1:3">
      <c r="A3395" s="62" t="s">
        <v>6771</v>
      </c>
      <c r="B3395" s="63" t="s">
        <v>6772</v>
      </c>
      <c r="C3395" s="64">
        <v>1.63</v>
      </c>
    </row>
    <row r="3396" spans="1:3">
      <c r="A3396" s="59" t="s">
        <v>6773</v>
      </c>
      <c r="B3396" s="60" t="s">
        <v>6774</v>
      </c>
      <c r="C3396" s="61">
        <v>0.94</v>
      </c>
    </row>
    <row r="3397" spans="1:3">
      <c r="A3397" s="62" t="s">
        <v>6775</v>
      </c>
      <c r="B3397" s="63" t="s">
        <v>6776</v>
      </c>
      <c r="C3397" s="64">
        <v>0.318</v>
      </c>
    </row>
    <row r="3398" spans="1:3">
      <c r="A3398" s="59" t="s">
        <v>6777</v>
      </c>
      <c r="B3398" s="60" t="s">
        <v>6778</v>
      </c>
      <c r="C3398" s="61">
        <v>0.48699999999999999</v>
      </c>
    </row>
    <row r="3399" spans="1:3">
      <c r="A3399" s="62" t="s">
        <v>6779</v>
      </c>
      <c r="B3399" s="63" t="s">
        <v>6780</v>
      </c>
      <c r="C3399" s="64">
        <v>0.621</v>
      </c>
    </row>
    <row r="3400" spans="1:3">
      <c r="A3400" s="59" t="s">
        <v>6781</v>
      </c>
      <c r="B3400" s="60" t="s">
        <v>6782</v>
      </c>
      <c r="C3400" s="61">
        <v>0</v>
      </c>
    </row>
    <row r="3401" spans="1:3">
      <c r="A3401" s="62" t="s">
        <v>6783</v>
      </c>
      <c r="B3401" s="63" t="s">
        <v>6784</v>
      </c>
      <c r="C3401" s="64">
        <v>0.27600000000000002</v>
      </c>
    </row>
    <row r="3402" spans="1:3">
      <c r="A3402" s="59" t="s">
        <v>6785</v>
      </c>
      <c r="B3402" s="60" t="s">
        <v>6786</v>
      </c>
      <c r="C3402" s="61">
        <v>0</v>
      </c>
    </row>
    <row r="3403" spans="1:3">
      <c r="A3403" s="62" t="s">
        <v>6787</v>
      </c>
      <c r="B3403" s="63" t="s">
        <v>6788</v>
      </c>
      <c r="C3403" s="64">
        <v>0</v>
      </c>
    </row>
    <row r="3404" spans="1:3">
      <c r="A3404" s="59" t="s">
        <v>6789</v>
      </c>
      <c r="B3404" s="60" t="s">
        <v>6790</v>
      </c>
      <c r="C3404" s="61">
        <v>0.107</v>
      </c>
    </row>
    <row r="3405" spans="1:3">
      <c r="A3405" s="62" t="s">
        <v>6791</v>
      </c>
      <c r="B3405" s="63" t="s">
        <v>6792</v>
      </c>
      <c r="C3405" s="64">
        <v>0.42</v>
      </c>
    </row>
    <row r="3406" spans="1:3">
      <c r="A3406" s="59" t="s">
        <v>6793</v>
      </c>
      <c r="B3406" s="60" t="s">
        <v>6794</v>
      </c>
      <c r="C3406" s="61">
        <v>0.16400000000000001</v>
      </c>
    </row>
    <row r="3407" spans="1:3">
      <c r="A3407" s="62" t="s">
        <v>6795</v>
      </c>
      <c r="B3407" s="63" t="s">
        <v>6796</v>
      </c>
      <c r="C3407" s="64">
        <v>0.26200000000000001</v>
      </c>
    </row>
    <row r="3408" spans="1:3">
      <c r="A3408" s="59" t="s">
        <v>6797</v>
      </c>
      <c r="B3408" s="60" t="s">
        <v>6798</v>
      </c>
      <c r="C3408" s="61">
        <v>0.71</v>
      </c>
    </row>
    <row r="3409" spans="1:3">
      <c r="A3409" s="62" t="s">
        <v>6799</v>
      </c>
      <c r="B3409" s="63" t="s">
        <v>6800</v>
      </c>
      <c r="C3409" s="64">
        <v>0</v>
      </c>
    </row>
    <row r="3410" spans="1:3">
      <c r="A3410" s="59" t="s">
        <v>6801</v>
      </c>
      <c r="B3410" s="60" t="s">
        <v>6802</v>
      </c>
      <c r="C3410" s="61">
        <v>0</v>
      </c>
    </row>
    <row r="3411" spans="1:3">
      <c r="A3411" s="62" t="s">
        <v>6803</v>
      </c>
      <c r="B3411" s="63" t="s">
        <v>6804</v>
      </c>
      <c r="C3411" s="64">
        <v>2.2400000000000002</v>
      </c>
    </row>
    <row r="3412" spans="1:3">
      <c r="A3412" s="59" t="s">
        <v>6805</v>
      </c>
      <c r="B3412" s="60" t="s">
        <v>6804</v>
      </c>
      <c r="C3412" s="61">
        <v>2.2440000000000002</v>
      </c>
    </row>
    <row r="3413" spans="1:3">
      <c r="A3413" s="62" t="s">
        <v>6806</v>
      </c>
      <c r="B3413" s="63" t="s">
        <v>6807</v>
      </c>
      <c r="C3413" s="64">
        <v>1.9159999999999999</v>
      </c>
    </row>
    <row r="3414" spans="1:3">
      <c r="A3414" s="59" t="s">
        <v>6808</v>
      </c>
      <c r="B3414" s="60" t="s">
        <v>6807</v>
      </c>
      <c r="C3414" s="61">
        <v>1.9159999999999999</v>
      </c>
    </row>
    <row r="3415" spans="1:3">
      <c r="A3415" s="62" t="s">
        <v>6809</v>
      </c>
      <c r="B3415" s="63" t="s">
        <v>6810</v>
      </c>
      <c r="C3415" s="64">
        <v>2.706</v>
      </c>
    </row>
    <row r="3416" spans="1:3">
      <c r="A3416" s="59" t="s">
        <v>6811</v>
      </c>
      <c r="B3416" s="60" t="s">
        <v>6812</v>
      </c>
      <c r="C3416" s="61">
        <v>2.331</v>
      </c>
    </row>
    <row r="3417" spans="1:3">
      <c r="A3417" s="62" t="s">
        <v>6813</v>
      </c>
      <c r="B3417" s="63" t="s">
        <v>6814</v>
      </c>
      <c r="C3417" s="64">
        <v>0</v>
      </c>
    </row>
    <row r="3418" spans="1:3">
      <c r="A3418" s="59" t="s">
        <v>6815</v>
      </c>
      <c r="B3418" s="60" t="s">
        <v>6814</v>
      </c>
      <c r="C3418" s="61">
        <v>0</v>
      </c>
    </row>
    <row r="3419" spans="1:3">
      <c r="A3419" s="62" t="s">
        <v>6816</v>
      </c>
      <c r="B3419" s="63" t="s">
        <v>6817</v>
      </c>
      <c r="C3419" s="64">
        <v>3.3380000000000001</v>
      </c>
    </row>
    <row r="3420" spans="1:3">
      <c r="A3420" s="59" t="s">
        <v>6818</v>
      </c>
      <c r="B3420" s="60" t="s">
        <v>6819</v>
      </c>
      <c r="C3420" s="61">
        <v>2.99</v>
      </c>
    </row>
    <row r="3421" spans="1:3">
      <c r="A3421" s="62" t="s">
        <v>616</v>
      </c>
      <c r="B3421" s="63" t="s">
        <v>6820</v>
      </c>
      <c r="C3421" s="64">
        <v>6.4000000000000001E-2</v>
      </c>
    </row>
    <row r="3422" spans="1:3">
      <c r="A3422" s="59" t="s">
        <v>619</v>
      </c>
      <c r="B3422" s="60" t="s">
        <v>6821</v>
      </c>
      <c r="C3422" s="61">
        <v>0</v>
      </c>
    </row>
    <row r="3423" spans="1:3">
      <c r="A3423" s="62" t="s">
        <v>620</v>
      </c>
      <c r="B3423" s="63" t="s">
        <v>6822</v>
      </c>
      <c r="C3423" s="64">
        <v>0</v>
      </c>
    </row>
    <row r="3424" spans="1:3">
      <c r="A3424" s="59" t="s">
        <v>621</v>
      </c>
      <c r="B3424" s="60" t="s">
        <v>6823</v>
      </c>
      <c r="C3424" s="61">
        <v>0</v>
      </c>
    </row>
    <row r="3425" spans="1:3">
      <c r="A3425" s="62" t="s">
        <v>622</v>
      </c>
      <c r="B3425" s="63" t="s">
        <v>6824</v>
      </c>
      <c r="C3425" s="64">
        <v>0</v>
      </c>
    </row>
    <row r="3426" spans="1:3">
      <c r="A3426" s="59" t="s">
        <v>623</v>
      </c>
      <c r="B3426" s="60" t="s">
        <v>6825</v>
      </c>
      <c r="C3426" s="61">
        <v>0</v>
      </c>
    </row>
    <row r="3427" spans="1:3">
      <c r="A3427" s="62" t="s">
        <v>624</v>
      </c>
      <c r="B3427" s="63" t="s">
        <v>6826</v>
      </c>
      <c r="C3427" s="64">
        <v>0</v>
      </c>
    </row>
    <row r="3428" spans="1:3">
      <c r="A3428" s="59" t="s">
        <v>625</v>
      </c>
      <c r="B3428" s="60" t="s">
        <v>6827</v>
      </c>
      <c r="C3428" s="61">
        <v>0</v>
      </c>
    </row>
    <row r="3429" spans="1:3">
      <c r="A3429" s="62" t="s">
        <v>626</v>
      </c>
      <c r="B3429" s="63" t="s">
        <v>6828</v>
      </c>
      <c r="C3429" s="64">
        <v>0</v>
      </c>
    </row>
    <row r="3430" spans="1:3">
      <c r="A3430" s="59" t="s">
        <v>627</v>
      </c>
      <c r="B3430" s="60" t="s">
        <v>6829</v>
      </c>
      <c r="C3430" s="61">
        <v>0</v>
      </c>
    </row>
    <row r="3431" spans="1:3">
      <c r="A3431" s="62" t="s">
        <v>628</v>
      </c>
      <c r="B3431" s="63" t="s">
        <v>6830</v>
      </c>
      <c r="C3431" s="64">
        <v>0</v>
      </c>
    </row>
    <row r="3432" spans="1:3">
      <c r="A3432" s="59" t="s">
        <v>629</v>
      </c>
      <c r="B3432" s="60" t="s">
        <v>6831</v>
      </c>
      <c r="C3432" s="61">
        <v>0</v>
      </c>
    </row>
    <row r="3433" spans="1:3">
      <c r="A3433" s="62" t="s">
        <v>630</v>
      </c>
      <c r="B3433" s="63" t="s">
        <v>6832</v>
      </c>
      <c r="C3433" s="64">
        <v>6.4000000000000001E-2</v>
      </c>
    </row>
    <row r="3434" spans="1:3">
      <c r="A3434" s="59" t="s">
        <v>631</v>
      </c>
      <c r="B3434" s="60" t="s">
        <v>6833</v>
      </c>
      <c r="C3434" s="61">
        <v>6.4000000000000001E-2</v>
      </c>
    </row>
    <row r="3435" spans="1:3">
      <c r="A3435" s="62" t="s">
        <v>632</v>
      </c>
      <c r="B3435" s="63" t="s">
        <v>6834</v>
      </c>
      <c r="C3435" s="64">
        <v>6.4000000000000001E-2</v>
      </c>
    </row>
    <row r="3436" spans="1:3">
      <c r="A3436" s="59" t="s">
        <v>633</v>
      </c>
      <c r="B3436" s="60" t="s">
        <v>6835</v>
      </c>
      <c r="C3436" s="61">
        <v>6.4000000000000001E-2</v>
      </c>
    </row>
    <row r="3437" spans="1:3">
      <c r="A3437" s="62" t="s">
        <v>634</v>
      </c>
      <c r="B3437" s="63" t="s">
        <v>6836</v>
      </c>
      <c r="C3437" s="64">
        <v>6.4000000000000001E-2</v>
      </c>
    </row>
    <row r="3438" spans="1:3">
      <c r="A3438" s="59" t="s">
        <v>635</v>
      </c>
      <c r="B3438" s="60" t="s">
        <v>6837</v>
      </c>
      <c r="C3438" s="61">
        <v>6.4000000000000001E-2</v>
      </c>
    </row>
    <row r="3439" spans="1:3">
      <c r="A3439" s="62" t="s">
        <v>636</v>
      </c>
      <c r="B3439" s="63" t="s">
        <v>6838</v>
      </c>
      <c r="C3439" s="64">
        <v>6.4000000000000001E-2</v>
      </c>
    </row>
    <row r="3440" spans="1:3">
      <c r="A3440" s="59" t="s">
        <v>637</v>
      </c>
      <c r="B3440" s="60" t="s">
        <v>6839</v>
      </c>
      <c r="C3440" s="61">
        <v>6.4000000000000001E-2</v>
      </c>
    </row>
    <row r="3441" spans="1:3">
      <c r="A3441" s="62" t="s">
        <v>638</v>
      </c>
      <c r="B3441" s="63" t="s">
        <v>6840</v>
      </c>
      <c r="C3441" s="64">
        <v>6.4000000000000001E-2</v>
      </c>
    </row>
    <row r="3442" spans="1:3">
      <c r="A3442" s="59" t="s">
        <v>639</v>
      </c>
      <c r="B3442" s="60" t="s">
        <v>6841</v>
      </c>
      <c r="C3442" s="61">
        <v>6.4000000000000001E-2</v>
      </c>
    </row>
    <row r="3443" spans="1:3">
      <c r="A3443" s="62" t="s">
        <v>640</v>
      </c>
      <c r="B3443" s="63" t="s">
        <v>6842</v>
      </c>
      <c r="C3443" s="64">
        <v>6.4000000000000001E-2</v>
      </c>
    </row>
    <row r="3444" spans="1:3">
      <c r="A3444" s="59" t="s">
        <v>641</v>
      </c>
      <c r="B3444" s="60" t="s">
        <v>6843</v>
      </c>
      <c r="C3444" s="61">
        <v>6.4000000000000001E-2</v>
      </c>
    </row>
    <row r="3445" spans="1:3">
      <c r="A3445" s="62" t="s">
        <v>6844</v>
      </c>
      <c r="B3445" s="63" t="s">
        <v>6845</v>
      </c>
      <c r="C3445" s="64">
        <v>0</v>
      </c>
    </row>
    <row r="3446" spans="1:3">
      <c r="A3446" s="59" t="s">
        <v>6846</v>
      </c>
      <c r="B3446" s="60" t="s">
        <v>6847</v>
      </c>
      <c r="C3446" s="61">
        <v>1.7310000000000001</v>
      </c>
    </row>
    <row r="3447" spans="1:3">
      <c r="A3447" s="62" t="s">
        <v>6848</v>
      </c>
      <c r="B3447" s="63" t="s">
        <v>6849</v>
      </c>
      <c r="C3447" s="64">
        <v>0</v>
      </c>
    </row>
    <row r="3448" spans="1:3">
      <c r="A3448" s="59" t="s">
        <v>6850</v>
      </c>
      <c r="B3448" s="60" t="s">
        <v>6851</v>
      </c>
      <c r="C3448" s="61">
        <v>1.79</v>
      </c>
    </row>
    <row r="3449" spans="1:3">
      <c r="A3449" s="62" t="s">
        <v>6852</v>
      </c>
      <c r="B3449" s="63" t="s">
        <v>6853</v>
      </c>
      <c r="C3449" s="64">
        <v>1.94</v>
      </c>
    </row>
    <row r="3450" spans="1:3">
      <c r="A3450" s="59" t="s">
        <v>6854</v>
      </c>
      <c r="B3450" s="60" t="s">
        <v>6855</v>
      </c>
      <c r="C3450" s="61">
        <v>0</v>
      </c>
    </row>
    <row r="3451" spans="1:3">
      <c r="A3451" s="62" t="s">
        <v>6856</v>
      </c>
      <c r="B3451" s="63" t="s">
        <v>6857</v>
      </c>
      <c r="C3451" s="64">
        <v>0.10299999999999999</v>
      </c>
    </row>
    <row r="3452" spans="1:3">
      <c r="A3452" s="59" t="s">
        <v>6858</v>
      </c>
      <c r="B3452" s="60" t="s">
        <v>6859</v>
      </c>
      <c r="C3452" s="61">
        <v>0.42</v>
      </c>
    </row>
    <row r="3453" spans="1:3">
      <c r="A3453" s="62" t="s">
        <v>6860</v>
      </c>
      <c r="B3453" s="63" t="s">
        <v>6861</v>
      </c>
      <c r="C3453" s="64">
        <v>0.17199999999999999</v>
      </c>
    </row>
    <row r="3454" spans="1:3">
      <c r="A3454" s="59" t="s">
        <v>6862</v>
      </c>
      <c r="B3454" s="60" t="s">
        <v>6863</v>
      </c>
      <c r="C3454" s="61">
        <v>0.25700000000000001</v>
      </c>
    </row>
    <row r="3455" spans="1:3">
      <c r="A3455" s="62" t="s">
        <v>6864</v>
      </c>
      <c r="B3455" s="63" t="s">
        <v>6865</v>
      </c>
      <c r="C3455" s="64">
        <v>0.107</v>
      </c>
    </row>
    <row r="3456" spans="1:3">
      <c r="A3456" s="59" t="s">
        <v>6866</v>
      </c>
      <c r="B3456" s="60" t="s">
        <v>6867</v>
      </c>
      <c r="C3456" s="61">
        <v>0.42599999999999999</v>
      </c>
    </row>
    <row r="3457" spans="1:3">
      <c r="A3457" s="62" t="s">
        <v>6868</v>
      </c>
      <c r="B3457" s="63" t="s">
        <v>6788</v>
      </c>
      <c r="C3457" s="64">
        <v>0.35499999999999998</v>
      </c>
    </row>
    <row r="3458" spans="1:3">
      <c r="A3458" s="59" t="s">
        <v>6869</v>
      </c>
      <c r="B3458" s="60" t="s">
        <v>6870</v>
      </c>
      <c r="C3458" s="61">
        <v>0.49299999999999999</v>
      </c>
    </row>
    <row r="3459" spans="1:3">
      <c r="A3459" s="62" t="s">
        <v>6871</v>
      </c>
      <c r="B3459" s="63" t="s">
        <v>6872</v>
      </c>
      <c r="C3459" s="64">
        <v>0.53500000000000003</v>
      </c>
    </row>
    <row r="3460" spans="1:3">
      <c r="A3460" s="59" t="s">
        <v>6873</v>
      </c>
      <c r="B3460" s="60" t="s">
        <v>6874</v>
      </c>
      <c r="C3460" s="61">
        <v>0.14799999999999999</v>
      </c>
    </row>
    <row r="3461" spans="1:3">
      <c r="A3461" s="62" t="s">
        <v>6875</v>
      </c>
      <c r="B3461" s="63" t="s">
        <v>6876</v>
      </c>
      <c r="C3461" s="64">
        <v>1.2509999999999999</v>
      </c>
    </row>
    <row r="3462" spans="1:3">
      <c r="A3462" s="59" t="s">
        <v>6877</v>
      </c>
      <c r="B3462" s="60" t="s">
        <v>6878</v>
      </c>
      <c r="C3462" s="61">
        <v>0</v>
      </c>
    </row>
    <row r="3463" spans="1:3">
      <c r="A3463" s="62" t="s">
        <v>6879</v>
      </c>
      <c r="B3463" s="63" t="s">
        <v>6880</v>
      </c>
      <c r="C3463" s="64">
        <v>0</v>
      </c>
    </row>
    <row r="3464" spans="1:3">
      <c r="A3464" s="59" t="s">
        <v>6881</v>
      </c>
      <c r="B3464" s="60" t="s">
        <v>6882</v>
      </c>
      <c r="C3464" s="61">
        <v>0.748</v>
      </c>
    </row>
    <row r="3465" spans="1:3">
      <c r="A3465" s="62" t="s">
        <v>6883</v>
      </c>
      <c r="B3465" s="63" t="s">
        <v>6884</v>
      </c>
      <c r="C3465" s="64">
        <v>0.19700000000000001</v>
      </c>
    </row>
    <row r="3466" spans="1:3">
      <c r="A3466" s="59" t="s">
        <v>6885</v>
      </c>
      <c r="B3466" s="60" t="s">
        <v>6886</v>
      </c>
      <c r="C3466" s="61">
        <v>0</v>
      </c>
    </row>
    <row r="3467" spans="1:3">
      <c r="A3467" s="62" t="s">
        <v>6887</v>
      </c>
      <c r="B3467" s="63" t="s">
        <v>6888</v>
      </c>
      <c r="C3467" s="64">
        <v>0</v>
      </c>
    </row>
    <row r="3468" spans="1:3">
      <c r="A3468" s="59" t="s">
        <v>6889</v>
      </c>
      <c r="B3468" s="60" t="s">
        <v>6890</v>
      </c>
      <c r="C3468" s="61">
        <v>0</v>
      </c>
    </row>
    <row r="3469" spans="1:3">
      <c r="A3469" s="62" t="s">
        <v>6891</v>
      </c>
      <c r="B3469" s="63" t="s">
        <v>6892</v>
      </c>
      <c r="C3469" s="64">
        <v>0</v>
      </c>
    </row>
    <row r="3470" spans="1:3">
      <c r="A3470" s="59" t="s">
        <v>6893</v>
      </c>
      <c r="B3470" s="60" t="s">
        <v>6894</v>
      </c>
      <c r="C3470" s="61">
        <v>0</v>
      </c>
    </row>
    <row r="3471" spans="1:3">
      <c r="A3471" s="62" t="s">
        <v>6895</v>
      </c>
      <c r="B3471" s="63" t="s">
        <v>6896</v>
      </c>
      <c r="C3471" s="64">
        <v>0</v>
      </c>
    </row>
    <row r="3472" spans="1:3">
      <c r="A3472" s="59" t="s">
        <v>6897</v>
      </c>
      <c r="B3472" s="60" t="s">
        <v>6898</v>
      </c>
      <c r="C3472" s="61">
        <v>0</v>
      </c>
    </row>
    <row r="3473" spans="1:3">
      <c r="A3473" s="62" t="s">
        <v>6899</v>
      </c>
      <c r="B3473" s="63" t="s">
        <v>6900</v>
      </c>
      <c r="C3473" s="64">
        <v>0</v>
      </c>
    </row>
    <row r="3474" spans="1:3">
      <c r="A3474" s="59" t="s">
        <v>6901</v>
      </c>
      <c r="B3474" s="60" t="s">
        <v>6902</v>
      </c>
      <c r="C3474" s="61">
        <v>0</v>
      </c>
    </row>
    <row r="3475" spans="1:3">
      <c r="A3475" s="62" t="s">
        <v>6903</v>
      </c>
      <c r="B3475" s="63" t="s">
        <v>6904</v>
      </c>
      <c r="C3475" s="64">
        <v>0</v>
      </c>
    </row>
    <row r="3476" spans="1:3">
      <c r="A3476" s="59" t="s">
        <v>6905</v>
      </c>
      <c r="B3476" s="60" t="s">
        <v>6906</v>
      </c>
      <c r="C3476" s="61">
        <v>0</v>
      </c>
    </row>
    <row r="3477" spans="1:3">
      <c r="A3477" s="62" t="s">
        <v>6907</v>
      </c>
      <c r="B3477" s="63" t="s">
        <v>6908</v>
      </c>
      <c r="C3477" s="64">
        <v>0</v>
      </c>
    </row>
    <row r="3478" spans="1:3">
      <c r="A3478" s="59" t="s">
        <v>6909</v>
      </c>
      <c r="B3478" s="60" t="s">
        <v>6910</v>
      </c>
      <c r="C3478" s="61">
        <v>0</v>
      </c>
    </row>
    <row r="3479" spans="1:3">
      <c r="A3479" s="62" t="s">
        <v>6911</v>
      </c>
      <c r="B3479" s="63" t="s">
        <v>6912</v>
      </c>
      <c r="C3479" s="64">
        <v>0</v>
      </c>
    </row>
    <row r="3480" spans="1:3">
      <c r="A3480" s="59" t="s">
        <v>6913</v>
      </c>
      <c r="B3480" s="60" t="s">
        <v>6914</v>
      </c>
      <c r="C3480" s="61">
        <v>0</v>
      </c>
    </row>
    <row r="3481" spans="1:3">
      <c r="A3481" s="62" t="s">
        <v>6915</v>
      </c>
      <c r="B3481" s="63" t="s">
        <v>6916</v>
      </c>
      <c r="C3481" s="64">
        <v>0</v>
      </c>
    </row>
    <row r="3482" spans="1:3">
      <c r="A3482" s="59" t="s">
        <v>6917</v>
      </c>
      <c r="B3482" s="60" t="s">
        <v>6918</v>
      </c>
      <c r="C3482" s="61">
        <v>0</v>
      </c>
    </row>
    <row r="3483" spans="1:3">
      <c r="A3483" s="62" t="s">
        <v>6919</v>
      </c>
      <c r="B3483" s="63" t="s">
        <v>6920</v>
      </c>
      <c r="C3483" s="64">
        <v>0</v>
      </c>
    </row>
    <row r="3484" spans="1:3">
      <c r="A3484" s="59" t="s">
        <v>6921</v>
      </c>
      <c r="B3484" s="60" t="s">
        <v>6922</v>
      </c>
      <c r="C3484" s="61">
        <v>0</v>
      </c>
    </row>
    <row r="3485" spans="1:3">
      <c r="A3485" s="62" t="s">
        <v>6923</v>
      </c>
      <c r="B3485" s="63" t="s">
        <v>6924</v>
      </c>
      <c r="C3485" s="64">
        <v>0</v>
      </c>
    </row>
    <row r="3486" spans="1:3">
      <c r="A3486" s="59" t="s">
        <v>6925</v>
      </c>
      <c r="B3486" s="60" t="s">
        <v>6926</v>
      </c>
      <c r="C3486" s="61">
        <v>0</v>
      </c>
    </row>
    <row r="3487" spans="1:3">
      <c r="A3487" s="62" t="s">
        <v>6927</v>
      </c>
      <c r="B3487" s="63" t="s">
        <v>6928</v>
      </c>
      <c r="C3487" s="64">
        <v>0</v>
      </c>
    </row>
    <row r="3488" spans="1:3">
      <c r="A3488" s="59" t="s">
        <v>6929</v>
      </c>
      <c r="B3488" s="60" t="s">
        <v>6930</v>
      </c>
      <c r="C3488" s="61">
        <v>0</v>
      </c>
    </row>
    <row r="3489" spans="1:3">
      <c r="A3489" s="62" t="s">
        <v>6931</v>
      </c>
      <c r="B3489" s="63" t="s">
        <v>6932</v>
      </c>
      <c r="C3489" s="64">
        <v>0</v>
      </c>
    </row>
    <row r="3490" spans="1:3">
      <c r="A3490" s="59" t="s">
        <v>6933</v>
      </c>
      <c r="B3490" s="60" t="s">
        <v>6934</v>
      </c>
      <c r="C3490" s="61">
        <v>0</v>
      </c>
    </row>
    <row r="3491" spans="1:3">
      <c r="A3491" s="62" t="s">
        <v>6935</v>
      </c>
      <c r="B3491" s="63" t="s">
        <v>6936</v>
      </c>
      <c r="C3491" s="64">
        <v>0</v>
      </c>
    </row>
    <row r="3492" spans="1:3">
      <c r="A3492" s="59" t="s">
        <v>6937</v>
      </c>
      <c r="B3492" s="60" t="s">
        <v>6938</v>
      </c>
      <c r="C3492" s="61">
        <v>0</v>
      </c>
    </row>
    <row r="3493" spans="1:3">
      <c r="A3493" s="62" t="s">
        <v>6939</v>
      </c>
      <c r="B3493" s="63" t="s">
        <v>6940</v>
      </c>
      <c r="C3493" s="64">
        <v>0</v>
      </c>
    </row>
    <row r="3494" spans="1:3">
      <c r="A3494" s="59" t="s">
        <v>6941</v>
      </c>
      <c r="B3494" s="60" t="s">
        <v>6942</v>
      </c>
      <c r="C3494" s="61">
        <v>0</v>
      </c>
    </row>
    <row r="3495" spans="1:3">
      <c r="A3495" s="62" t="s">
        <v>6943</v>
      </c>
      <c r="B3495" s="63" t="s">
        <v>6944</v>
      </c>
      <c r="C3495" s="64">
        <v>0</v>
      </c>
    </row>
    <row r="3496" spans="1:3">
      <c r="A3496" s="59" t="s">
        <v>6945</v>
      </c>
      <c r="B3496" s="60" t="s">
        <v>6946</v>
      </c>
      <c r="C3496" s="61">
        <v>0</v>
      </c>
    </row>
    <row r="3497" spans="1:3">
      <c r="A3497" s="62" t="s">
        <v>6947</v>
      </c>
      <c r="B3497" s="63" t="s">
        <v>6948</v>
      </c>
      <c r="C3497" s="64">
        <v>0</v>
      </c>
    </row>
    <row r="3498" spans="1:3">
      <c r="A3498" s="59" t="s">
        <v>6949</v>
      </c>
      <c r="B3498" s="60" t="s">
        <v>6950</v>
      </c>
      <c r="C3498" s="61">
        <v>0</v>
      </c>
    </row>
    <row r="3499" spans="1:3">
      <c r="A3499" s="62" t="s">
        <v>6951</v>
      </c>
      <c r="B3499" s="63" t="s">
        <v>6952</v>
      </c>
      <c r="C3499" s="64">
        <v>0</v>
      </c>
    </row>
    <row r="3500" spans="1:3">
      <c r="A3500" s="59" t="s">
        <v>6953</v>
      </c>
      <c r="B3500" s="60" t="s">
        <v>6954</v>
      </c>
      <c r="C3500" s="61">
        <v>0</v>
      </c>
    </row>
    <row r="3501" spans="1:3">
      <c r="A3501" s="62" t="s">
        <v>6955</v>
      </c>
      <c r="B3501" s="63" t="s">
        <v>6956</v>
      </c>
      <c r="C3501" s="64">
        <v>0</v>
      </c>
    </row>
    <row r="3502" spans="1:3">
      <c r="A3502" s="59" t="s">
        <v>6957</v>
      </c>
      <c r="B3502" s="60" t="s">
        <v>6958</v>
      </c>
      <c r="C3502" s="61">
        <v>0</v>
      </c>
    </row>
    <row r="3503" spans="1:3">
      <c r="A3503" s="62" t="s">
        <v>6959</v>
      </c>
      <c r="B3503" s="63" t="s">
        <v>6960</v>
      </c>
      <c r="C3503" s="64">
        <v>0</v>
      </c>
    </row>
    <row r="3504" spans="1:3">
      <c r="A3504" s="59" t="s">
        <v>6961</v>
      </c>
      <c r="B3504" s="60" t="s">
        <v>6962</v>
      </c>
      <c r="C3504" s="61">
        <v>0</v>
      </c>
    </row>
    <row r="3505" spans="1:3">
      <c r="A3505" s="62" t="s">
        <v>6963</v>
      </c>
      <c r="B3505" s="63" t="s">
        <v>6964</v>
      </c>
      <c r="C3505" s="64">
        <v>0</v>
      </c>
    </row>
    <row r="3506" spans="1:3">
      <c r="A3506" s="59" t="s">
        <v>6965</v>
      </c>
      <c r="B3506" s="60" t="s">
        <v>6966</v>
      </c>
      <c r="C3506" s="61">
        <v>0</v>
      </c>
    </row>
    <row r="3507" spans="1:3">
      <c r="A3507" s="62" t="s">
        <v>6967</v>
      </c>
      <c r="B3507" s="63" t="s">
        <v>6968</v>
      </c>
      <c r="C3507" s="64">
        <v>0</v>
      </c>
    </row>
    <row r="3508" spans="1:3">
      <c r="A3508" s="59" t="s">
        <v>6969</v>
      </c>
      <c r="B3508" s="60" t="s">
        <v>6970</v>
      </c>
      <c r="C3508" s="61">
        <v>0</v>
      </c>
    </row>
    <row r="3509" spans="1:3">
      <c r="A3509" s="62" t="s">
        <v>6971</v>
      </c>
      <c r="B3509" s="63" t="s">
        <v>6924</v>
      </c>
      <c r="C3509" s="64">
        <v>0</v>
      </c>
    </row>
    <row r="3510" spans="1:3">
      <c r="A3510" s="59" t="s">
        <v>6972</v>
      </c>
      <c r="B3510" s="60" t="s">
        <v>6973</v>
      </c>
      <c r="C3510" s="61">
        <v>0</v>
      </c>
    </row>
    <row r="3511" spans="1:3">
      <c r="A3511" s="62" t="s">
        <v>6974</v>
      </c>
      <c r="B3511" s="63" t="s">
        <v>6975</v>
      </c>
      <c r="C3511" s="64">
        <v>0</v>
      </c>
    </row>
    <row r="3512" spans="1:3">
      <c r="A3512" s="59" t="s">
        <v>6976</v>
      </c>
      <c r="B3512" s="60" t="s">
        <v>6977</v>
      </c>
      <c r="C3512" s="61">
        <v>0</v>
      </c>
    </row>
    <row r="3513" spans="1:3">
      <c r="A3513" s="62" t="s">
        <v>6978</v>
      </c>
      <c r="B3513" s="63" t="s">
        <v>6979</v>
      </c>
      <c r="C3513" s="64">
        <v>0</v>
      </c>
    </row>
    <row r="3514" spans="1:3">
      <c r="A3514" s="59" t="s">
        <v>6980</v>
      </c>
      <c r="B3514" s="60" t="s">
        <v>6981</v>
      </c>
      <c r="C3514" s="61">
        <v>0</v>
      </c>
    </row>
    <row r="3515" spans="1:3">
      <c r="A3515" s="62" t="s">
        <v>6982</v>
      </c>
      <c r="B3515" s="63" t="s">
        <v>6983</v>
      </c>
      <c r="C3515" s="64">
        <v>0</v>
      </c>
    </row>
    <row r="3516" spans="1:3">
      <c r="A3516" s="59" t="s">
        <v>6984</v>
      </c>
      <c r="B3516" s="60" t="s">
        <v>6985</v>
      </c>
      <c r="C3516" s="61">
        <v>0</v>
      </c>
    </row>
    <row r="3517" spans="1:3">
      <c r="A3517" s="62" t="s">
        <v>6986</v>
      </c>
      <c r="B3517" s="63" t="s">
        <v>6987</v>
      </c>
      <c r="C3517" s="64">
        <v>0</v>
      </c>
    </row>
    <row r="3518" spans="1:3">
      <c r="A3518" s="59" t="s">
        <v>6988</v>
      </c>
      <c r="B3518" s="60" t="s">
        <v>6989</v>
      </c>
      <c r="C3518" s="61">
        <v>0</v>
      </c>
    </row>
    <row r="3519" spans="1:3">
      <c r="A3519" s="62" t="s">
        <v>6990</v>
      </c>
      <c r="B3519" s="63" t="s">
        <v>6991</v>
      </c>
      <c r="C3519" s="64">
        <v>0</v>
      </c>
    </row>
    <row r="3520" spans="1:3">
      <c r="A3520" s="59" t="s">
        <v>6992</v>
      </c>
      <c r="B3520" s="60" t="s">
        <v>6993</v>
      </c>
      <c r="C3520" s="61">
        <v>0</v>
      </c>
    </row>
    <row r="3521" spans="1:3">
      <c r="A3521" s="62" t="s">
        <v>6994</v>
      </c>
      <c r="B3521" s="63" t="s">
        <v>6995</v>
      </c>
      <c r="C3521" s="64">
        <v>0</v>
      </c>
    </row>
    <row r="3522" spans="1:3">
      <c r="A3522" s="59" t="s">
        <v>6996</v>
      </c>
      <c r="B3522" s="60" t="s">
        <v>6997</v>
      </c>
      <c r="C3522" s="61">
        <v>0</v>
      </c>
    </row>
    <row r="3523" spans="1:3">
      <c r="A3523" s="62" t="s">
        <v>81</v>
      </c>
      <c r="B3523" s="63" t="s">
        <v>6998</v>
      </c>
      <c r="C3523" s="64">
        <v>0</v>
      </c>
    </row>
    <row r="3524" spans="1:3">
      <c r="A3524" s="59" t="s">
        <v>593</v>
      </c>
      <c r="B3524" s="60" t="s">
        <v>6999</v>
      </c>
      <c r="C3524" s="61">
        <v>0</v>
      </c>
    </row>
    <row r="3525" spans="1:3">
      <c r="A3525" s="62" t="s">
        <v>594</v>
      </c>
      <c r="B3525" s="63" t="s">
        <v>7000</v>
      </c>
      <c r="C3525" s="64">
        <v>0</v>
      </c>
    </row>
    <row r="3526" spans="1:3">
      <c r="A3526" s="59" t="s">
        <v>595</v>
      </c>
      <c r="B3526" s="60" t="s">
        <v>7001</v>
      </c>
      <c r="C3526" s="61">
        <v>0</v>
      </c>
    </row>
    <row r="3527" spans="1:3">
      <c r="A3527" s="62" t="s">
        <v>596</v>
      </c>
      <c r="B3527" s="63" t="s">
        <v>7002</v>
      </c>
      <c r="C3527" s="64">
        <v>0</v>
      </c>
    </row>
    <row r="3528" spans="1:3">
      <c r="A3528" s="59" t="s">
        <v>597</v>
      </c>
      <c r="B3528" s="60" t="s">
        <v>7003</v>
      </c>
      <c r="C3528" s="61">
        <v>0</v>
      </c>
    </row>
    <row r="3529" spans="1:3">
      <c r="A3529" s="62" t="s">
        <v>598</v>
      </c>
      <c r="B3529" s="63" t="s">
        <v>7004</v>
      </c>
      <c r="C3529" s="64">
        <v>0</v>
      </c>
    </row>
    <row r="3530" spans="1:3">
      <c r="A3530" s="59" t="s">
        <v>599</v>
      </c>
      <c r="B3530" s="60" t="s">
        <v>7005</v>
      </c>
      <c r="C3530" s="61">
        <v>0</v>
      </c>
    </row>
    <row r="3531" spans="1:3">
      <c r="A3531" s="62" t="s">
        <v>600</v>
      </c>
      <c r="B3531" s="63" t="s">
        <v>7006</v>
      </c>
      <c r="C3531" s="64">
        <v>0</v>
      </c>
    </row>
    <row r="3532" spans="1:3">
      <c r="A3532" s="59" t="s">
        <v>601</v>
      </c>
      <c r="B3532" s="60" t="s">
        <v>7007</v>
      </c>
      <c r="C3532" s="61">
        <v>0</v>
      </c>
    </row>
    <row r="3533" spans="1:3">
      <c r="A3533" s="62" t="s">
        <v>602</v>
      </c>
      <c r="B3533" s="63" t="s">
        <v>7008</v>
      </c>
      <c r="C3533" s="64">
        <v>0</v>
      </c>
    </row>
    <row r="3534" spans="1:3">
      <c r="A3534" s="59" t="s">
        <v>603</v>
      </c>
      <c r="B3534" s="60" t="s">
        <v>7009</v>
      </c>
      <c r="C3534" s="61">
        <v>0</v>
      </c>
    </row>
    <row r="3535" spans="1:3">
      <c r="A3535" s="62" t="s">
        <v>82</v>
      </c>
      <c r="B3535" s="63" t="s">
        <v>7010</v>
      </c>
      <c r="C3535" s="64">
        <v>0</v>
      </c>
    </row>
    <row r="3536" spans="1:3">
      <c r="A3536" s="59" t="s">
        <v>604</v>
      </c>
      <c r="B3536" s="60" t="s">
        <v>7011</v>
      </c>
      <c r="C3536" s="61">
        <v>0</v>
      </c>
    </row>
    <row r="3537" spans="1:3">
      <c r="A3537" s="62" t="s">
        <v>605</v>
      </c>
      <c r="B3537" s="63" t="s">
        <v>7012</v>
      </c>
      <c r="C3537" s="64">
        <v>0</v>
      </c>
    </row>
    <row r="3538" spans="1:3">
      <c r="A3538" s="59" t="s">
        <v>606</v>
      </c>
      <c r="B3538" s="60" t="s">
        <v>7013</v>
      </c>
      <c r="C3538" s="61">
        <v>0</v>
      </c>
    </row>
    <row r="3539" spans="1:3">
      <c r="A3539" s="62" t="s">
        <v>607</v>
      </c>
      <c r="B3539" s="63" t="s">
        <v>7014</v>
      </c>
      <c r="C3539" s="64">
        <v>0</v>
      </c>
    </row>
    <row r="3540" spans="1:3">
      <c r="A3540" s="59" t="s">
        <v>608</v>
      </c>
      <c r="B3540" s="60" t="s">
        <v>7015</v>
      </c>
      <c r="C3540" s="61">
        <v>0</v>
      </c>
    </row>
    <row r="3541" spans="1:3">
      <c r="A3541" s="62" t="s">
        <v>609</v>
      </c>
      <c r="B3541" s="63" t="s">
        <v>7016</v>
      </c>
      <c r="C3541" s="64">
        <v>0</v>
      </c>
    </row>
    <row r="3542" spans="1:3">
      <c r="A3542" s="59" t="s">
        <v>610</v>
      </c>
      <c r="B3542" s="60" t="s">
        <v>7017</v>
      </c>
      <c r="C3542" s="61">
        <v>0</v>
      </c>
    </row>
    <row r="3543" spans="1:3">
      <c r="A3543" s="62" t="s">
        <v>611</v>
      </c>
      <c r="B3543" s="63" t="s">
        <v>7018</v>
      </c>
      <c r="C3543" s="64">
        <v>0</v>
      </c>
    </row>
    <row r="3544" spans="1:3">
      <c r="A3544" s="59" t="s">
        <v>612</v>
      </c>
      <c r="B3544" s="60" t="s">
        <v>7019</v>
      </c>
      <c r="C3544" s="61">
        <v>0</v>
      </c>
    </row>
    <row r="3545" spans="1:3">
      <c r="A3545" s="62" t="s">
        <v>613</v>
      </c>
      <c r="B3545" s="63" t="s">
        <v>7020</v>
      </c>
      <c r="C3545" s="64">
        <v>0</v>
      </c>
    </row>
    <row r="3546" spans="1:3">
      <c r="A3546" s="59" t="s">
        <v>614</v>
      </c>
      <c r="B3546" s="60" t="s">
        <v>7021</v>
      </c>
      <c r="C3546" s="61">
        <v>0</v>
      </c>
    </row>
    <row r="3547" spans="1:3">
      <c r="A3547" s="62" t="s">
        <v>83</v>
      </c>
      <c r="B3547" s="63" t="s">
        <v>7022</v>
      </c>
      <c r="C3547" s="64">
        <v>0.20399999999999999</v>
      </c>
    </row>
    <row r="3548" spans="1:3">
      <c r="A3548" s="59" t="s">
        <v>615</v>
      </c>
      <c r="B3548" s="60" t="s">
        <v>7023</v>
      </c>
      <c r="C3548" s="61">
        <v>0.20399999999999999</v>
      </c>
    </row>
    <row r="3549" spans="1:3">
      <c r="A3549" s="62" t="s">
        <v>7024</v>
      </c>
      <c r="B3549" s="63" t="s">
        <v>7025</v>
      </c>
      <c r="C3549" s="64">
        <v>0</v>
      </c>
    </row>
    <row r="3550" spans="1:3">
      <c r="A3550" s="59" t="s">
        <v>7026</v>
      </c>
      <c r="B3550" s="60" t="s">
        <v>7025</v>
      </c>
      <c r="C3550" s="61">
        <v>0</v>
      </c>
    </row>
    <row r="3551" spans="1:3">
      <c r="A3551" s="62" t="s">
        <v>7027</v>
      </c>
      <c r="B3551" s="63" t="s">
        <v>7025</v>
      </c>
      <c r="C3551" s="64">
        <v>0</v>
      </c>
    </row>
    <row r="3552" spans="1:3">
      <c r="A3552" s="59" t="s">
        <v>7028</v>
      </c>
      <c r="B3552" s="60" t="s">
        <v>7029</v>
      </c>
      <c r="C3552" s="61">
        <v>0</v>
      </c>
    </row>
    <row r="3553" spans="1:3">
      <c r="A3553" s="62" t="s">
        <v>7030</v>
      </c>
      <c r="B3553" s="63" t="s">
        <v>7029</v>
      </c>
      <c r="C3553" s="64">
        <v>0</v>
      </c>
    </row>
    <row r="3554" spans="1:3">
      <c r="A3554" s="59" t="s">
        <v>7031</v>
      </c>
      <c r="B3554" s="60" t="s">
        <v>7025</v>
      </c>
      <c r="C3554" s="61">
        <v>2.0670000000000002</v>
      </c>
    </row>
    <row r="3555" spans="1:3">
      <c r="A3555" s="62" t="s">
        <v>7032</v>
      </c>
      <c r="B3555" s="63" t="s">
        <v>7025</v>
      </c>
      <c r="C3555" s="64">
        <v>0</v>
      </c>
    </row>
    <row r="3556" spans="1:3">
      <c r="A3556" s="59" t="s">
        <v>7033</v>
      </c>
      <c r="B3556" s="60" t="s">
        <v>7025</v>
      </c>
      <c r="C3556" s="61">
        <v>2.0659999999999998</v>
      </c>
    </row>
    <row r="3557" spans="1:3">
      <c r="A3557" s="62" t="s">
        <v>7034</v>
      </c>
      <c r="B3557" s="63" t="s">
        <v>7035</v>
      </c>
      <c r="C3557" s="64">
        <v>0</v>
      </c>
    </row>
    <row r="3558" spans="1:3">
      <c r="A3558" s="59" t="s">
        <v>7036</v>
      </c>
      <c r="B3558" s="60" t="s">
        <v>7037</v>
      </c>
      <c r="C3558" s="61">
        <v>1.9670000000000001</v>
      </c>
    </row>
    <row r="3559" spans="1:3">
      <c r="A3559" s="62" t="s">
        <v>7038</v>
      </c>
      <c r="B3559" s="63" t="s">
        <v>7039</v>
      </c>
      <c r="C3559" s="64">
        <v>0</v>
      </c>
    </row>
    <row r="3560" spans="1:3">
      <c r="A3560" s="59" t="s">
        <v>7040</v>
      </c>
      <c r="B3560" s="60" t="s">
        <v>7039</v>
      </c>
      <c r="C3560" s="61">
        <v>0</v>
      </c>
    </row>
    <row r="3561" spans="1:3">
      <c r="A3561" s="62" t="s">
        <v>7041</v>
      </c>
      <c r="B3561" s="63" t="s">
        <v>7039</v>
      </c>
      <c r="C3561" s="64">
        <v>2.1589999999999998</v>
      </c>
    </row>
    <row r="3562" spans="1:3">
      <c r="A3562" s="59" t="s">
        <v>7042</v>
      </c>
      <c r="B3562" s="60" t="s">
        <v>7039</v>
      </c>
      <c r="C3562" s="61">
        <v>0</v>
      </c>
    </row>
    <row r="3563" spans="1:3">
      <c r="A3563" s="62" t="s">
        <v>7043</v>
      </c>
      <c r="B3563" s="63" t="s">
        <v>7039</v>
      </c>
      <c r="C3563" s="64">
        <v>2.16</v>
      </c>
    </row>
    <row r="3564" spans="1:3">
      <c r="A3564" s="59" t="s">
        <v>7044</v>
      </c>
      <c r="B3564" s="60" t="s">
        <v>7039</v>
      </c>
      <c r="C3564" s="61">
        <v>0</v>
      </c>
    </row>
    <row r="3565" spans="1:3">
      <c r="A3565" s="62" t="s">
        <v>7045</v>
      </c>
      <c r="B3565" s="63" t="s">
        <v>7039</v>
      </c>
      <c r="C3565" s="64">
        <v>0</v>
      </c>
    </row>
    <row r="3566" spans="1:3">
      <c r="A3566" s="59" t="s">
        <v>7046</v>
      </c>
      <c r="B3566" s="60" t="s">
        <v>7039</v>
      </c>
      <c r="C3566" s="61">
        <v>2.16</v>
      </c>
    </row>
    <row r="3567" spans="1:3">
      <c r="A3567" s="62" t="s">
        <v>7047</v>
      </c>
      <c r="B3567" s="63" t="s">
        <v>7048</v>
      </c>
      <c r="C3567" s="64">
        <v>0</v>
      </c>
    </row>
    <row r="3568" spans="1:3">
      <c r="A3568" s="59" t="s">
        <v>7049</v>
      </c>
      <c r="B3568" s="60" t="s">
        <v>7048</v>
      </c>
      <c r="C3568" s="61">
        <v>0</v>
      </c>
    </row>
    <row r="3569" spans="1:3">
      <c r="A3569" s="62" t="s">
        <v>7050</v>
      </c>
      <c r="B3569" s="63" t="s">
        <v>7051</v>
      </c>
      <c r="C3569" s="64">
        <v>0</v>
      </c>
    </row>
    <row r="3570" spans="1:3">
      <c r="A3570" s="59" t="s">
        <v>7052</v>
      </c>
      <c r="B3570" s="60" t="s">
        <v>7051</v>
      </c>
      <c r="C3570" s="61">
        <v>2.141</v>
      </c>
    </row>
    <row r="3571" spans="1:3">
      <c r="A3571" s="62" t="s">
        <v>7053</v>
      </c>
      <c r="B3571" s="63" t="s">
        <v>7051</v>
      </c>
      <c r="C3571" s="64">
        <v>2.141</v>
      </c>
    </row>
    <row r="3572" spans="1:3">
      <c r="A3572" s="59" t="s">
        <v>7054</v>
      </c>
      <c r="B3572" s="60" t="s">
        <v>7051</v>
      </c>
      <c r="C3572" s="61">
        <v>0</v>
      </c>
    </row>
    <row r="3573" spans="1:3">
      <c r="A3573" s="62" t="s">
        <v>7055</v>
      </c>
      <c r="B3573" s="63" t="s">
        <v>7048</v>
      </c>
      <c r="C3573" s="64">
        <v>0</v>
      </c>
    </row>
    <row r="3574" spans="1:3">
      <c r="A3574" s="59" t="s">
        <v>7056</v>
      </c>
      <c r="B3574" s="60" t="s">
        <v>7048</v>
      </c>
      <c r="C3574" s="61">
        <v>0</v>
      </c>
    </row>
    <row r="3575" spans="1:3">
      <c r="A3575" s="62" t="s">
        <v>7057</v>
      </c>
      <c r="B3575" s="63" t="s">
        <v>7058</v>
      </c>
      <c r="C3575" s="64">
        <v>0</v>
      </c>
    </row>
    <row r="3576" spans="1:3">
      <c r="A3576" s="59" t="s">
        <v>7059</v>
      </c>
      <c r="B3576" s="60" t="s">
        <v>7060</v>
      </c>
      <c r="C3576" s="61">
        <v>0</v>
      </c>
    </row>
    <row r="3577" spans="1:3">
      <c r="A3577" s="62" t="s">
        <v>7061</v>
      </c>
      <c r="B3577" s="63" t="s">
        <v>7058</v>
      </c>
      <c r="C3577" s="64">
        <v>2.4209999999999998</v>
      </c>
    </row>
    <row r="3578" spans="1:3">
      <c r="A3578" s="59" t="s">
        <v>7062</v>
      </c>
      <c r="B3578" s="60" t="s">
        <v>7063</v>
      </c>
      <c r="C3578" s="61">
        <v>0</v>
      </c>
    </row>
    <row r="3579" spans="1:3">
      <c r="A3579" s="62" t="s">
        <v>7064</v>
      </c>
      <c r="B3579" s="63" t="s">
        <v>7065</v>
      </c>
      <c r="C3579" s="64">
        <v>0</v>
      </c>
    </row>
    <row r="3580" spans="1:3">
      <c r="A3580" s="59" t="s">
        <v>7066</v>
      </c>
      <c r="B3580" s="60" t="s">
        <v>7067</v>
      </c>
      <c r="C3580" s="61">
        <v>0</v>
      </c>
    </row>
    <row r="3581" spans="1:3">
      <c r="A3581" s="62" t="s">
        <v>7068</v>
      </c>
      <c r="B3581" s="63" t="s">
        <v>7069</v>
      </c>
      <c r="C3581" s="64">
        <v>0</v>
      </c>
    </row>
    <row r="3582" spans="1:3">
      <c r="A3582" s="59" t="s">
        <v>7070</v>
      </c>
      <c r="B3582" s="60" t="s">
        <v>7071</v>
      </c>
      <c r="C3582" s="61">
        <v>0</v>
      </c>
    </row>
    <row r="3583" spans="1:3">
      <c r="A3583" s="62" t="s">
        <v>7072</v>
      </c>
      <c r="B3583" s="63" t="s">
        <v>7073</v>
      </c>
      <c r="C3583" s="64">
        <v>0</v>
      </c>
    </row>
    <row r="3584" spans="1:3">
      <c r="A3584" s="59" t="s">
        <v>7074</v>
      </c>
      <c r="B3584" s="60" t="s">
        <v>7075</v>
      </c>
      <c r="C3584" s="61">
        <v>0</v>
      </c>
    </row>
    <row r="3585" spans="1:3">
      <c r="A3585" s="62" t="s">
        <v>7076</v>
      </c>
      <c r="B3585" s="63" t="s">
        <v>7077</v>
      </c>
      <c r="C3585" s="64">
        <v>8.6020000000000003</v>
      </c>
    </row>
    <row r="3586" spans="1:3">
      <c r="A3586" s="59" t="s">
        <v>7078</v>
      </c>
      <c r="B3586" s="60" t="s">
        <v>7079</v>
      </c>
      <c r="C3586" s="61">
        <v>0</v>
      </c>
    </row>
    <row r="3587" spans="1:3">
      <c r="A3587" s="62" t="s">
        <v>7080</v>
      </c>
      <c r="B3587" s="63" t="s">
        <v>7081</v>
      </c>
      <c r="C3587" s="64">
        <v>0</v>
      </c>
    </row>
    <row r="3588" spans="1:3">
      <c r="A3588" s="59" t="s">
        <v>7082</v>
      </c>
      <c r="B3588" s="60" t="s">
        <v>7083</v>
      </c>
      <c r="C3588" s="61">
        <v>0</v>
      </c>
    </row>
    <row r="3589" spans="1:3">
      <c r="A3589" s="62" t="s">
        <v>7084</v>
      </c>
      <c r="B3589" s="63" t="s">
        <v>7085</v>
      </c>
      <c r="C3589" s="64">
        <v>0</v>
      </c>
    </row>
    <row r="3590" spans="1:3">
      <c r="A3590" s="59" t="s">
        <v>7086</v>
      </c>
      <c r="B3590" s="60" t="s">
        <v>7087</v>
      </c>
      <c r="C3590" s="61">
        <v>0</v>
      </c>
    </row>
    <row r="3591" spans="1:3">
      <c r="A3591" s="62" t="s">
        <v>7088</v>
      </c>
      <c r="B3591" s="63" t="s">
        <v>7089</v>
      </c>
      <c r="C3591" s="64">
        <v>11.401999999999999</v>
      </c>
    </row>
    <row r="3592" spans="1:3">
      <c r="A3592" s="59" t="s">
        <v>7090</v>
      </c>
      <c r="B3592" s="60" t="s">
        <v>7091</v>
      </c>
      <c r="C3592" s="61">
        <v>0</v>
      </c>
    </row>
    <row r="3593" spans="1:3">
      <c r="A3593" s="62" t="s">
        <v>7092</v>
      </c>
      <c r="B3593" s="63" t="s">
        <v>7093</v>
      </c>
      <c r="C3593" s="64">
        <v>0</v>
      </c>
    </row>
    <row r="3594" spans="1:3">
      <c r="A3594" s="59" t="s">
        <v>7094</v>
      </c>
      <c r="B3594" s="60" t="s">
        <v>7095</v>
      </c>
      <c r="C3594" s="61">
        <v>0</v>
      </c>
    </row>
    <row r="3595" spans="1:3">
      <c r="A3595" s="62" t="s">
        <v>7096</v>
      </c>
      <c r="B3595" s="63" t="s">
        <v>7097</v>
      </c>
      <c r="C3595" s="64">
        <v>0</v>
      </c>
    </row>
    <row r="3596" spans="1:3">
      <c r="A3596" s="59" t="s">
        <v>7098</v>
      </c>
      <c r="B3596" s="60" t="s">
        <v>7099</v>
      </c>
      <c r="C3596" s="61">
        <v>0</v>
      </c>
    </row>
    <row r="3597" spans="1:3">
      <c r="A3597" s="62" t="s">
        <v>7100</v>
      </c>
      <c r="B3597" s="63" t="s">
        <v>7101</v>
      </c>
      <c r="C3597" s="64">
        <v>0</v>
      </c>
    </row>
    <row r="3598" spans="1:3">
      <c r="A3598" s="59" t="s">
        <v>7102</v>
      </c>
      <c r="B3598" s="60" t="s">
        <v>7103</v>
      </c>
      <c r="C3598" s="61">
        <v>0</v>
      </c>
    </row>
    <row r="3599" spans="1:3">
      <c r="A3599" s="62" t="s">
        <v>7104</v>
      </c>
      <c r="B3599" s="63" t="s">
        <v>7105</v>
      </c>
      <c r="C3599" s="64">
        <v>0</v>
      </c>
    </row>
    <row r="3600" spans="1:3">
      <c r="A3600" s="59" t="s">
        <v>7106</v>
      </c>
      <c r="B3600" s="60" t="s">
        <v>7107</v>
      </c>
      <c r="C3600" s="61">
        <v>0</v>
      </c>
    </row>
    <row r="3601" spans="1:3">
      <c r="A3601" s="62" t="s">
        <v>7108</v>
      </c>
      <c r="B3601" s="63" t="s">
        <v>7109</v>
      </c>
      <c r="C3601" s="64">
        <v>2.4</v>
      </c>
    </row>
    <row r="3602" spans="1:3">
      <c r="A3602" s="59" t="s">
        <v>7110</v>
      </c>
      <c r="B3602" s="60" t="s">
        <v>7111</v>
      </c>
      <c r="C3602" s="61">
        <v>0</v>
      </c>
    </row>
    <row r="3603" spans="1:3">
      <c r="A3603" s="62" t="s">
        <v>7112</v>
      </c>
      <c r="B3603" s="63" t="s">
        <v>7113</v>
      </c>
      <c r="C3603" s="64">
        <v>0</v>
      </c>
    </row>
    <row r="3604" spans="1:3">
      <c r="A3604" s="59" t="s">
        <v>7114</v>
      </c>
      <c r="B3604" s="60" t="s">
        <v>7115</v>
      </c>
      <c r="C3604" s="61">
        <v>0</v>
      </c>
    </row>
    <row r="3605" spans="1:3">
      <c r="A3605" s="62" t="s">
        <v>7116</v>
      </c>
      <c r="B3605" s="63" t="s">
        <v>7117</v>
      </c>
      <c r="C3605" s="64">
        <v>0</v>
      </c>
    </row>
    <row r="3606" spans="1:3">
      <c r="A3606" s="59" t="s">
        <v>7118</v>
      </c>
      <c r="B3606" s="60" t="s">
        <v>7119</v>
      </c>
      <c r="C3606" s="61">
        <v>0</v>
      </c>
    </row>
    <row r="3607" spans="1:3">
      <c r="A3607" s="62" t="s">
        <v>7120</v>
      </c>
      <c r="B3607" s="63" t="s">
        <v>7121</v>
      </c>
      <c r="C3607" s="64">
        <v>0</v>
      </c>
    </row>
    <row r="3608" spans="1:3">
      <c r="A3608" s="59" t="s">
        <v>7122</v>
      </c>
      <c r="B3608" s="60" t="s">
        <v>7123</v>
      </c>
      <c r="C3608" s="61">
        <v>0</v>
      </c>
    </row>
    <row r="3609" spans="1:3">
      <c r="A3609" s="62" t="s">
        <v>7124</v>
      </c>
      <c r="B3609" s="63" t="s">
        <v>7125</v>
      </c>
      <c r="C3609" s="64">
        <v>0</v>
      </c>
    </row>
    <row r="3610" spans="1:3">
      <c r="A3610" s="59" t="s">
        <v>7126</v>
      </c>
      <c r="B3610" s="60" t="s">
        <v>7127</v>
      </c>
      <c r="C3610" s="61">
        <v>0</v>
      </c>
    </row>
    <row r="3611" spans="1:3">
      <c r="A3611" s="62" t="s">
        <v>7128</v>
      </c>
      <c r="B3611" s="63" t="s">
        <v>7129</v>
      </c>
      <c r="C3611" s="64">
        <v>0</v>
      </c>
    </row>
    <row r="3612" spans="1:3">
      <c r="A3612" s="59" t="s">
        <v>7130</v>
      </c>
      <c r="B3612" s="60" t="s">
        <v>7131</v>
      </c>
      <c r="C3612" s="61">
        <v>0</v>
      </c>
    </row>
    <row r="3613" spans="1:3">
      <c r="A3613" s="62" t="s">
        <v>7132</v>
      </c>
      <c r="B3613" s="63" t="s">
        <v>7133</v>
      </c>
      <c r="C3613" s="64">
        <v>0</v>
      </c>
    </row>
    <row r="3614" spans="1:3">
      <c r="A3614" s="59" t="s">
        <v>7134</v>
      </c>
      <c r="B3614" s="60" t="s">
        <v>7135</v>
      </c>
      <c r="C3614" s="61">
        <v>0</v>
      </c>
    </row>
    <row r="3615" spans="1:3">
      <c r="A3615" s="62" t="s">
        <v>7136</v>
      </c>
      <c r="B3615" s="63" t="s">
        <v>7137</v>
      </c>
      <c r="C3615" s="64">
        <v>41.121000000000002</v>
      </c>
    </row>
    <row r="3616" spans="1:3">
      <c r="A3616" s="59" t="s">
        <v>7138</v>
      </c>
      <c r="B3616" s="60" t="s">
        <v>7139</v>
      </c>
      <c r="C3616" s="61">
        <v>0</v>
      </c>
    </row>
    <row r="3617" spans="1:3">
      <c r="A3617" s="62" t="s">
        <v>7140</v>
      </c>
      <c r="B3617" s="63" t="s">
        <v>7141</v>
      </c>
      <c r="C3617" s="64">
        <v>0</v>
      </c>
    </row>
    <row r="3618" spans="1:3">
      <c r="A3618" s="59" t="s">
        <v>7142</v>
      </c>
      <c r="B3618" s="60" t="s">
        <v>7143</v>
      </c>
      <c r="C3618" s="61">
        <v>0</v>
      </c>
    </row>
    <row r="3619" spans="1:3">
      <c r="A3619" s="62" t="s">
        <v>7144</v>
      </c>
      <c r="B3619" s="63" t="s">
        <v>7145</v>
      </c>
      <c r="C3619" s="64">
        <v>10.827999999999999</v>
      </c>
    </row>
    <row r="3620" spans="1:3">
      <c r="A3620" s="59" t="s">
        <v>7146</v>
      </c>
      <c r="B3620" s="60" t="s">
        <v>7147</v>
      </c>
      <c r="C3620" s="61">
        <v>9.6300000000000008</v>
      </c>
    </row>
    <row r="3621" spans="1:3">
      <c r="A3621" s="62" t="s">
        <v>7148</v>
      </c>
      <c r="B3621" s="63" t="s">
        <v>7149</v>
      </c>
      <c r="C3621" s="64">
        <v>0</v>
      </c>
    </row>
    <row r="3622" spans="1:3">
      <c r="A3622" s="59" t="s">
        <v>7150</v>
      </c>
      <c r="B3622" s="60" t="s">
        <v>7151</v>
      </c>
      <c r="C3622" s="61">
        <v>4.5209999999999999</v>
      </c>
    </row>
    <row r="3623" spans="1:3">
      <c r="A3623" s="62" t="s">
        <v>7152</v>
      </c>
      <c r="B3623" s="63" t="s">
        <v>7153</v>
      </c>
      <c r="C3623" s="64">
        <v>0</v>
      </c>
    </row>
    <row r="3624" spans="1:3">
      <c r="A3624" s="59" t="s">
        <v>7154</v>
      </c>
      <c r="B3624" s="60" t="s">
        <v>7155</v>
      </c>
      <c r="C3624" s="61">
        <v>0</v>
      </c>
    </row>
    <row r="3625" spans="1:3">
      <c r="A3625" s="62" t="s">
        <v>7156</v>
      </c>
      <c r="B3625" s="63" t="s">
        <v>7157</v>
      </c>
      <c r="C3625" s="64">
        <v>0</v>
      </c>
    </row>
    <row r="3626" spans="1:3">
      <c r="A3626" s="59" t="s">
        <v>7158</v>
      </c>
      <c r="B3626" s="60" t="s">
        <v>7159</v>
      </c>
      <c r="C3626" s="61">
        <v>0</v>
      </c>
    </row>
    <row r="3627" spans="1:3">
      <c r="A3627" s="62" t="s">
        <v>7160</v>
      </c>
      <c r="B3627" s="63" t="s">
        <v>7161</v>
      </c>
      <c r="C3627" s="64">
        <v>0</v>
      </c>
    </row>
    <row r="3628" spans="1:3">
      <c r="A3628" s="59" t="s">
        <v>7162</v>
      </c>
      <c r="B3628" s="60" t="s">
        <v>7163</v>
      </c>
      <c r="C3628" s="61">
        <v>0</v>
      </c>
    </row>
    <row r="3629" spans="1:3">
      <c r="A3629" s="62" t="s">
        <v>7164</v>
      </c>
      <c r="B3629" s="63" t="s">
        <v>7165</v>
      </c>
      <c r="C3629" s="64">
        <v>0</v>
      </c>
    </row>
    <row r="3630" spans="1:3">
      <c r="A3630" s="59" t="s">
        <v>7166</v>
      </c>
      <c r="B3630" s="60" t="s">
        <v>7167</v>
      </c>
      <c r="C3630" s="61">
        <v>0</v>
      </c>
    </row>
    <row r="3631" spans="1:3">
      <c r="A3631" s="62" t="s">
        <v>7168</v>
      </c>
      <c r="B3631" s="63" t="s">
        <v>7169</v>
      </c>
      <c r="C3631" s="64">
        <v>0</v>
      </c>
    </row>
    <row r="3632" spans="1:3">
      <c r="A3632" s="59" t="s">
        <v>7170</v>
      </c>
      <c r="B3632" s="60" t="s">
        <v>7171</v>
      </c>
      <c r="C3632" s="61">
        <v>0</v>
      </c>
    </row>
    <row r="3633" spans="1:3">
      <c r="A3633" s="62" t="s">
        <v>7172</v>
      </c>
      <c r="B3633" s="63" t="s">
        <v>7173</v>
      </c>
      <c r="C3633" s="64">
        <v>0</v>
      </c>
    </row>
    <row r="3634" spans="1:3">
      <c r="A3634" s="59" t="s">
        <v>7174</v>
      </c>
      <c r="B3634" s="60" t="s">
        <v>7175</v>
      </c>
      <c r="C3634" s="61">
        <v>0</v>
      </c>
    </row>
    <row r="3635" spans="1:3">
      <c r="A3635" s="62" t="s">
        <v>7176</v>
      </c>
      <c r="B3635" s="63" t="s">
        <v>7177</v>
      </c>
      <c r="C3635" s="64">
        <v>0</v>
      </c>
    </row>
    <row r="3636" spans="1:3">
      <c r="A3636" s="59" t="s">
        <v>7178</v>
      </c>
      <c r="B3636" s="60" t="s">
        <v>7179</v>
      </c>
      <c r="C3636" s="61">
        <v>0</v>
      </c>
    </row>
    <row r="3637" spans="1:3">
      <c r="A3637" s="62" t="s">
        <v>7180</v>
      </c>
      <c r="B3637" s="63" t="s">
        <v>7181</v>
      </c>
      <c r="C3637" s="64">
        <v>0</v>
      </c>
    </row>
    <row r="3638" spans="1:3">
      <c r="A3638" s="59" t="s">
        <v>7182</v>
      </c>
      <c r="B3638" s="60" t="s">
        <v>7183</v>
      </c>
      <c r="C3638" s="61">
        <v>0</v>
      </c>
    </row>
    <row r="3639" spans="1:3">
      <c r="A3639" s="62" t="s">
        <v>7184</v>
      </c>
      <c r="B3639" s="63" t="s">
        <v>7185</v>
      </c>
      <c r="C3639" s="64">
        <v>0</v>
      </c>
    </row>
    <row r="3640" spans="1:3">
      <c r="A3640" s="59" t="s">
        <v>7186</v>
      </c>
      <c r="B3640" s="60" t="s">
        <v>7187</v>
      </c>
      <c r="C3640" s="61">
        <v>0</v>
      </c>
    </row>
    <row r="3641" spans="1:3">
      <c r="A3641" s="62" t="s">
        <v>7188</v>
      </c>
      <c r="B3641" s="63" t="s">
        <v>7189</v>
      </c>
      <c r="C3641" s="64">
        <v>2.6</v>
      </c>
    </row>
    <row r="3642" spans="1:3">
      <c r="A3642" s="59" t="s">
        <v>7190</v>
      </c>
      <c r="B3642" s="60" t="s">
        <v>7189</v>
      </c>
      <c r="C3642" s="61">
        <v>0</v>
      </c>
    </row>
    <row r="3643" spans="1:3">
      <c r="A3643" s="62" t="s">
        <v>7191</v>
      </c>
      <c r="B3643" s="63" t="s">
        <v>7189</v>
      </c>
      <c r="C3643" s="64">
        <v>0</v>
      </c>
    </row>
    <row r="3644" spans="1:3">
      <c r="A3644" s="59" t="s">
        <v>7192</v>
      </c>
      <c r="B3644" s="60" t="s">
        <v>7193</v>
      </c>
      <c r="C3644" s="61">
        <v>0</v>
      </c>
    </row>
    <row r="3645" spans="1:3">
      <c r="A3645" s="62" t="s">
        <v>7194</v>
      </c>
      <c r="B3645" s="63" t="s">
        <v>7195</v>
      </c>
      <c r="C3645" s="64">
        <v>0</v>
      </c>
    </row>
    <row r="3646" spans="1:3">
      <c r="A3646" s="59" t="s">
        <v>7196</v>
      </c>
      <c r="B3646" s="60" t="s">
        <v>7197</v>
      </c>
      <c r="C3646" s="61">
        <v>0</v>
      </c>
    </row>
    <row r="3647" spans="1:3">
      <c r="A3647" s="62" t="s">
        <v>7198</v>
      </c>
      <c r="B3647" s="63" t="s">
        <v>7199</v>
      </c>
      <c r="C3647" s="64">
        <v>0</v>
      </c>
    </row>
    <row r="3648" spans="1:3">
      <c r="A3648" s="59" t="s">
        <v>7200</v>
      </c>
      <c r="B3648" s="60" t="s">
        <v>7201</v>
      </c>
      <c r="C3648" s="61">
        <v>0</v>
      </c>
    </row>
    <row r="3649" spans="1:3">
      <c r="A3649" s="62" t="s">
        <v>7202</v>
      </c>
      <c r="B3649" s="63" t="s">
        <v>7203</v>
      </c>
      <c r="C3649" s="64">
        <v>0</v>
      </c>
    </row>
    <row r="3650" spans="1:3">
      <c r="A3650" s="59" t="s">
        <v>7204</v>
      </c>
      <c r="B3650" s="60" t="s">
        <v>7205</v>
      </c>
      <c r="C3650" s="61">
        <v>0</v>
      </c>
    </row>
    <row r="3651" spans="1:3">
      <c r="A3651" s="62" t="s">
        <v>7206</v>
      </c>
      <c r="B3651" s="63" t="s">
        <v>7207</v>
      </c>
      <c r="C3651" s="64">
        <v>0</v>
      </c>
    </row>
    <row r="3652" spans="1:3">
      <c r="A3652" s="59" t="s">
        <v>7208</v>
      </c>
      <c r="B3652" s="60" t="s">
        <v>7209</v>
      </c>
      <c r="C3652" s="61">
        <v>0</v>
      </c>
    </row>
    <row r="3653" spans="1:3">
      <c r="A3653" s="62" t="s">
        <v>7210</v>
      </c>
      <c r="B3653" s="63" t="s">
        <v>7065</v>
      </c>
      <c r="C3653" s="64">
        <v>0</v>
      </c>
    </row>
    <row r="3654" spans="1:3">
      <c r="A3654" s="59" t="s">
        <v>7211</v>
      </c>
      <c r="B3654" s="60" t="s">
        <v>7212</v>
      </c>
      <c r="C3654" s="61">
        <v>5.649</v>
      </c>
    </row>
    <row r="3655" spans="1:3">
      <c r="A3655" s="62" t="s">
        <v>7213</v>
      </c>
      <c r="B3655" s="63" t="s">
        <v>7214</v>
      </c>
      <c r="C3655" s="64">
        <v>0</v>
      </c>
    </row>
    <row r="3656" spans="1:3">
      <c r="A3656" s="59" t="s">
        <v>7215</v>
      </c>
      <c r="B3656" s="60" t="s">
        <v>7069</v>
      </c>
      <c r="C3656" s="61">
        <v>0</v>
      </c>
    </row>
    <row r="3657" spans="1:3">
      <c r="A3657" s="62" t="s">
        <v>7216</v>
      </c>
      <c r="B3657" s="63" t="s">
        <v>7217</v>
      </c>
      <c r="C3657" s="64">
        <v>0</v>
      </c>
    </row>
    <row r="3658" spans="1:3">
      <c r="A3658" s="59" t="s">
        <v>7218</v>
      </c>
      <c r="B3658" s="60" t="s">
        <v>7219</v>
      </c>
      <c r="C3658" s="61">
        <v>0</v>
      </c>
    </row>
    <row r="3659" spans="1:3">
      <c r="A3659" s="62" t="s">
        <v>7220</v>
      </c>
      <c r="B3659" s="63" t="s">
        <v>7221</v>
      </c>
      <c r="C3659" s="64">
        <v>0</v>
      </c>
    </row>
    <row r="3660" spans="1:3">
      <c r="A3660" s="59" t="s">
        <v>7222</v>
      </c>
      <c r="B3660" s="60" t="s">
        <v>7223</v>
      </c>
      <c r="C3660" s="61">
        <v>0</v>
      </c>
    </row>
    <row r="3661" spans="1:3">
      <c r="A3661" s="62" t="s">
        <v>7224</v>
      </c>
      <c r="B3661" s="63" t="s">
        <v>7225</v>
      </c>
      <c r="C3661" s="64">
        <v>0</v>
      </c>
    </row>
    <row r="3662" spans="1:3">
      <c r="A3662" s="59" t="s">
        <v>7226</v>
      </c>
      <c r="B3662" s="60" t="s">
        <v>7227</v>
      </c>
      <c r="C3662" s="61">
        <v>0</v>
      </c>
    </row>
    <row r="3663" spans="1:3">
      <c r="A3663" s="62" t="s">
        <v>7228</v>
      </c>
      <c r="B3663" s="63" t="s">
        <v>7229</v>
      </c>
      <c r="C3663" s="64">
        <v>0</v>
      </c>
    </row>
    <row r="3664" spans="1:3">
      <c r="A3664" s="59" t="s">
        <v>7230</v>
      </c>
      <c r="B3664" s="60" t="s">
        <v>7231</v>
      </c>
      <c r="C3664" s="61">
        <v>0</v>
      </c>
    </row>
    <row r="3665" spans="1:3">
      <c r="A3665" s="62" t="s">
        <v>7232</v>
      </c>
      <c r="B3665" s="63" t="s">
        <v>7233</v>
      </c>
      <c r="C3665" s="64">
        <v>0</v>
      </c>
    </row>
    <row r="3666" spans="1:3">
      <c r="A3666" s="59" t="s">
        <v>7234</v>
      </c>
      <c r="B3666" s="60" t="s">
        <v>7235</v>
      </c>
      <c r="C3666" s="61">
        <v>0</v>
      </c>
    </row>
    <row r="3667" spans="1:3">
      <c r="A3667" s="62" t="s">
        <v>7236</v>
      </c>
      <c r="B3667" s="63" t="s">
        <v>1259</v>
      </c>
      <c r="C3667" s="64">
        <v>0</v>
      </c>
    </row>
    <row r="3668" spans="1:3">
      <c r="A3668" s="59" t="s">
        <v>7237</v>
      </c>
      <c r="B3668" s="60" t="s">
        <v>1261</v>
      </c>
      <c r="C3668" s="61">
        <v>0</v>
      </c>
    </row>
    <row r="3669" spans="1:3">
      <c r="A3669" s="62" t="s">
        <v>7238</v>
      </c>
      <c r="B3669" s="63" t="s">
        <v>7239</v>
      </c>
      <c r="C3669" s="64">
        <v>0</v>
      </c>
    </row>
    <row r="3670" spans="1:3">
      <c r="A3670" s="59" t="s">
        <v>7240</v>
      </c>
      <c r="B3670" s="60" t="s">
        <v>7241</v>
      </c>
      <c r="C3670" s="61">
        <v>0</v>
      </c>
    </row>
    <row r="3671" spans="1:3">
      <c r="A3671" s="62" t="s">
        <v>7242</v>
      </c>
      <c r="B3671" s="63" t="s">
        <v>7243</v>
      </c>
      <c r="C3671" s="64">
        <v>0</v>
      </c>
    </row>
    <row r="3672" spans="1:3">
      <c r="A3672" s="59" t="s">
        <v>7244</v>
      </c>
      <c r="B3672" s="60" t="s">
        <v>7245</v>
      </c>
      <c r="C3672" s="61">
        <v>0</v>
      </c>
    </row>
    <row r="3673" spans="1:3">
      <c r="A3673" s="62" t="s">
        <v>7246</v>
      </c>
      <c r="B3673" s="63" t="s">
        <v>7247</v>
      </c>
      <c r="C3673" s="64">
        <v>0</v>
      </c>
    </row>
    <row r="3674" spans="1:3">
      <c r="A3674" s="59" t="s">
        <v>7248</v>
      </c>
      <c r="B3674" s="60" t="s">
        <v>7249</v>
      </c>
      <c r="C3674" s="61">
        <v>0</v>
      </c>
    </row>
    <row r="3675" spans="1:3">
      <c r="A3675" s="62" t="s">
        <v>7250</v>
      </c>
      <c r="B3675" s="63" t="s">
        <v>7251</v>
      </c>
      <c r="C3675" s="64">
        <v>0</v>
      </c>
    </row>
    <row r="3676" spans="1:3">
      <c r="A3676" s="59" t="s">
        <v>7252</v>
      </c>
      <c r="B3676" s="60" t="s">
        <v>7253</v>
      </c>
      <c r="C3676" s="61">
        <v>0</v>
      </c>
    </row>
    <row r="3677" spans="1:3">
      <c r="A3677" s="62" t="s">
        <v>7254</v>
      </c>
      <c r="B3677" s="63" t="s">
        <v>7255</v>
      </c>
      <c r="C3677" s="64">
        <v>0</v>
      </c>
    </row>
    <row r="3678" spans="1:3">
      <c r="A3678" s="59" t="s">
        <v>7256</v>
      </c>
      <c r="B3678" s="60" t="s">
        <v>7257</v>
      </c>
      <c r="C3678" s="61">
        <v>16</v>
      </c>
    </row>
    <row r="3679" spans="1:3">
      <c r="A3679" s="62" t="s">
        <v>7258</v>
      </c>
      <c r="B3679" s="63" t="s">
        <v>7259</v>
      </c>
      <c r="C3679" s="64">
        <v>0</v>
      </c>
    </row>
    <row r="3680" spans="1:3">
      <c r="A3680" s="59" t="s">
        <v>7260</v>
      </c>
      <c r="B3680" s="60" t="s">
        <v>7189</v>
      </c>
      <c r="C3680" s="61">
        <v>0</v>
      </c>
    </row>
    <row r="3681" spans="1:3">
      <c r="A3681" s="62" t="s">
        <v>7261</v>
      </c>
      <c r="B3681" s="63" t="s">
        <v>7189</v>
      </c>
      <c r="C3681" s="64">
        <v>0</v>
      </c>
    </row>
    <row r="3682" spans="1:3">
      <c r="A3682" s="59" t="s">
        <v>7262</v>
      </c>
      <c r="B3682" s="60" t="s">
        <v>7189</v>
      </c>
      <c r="C3682" s="61">
        <v>0</v>
      </c>
    </row>
    <row r="3683" spans="1:3">
      <c r="A3683" s="62" t="s">
        <v>7263</v>
      </c>
      <c r="B3683" s="63" t="s">
        <v>7189</v>
      </c>
      <c r="C3683" s="64">
        <v>0</v>
      </c>
    </row>
    <row r="3684" spans="1:3">
      <c r="A3684" s="59" t="s">
        <v>7264</v>
      </c>
      <c r="B3684" s="60" t="s">
        <v>7189</v>
      </c>
      <c r="C3684" s="61">
        <v>2.6</v>
      </c>
    </row>
    <row r="3685" spans="1:3">
      <c r="A3685" s="62" t="s">
        <v>7265</v>
      </c>
      <c r="B3685" s="63" t="s">
        <v>7189</v>
      </c>
      <c r="C3685" s="64">
        <v>2.6</v>
      </c>
    </row>
    <row r="3686" spans="1:3">
      <c r="A3686" s="59" t="s">
        <v>7266</v>
      </c>
      <c r="B3686" s="60" t="s">
        <v>7267</v>
      </c>
      <c r="C3686" s="61">
        <v>0</v>
      </c>
    </row>
    <row r="3687" spans="1:3">
      <c r="A3687" s="62" t="s">
        <v>7268</v>
      </c>
      <c r="B3687" s="63" t="s">
        <v>7269</v>
      </c>
      <c r="C3687" s="64">
        <v>0</v>
      </c>
    </row>
    <row r="3688" spans="1:3">
      <c r="A3688" s="59" t="s">
        <v>7270</v>
      </c>
      <c r="B3688" s="60" t="s">
        <v>7269</v>
      </c>
      <c r="C3688" s="61">
        <v>0</v>
      </c>
    </row>
    <row r="3689" spans="1:3">
      <c r="A3689" s="62" t="s">
        <v>7271</v>
      </c>
      <c r="B3689" s="63" t="s">
        <v>7269</v>
      </c>
      <c r="C3689" s="64">
        <v>0</v>
      </c>
    </row>
    <row r="3690" spans="1:3">
      <c r="A3690" s="59" t="s">
        <v>7272</v>
      </c>
      <c r="B3690" s="60" t="s">
        <v>7269</v>
      </c>
      <c r="C3690" s="61">
        <v>0</v>
      </c>
    </row>
    <row r="3691" spans="1:3">
      <c r="A3691" s="62" t="s">
        <v>7273</v>
      </c>
      <c r="B3691" s="63" t="s">
        <v>7269</v>
      </c>
      <c r="C3691" s="64">
        <v>0</v>
      </c>
    </row>
    <row r="3692" spans="1:3">
      <c r="A3692" s="59" t="s">
        <v>7274</v>
      </c>
      <c r="B3692" s="60" t="s">
        <v>7269</v>
      </c>
      <c r="C3692" s="61">
        <v>0</v>
      </c>
    </row>
    <row r="3693" spans="1:3">
      <c r="A3693" s="62" t="s">
        <v>7275</v>
      </c>
      <c r="B3693" s="63" t="s">
        <v>7269</v>
      </c>
      <c r="C3693" s="64">
        <v>0</v>
      </c>
    </row>
    <row r="3694" spans="1:3">
      <c r="A3694" s="59" t="s">
        <v>7276</v>
      </c>
      <c r="B3694" s="60" t="s">
        <v>7267</v>
      </c>
      <c r="C3694" s="61">
        <v>0</v>
      </c>
    </row>
    <row r="3695" spans="1:3">
      <c r="A3695" s="62" t="s">
        <v>7277</v>
      </c>
      <c r="B3695" s="63" t="s">
        <v>7278</v>
      </c>
      <c r="C3695" s="64">
        <v>0</v>
      </c>
    </row>
    <row r="3696" spans="1:3">
      <c r="A3696" s="59" t="s">
        <v>7279</v>
      </c>
      <c r="B3696" s="60" t="s">
        <v>7280</v>
      </c>
      <c r="C3696" s="61">
        <v>0</v>
      </c>
    </row>
    <row r="3697" spans="1:3">
      <c r="A3697" s="62" t="s">
        <v>7281</v>
      </c>
      <c r="B3697" s="63" t="s">
        <v>7278</v>
      </c>
      <c r="C3697" s="64">
        <v>3.4329999999999998</v>
      </c>
    </row>
    <row r="3698" spans="1:3">
      <c r="A3698" s="59" t="s">
        <v>7282</v>
      </c>
      <c r="B3698" s="60" t="s">
        <v>7283</v>
      </c>
      <c r="C3698" s="61">
        <v>0</v>
      </c>
    </row>
    <row r="3699" spans="1:3">
      <c r="A3699" s="62" t="s">
        <v>7284</v>
      </c>
      <c r="B3699" s="63" t="s">
        <v>7285</v>
      </c>
      <c r="C3699" s="64">
        <v>3.722</v>
      </c>
    </row>
    <row r="3700" spans="1:3">
      <c r="A3700" s="59" t="s">
        <v>7286</v>
      </c>
      <c r="B3700" s="60" t="s">
        <v>7285</v>
      </c>
      <c r="C3700" s="61">
        <v>0</v>
      </c>
    </row>
    <row r="3701" spans="1:3">
      <c r="A3701" s="62" t="s">
        <v>7287</v>
      </c>
      <c r="B3701" s="63" t="s">
        <v>7285</v>
      </c>
      <c r="C3701" s="64">
        <v>0</v>
      </c>
    </row>
    <row r="3702" spans="1:3">
      <c r="A3702" s="59" t="s">
        <v>7288</v>
      </c>
      <c r="B3702" s="60" t="s">
        <v>7285</v>
      </c>
      <c r="C3702" s="61">
        <v>0</v>
      </c>
    </row>
    <row r="3703" spans="1:3">
      <c r="A3703" s="62" t="s">
        <v>7289</v>
      </c>
      <c r="B3703" s="63" t="s">
        <v>7290</v>
      </c>
      <c r="C3703" s="64">
        <v>0</v>
      </c>
    </row>
    <row r="3704" spans="1:3">
      <c r="A3704" s="59" t="s">
        <v>7291</v>
      </c>
      <c r="B3704" s="60" t="s">
        <v>7292</v>
      </c>
      <c r="C3704" s="61">
        <v>0</v>
      </c>
    </row>
    <row r="3705" spans="1:3">
      <c r="A3705" s="62" t="s">
        <v>7293</v>
      </c>
      <c r="B3705" s="63" t="s">
        <v>7292</v>
      </c>
      <c r="C3705" s="64">
        <v>0</v>
      </c>
    </row>
    <row r="3706" spans="1:3">
      <c r="A3706" s="59" t="s">
        <v>7294</v>
      </c>
      <c r="B3706" s="60" t="s">
        <v>7292</v>
      </c>
      <c r="C3706" s="61">
        <v>3.7850000000000001</v>
      </c>
    </row>
    <row r="3707" spans="1:3">
      <c r="A3707" s="62" t="s">
        <v>7295</v>
      </c>
      <c r="B3707" s="63" t="s">
        <v>7292</v>
      </c>
      <c r="C3707" s="64">
        <v>0</v>
      </c>
    </row>
    <row r="3708" spans="1:3">
      <c r="A3708" s="59" t="s">
        <v>7296</v>
      </c>
      <c r="B3708" s="60" t="s">
        <v>7290</v>
      </c>
      <c r="C3708" s="61">
        <v>0</v>
      </c>
    </row>
    <row r="3709" spans="1:3">
      <c r="A3709" s="62" t="s">
        <v>7297</v>
      </c>
      <c r="B3709" s="63" t="s">
        <v>7298</v>
      </c>
      <c r="C3709" s="64">
        <v>2.2669999999999999</v>
      </c>
    </row>
    <row r="3710" spans="1:3">
      <c r="A3710" s="59" t="s">
        <v>7299</v>
      </c>
      <c r="B3710" s="60" t="s">
        <v>7300</v>
      </c>
      <c r="C3710" s="61">
        <v>0</v>
      </c>
    </row>
    <row r="3711" spans="1:3">
      <c r="A3711" s="62" t="s">
        <v>7301</v>
      </c>
      <c r="B3711" s="63" t="s">
        <v>7300</v>
      </c>
      <c r="C3711" s="64">
        <v>2.706</v>
      </c>
    </row>
    <row r="3712" spans="1:3">
      <c r="A3712" s="59" t="s">
        <v>7302</v>
      </c>
      <c r="B3712" s="60" t="s">
        <v>7303</v>
      </c>
      <c r="C3712" s="61">
        <v>3.9039999999999999</v>
      </c>
    </row>
    <row r="3713" spans="1:3">
      <c r="A3713" s="62" t="s">
        <v>7304</v>
      </c>
      <c r="B3713" s="63" t="s">
        <v>7305</v>
      </c>
      <c r="C3713" s="64">
        <v>3.84</v>
      </c>
    </row>
    <row r="3714" spans="1:3">
      <c r="A3714" s="59" t="s">
        <v>7306</v>
      </c>
      <c r="B3714" s="60" t="s">
        <v>7307</v>
      </c>
      <c r="C3714" s="61">
        <v>0</v>
      </c>
    </row>
    <row r="3715" spans="1:3">
      <c r="A3715" s="62" t="s">
        <v>7308</v>
      </c>
      <c r="B3715" s="63" t="s">
        <v>7307</v>
      </c>
      <c r="C3715" s="64">
        <v>0</v>
      </c>
    </row>
    <row r="3716" spans="1:3">
      <c r="A3716" s="59" t="s">
        <v>7309</v>
      </c>
      <c r="B3716" s="60" t="s">
        <v>7310</v>
      </c>
      <c r="C3716" s="61">
        <v>0</v>
      </c>
    </row>
    <row r="3717" spans="1:3">
      <c r="A3717" s="62" t="s">
        <v>7311</v>
      </c>
      <c r="B3717" s="63" t="s">
        <v>7310</v>
      </c>
      <c r="C3717" s="64">
        <v>0</v>
      </c>
    </row>
    <row r="3718" spans="1:3">
      <c r="A3718" s="59" t="s">
        <v>7312</v>
      </c>
      <c r="B3718" s="60" t="s">
        <v>7310</v>
      </c>
      <c r="C3718" s="61">
        <v>0</v>
      </c>
    </row>
    <row r="3719" spans="1:3">
      <c r="A3719" s="62" t="s">
        <v>7313</v>
      </c>
      <c r="B3719" s="63" t="s">
        <v>7314</v>
      </c>
      <c r="C3719" s="64">
        <v>0</v>
      </c>
    </row>
    <row r="3720" spans="1:3">
      <c r="A3720" s="59" t="s">
        <v>7315</v>
      </c>
      <c r="B3720" s="60" t="s">
        <v>7316</v>
      </c>
      <c r="C3720" s="61">
        <v>0</v>
      </c>
    </row>
    <row r="3721" spans="1:3">
      <c r="A3721" s="62" t="s">
        <v>7317</v>
      </c>
      <c r="B3721" s="63" t="s">
        <v>7318</v>
      </c>
      <c r="C3721" s="64">
        <v>0</v>
      </c>
    </row>
    <row r="3722" spans="1:3">
      <c r="A3722" s="59" t="s">
        <v>7319</v>
      </c>
      <c r="B3722" s="60" t="s">
        <v>6782</v>
      </c>
      <c r="C3722" s="61">
        <v>0</v>
      </c>
    </row>
    <row r="3723" spans="1:3">
      <c r="A3723" s="62" t="s">
        <v>7320</v>
      </c>
      <c r="B3723" s="63" t="s">
        <v>7321</v>
      </c>
      <c r="C3723" s="64">
        <v>0</v>
      </c>
    </row>
    <row r="3724" spans="1:3">
      <c r="A3724" s="59" t="s">
        <v>7322</v>
      </c>
      <c r="B3724" s="60" t="s">
        <v>7323</v>
      </c>
      <c r="C3724" s="61">
        <v>0</v>
      </c>
    </row>
    <row r="3725" spans="1:3">
      <c r="A3725" s="62" t="s">
        <v>7324</v>
      </c>
      <c r="B3725" s="63" t="s">
        <v>7325</v>
      </c>
      <c r="C3725" s="64">
        <v>0</v>
      </c>
    </row>
    <row r="3726" spans="1:3">
      <c r="A3726" s="59" t="s">
        <v>7326</v>
      </c>
      <c r="B3726" s="60" t="s">
        <v>7327</v>
      </c>
      <c r="C3726" s="61">
        <v>0</v>
      </c>
    </row>
    <row r="3727" spans="1:3">
      <c r="A3727" s="62" t="s">
        <v>7328</v>
      </c>
      <c r="B3727" s="63" t="s">
        <v>7329</v>
      </c>
      <c r="C3727" s="64">
        <v>0</v>
      </c>
    </row>
    <row r="3728" spans="1:3">
      <c r="A3728" s="59" t="s">
        <v>7330</v>
      </c>
      <c r="B3728" s="60" t="s">
        <v>7331</v>
      </c>
      <c r="C3728" s="61">
        <v>0</v>
      </c>
    </row>
    <row r="3729" spans="1:3">
      <c r="A3729" s="62" t="s">
        <v>7332</v>
      </c>
      <c r="B3729" s="63" t="s">
        <v>7333</v>
      </c>
      <c r="C3729" s="64">
        <v>0</v>
      </c>
    </row>
    <row r="3730" spans="1:3">
      <c r="A3730" s="59" t="s">
        <v>7334</v>
      </c>
      <c r="B3730" s="60" t="s">
        <v>7335</v>
      </c>
      <c r="C3730" s="61">
        <v>0</v>
      </c>
    </row>
    <row r="3731" spans="1:3">
      <c r="A3731" s="62" t="s">
        <v>7336</v>
      </c>
      <c r="B3731" s="63" t="s">
        <v>7337</v>
      </c>
      <c r="C3731" s="64">
        <v>0</v>
      </c>
    </row>
    <row r="3732" spans="1:3">
      <c r="A3732" s="59" t="s">
        <v>7338</v>
      </c>
      <c r="B3732" s="60" t="s">
        <v>7339</v>
      </c>
      <c r="C3732" s="61">
        <v>0</v>
      </c>
    </row>
    <row r="3733" spans="1:3">
      <c r="A3733" s="62" t="s">
        <v>7340</v>
      </c>
      <c r="B3733" s="63" t="s">
        <v>7341</v>
      </c>
      <c r="C3733" s="64">
        <v>0</v>
      </c>
    </row>
    <row r="3734" spans="1:3">
      <c r="A3734" s="59" t="s">
        <v>7342</v>
      </c>
      <c r="B3734" s="60" t="s">
        <v>7343</v>
      </c>
      <c r="C3734" s="61">
        <v>0</v>
      </c>
    </row>
    <row r="3735" spans="1:3">
      <c r="A3735" s="62" t="s">
        <v>7344</v>
      </c>
      <c r="B3735" s="63" t="s">
        <v>7345</v>
      </c>
      <c r="C3735" s="64">
        <v>0</v>
      </c>
    </row>
    <row r="3736" spans="1:3">
      <c r="A3736" s="59" t="s">
        <v>7346</v>
      </c>
      <c r="B3736" s="60" t="s">
        <v>7347</v>
      </c>
      <c r="C3736" s="61">
        <v>0</v>
      </c>
    </row>
    <row r="3737" spans="1:3">
      <c r="A3737" s="62" t="s">
        <v>7348</v>
      </c>
      <c r="B3737" s="63" t="s">
        <v>7349</v>
      </c>
      <c r="C3737" s="64">
        <v>0</v>
      </c>
    </row>
    <row r="3738" spans="1:3">
      <c r="A3738" s="59" t="s">
        <v>7350</v>
      </c>
      <c r="B3738" s="60" t="s">
        <v>7351</v>
      </c>
      <c r="C3738" s="61">
        <v>0</v>
      </c>
    </row>
    <row r="3739" spans="1:3">
      <c r="A3739" s="62" t="s">
        <v>7352</v>
      </c>
      <c r="B3739" s="63" t="s">
        <v>7353</v>
      </c>
      <c r="C3739" s="64">
        <v>0</v>
      </c>
    </row>
    <row r="3740" spans="1:3">
      <c r="A3740" s="59" t="s">
        <v>7354</v>
      </c>
      <c r="B3740" s="60" t="s">
        <v>7355</v>
      </c>
      <c r="C3740" s="61">
        <v>0</v>
      </c>
    </row>
    <row r="3741" spans="1:3">
      <c r="A3741" s="62" t="s">
        <v>7356</v>
      </c>
      <c r="B3741" s="63" t="s">
        <v>7357</v>
      </c>
      <c r="C3741" s="64">
        <v>0</v>
      </c>
    </row>
    <row r="3742" spans="1:3">
      <c r="A3742" s="59" t="s">
        <v>7358</v>
      </c>
      <c r="B3742" s="60" t="s">
        <v>7359</v>
      </c>
      <c r="C3742" s="61">
        <v>0</v>
      </c>
    </row>
    <row r="3743" spans="1:3">
      <c r="A3743" s="62" t="s">
        <v>7360</v>
      </c>
      <c r="B3743" s="63" t="s">
        <v>7361</v>
      </c>
      <c r="C3743" s="64">
        <v>0.26</v>
      </c>
    </row>
    <row r="3744" spans="1:3">
      <c r="A3744" s="59" t="s">
        <v>7362</v>
      </c>
      <c r="B3744" s="60" t="s">
        <v>7363</v>
      </c>
      <c r="C3744" s="61">
        <v>1.9</v>
      </c>
    </row>
    <row r="3745" spans="1:3">
      <c r="A3745" s="62" t="s">
        <v>7364</v>
      </c>
      <c r="B3745" s="63" t="s">
        <v>7365</v>
      </c>
      <c r="C3745" s="64">
        <v>1.9</v>
      </c>
    </row>
    <row r="3746" spans="1:3">
      <c r="A3746" s="59" t="s">
        <v>7366</v>
      </c>
      <c r="B3746" s="60" t="s">
        <v>7367</v>
      </c>
      <c r="C3746" s="61">
        <v>2.1</v>
      </c>
    </row>
    <row r="3747" spans="1:3">
      <c r="A3747" s="62" t="s">
        <v>7368</v>
      </c>
      <c r="B3747" s="63" t="s">
        <v>7369</v>
      </c>
      <c r="C3747" s="64">
        <v>0</v>
      </c>
    </row>
    <row r="3748" spans="1:3">
      <c r="A3748" s="59" t="s">
        <v>7370</v>
      </c>
      <c r="B3748" s="60" t="s">
        <v>7371</v>
      </c>
      <c r="C3748" s="61">
        <v>0</v>
      </c>
    </row>
    <row r="3749" spans="1:3">
      <c r="A3749" s="62" t="s">
        <v>7372</v>
      </c>
      <c r="B3749" s="63" t="s">
        <v>7373</v>
      </c>
      <c r="C3749" s="64">
        <v>0.22</v>
      </c>
    </row>
    <row r="3750" spans="1:3">
      <c r="A3750" s="59" t="s">
        <v>7374</v>
      </c>
      <c r="B3750" s="60" t="s">
        <v>7375</v>
      </c>
      <c r="C3750" s="61">
        <v>0.185</v>
      </c>
    </row>
    <row r="3751" spans="1:3">
      <c r="A3751" s="62" t="s">
        <v>7376</v>
      </c>
      <c r="B3751" s="63" t="s">
        <v>7377</v>
      </c>
      <c r="C3751" s="64">
        <v>0</v>
      </c>
    </row>
    <row r="3752" spans="1:3">
      <c r="A3752" s="59" t="s">
        <v>7378</v>
      </c>
      <c r="B3752" s="60" t="s">
        <v>7379</v>
      </c>
      <c r="C3752" s="61">
        <v>0.155</v>
      </c>
    </row>
    <row r="3753" spans="1:3">
      <c r="A3753" s="62" t="s">
        <v>7380</v>
      </c>
      <c r="B3753" s="63" t="s">
        <v>7381</v>
      </c>
      <c r="C3753" s="64">
        <v>0</v>
      </c>
    </row>
    <row r="3754" spans="1:3">
      <c r="A3754" s="59" t="s">
        <v>7382</v>
      </c>
      <c r="B3754" s="60" t="s">
        <v>7383</v>
      </c>
      <c r="C3754" s="61">
        <v>0</v>
      </c>
    </row>
    <row r="3755" spans="1:3">
      <c r="A3755" s="62" t="s">
        <v>7384</v>
      </c>
      <c r="B3755" s="63" t="s">
        <v>7385</v>
      </c>
      <c r="C3755" s="64">
        <v>0</v>
      </c>
    </row>
    <row r="3756" spans="1:3">
      <c r="A3756" s="59" t="s">
        <v>7386</v>
      </c>
      <c r="B3756" s="60" t="s">
        <v>7387</v>
      </c>
      <c r="C3756" s="61">
        <v>0</v>
      </c>
    </row>
    <row r="3757" spans="1:3">
      <c r="A3757" s="62" t="s">
        <v>7388</v>
      </c>
      <c r="B3757" s="63" t="s">
        <v>7389</v>
      </c>
      <c r="C3757" s="64">
        <v>0</v>
      </c>
    </row>
    <row r="3758" spans="1:3">
      <c r="A3758" s="59" t="s">
        <v>7390</v>
      </c>
      <c r="B3758" s="60" t="s">
        <v>7391</v>
      </c>
      <c r="C3758" s="61">
        <v>0</v>
      </c>
    </row>
    <row r="3759" spans="1:3">
      <c r="A3759" s="62" t="s">
        <v>7392</v>
      </c>
      <c r="B3759" s="63" t="s">
        <v>7393</v>
      </c>
      <c r="C3759" s="64">
        <v>0</v>
      </c>
    </row>
    <row r="3760" spans="1:3">
      <c r="A3760" s="59" t="s">
        <v>7394</v>
      </c>
      <c r="B3760" s="60" t="s">
        <v>7395</v>
      </c>
      <c r="C3760" s="61">
        <v>0</v>
      </c>
    </row>
    <row r="3761" spans="1:3">
      <c r="A3761" s="62" t="s">
        <v>7396</v>
      </c>
      <c r="B3761" s="63" t="s">
        <v>7397</v>
      </c>
      <c r="C3761" s="64">
        <v>0</v>
      </c>
    </row>
    <row r="3762" spans="1:3">
      <c r="A3762" s="59" t="s">
        <v>7398</v>
      </c>
      <c r="B3762" s="60" t="s">
        <v>7399</v>
      </c>
      <c r="C3762" s="61">
        <v>0</v>
      </c>
    </row>
    <row r="3763" spans="1:3">
      <c r="A3763" s="62" t="s">
        <v>7400</v>
      </c>
      <c r="B3763" s="63" t="s">
        <v>7401</v>
      </c>
      <c r="C3763" s="64">
        <v>0</v>
      </c>
    </row>
    <row r="3764" spans="1:3">
      <c r="A3764" s="59" t="s">
        <v>7402</v>
      </c>
      <c r="B3764" s="60" t="s">
        <v>7403</v>
      </c>
      <c r="C3764" s="61">
        <v>0</v>
      </c>
    </row>
    <row r="3765" spans="1:3">
      <c r="A3765" s="62" t="s">
        <v>7404</v>
      </c>
      <c r="B3765" s="63" t="s">
        <v>7405</v>
      </c>
      <c r="C3765" s="64">
        <v>0.69399999999999995</v>
      </c>
    </row>
    <row r="3766" spans="1:3">
      <c r="A3766" s="59" t="s">
        <v>7406</v>
      </c>
      <c r="B3766" s="60" t="s">
        <v>7407</v>
      </c>
      <c r="C3766" s="61">
        <v>0</v>
      </c>
    </row>
    <row r="3767" spans="1:3">
      <c r="A3767" s="62" t="s">
        <v>444</v>
      </c>
      <c r="B3767" s="63" t="s">
        <v>7408</v>
      </c>
      <c r="C3767" s="64">
        <v>0</v>
      </c>
    </row>
    <row r="3768" spans="1:3">
      <c r="A3768" s="59" t="s">
        <v>7409</v>
      </c>
      <c r="B3768" s="60" t="s">
        <v>7410</v>
      </c>
      <c r="C3768" s="61">
        <v>0</v>
      </c>
    </row>
    <row r="3769" spans="1:3">
      <c r="A3769" s="62" t="s">
        <v>7411</v>
      </c>
      <c r="B3769" s="63" t="s">
        <v>7412</v>
      </c>
      <c r="C3769" s="64">
        <v>0</v>
      </c>
    </row>
    <row r="3770" spans="1:3">
      <c r="A3770" s="59" t="s">
        <v>446</v>
      </c>
      <c r="B3770" s="60" t="s">
        <v>7413</v>
      </c>
      <c r="C3770" s="61">
        <v>0</v>
      </c>
    </row>
    <row r="3771" spans="1:3">
      <c r="A3771" s="62" t="s">
        <v>7414</v>
      </c>
      <c r="B3771" s="63" t="s">
        <v>7415</v>
      </c>
      <c r="C3771" s="64">
        <v>0</v>
      </c>
    </row>
    <row r="3772" spans="1:3">
      <c r="A3772" s="59" t="s">
        <v>421</v>
      </c>
      <c r="B3772" s="60" t="s">
        <v>7416</v>
      </c>
      <c r="C3772" s="61">
        <v>0</v>
      </c>
    </row>
    <row r="3773" spans="1:3">
      <c r="A3773" s="62" t="s">
        <v>7417</v>
      </c>
      <c r="B3773" s="63" t="s">
        <v>7418</v>
      </c>
      <c r="C3773" s="64">
        <v>4.04</v>
      </c>
    </row>
    <row r="3774" spans="1:3">
      <c r="A3774" s="59" t="s">
        <v>7419</v>
      </c>
      <c r="B3774" s="60" t="s">
        <v>7420</v>
      </c>
      <c r="C3774" s="61">
        <v>0</v>
      </c>
    </row>
    <row r="3775" spans="1:3">
      <c r="A3775" s="62" t="s">
        <v>447</v>
      </c>
      <c r="B3775" s="63" t="s">
        <v>7421</v>
      </c>
      <c r="C3775" s="64">
        <v>4.04</v>
      </c>
    </row>
    <row r="3776" spans="1:3">
      <c r="A3776" s="59" t="s">
        <v>7422</v>
      </c>
      <c r="B3776" s="60" t="s">
        <v>7423</v>
      </c>
      <c r="C3776" s="61">
        <v>0</v>
      </c>
    </row>
    <row r="3777" spans="1:3">
      <c r="A3777" s="62" t="s">
        <v>7424</v>
      </c>
      <c r="B3777" s="63" t="s">
        <v>7425</v>
      </c>
      <c r="C3777" s="64">
        <v>0</v>
      </c>
    </row>
    <row r="3778" spans="1:3">
      <c r="A3778" s="59" t="s">
        <v>7426</v>
      </c>
      <c r="B3778" s="60" t="s">
        <v>7427</v>
      </c>
      <c r="C3778" s="61">
        <v>6.0000000000000001E-3</v>
      </c>
    </row>
    <row r="3779" spans="1:3">
      <c r="A3779" s="62" t="s">
        <v>7428</v>
      </c>
      <c r="B3779" s="63" t="s">
        <v>7429</v>
      </c>
      <c r="C3779" s="64">
        <v>3.8359999999999999</v>
      </c>
    </row>
    <row r="3780" spans="1:3">
      <c r="A3780" s="59" t="s">
        <v>422</v>
      </c>
      <c r="B3780" s="60" t="s">
        <v>7427</v>
      </c>
      <c r="C3780" s="61">
        <v>4.04</v>
      </c>
    </row>
    <row r="3781" spans="1:3">
      <c r="A3781" s="62" t="s">
        <v>7430</v>
      </c>
      <c r="B3781" s="63" t="s">
        <v>7431</v>
      </c>
      <c r="C3781" s="64">
        <v>3.9950000000000001</v>
      </c>
    </row>
    <row r="3782" spans="1:3">
      <c r="A3782" s="59" t="s">
        <v>7432</v>
      </c>
      <c r="B3782" s="60" t="s">
        <v>7433</v>
      </c>
      <c r="C3782" s="61">
        <v>0</v>
      </c>
    </row>
    <row r="3783" spans="1:3">
      <c r="A3783" s="62" t="s">
        <v>448</v>
      </c>
      <c r="B3783" s="63" t="s">
        <v>7434</v>
      </c>
      <c r="C3783" s="64">
        <v>6.5</v>
      </c>
    </row>
    <row r="3784" spans="1:3">
      <c r="A3784" s="59" t="s">
        <v>7435</v>
      </c>
      <c r="B3784" s="60" t="s">
        <v>7436</v>
      </c>
      <c r="C3784" s="61">
        <v>0</v>
      </c>
    </row>
    <row r="3785" spans="1:3">
      <c r="A3785" s="62" t="s">
        <v>423</v>
      </c>
      <c r="B3785" s="63" t="s">
        <v>7437</v>
      </c>
      <c r="C3785" s="64">
        <v>0</v>
      </c>
    </row>
    <row r="3786" spans="1:3">
      <c r="A3786" s="59" t="s">
        <v>7438</v>
      </c>
      <c r="B3786" s="60" t="s">
        <v>7439</v>
      </c>
      <c r="C3786" s="61">
        <v>0</v>
      </c>
    </row>
    <row r="3787" spans="1:3">
      <c r="A3787" s="62" t="s">
        <v>449</v>
      </c>
      <c r="B3787" s="63" t="s">
        <v>7440</v>
      </c>
      <c r="C3787" s="64">
        <v>0</v>
      </c>
    </row>
    <row r="3788" spans="1:3">
      <c r="A3788" s="59" t="s">
        <v>7441</v>
      </c>
      <c r="B3788" s="60" t="s">
        <v>7442</v>
      </c>
      <c r="C3788" s="61">
        <v>0</v>
      </c>
    </row>
    <row r="3789" spans="1:3">
      <c r="A3789" s="62" t="s">
        <v>7443</v>
      </c>
      <c r="B3789" s="63" t="s">
        <v>7444</v>
      </c>
      <c r="C3789" s="64">
        <v>6.0000000000000001E-3</v>
      </c>
    </row>
    <row r="3790" spans="1:3">
      <c r="A3790" s="59" t="s">
        <v>7445</v>
      </c>
      <c r="B3790" s="60" t="s">
        <v>7446</v>
      </c>
      <c r="C3790" s="61">
        <v>0</v>
      </c>
    </row>
    <row r="3791" spans="1:3">
      <c r="A3791" s="62" t="s">
        <v>425</v>
      </c>
      <c r="B3791" s="63" t="s">
        <v>7444</v>
      </c>
      <c r="C3791" s="64">
        <v>0</v>
      </c>
    </row>
    <row r="3792" spans="1:3">
      <c r="A3792" s="59" t="s">
        <v>7447</v>
      </c>
      <c r="B3792" s="60" t="s">
        <v>7448</v>
      </c>
      <c r="C3792" s="61">
        <v>0</v>
      </c>
    </row>
    <row r="3793" spans="1:3">
      <c r="A3793" s="62" t="s">
        <v>450</v>
      </c>
      <c r="B3793" s="63" t="s">
        <v>7449</v>
      </c>
      <c r="C3793" s="64">
        <v>0</v>
      </c>
    </row>
    <row r="3794" spans="1:3">
      <c r="A3794" s="59" t="s">
        <v>7450</v>
      </c>
      <c r="B3794" s="60" t="s">
        <v>7451</v>
      </c>
      <c r="C3794" s="61">
        <v>0.20899999999999999</v>
      </c>
    </row>
    <row r="3795" spans="1:3">
      <c r="A3795" s="62" t="s">
        <v>7452</v>
      </c>
      <c r="B3795" s="63" t="s">
        <v>7453</v>
      </c>
      <c r="C3795" s="64">
        <v>0</v>
      </c>
    </row>
    <row r="3796" spans="1:3">
      <c r="A3796" s="59" t="s">
        <v>427</v>
      </c>
      <c r="B3796" s="60" t="s">
        <v>7451</v>
      </c>
      <c r="C3796" s="61">
        <v>0</v>
      </c>
    </row>
    <row r="3797" spans="1:3">
      <c r="A3797" s="62" t="s">
        <v>7454</v>
      </c>
      <c r="B3797" s="63" t="s">
        <v>7455</v>
      </c>
      <c r="C3797" s="64">
        <v>0</v>
      </c>
    </row>
    <row r="3798" spans="1:3">
      <c r="A3798" s="59" t="s">
        <v>7456</v>
      </c>
      <c r="B3798" s="60" t="s">
        <v>7457</v>
      </c>
      <c r="C3798" s="61">
        <v>0</v>
      </c>
    </row>
    <row r="3799" spans="1:3">
      <c r="A3799" s="62" t="s">
        <v>79</v>
      </c>
      <c r="B3799" s="63" t="s">
        <v>7458</v>
      </c>
      <c r="C3799" s="64">
        <v>0</v>
      </c>
    </row>
    <row r="3800" spans="1:3">
      <c r="A3800" s="59" t="s">
        <v>7459</v>
      </c>
      <c r="B3800" s="60" t="s">
        <v>7460</v>
      </c>
      <c r="C3800" s="61">
        <v>0</v>
      </c>
    </row>
    <row r="3801" spans="1:3">
      <c r="A3801" s="62" t="s">
        <v>431</v>
      </c>
      <c r="B3801" s="63" t="s">
        <v>7461</v>
      </c>
      <c r="C3801" s="64">
        <v>0</v>
      </c>
    </row>
    <row r="3802" spans="1:3">
      <c r="A3802" s="59" t="s">
        <v>7462</v>
      </c>
      <c r="B3802" s="60" t="s">
        <v>7463</v>
      </c>
      <c r="C3802" s="61">
        <v>0</v>
      </c>
    </row>
    <row r="3803" spans="1:3">
      <c r="A3803" s="62" t="s">
        <v>7464</v>
      </c>
      <c r="B3803" s="63" t="s">
        <v>7465</v>
      </c>
      <c r="C3803" s="64">
        <v>0</v>
      </c>
    </row>
    <row r="3804" spans="1:3">
      <c r="A3804" s="59" t="s">
        <v>452</v>
      </c>
      <c r="B3804" s="60" t="s">
        <v>7466</v>
      </c>
      <c r="C3804" s="61">
        <v>0</v>
      </c>
    </row>
    <row r="3805" spans="1:3">
      <c r="A3805" s="62" t="s">
        <v>7467</v>
      </c>
      <c r="B3805" s="63" t="s">
        <v>7468</v>
      </c>
      <c r="C3805" s="64">
        <v>0</v>
      </c>
    </row>
    <row r="3806" spans="1:3">
      <c r="A3806" s="59" t="s">
        <v>432</v>
      </c>
      <c r="B3806" s="60" t="s">
        <v>7469</v>
      </c>
      <c r="C3806" s="61">
        <v>0</v>
      </c>
    </row>
    <row r="3807" spans="1:3">
      <c r="A3807" s="62" t="s">
        <v>7470</v>
      </c>
      <c r="B3807" s="63" t="s">
        <v>7471</v>
      </c>
      <c r="C3807" s="64">
        <v>0</v>
      </c>
    </row>
    <row r="3808" spans="1:3">
      <c r="A3808" s="59" t="s">
        <v>7472</v>
      </c>
      <c r="B3808" s="60" t="s">
        <v>7473</v>
      </c>
      <c r="C3808" s="61">
        <v>0</v>
      </c>
    </row>
    <row r="3809" spans="1:3">
      <c r="A3809" s="62" t="s">
        <v>7474</v>
      </c>
      <c r="B3809" s="63" t="s">
        <v>7475</v>
      </c>
      <c r="C3809" s="64">
        <v>0</v>
      </c>
    </row>
    <row r="3810" spans="1:3">
      <c r="A3810" s="59" t="s">
        <v>453</v>
      </c>
      <c r="B3810" s="60" t="s">
        <v>7476</v>
      </c>
      <c r="C3810" s="61">
        <v>0</v>
      </c>
    </row>
    <row r="3811" spans="1:3">
      <c r="A3811" s="62" t="s">
        <v>7477</v>
      </c>
      <c r="B3811" s="63" t="s">
        <v>7478</v>
      </c>
      <c r="C3811" s="64">
        <v>0</v>
      </c>
    </row>
    <row r="3812" spans="1:3">
      <c r="A3812" s="59" t="s">
        <v>434</v>
      </c>
      <c r="B3812" s="60" t="s">
        <v>7479</v>
      </c>
      <c r="C3812" s="61">
        <v>0</v>
      </c>
    </row>
    <row r="3813" spans="1:3">
      <c r="A3813" s="62" t="s">
        <v>7480</v>
      </c>
      <c r="B3813" s="63" t="s">
        <v>7481</v>
      </c>
      <c r="C3813" s="64">
        <v>0</v>
      </c>
    </row>
    <row r="3814" spans="1:3">
      <c r="A3814" s="59" t="s">
        <v>7482</v>
      </c>
      <c r="B3814" s="60" t="s">
        <v>7483</v>
      </c>
      <c r="C3814" s="61">
        <v>0</v>
      </c>
    </row>
    <row r="3815" spans="1:3">
      <c r="A3815" s="62" t="s">
        <v>454</v>
      </c>
      <c r="B3815" s="63" t="s">
        <v>7484</v>
      </c>
      <c r="C3815" s="64">
        <v>0</v>
      </c>
    </row>
    <row r="3816" spans="1:3">
      <c r="A3816" s="59" t="s">
        <v>7485</v>
      </c>
      <c r="B3816" s="60" t="s">
        <v>7486</v>
      </c>
      <c r="C3816" s="61">
        <v>0</v>
      </c>
    </row>
    <row r="3817" spans="1:3">
      <c r="A3817" s="62" t="s">
        <v>436</v>
      </c>
      <c r="B3817" s="63" t="s">
        <v>7487</v>
      </c>
      <c r="C3817" s="64">
        <v>0</v>
      </c>
    </row>
    <row r="3818" spans="1:3">
      <c r="A3818" s="59" t="s">
        <v>7488</v>
      </c>
      <c r="B3818" s="60" t="s">
        <v>7489</v>
      </c>
      <c r="C3818" s="61">
        <v>0</v>
      </c>
    </row>
    <row r="3819" spans="1:3">
      <c r="A3819" s="62" t="s">
        <v>7490</v>
      </c>
      <c r="B3819" s="63" t="s">
        <v>7491</v>
      </c>
      <c r="C3819" s="64">
        <v>0</v>
      </c>
    </row>
    <row r="3820" spans="1:3">
      <c r="A3820" s="59" t="s">
        <v>455</v>
      </c>
      <c r="B3820" s="60" t="s">
        <v>7492</v>
      </c>
      <c r="C3820" s="61">
        <v>0</v>
      </c>
    </row>
    <row r="3821" spans="1:3">
      <c r="A3821" s="62" t="s">
        <v>7493</v>
      </c>
      <c r="B3821" s="63" t="s">
        <v>7494</v>
      </c>
      <c r="C3821" s="64">
        <v>0</v>
      </c>
    </row>
    <row r="3822" spans="1:3">
      <c r="A3822" s="59" t="s">
        <v>438</v>
      </c>
      <c r="B3822" s="60" t="s">
        <v>7495</v>
      </c>
      <c r="C3822" s="61">
        <v>0</v>
      </c>
    </row>
    <row r="3823" spans="1:3">
      <c r="A3823" s="62" t="s">
        <v>7496</v>
      </c>
      <c r="B3823" s="63" t="s">
        <v>7497</v>
      </c>
      <c r="C3823" s="64">
        <v>0</v>
      </c>
    </row>
    <row r="3824" spans="1:3">
      <c r="A3824" s="59" t="s">
        <v>7498</v>
      </c>
      <c r="B3824" s="60" t="s">
        <v>7499</v>
      </c>
      <c r="C3824" s="61">
        <v>0</v>
      </c>
    </row>
    <row r="3825" spans="1:3">
      <c r="A3825" s="62" t="s">
        <v>7500</v>
      </c>
      <c r="B3825" s="63" t="s">
        <v>7501</v>
      </c>
      <c r="C3825" s="64">
        <v>0</v>
      </c>
    </row>
    <row r="3826" spans="1:3">
      <c r="A3826" s="59" t="s">
        <v>7502</v>
      </c>
      <c r="B3826" s="60" t="s">
        <v>7503</v>
      </c>
      <c r="C3826" s="61">
        <v>0</v>
      </c>
    </row>
    <row r="3827" spans="1:3">
      <c r="A3827" s="62" t="s">
        <v>451</v>
      </c>
      <c r="B3827" s="63" t="s">
        <v>7504</v>
      </c>
      <c r="C3827" s="64">
        <v>0</v>
      </c>
    </row>
    <row r="3828" spans="1:3">
      <c r="A3828" s="59" t="s">
        <v>7505</v>
      </c>
      <c r="B3828" s="60" t="s">
        <v>7506</v>
      </c>
      <c r="C3828" s="61">
        <v>0</v>
      </c>
    </row>
    <row r="3829" spans="1:3">
      <c r="A3829" s="62" t="s">
        <v>429</v>
      </c>
      <c r="B3829" s="63" t="s">
        <v>7507</v>
      </c>
      <c r="C3829" s="64">
        <v>0</v>
      </c>
    </row>
    <row r="3830" spans="1:3">
      <c r="A3830" s="59" t="s">
        <v>7508</v>
      </c>
      <c r="B3830" s="60" t="s">
        <v>7509</v>
      </c>
      <c r="C3830" s="61">
        <v>0</v>
      </c>
    </row>
    <row r="3831" spans="1:3">
      <c r="A3831" s="62" t="s">
        <v>7510</v>
      </c>
      <c r="B3831" s="63" t="s">
        <v>7511</v>
      </c>
      <c r="C3831" s="64">
        <v>0</v>
      </c>
    </row>
    <row r="3832" spans="1:3">
      <c r="A3832" s="59" t="s">
        <v>456</v>
      </c>
      <c r="B3832" s="60" t="s">
        <v>7512</v>
      </c>
      <c r="C3832" s="61">
        <v>0</v>
      </c>
    </row>
    <row r="3833" spans="1:3">
      <c r="A3833" s="62" t="s">
        <v>7513</v>
      </c>
      <c r="B3833" s="63" t="s">
        <v>7514</v>
      </c>
      <c r="C3833" s="64">
        <v>0</v>
      </c>
    </row>
    <row r="3834" spans="1:3">
      <c r="A3834" s="59" t="s">
        <v>440</v>
      </c>
      <c r="B3834" s="60" t="s">
        <v>7515</v>
      </c>
      <c r="C3834" s="61">
        <v>0</v>
      </c>
    </row>
    <row r="3835" spans="1:3">
      <c r="A3835" s="62" t="s">
        <v>7516</v>
      </c>
      <c r="B3835" s="63" t="s">
        <v>7517</v>
      </c>
      <c r="C3835" s="64">
        <v>0</v>
      </c>
    </row>
    <row r="3836" spans="1:3">
      <c r="A3836" s="59" t="s">
        <v>7518</v>
      </c>
      <c r="B3836" s="60" t="s">
        <v>7519</v>
      </c>
      <c r="C3836" s="61">
        <v>0</v>
      </c>
    </row>
    <row r="3837" spans="1:3">
      <c r="A3837" s="62" t="s">
        <v>442</v>
      </c>
      <c r="B3837" s="63" t="s">
        <v>7520</v>
      </c>
      <c r="C3837" s="64">
        <v>0</v>
      </c>
    </row>
    <row r="3838" spans="1:3">
      <c r="A3838" s="59" t="s">
        <v>7521</v>
      </c>
      <c r="B3838" s="60" t="s">
        <v>7522</v>
      </c>
      <c r="C3838" s="61">
        <v>0</v>
      </c>
    </row>
    <row r="3839" spans="1:3">
      <c r="A3839" s="62" t="s">
        <v>7523</v>
      </c>
      <c r="B3839" s="63" t="s">
        <v>7524</v>
      </c>
      <c r="C3839" s="64">
        <v>0</v>
      </c>
    </row>
    <row r="3840" spans="1:3">
      <c r="A3840" s="59" t="s">
        <v>7525</v>
      </c>
      <c r="B3840" s="60" t="s">
        <v>7526</v>
      </c>
      <c r="C3840" s="61">
        <v>0</v>
      </c>
    </row>
    <row r="3841" spans="1:3">
      <c r="A3841" s="62" t="s">
        <v>7527</v>
      </c>
      <c r="B3841" s="63" t="s">
        <v>7528</v>
      </c>
      <c r="C3841" s="64">
        <v>0</v>
      </c>
    </row>
    <row r="3842" spans="1:3">
      <c r="A3842" s="59" t="s">
        <v>7529</v>
      </c>
      <c r="B3842" s="60" t="s">
        <v>7530</v>
      </c>
      <c r="C3842" s="61">
        <v>1.61</v>
      </c>
    </row>
    <row r="3843" spans="1:3">
      <c r="A3843" s="62" t="s">
        <v>7531</v>
      </c>
      <c r="B3843" s="63" t="s">
        <v>7530</v>
      </c>
      <c r="C3843" s="64">
        <v>0</v>
      </c>
    </row>
    <row r="3844" spans="1:3">
      <c r="A3844" s="59" t="s">
        <v>7532</v>
      </c>
      <c r="B3844" s="60" t="s">
        <v>7533</v>
      </c>
      <c r="C3844" s="61">
        <v>0</v>
      </c>
    </row>
    <row r="3845" spans="1:3">
      <c r="A3845" s="62" t="s">
        <v>7534</v>
      </c>
      <c r="B3845" s="63" t="s">
        <v>7535</v>
      </c>
      <c r="C3845" s="64">
        <v>0</v>
      </c>
    </row>
    <row r="3846" spans="1:3">
      <c r="A3846" s="59" t="s">
        <v>7536</v>
      </c>
      <c r="B3846" s="60" t="s">
        <v>7535</v>
      </c>
      <c r="C3846" s="61">
        <v>0</v>
      </c>
    </row>
    <row r="3847" spans="1:3">
      <c r="A3847" s="62" t="s">
        <v>7537</v>
      </c>
      <c r="B3847" s="63" t="s">
        <v>7535</v>
      </c>
      <c r="C3847" s="64">
        <v>0</v>
      </c>
    </row>
    <row r="3848" spans="1:3">
      <c r="A3848" s="59" t="s">
        <v>7538</v>
      </c>
      <c r="B3848" s="60" t="s">
        <v>7539</v>
      </c>
      <c r="C3848" s="61">
        <v>0</v>
      </c>
    </row>
    <row r="3849" spans="1:3">
      <c r="A3849" s="62" t="s">
        <v>7540</v>
      </c>
      <c r="B3849" s="63" t="s">
        <v>7541</v>
      </c>
      <c r="C3849" s="64">
        <v>0</v>
      </c>
    </row>
    <row r="3850" spans="1:3">
      <c r="A3850" s="59" t="s">
        <v>7542</v>
      </c>
      <c r="B3850" s="60" t="s">
        <v>7543</v>
      </c>
      <c r="C3850" s="61">
        <v>0</v>
      </c>
    </row>
    <row r="3851" spans="1:3">
      <c r="A3851" s="62" t="s">
        <v>7544</v>
      </c>
      <c r="B3851" s="63" t="s">
        <v>7545</v>
      </c>
      <c r="C3851" s="64">
        <v>0</v>
      </c>
    </row>
    <row r="3852" spans="1:3">
      <c r="A3852" s="59" t="s">
        <v>7546</v>
      </c>
      <c r="B3852" s="60" t="s">
        <v>7547</v>
      </c>
      <c r="C3852" s="61">
        <v>0.14599999999999999</v>
      </c>
    </row>
    <row r="3853" spans="1:3">
      <c r="A3853" s="62" t="s">
        <v>7548</v>
      </c>
      <c r="B3853" s="63" t="s">
        <v>7549</v>
      </c>
      <c r="C3853" s="64">
        <v>0.187</v>
      </c>
    </row>
    <row r="3854" spans="1:3">
      <c r="A3854" s="59" t="s">
        <v>7550</v>
      </c>
      <c r="B3854" s="60" t="s">
        <v>7551</v>
      </c>
      <c r="C3854" s="61">
        <v>0.17199999999999999</v>
      </c>
    </row>
    <row r="3855" spans="1:3">
      <c r="A3855" s="62" t="s">
        <v>7552</v>
      </c>
      <c r="B3855" s="63" t="s">
        <v>7553</v>
      </c>
      <c r="C3855" s="64">
        <v>0.219</v>
      </c>
    </row>
    <row r="3856" spans="1:3">
      <c r="A3856" s="59" t="s">
        <v>7554</v>
      </c>
      <c r="B3856" s="60" t="s">
        <v>7555</v>
      </c>
      <c r="C3856" s="61">
        <v>0.158</v>
      </c>
    </row>
    <row r="3857" spans="1:3">
      <c r="A3857" s="62" t="s">
        <v>7556</v>
      </c>
      <c r="B3857" s="63" t="s">
        <v>7557</v>
      </c>
      <c r="C3857" s="64">
        <v>0.20300000000000001</v>
      </c>
    </row>
    <row r="3858" spans="1:3">
      <c r="A3858" s="59" t="s">
        <v>7558</v>
      </c>
      <c r="B3858" s="60" t="s">
        <v>7559</v>
      </c>
      <c r="C3858" s="61">
        <v>0.02</v>
      </c>
    </row>
    <row r="3859" spans="1:3">
      <c r="A3859" s="62" t="s">
        <v>7560</v>
      </c>
      <c r="B3859" s="63" t="s">
        <v>7561</v>
      </c>
      <c r="C3859" s="64">
        <v>1.9E-2</v>
      </c>
    </row>
    <row r="3860" spans="1:3">
      <c r="A3860" s="59" t="s">
        <v>7562</v>
      </c>
      <c r="B3860" s="60" t="s">
        <v>7563</v>
      </c>
      <c r="C3860" s="61">
        <v>1.7999999999999999E-2</v>
      </c>
    </row>
    <row r="3861" spans="1:3">
      <c r="A3861" s="62" t="s">
        <v>7564</v>
      </c>
      <c r="B3861" s="63" t="s">
        <v>7565</v>
      </c>
      <c r="C3861" s="64">
        <v>1.7000000000000001E-2</v>
      </c>
    </row>
    <row r="3862" spans="1:3">
      <c r="A3862" s="59" t="s">
        <v>7566</v>
      </c>
      <c r="B3862" s="60" t="s">
        <v>7567</v>
      </c>
      <c r="C3862" s="61">
        <v>1.6E-2</v>
      </c>
    </row>
    <row r="3863" spans="1:3">
      <c r="A3863" s="62" t="s">
        <v>7568</v>
      </c>
      <c r="B3863" s="63" t="s">
        <v>7569</v>
      </c>
      <c r="C3863" s="64">
        <v>1.4999999999999999E-2</v>
      </c>
    </row>
    <row r="3864" spans="1:3">
      <c r="A3864" s="59" t="s">
        <v>7570</v>
      </c>
      <c r="B3864" s="60" t="s">
        <v>7571</v>
      </c>
      <c r="C3864" s="61">
        <v>1.4999999999999999E-2</v>
      </c>
    </row>
    <row r="3865" spans="1:3">
      <c r="A3865" s="62" t="s">
        <v>7572</v>
      </c>
      <c r="B3865" s="63" t="s">
        <v>7573</v>
      </c>
      <c r="C3865" s="64">
        <v>1.4E-2</v>
      </c>
    </row>
    <row r="3866" spans="1:3">
      <c r="A3866" s="59" t="s">
        <v>7574</v>
      </c>
      <c r="B3866" s="60" t="s">
        <v>7575</v>
      </c>
      <c r="C3866" s="61">
        <v>1.4E-2</v>
      </c>
    </row>
    <row r="3867" spans="1:3">
      <c r="A3867" s="62" t="s">
        <v>7576</v>
      </c>
      <c r="B3867" s="63" t="s">
        <v>7577</v>
      </c>
      <c r="C3867" s="64">
        <v>1.2999999999999999E-2</v>
      </c>
    </row>
    <row r="3868" spans="1:3">
      <c r="A3868" s="59" t="s">
        <v>7578</v>
      </c>
      <c r="B3868" s="60" t="s">
        <v>7579</v>
      </c>
      <c r="C3868" s="61">
        <v>1.2999999999999999E-2</v>
      </c>
    </row>
    <row r="3869" spans="1:3">
      <c r="A3869" s="62" t="s">
        <v>7580</v>
      </c>
      <c r="B3869" s="63" t="s">
        <v>7581</v>
      </c>
      <c r="C3869" s="64">
        <v>1.2E-2</v>
      </c>
    </row>
    <row r="3870" spans="1:3">
      <c r="A3870" s="59" t="s">
        <v>7582</v>
      </c>
      <c r="B3870" s="60" t="s">
        <v>7583</v>
      </c>
      <c r="C3870" s="61">
        <v>1.2E-2</v>
      </c>
    </row>
    <row r="3871" spans="1:3">
      <c r="A3871" s="62" t="s">
        <v>7584</v>
      </c>
      <c r="B3871" s="63" t="s">
        <v>7585</v>
      </c>
      <c r="C3871" s="64">
        <v>1.0999999999999999E-2</v>
      </c>
    </row>
    <row r="3872" spans="1:3">
      <c r="A3872" s="59" t="s">
        <v>7586</v>
      </c>
      <c r="B3872" s="60" t="s">
        <v>7587</v>
      </c>
      <c r="C3872" s="61">
        <v>0.01</v>
      </c>
    </row>
    <row r="3873" spans="1:3">
      <c r="A3873" s="62" t="s">
        <v>7588</v>
      </c>
      <c r="B3873" s="63" t="s">
        <v>7589</v>
      </c>
      <c r="C3873" s="64">
        <v>8.9999999999999993E-3</v>
      </c>
    </row>
    <row r="3874" spans="1:3">
      <c r="A3874" s="59" t="s">
        <v>7590</v>
      </c>
      <c r="B3874" s="60" t="s">
        <v>7591</v>
      </c>
      <c r="C3874" s="61">
        <v>8.0000000000000002E-3</v>
      </c>
    </row>
    <row r="3875" spans="1:3">
      <c r="A3875" s="62" t="s">
        <v>7592</v>
      </c>
      <c r="B3875" s="63" t="s">
        <v>7593</v>
      </c>
      <c r="C3875" s="64">
        <v>8.0000000000000002E-3</v>
      </c>
    </row>
    <row r="3876" spans="1:3">
      <c r="A3876" s="59" t="s">
        <v>7594</v>
      </c>
      <c r="B3876" s="60" t="s">
        <v>7595</v>
      </c>
      <c r="C3876" s="61">
        <v>7.0000000000000001E-3</v>
      </c>
    </row>
    <row r="3877" spans="1:3">
      <c r="A3877" s="62" t="s">
        <v>7596</v>
      </c>
      <c r="B3877" s="63" t="s">
        <v>7597</v>
      </c>
      <c r="C3877" s="64">
        <v>7.0000000000000001E-3</v>
      </c>
    </row>
    <row r="3878" spans="1:3">
      <c r="A3878" s="59" t="s">
        <v>7598</v>
      </c>
      <c r="B3878" s="60" t="s">
        <v>7599</v>
      </c>
      <c r="C3878" s="61">
        <v>6.0000000000000001E-3</v>
      </c>
    </row>
    <row r="3879" spans="1:3">
      <c r="A3879" s="62" t="s">
        <v>7600</v>
      </c>
      <c r="B3879" s="63" t="s">
        <v>7601</v>
      </c>
      <c r="C3879" s="64">
        <v>0.13700000000000001</v>
      </c>
    </row>
    <row r="3880" spans="1:3">
      <c r="A3880" s="59" t="s">
        <v>7602</v>
      </c>
      <c r="B3880" s="60" t="s">
        <v>7603</v>
      </c>
      <c r="C3880" s="61">
        <v>0.16600000000000001</v>
      </c>
    </row>
    <row r="3881" spans="1:3">
      <c r="A3881" s="62" t="s">
        <v>7604</v>
      </c>
      <c r="B3881" s="63" t="s">
        <v>7605</v>
      </c>
      <c r="C3881" s="64">
        <v>0.106</v>
      </c>
    </row>
    <row r="3882" spans="1:3">
      <c r="A3882" s="59" t="s">
        <v>7606</v>
      </c>
      <c r="B3882" s="60" t="s">
        <v>7607</v>
      </c>
      <c r="C3882" s="61">
        <v>0.109</v>
      </c>
    </row>
    <row r="3883" spans="1:3">
      <c r="A3883" s="62" t="s">
        <v>7608</v>
      </c>
      <c r="B3883" s="63" t="s">
        <v>7609</v>
      </c>
      <c r="C3883" s="64">
        <v>0</v>
      </c>
    </row>
    <row r="3884" spans="1:3">
      <c r="A3884" s="59" t="s">
        <v>7610</v>
      </c>
      <c r="B3884" s="60" t="s">
        <v>7611</v>
      </c>
      <c r="C3884" s="61">
        <v>0.26</v>
      </c>
    </row>
    <row r="3885" spans="1:3">
      <c r="A3885" s="62" t="s">
        <v>7612</v>
      </c>
      <c r="B3885" s="63" t="s">
        <v>7613</v>
      </c>
      <c r="C3885" s="64">
        <v>3.1920000000000002</v>
      </c>
    </row>
    <row r="3886" spans="1:3">
      <c r="A3886" s="59" t="s">
        <v>7614</v>
      </c>
      <c r="B3886" s="60" t="s">
        <v>7615</v>
      </c>
      <c r="C3886" s="61">
        <v>2.9319999999999999</v>
      </c>
    </row>
    <row r="3887" spans="1:3">
      <c r="A3887" s="62" t="s">
        <v>7616</v>
      </c>
      <c r="B3887" s="63" t="s">
        <v>7617</v>
      </c>
      <c r="C3887" s="64">
        <v>0.47099999999999997</v>
      </c>
    </row>
    <row r="3888" spans="1:3">
      <c r="A3888" s="59" t="s">
        <v>7618</v>
      </c>
      <c r="B3888" s="60" t="s">
        <v>7619</v>
      </c>
      <c r="C3888" s="61">
        <v>0.2</v>
      </c>
    </row>
    <row r="3889" spans="1:3">
      <c r="A3889" s="62" t="s">
        <v>7620</v>
      </c>
      <c r="B3889" s="63" t="s">
        <v>7621</v>
      </c>
      <c r="C3889" s="64">
        <v>0</v>
      </c>
    </row>
    <row r="3890" spans="1:3">
      <c r="A3890" s="59" t="s">
        <v>7622</v>
      </c>
      <c r="B3890" s="60" t="s">
        <v>7623</v>
      </c>
      <c r="C3890" s="61">
        <v>0</v>
      </c>
    </row>
    <row r="3891" spans="1:3">
      <c r="A3891" s="62" t="s">
        <v>7624</v>
      </c>
      <c r="B3891" s="63" t="s">
        <v>7625</v>
      </c>
      <c r="C3891" s="64">
        <v>0</v>
      </c>
    </row>
    <row r="3892" spans="1:3">
      <c r="A3892" s="59" t="s">
        <v>7626</v>
      </c>
      <c r="B3892" s="60" t="s">
        <v>7627</v>
      </c>
      <c r="C3892" s="61">
        <v>0</v>
      </c>
    </row>
    <row r="3893" spans="1:3">
      <c r="A3893" s="62" t="s">
        <v>7628</v>
      </c>
      <c r="B3893" s="63" t="s">
        <v>7609</v>
      </c>
      <c r="C3893" s="64">
        <v>0</v>
      </c>
    </row>
    <row r="3894" spans="1:3">
      <c r="A3894" s="59" t="s">
        <v>7629</v>
      </c>
      <c r="B3894" s="60" t="s">
        <v>7630</v>
      </c>
      <c r="C3894" s="61">
        <v>0</v>
      </c>
    </row>
    <row r="3895" spans="1:3">
      <c r="A3895" s="62" t="s">
        <v>7631</v>
      </c>
      <c r="B3895" s="63" t="s">
        <v>7632</v>
      </c>
      <c r="C3895" s="64">
        <v>0</v>
      </c>
    </row>
    <row r="3896" spans="1:3">
      <c r="A3896" s="59" t="s">
        <v>7633</v>
      </c>
      <c r="B3896" s="60" t="s">
        <v>7634</v>
      </c>
      <c r="C3896" s="61">
        <v>0</v>
      </c>
    </row>
    <row r="3897" spans="1:3">
      <c r="A3897" s="62" t="s">
        <v>7635</v>
      </c>
      <c r="B3897" s="63" t="s">
        <v>7636</v>
      </c>
      <c r="C3897" s="64">
        <v>0</v>
      </c>
    </row>
    <row r="3898" spans="1:3">
      <c r="A3898" s="59" t="s">
        <v>7637</v>
      </c>
      <c r="B3898" s="60" t="s">
        <v>7638</v>
      </c>
      <c r="C3898" s="61">
        <v>0</v>
      </c>
    </row>
    <row r="3899" spans="1:3">
      <c r="A3899" s="62" t="s">
        <v>7639</v>
      </c>
      <c r="B3899" s="63" t="s">
        <v>7640</v>
      </c>
      <c r="C3899" s="64">
        <v>0</v>
      </c>
    </row>
    <row r="3900" spans="1:3">
      <c r="A3900" s="59" t="s">
        <v>7641</v>
      </c>
      <c r="B3900" s="60" t="s">
        <v>7642</v>
      </c>
      <c r="C3900" s="61">
        <v>0</v>
      </c>
    </row>
    <row r="3901" spans="1:3">
      <c r="A3901" s="62" t="s">
        <v>7643</v>
      </c>
      <c r="B3901" s="63" t="s">
        <v>7644</v>
      </c>
      <c r="C3901" s="64">
        <v>0.28199999999999997</v>
      </c>
    </row>
    <row r="3902" spans="1:3">
      <c r="A3902" s="59" t="s">
        <v>7645</v>
      </c>
      <c r="B3902" s="60" t="s">
        <v>7609</v>
      </c>
      <c r="C3902" s="61">
        <v>0</v>
      </c>
    </row>
    <row r="3903" spans="1:3">
      <c r="A3903" s="62" t="s">
        <v>7646</v>
      </c>
      <c r="B3903" s="63" t="s">
        <v>7647</v>
      </c>
      <c r="C3903" s="64">
        <v>0.33300000000000002</v>
      </c>
    </row>
    <row r="3904" spans="1:3">
      <c r="A3904" s="59" t="s">
        <v>7648</v>
      </c>
      <c r="B3904" s="60" t="s">
        <v>7649</v>
      </c>
      <c r="C3904" s="61">
        <v>0.38</v>
      </c>
    </row>
    <row r="3905" spans="1:3">
      <c r="A3905" s="62" t="s">
        <v>7650</v>
      </c>
      <c r="B3905" s="63" t="s">
        <v>7651</v>
      </c>
      <c r="C3905" s="64">
        <v>0.38700000000000001</v>
      </c>
    </row>
    <row r="3906" spans="1:3">
      <c r="A3906" s="59" t="s">
        <v>7652</v>
      </c>
      <c r="B3906" s="60" t="s">
        <v>7653</v>
      </c>
      <c r="C3906" s="61">
        <v>0.28199999999999997</v>
      </c>
    </row>
    <row r="3907" spans="1:3">
      <c r="A3907" s="62" t="s">
        <v>7654</v>
      </c>
      <c r="B3907" s="63" t="s">
        <v>7655</v>
      </c>
      <c r="C3907" s="64">
        <v>0.35199999999999998</v>
      </c>
    </row>
    <row r="3908" spans="1:3">
      <c r="A3908" s="59" t="s">
        <v>7656</v>
      </c>
      <c r="B3908" s="60" t="s">
        <v>7657</v>
      </c>
      <c r="C3908" s="61">
        <v>0.28000000000000003</v>
      </c>
    </row>
    <row r="3909" spans="1:3">
      <c r="A3909" s="62" t="s">
        <v>7658</v>
      </c>
      <c r="B3909" s="63" t="s">
        <v>7659</v>
      </c>
      <c r="C3909" s="64">
        <v>0.38</v>
      </c>
    </row>
    <row r="3910" spans="1:3">
      <c r="A3910" s="59" t="s">
        <v>7660</v>
      </c>
      <c r="B3910" s="60" t="s">
        <v>7661</v>
      </c>
      <c r="C3910" s="61">
        <v>0.38</v>
      </c>
    </row>
    <row r="3911" spans="1:3">
      <c r="A3911" s="62" t="s">
        <v>7662</v>
      </c>
      <c r="B3911" s="63" t="s">
        <v>7663</v>
      </c>
      <c r="C3911" s="64">
        <v>0.21</v>
      </c>
    </row>
    <row r="3912" spans="1:3">
      <c r="A3912" s="59" t="s">
        <v>7664</v>
      </c>
      <c r="B3912" s="60" t="s">
        <v>7665</v>
      </c>
      <c r="C3912" s="61">
        <v>0</v>
      </c>
    </row>
    <row r="3913" spans="1:3">
      <c r="A3913" s="62" t="s">
        <v>7666</v>
      </c>
      <c r="B3913" s="63" t="s">
        <v>7667</v>
      </c>
      <c r="C3913" s="64">
        <v>0</v>
      </c>
    </row>
    <row r="3914" spans="1:3">
      <c r="A3914" s="59" t="s">
        <v>7668</v>
      </c>
      <c r="B3914" s="60" t="s">
        <v>7669</v>
      </c>
      <c r="C3914" s="61">
        <v>0</v>
      </c>
    </row>
    <row r="3915" spans="1:3">
      <c r="A3915" s="62" t="s">
        <v>7670</v>
      </c>
      <c r="B3915" s="63" t="s">
        <v>7671</v>
      </c>
      <c r="C3915" s="64">
        <v>0</v>
      </c>
    </row>
    <row r="3916" spans="1:3">
      <c r="A3916" s="59" t="s">
        <v>7672</v>
      </c>
      <c r="B3916" s="60" t="s">
        <v>7673</v>
      </c>
      <c r="C3916" s="61">
        <v>0</v>
      </c>
    </row>
    <row r="3917" spans="1:3">
      <c r="A3917" s="62" t="s">
        <v>7674</v>
      </c>
      <c r="B3917" s="63" t="s">
        <v>7675</v>
      </c>
      <c r="C3917" s="64">
        <v>0</v>
      </c>
    </row>
    <row r="3918" spans="1:3">
      <c r="A3918" s="59" t="s">
        <v>7676</v>
      </c>
      <c r="B3918" s="60" t="s">
        <v>7677</v>
      </c>
      <c r="C3918" s="61">
        <v>0</v>
      </c>
    </row>
    <row r="3919" spans="1:3">
      <c r="A3919" s="62" t="s">
        <v>7678</v>
      </c>
      <c r="B3919" s="63" t="s">
        <v>7679</v>
      </c>
      <c r="C3919" s="64">
        <v>0</v>
      </c>
    </row>
    <row r="3920" spans="1:3">
      <c r="A3920" s="59" t="s">
        <v>7680</v>
      </c>
      <c r="B3920" s="60" t="s">
        <v>7681</v>
      </c>
      <c r="C3920" s="61">
        <v>0</v>
      </c>
    </row>
    <row r="3921" spans="1:3">
      <c r="A3921" s="62" t="s">
        <v>7682</v>
      </c>
      <c r="B3921" s="63" t="s">
        <v>7683</v>
      </c>
      <c r="C3921" s="64">
        <v>0</v>
      </c>
    </row>
    <row r="3922" spans="1:3">
      <c r="A3922" s="59" t="s">
        <v>7684</v>
      </c>
      <c r="B3922" s="60" t="s">
        <v>7685</v>
      </c>
      <c r="C3922" s="61">
        <v>0</v>
      </c>
    </row>
    <row r="3923" spans="1:3">
      <c r="A3923" s="62" t="s">
        <v>7686</v>
      </c>
      <c r="B3923" s="63" t="s">
        <v>7687</v>
      </c>
      <c r="C3923" s="64">
        <v>0</v>
      </c>
    </row>
    <row r="3924" spans="1:3">
      <c r="A3924" s="59" t="s">
        <v>7688</v>
      </c>
      <c r="B3924" s="60" t="s">
        <v>7689</v>
      </c>
      <c r="C3924" s="61">
        <v>0</v>
      </c>
    </row>
    <row r="3925" spans="1:3">
      <c r="A3925" s="62" t="s">
        <v>7690</v>
      </c>
      <c r="B3925" s="63" t="s">
        <v>7691</v>
      </c>
      <c r="C3925" s="64">
        <v>0</v>
      </c>
    </row>
    <row r="3926" spans="1:3">
      <c r="A3926" s="59" t="s">
        <v>7692</v>
      </c>
      <c r="B3926" s="60" t="s">
        <v>6581</v>
      </c>
      <c r="C3926" s="61">
        <v>0.40699999999999997</v>
      </c>
    </row>
    <row r="3927" spans="1:3">
      <c r="A3927" s="62" t="s">
        <v>7693</v>
      </c>
      <c r="B3927" s="63" t="s">
        <v>6585</v>
      </c>
      <c r="C3927" s="64">
        <v>0.51900000000000002</v>
      </c>
    </row>
    <row r="3928" spans="1:3">
      <c r="A3928" s="59" t="s">
        <v>7694</v>
      </c>
      <c r="B3928" s="60" t="s">
        <v>7695</v>
      </c>
      <c r="C3928" s="61">
        <v>0.55700000000000005</v>
      </c>
    </row>
    <row r="3929" spans="1:3">
      <c r="A3929" s="62" t="s">
        <v>7696</v>
      </c>
      <c r="B3929" s="63" t="s">
        <v>7697</v>
      </c>
      <c r="C3929" s="64">
        <v>0.626</v>
      </c>
    </row>
    <row r="3930" spans="1:3">
      <c r="A3930" s="59" t="s">
        <v>7698</v>
      </c>
      <c r="B3930" s="60" t="s">
        <v>7699</v>
      </c>
      <c r="C3930" s="61">
        <v>1.0029999999999999</v>
      </c>
    </row>
    <row r="3931" spans="1:3">
      <c r="A3931" s="62" t="s">
        <v>7700</v>
      </c>
      <c r="B3931" s="63" t="s">
        <v>7701</v>
      </c>
      <c r="C3931" s="64">
        <v>0.158</v>
      </c>
    </row>
    <row r="3932" spans="1:3">
      <c r="A3932" s="59" t="s">
        <v>7702</v>
      </c>
      <c r="B3932" s="60" t="s">
        <v>7703</v>
      </c>
      <c r="C3932" s="61">
        <v>0.158</v>
      </c>
    </row>
    <row r="3933" spans="1:3">
      <c r="A3933" s="62" t="s">
        <v>7704</v>
      </c>
      <c r="B3933" s="63" t="s">
        <v>7705</v>
      </c>
      <c r="C3933" s="64">
        <v>0.45500000000000002</v>
      </c>
    </row>
    <row r="3934" spans="1:3">
      <c r="A3934" s="59" t="s">
        <v>7706</v>
      </c>
      <c r="B3934" s="60" t="s">
        <v>7707</v>
      </c>
      <c r="C3934" s="61">
        <v>0.45200000000000001</v>
      </c>
    </row>
    <row r="3935" spans="1:3">
      <c r="A3935" s="62" t="s">
        <v>7708</v>
      </c>
      <c r="B3935" s="63" t="s">
        <v>7709</v>
      </c>
      <c r="C3935" s="64">
        <v>0.56499999999999995</v>
      </c>
    </row>
    <row r="3936" spans="1:3">
      <c r="A3936" s="59" t="s">
        <v>7710</v>
      </c>
      <c r="B3936" s="60" t="s">
        <v>7711</v>
      </c>
      <c r="C3936" s="61">
        <v>0.47799999999999998</v>
      </c>
    </row>
    <row r="3937" spans="1:3">
      <c r="A3937" s="62" t="s">
        <v>7712</v>
      </c>
      <c r="B3937" s="63" t="s">
        <v>7713</v>
      </c>
      <c r="C3937" s="64">
        <v>0.95299999999999996</v>
      </c>
    </row>
    <row r="3938" spans="1:3">
      <c r="A3938" s="59" t="s">
        <v>7714</v>
      </c>
      <c r="B3938" s="60" t="s">
        <v>7715</v>
      </c>
      <c r="C3938" s="61">
        <v>1.0189999999999999</v>
      </c>
    </row>
    <row r="3939" spans="1:3">
      <c r="A3939" s="62" t="s">
        <v>7716</v>
      </c>
      <c r="B3939" s="63" t="s">
        <v>7717</v>
      </c>
      <c r="C3939" s="64">
        <v>1.4770000000000001</v>
      </c>
    </row>
    <row r="3940" spans="1:3">
      <c r="A3940" s="59" t="s">
        <v>7718</v>
      </c>
      <c r="B3940" s="60" t="s">
        <v>7719</v>
      </c>
      <c r="C3940" s="61">
        <v>1.5529999999999999</v>
      </c>
    </row>
    <row r="3941" spans="1:3">
      <c r="A3941" s="62" t="s">
        <v>7720</v>
      </c>
      <c r="B3941" s="63" t="s">
        <v>7721</v>
      </c>
      <c r="C3941" s="64">
        <v>1.9370000000000001</v>
      </c>
    </row>
    <row r="3942" spans="1:3">
      <c r="A3942" s="59" t="s">
        <v>7722</v>
      </c>
      <c r="B3942" s="60" t="s">
        <v>7609</v>
      </c>
      <c r="C3942" s="61">
        <v>0</v>
      </c>
    </row>
    <row r="3943" spans="1:3">
      <c r="A3943" s="62" t="s">
        <v>7723</v>
      </c>
      <c r="B3943" s="63" t="s">
        <v>7724</v>
      </c>
      <c r="C3943" s="64">
        <v>1.996</v>
      </c>
    </row>
    <row r="3944" spans="1:3">
      <c r="A3944" s="59" t="s">
        <v>7725</v>
      </c>
      <c r="B3944" s="60" t="s">
        <v>7726</v>
      </c>
      <c r="C3944" s="61">
        <v>0.57999999999999996</v>
      </c>
    </row>
    <row r="3945" spans="1:3">
      <c r="A3945" s="62" t="s">
        <v>7727</v>
      </c>
      <c r="B3945" s="63" t="s">
        <v>7728</v>
      </c>
      <c r="C3945" s="64">
        <v>0.62</v>
      </c>
    </row>
    <row r="3946" spans="1:3">
      <c r="A3946" s="59" t="s">
        <v>7729</v>
      </c>
      <c r="B3946" s="60" t="s">
        <v>7730</v>
      </c>
      <c r="C3946" s="61">
        <v>0.51</v>
      </c>
    </row>
    <row r="3947" spans="1:3">
      <c r="A3947" s="62" t="s">
        <v>7731</v>
      </c>
      <c r="B3947" s="63" t="s">
        <v>7732</v>
      </c>
      <c r="C3947" s="64">
        <v>0.51</v>
      </c>
    </row>
    <row r="3948" spans="1:3">
      <c r="A3948" s="59" t="s">
        <v>7733</v>
      </c>
      <c r="B3948" s="60" t="s">
        <v>7734</v>
      </c>
      <c r="C3948" s="61">
        <v>0.44500000000000001</v>
      </c>
    </row>
    <row r="3949" spans="1:3">
      <c r="A3949" s="62" t="s">
        <v>7735</v>
      </c>
      <c r="B3949" s="63" t="s">
        <v>7736</v>
      </c>
      <c r="C3949" s="64">
        <v>0.97199999999999998</v>
      </c>
    </row>
    <row r="3950" spans="1:3">
      <c r="A3950" s="59" t="s">
        <v>7737</v>
      </c>
      <c r="B3950" s="60" t="s">
        <v>7738</v>
      </c>
      <c r="C3950" s="61">
        <v>1.44</v>
      </c>
    </row>
    <row r="3951" spans="1:3">
      <c r="A3951" s="62" t="s">
        <v>7739</v>
      </c>
      <c r="B3951" s="63" t="s">
        <v>7740</v>
      </c>
      <c r="C3951" s="64">
        <v>2.0249999999999999</v>
      </c>
    </row>
    <row r="3952" spans="1:3">
      <c r="A3952" s="59" t="s">
        <v>7741</v>
      </c>
      <c r="B3952" s="60" t="s">
        <v>7742</v>
      </c>
      <c r="C3952" s="61">
        <v>0.59</v>
      </c>
    </row>
    <row r="3953" spans="1:3">
      <c r="A3953" s="62" t="s">
        <v>7743</v>
      </c>
      <c r="B3953" s="63" t="s">
        <v>7744</v>
      </c>
      <c r="C3953" s="64">
        <v>1.1000000000000001</v>
      </c>
    </row>
    <row r="3954" spans="1:3">
      <c r="A3954" s="59" t="s">
        <v>7745</v>
      </c>
      <c r="B3954" s="60" t="s">
        <v>7746</v>
      </c>
      <c r="C3954" s="61">
        <v>1.43</v>
      </c>
    </row>
    <row r="3955" spans="1:3">
      <c r="A3955" s="62" t="s">
        <v>7747</v>
      </c>
      <c r="B3955" s="63" t="s">
        <v>7748</v>
      </c>
      <c r="C3955" s="64">
        <v>2.06</v>
      </c>
    </row>
    <row r="3956" spans="1:3">
      <c r="A3956" s="59" t="s">
        <v>7749</v>
      </c>
      <c r="B3956" s="60" t="s">
        <v>7750</v>
      </c>
      <c r="C3956" s="61">
        <v>1.43</v>
      </c>
    </row>
    <row r="3957" spans="1:3">
      <c r="A3957" s="62" t="s">
        <v>7751</v>
      </c>
      <c r="B3957" s="63" t="s">
        <v>7752</v>
      </c>
      <c r="C3957" s="64">
        <v>2.06</v>
      </c>
    </row>
    <row r="3958" spans="1:3">
      <c r="A3958" s="59" t="s">
        <v>7753</v>
      </c>
      <c r="B3958" s="60" t="s">
        <v>7754</v>
      </c>
      <c r="C3958" s="61">
        <v>0.57999999999999996</v>
      </c>
    </row>
    <row r="3959" spans="1:3">
      <c r="A3959" s="62" t="s">
        <v>7755</v>
      </c>
      <c r="B3959" s="63" t="s">
        <v>7756</v>
      </c>
      <c r="C3959" s="64">
        <v>0.47</v>
      </c>
    </row>
    <row r="3960" spans="1:3">
      <c r="A3960" s="59" t="s">
        <v>7757</v>
      </c>
      <c r="B3960" s="60" t="s">
        <v>7758</v>
      </c>
      <c r="C3960" s="61">
        <v>0.48</v>
      </c>
    </row>
    <row r="3961" spans="1:3">
      <c r="A3961" s="62" t="s">
        <v>7759</v>
      </c>
      <c r="B3961" s="63" t="s">
        <v>7760</v>
      </c>
      <c r="C3961" s="64">
        <v>0.45100000000000001</v>
      </c>
    </row>
    <row r="3962" spans="1:3">
      <c r="A3962" s="59" t="s">
        <v>7761</v>
      </c>
      <c r="B3962" s="60" t="s">
        <v>6593</v>
      </c>
      <c r="C3962" s="61">
        <v>0.17849999999999999</v>
      </c>
    </row>
    <row r="3963" spans="1:3">
      <c r="A3963" s="62" t="s">
        <v>7762</v>
      </c>
      <c r="B3963" s="63" t="s">
        <v>6595</v>
      </c>
      <c r="C3963" s="64">
        <v>0.2</v>
      </c>
    </row>
    <row r="3964" spans="1:3">
      <c r="A3964" s="59" t="s">
        <v>7763</v>
      </c>
      <c r="B3964" s="60" t="s">
        <v>6597</v>
      </c>
      <c r="C3964" s="61">
        <v>0.22409999999999999</v>
      </c>
    </row>
    <row r="3965" spans="1:3">
      <c r="A3965" s="62" t="s">
        <v>7764</v>
      </c>
      <c r="B3965" s="63" t="s">
        <v>6599</v>
      </c>
      <c r="C3965" s="64">
        <v>0.22</v>
      </c>
    </row>
    <row r="3966" spans="1:3">
      <c r="A3966" s="59" t="s">
        <v>7765</v>
      </c>
      <c r="B3966" s="60" t="s">
        <v>6601</v>
      </c>
      <c r="C3966" s="61">
        <v>0.2276</v>
      </c>
    </row>
    <row r="3967" spans="1:3">
      <c r="A3967" s="62" t="s">
        <v>7766</v>
      </c>
      <c r="B3967" s="63" t="s">
        <v>6603</v>
      </c>
      <c r="C3967" s="64">
        <v>0.27600000000000002</v>
      </c>
    </row>
    <row r="3968" spans="1:3">
      <c r="A3968" s="59" t="s">
        <v>7767</v>
      </c>
      <c r="B3968" s="60" t="s">
        <v>7768</v>
      </c>
      <c r="C3968" s="61">
        <v>0.23499999999999999</v>
      </c>
    </row>
    <row r="3969" spans="1:3">
      <c r="A3969" s="62" t="s">
        <v>7769</v>
      </c>
      <c r="B3969" s="63" t="s">
        <v>7770</v>
      </c>
      <c r="C3969" s="64">
        <v>0.27200000000000002</v>
      </c>
    </row>
    <row r="3970" spans="1:3">
      <c r="A3970" s="59" t="s">
        <v>7771</v>
      </c>
      <c r="B3970" s="60" t="s">
        <v>7772</v>
      </c>
      <c r="C3970" s="61">
        <v>0.27200000000000002</v>
      </c>
    </row>
    <row r="3971" spans="1:3">
      <c r="A3971" s="62" t="s">
        <v>7773</v>
      </c>
      <c r="B3971" s="63" t="s">
        <v>7774</v>
      </c>
      <c r="C3971" s="64">
        <v>0.32200000000000001</v>
      </c>
    </row>
    <row r="3972" spans="1:3">
      <c r="A3972" s="59" t="s">
        <v>7775</v>
      </c>
      <c r="B3972" s="60" t="s">
        <v>7776</v>
      </c>
      <c r="C3972" s="61">
        <v>0.25600000000000001</v>
      </c>
    </row>
    <row r="3973" spans="1:3">
      <c r="A3973" s="62" t="s">
        <v>7777</v>
      </c>
      <c r="B3973" s="63" t="s">
        <v>7778</v>
      </c>
      <c r="C3973" s="64">
        <v>0.30299999999999999</v>
      </c>
    </row>
    <row r="3974" spans="1:3">
      <c r="A3974" s="59" t="s">
        <v>7779</v>
      </c>
      <c r="B3974" s="60" t="s">
        <v>7780</v>
      </c>
      <c r="C3974" s="61">
        <v>0.29399999999999998</v>
      </c>
    </row>
    <row r="3975" spans="1:3">
      <c r="A3975" s="62" t="s">
        <v>7781</v>
      </c>
      <c r="B3975" s="63" t="s">
        <v>7782</v>
      </c>
      <c r="C3975" s="64">
        <v>0.33900000000000002</v>
      </c>
    </row>
    <row r="3976" spans="1:3">
      <c r="A3976" s="59" t="s">
        <v>7783</v>
      </c>
      <c r="B3976" s="60" t="s">
        <v>6619</v>
      </c>
      <c r="C3976" s="61">
        <v>0</v>
      </c>
    </row>
    <row r="3977" spans="1:3">
      <c r="A3977" s="62" t="s">
        <v>7784</v>
      </c>
      <c r="B3977" s="63" t="s">
        <v>7785</v>
      </c>
      <c r="C3977" s="64">
        <v>0</v>
      </c>
    </row>
    <row r="3978" spans="1:3">
      <c r="A3978" s="59" t="s">
        <v>7786</v>
      </c>
      <c r="B3978" s="60" t="s">
        <v>7787</v>
      </c>
      <c r="C3978" s="61">
        <v>0</v>
      </c>
    </row>
    <row r="3979" spans="1:3">
      <c r="A3979" s="62" t="s">
        <v>7788</v>
      </c>
      <c r="B3979" s="63" t="s">
        <v>7789</v>
      </c>
      <c r="C3979" s="64">
        <v>0</v>
      </c>
    </row>
    <row r="3980" spans="1:3">
      <c r="A3980" s="59" t="s">
        <v>7790</v>
      </c>
      <c r="B3980" s="60" t="s">
        <v>7791</v>
      </c>
      <c r="C3980" s="61">
        <v>2.3010000000000002</v>
      </c>
    </row>
    <row r="3981" spans="1:3">
      <c r="A3981" s="62" t="s">
        <v>7792</v>
      </c>
      <c r="B3981" s="63" t="s">
        <v>7793</v>
      </c>
      <c r="C3981" s="64">
        <v>2.2149999999999999</v>
      </c>
    </row>
    <row r="3982" spans="1:3">
      <c r="A3982" s="59" t="s">
        <v>7794</v>
      </c>
      <c r="B3982" s="60" t="s">
        <v>7795</v>
      </c>
      <c r="C3982" s="61">
        <v>2.63</v>
      </c>
    </row>
    <row r="3983" spans="1:3">
      <c r="A3983" s="62" t="s">
        <v>7796</v>
      </c>
      <c r="B3983" s="63" t="s">
        <v>7797</v>
      </c>
      <c r="C3983" s="64">
        <v>2.6429999999999998</v>
      </c>
    </row>
    <row r="3984" spans="1:3">
      <c r="A3984" s="59" t="s">
        <v>7798</v>
      </c>
      <c r="B3984" s="60" t="s">
        <v>7799</v>
      </c>
      <c r="C3984" s="61">
        <v>0.17499999999999999</v>
      </c>
    </row>
    <row r="3985" spans="1:3">
      <c r="A3985" s="62" t="s">
        <v>7800</v>
      </c>
      <c r="B3985" s="63" t="s">
        <v>7801</v>
      </c>
      <c r="C3985" s="64">
        <v>0.19500000000000001</v>
      </c>
    </row>
    <row r="3986" spans="1:3">
      <c r="A3986" s="59" t="s">
        <v>7802</v>
      </c>
      <c r="B3986" s="60" t="s">
        <v>7803</v>
      </c>
      <c r="C3986" s="61">
        <v>0.19500000000000001</v>
      </c>
    </row>
    <row r="3987" spans="1:3">
      <c r="A3987" s="62" t="s">
        <v>7804</v>
      </c>
      <c r="B3987" s="63" t="s">
        <v>7805</v>
      </c>
      <c r="C3987" s="64">
        <v>0.19600000000000001</v>
      </c>
    </row>
    <row r="3988" spans="1:3">
      <c r="A3988" s="59" t="s">
        <v>7806</v>
      </c>
      <c r="B3988" s="60" t="s">
        <v>7807</v>
      </c>
      <c r="C3988" s="61">
        <v>0.25800000000000001</v>
      </c>
    </row>
    <row r="3989" spans="1:3">
      <c r="A3989" s="62" t="s">
        <v>7808</v>
      </c>
      <c r="B3989" s="63" t="s">
        <v>7809</v>
      </c>
      <c r="C3989" s="64">
        <v>0.51200000000000001</v>
      </c>
    </row>
    <row r="3990" spans="1:3">
      <c r="A3990" s="59" t="s">
        <v>7810</v>
      </c>
      <c r="B3990" s="60" t="s">
        <v>7811</v>
      </c>
      <c r="C3990" s="61">
        <v>0.51200000000000001</v>
      </c>
    </row>
    <row r="3991" spans="1:3">
      <c r="A3991" s="62" t="s">
        <v>7812</v>
      </c>
      <c r="B3991" s="63" t="s">
        <v>7813</v>
      </c>
      <c r="C3991" s="64">
        <v>0.55200000000000005</v>
      </c>
    </row>
    <row r="3992" spans="1:3">
      <c r="A3992" s="59" t="s">
        <v>7814</v>
      </c>
      <c r="B3992" s="60" t="s">
        <v>7815</v>
      </c>
      <c r="C3992" s="61">
        <v>0.55200000000000005</v>
      </c>
    </row>
    <row r="3993" spans="1:3">
      <c r="A3993" s="62" t="s">
        <v>7816</v>
      </c>
      <c r="B3993" s="63" t="s">
        <v>7817</v>
      </c>
      <c r="C3993" s="64">
        <v>0</v>
      </c>
    </row>
    <row r="3994" spans="1:3">
      <c r="A3994" s="59" t="s">
        <v>7818</v>
      </c>
      <c r="B3994" s="60" t="s">
        <v>7819</v>
      </c>
      <c r="C3994" s="61">
        <v>0</v>
      </c>
    </row>
    <row r="3995" spans="1:3">
      <c r="A3995" s="62" t="s">
        <v>7820</v>
      </c>
      <c r="B3995" s="63" t="s">
        <v>7821</v>
      </c>
      <c r="C3995" s="64">
        <v>0.33</v>
      </c>
    </row>
    <row r="3996" spans="1:3">
      <c r="A3996" s="59" t="s">
        <v>7822</v>
      </c>
      <c r="B3996" s="60" t="s">
        <v>7823</v>
      </c>
      <c r="C3996" s="61">
        <v>0.36</v>
      </c>
    </row>
    <row r="3997" spans="1:3">
      <c r="A3997" s="62" t="s">
        <v>7824</v>
      </c>
      <c r="B3997" s="63" t="s">
        <v>7825</v>
      </c>
      <c r="C3997" s="64">
        <v>0.45100000000000001</v>
      </c>
    </row>
    <row r="3998" spans="1:3">
      <c r="A3998" s="59" t="s">
        <v>7826</v>
      </c>
      <c r="B3998" s="60" t="s">
        <v>7827</v>
      </c>
      <c r="C3998" s="61">
        <v>1.01</v>
      </c>
    </row>
    <row r="3999" spans="1:3">
      <c r="A3999" s="62" t="s">
        <v>7828</v>
      </c>
      <c r="B3999" s="63" t="s">
        <v>7829</v>
      </c>
      <c r="C3999" s="64">
        <v>0.98</v>
      </c>
    </row>
    <row r="4000" spans="1:3">
      <c r="A4000" s="59" t="s">
        <v>7830</v>
      </c>
      <c r="B4000" s="60" t="s">
        <v>7831</v>
      </c>
      <c r="C4000" s="61">
        <v>1.01</v>
      </c>
    </row>
    <row r="4001" spans="1:3">
      <c r="A4001" s="62" t="s">
        <v>7832</v>
      </c>
      <c r="B4001" s="63" t="s">
        <v>7833</v>
      </c>
      <c r="C4001" s="64">
        <v>1.143</v>
      </c>
    </row>
    <row r="4002" spans="1:3">
      <c r="A4002" s="59" t="s">
        <v>7834</v>
      </c>
      <c r="B4002" s="60" t="s">
        <v>7835</v>
      </c>
      <c r="C4002" s="61">
        <v>0</v>
      </c>
    </row>
    <row r="4003" spans="1:3">
      <c r="A4003" s="62" t="s">
        <v>7836</v>
      </c>
      <c r="B4003" s="63" t="s">
        <v>7837</v>
      </c>
      <c r="C4003" s="64">
        <v>0</v>
      </c>
    </row>
    <row r="4004" spans="1:3">
      <c r="A4004" s="59" t="s">
        <v>7838</v>
      </c>
      <c r="B4004" s="60" t="s">
        <v>7839</v>
      </c>
      <c r="C4004" s="61">
        <v>0</v>
      </c>
    </row>
    <row r="4005" spans="1:3">
      <c r="A4005" s="62" t="s">
        <v>7840</v>
      </c>
      <c r="B4005" s="63" t="s">
        <v>7841</v>
      </c>
      <c r="C4005" s="64">
        <v>0</v>
      </c>
    </row>
    <row r="4006" spans="1:3">
      <c r="A4006" s="59" t="s">
        <v>7842</v>
      </c>
      <c r="B4006" s="60" t="s">
        <v>7843</v>
      </c>
      <c r="C4006" s="61">
        <v>0</v>
      </c>
    </row>
    <row r="4007" spans="1:3">
      <c r="A4007" s="62" t="s">
        <v>7844</v>
      </c>
      <c r="B4007" s="63" t="s">
        <v>7845</v>
      </c>
      <c r="C4007" s="64">
        <v>0</v>
      </c>
    </row>
    <row r="4008" spans="1:3">
      <c r="A4008" s="59" t="s">
        <v>7846</v>
      </c>
      <c r="B4008" s="60" t="s">
        <v>7847</v>
      </c>
      <c r="C4008" s="61">
        <v>0.309</v>
      </c>
    </row>
    <row r="4009" spans="1:3">
      <c r="A4009" s="62" t="s">
        <v>7848</v>
      </c>
      <c r="B4009" s="63" t="s">
        <v>7849</v>
      </c>
      <c r="C4009" s="64">
        <v>0.214</v>
      </c>
    </row>
    <row r="4010" spans="1:3">
      <c r="A4010" s="59" t="s">
        <v>7850</v>
      </c>
      <c r="B4010" s="60" t="s">
        <v>6652</v>
      </c>
      <c r="C4010" s="61">
        <v>0.36099999999999999</v>
      </c>
    </row>
    <row r="4011" spans="1:3">
      <c r="A4011" s="62" t="s">
        <v>7851</v>
      </c>
      <c r="B4011" s="63" t="s">
        <v>6654</v>
      </c>
      <c r="C4011" s="64">
        <v>0.40500000000000003</v>
      </c>
    </row>
    <row r="4012" spans="1:3">
      <c r="A4012" s="59" t="s">
        <v>7852</v>
      </c>
      <c r="B4012" s="60" t="s">
        <v>7853</v>
      </c>
      <c r="C4012" s="61">
        <v>0.34499999999999997</v>
      </c>
    </row>
    <row r="4013" spans="1:3">
      <c r="A4013" s="62" t="s">
        <v>7854</v>
      </c>
      <c r="B4013" s="63" t="s">
        <v>7855</v>
      </c>
      <c r="C4013" s="64">
        <v>0.39800000000000002</v>
      </c>
    </row>
    <row r="4014" spans="1:3">
      <c r="A4014" s="59" t="s">
        <v>7856</v>
      </c>
      <c r="B4014" s="60" t="s">
        <v>7857</v>
      </c>
      <c r="C4014" s="61">
        <v>0.34499999999999997</v>
      </c>
    </row>
    <row r="4015" spans="1:3">
      <c r="A4015" s="62" t="s">
        <v>7858</v>
      </c>
      <c r="B4015" s="63" t="s">
        <v>7859</v>
      </c>
      <c r="C4015" s="64">
        <v>0.38500000000000001</v>
      </c>
    </row>
    <row r="4016" spans="1:3">
      <c r="A4016" s="59" t="s">
        <v>7860</v>
      </c>
      <c r="B4016" s="60" t="s">
        <v>7861</v>
      </c>
      <c r="C4016" s="61">
        <v>0.18099999999999999</v>
      </c>
    </row>
    <row r="4017" spans="1:3">
      <c r="A4017" s="62" t="s">
        <v>7862</v>
      </c>
      <c r="B4017" s="63" t="s">
        <v>7863</v>
      </c>
      <c r="C4017" s="64">
        <v>0.26400000000000001</v>
      </c>
    </row>
    <row r="4018" spans="1:3">
      <c r="A4018" s="59" t="s">
        <v>7864</v>
      </c>
      <c r="B4018" s="60" t="s">
        <v>7865</v>
      </c>
      <c r="C4018" s="61">
        <v>0</v>
      </c>
    </row>
    <row r="4019" spans="1:3">
      <c r="A4019" s="62" t="s">
        <v>7866</v>
      </c>
      <c r="B4019" s="63" t="s">
        <v>7867</v>
      </c>
      <c r="C4019" s="64">
        <v>0</v>
      </c>
    </row>
    <row r="4020" spans="1:3">
      <c r="A4020" s="59" t="s">
        <v>7868</v>
      </c>
      <c r="B4020" s="60" t="s">
        <v>7869</v>
      </c>
      <c r="C4020" s="61">
        <v>0.434</v>
      </c>
    </row>
    <row r="4021" spans="1:3">
      <c r="A4021" s="62" t="s">
        <v>7870</v>
      </c>
      <c r="B4021" s="63" t="s">
        <v>7871</v>
      </c>
      <c r="C4021" s="64">
        <v>0</v>
      </c>
    </row>
    <row r="4022" spans="1:3">
      <c r="A4022" s="59" t="s">
        <v>7872</v>
      </c>
      <c r="B4022" s="60" t="s">
        <v>7873</v>
      </c>
      <c r="C4022" s="61">
        <v>0</v>
      </c>
    </row>
    <row r="4023" spans="1:3">
      <c r="A4023" s="62" t="s">
        <v>7874</v>
      </c>
      <c r="B4023" s="63" t="s">
        <v>7875</v>
      </c>
      <c r="C4023" s="64">
        <v>0</v>
      </c>
    </row>
    <row r="4024" spans="1:3">
      <c r="A4024" s="59" t="s">
        <v>7876</v>
      </c>
      <c r="B4024" s="60" t="s">
        <v>7877</v>
      </c>
      <c r="C4024" s="61">
        <v>0</v>
      </c>
    </row>
    <row r="4025" spans="1:3">
      <c r="A4025" s="62" t="s">
        <v>7878</v>
      </c>
      <c r="B4025" s="63" t="s">
        <v>7879</v>
      </c>
      <c r="C4025" s="64">
        <v>0</v>
      </c>
    </row>
    <row r="4026" spans="1:3">
      <c r="A4026" s="59" t="s">
        <v>7880</v>
      </c>
      <c r="B4026" s="60" t="s">
        <v>7881</v>
      </c>
      <c r="C4026" s="61">
        <v>0</v>
      </c>
    </row>
    <row r="4027" spans="1:3">
      <c r="A4027" s="62" t="s">
        <v>7882</v>
      </c>
      <c r="B4027" s="63" t="s">
        <v>7883</v>
      </c>
      <c r="C4027" s="64">
        <v>0</v>
      </c>
    </row>
    <row r="4028" spans="1:3">
      <c r="A4028" s="59" t="s">
        <v>7884</v>
      </c>
      <c r="B4028" s="60" t="s">
        <v>7885</v>
      </c>
      <c r="C4028" s="61">
        <v>0</v>
      </c>
    </row>
    <row r="4029" spans="1:3">
      <c r="A4029" s="62" t="s">
        <v>7886</v>
      </c>
      <c r="B4029" s="63" t="s">
        <v>7887</v>
      </c>
      <c r="C4029" s="64">
        <v>0.73899999999999999</v>
      </c>
    </row>
    <row r="4030" spans="1:3">
      <c r="A4030" s="59" t="s">
        <v>7888</v>
      </c>
      <c r="B4030" s="60" t="s">
        <v>6617</v>
      </c>
      <c r="C4030" s="61">
        <v>0</v>
      </c>
    </row>
    <row r="4031" spans="1:3">
      <c r="A4031" s="62" t="s">
        <v>7889</v>
      </c>
      <c r="B4031" s="63" t="s">
        <v>7890</v>
      </c>
      <c r="C4031" s="64">
        <v>0.72399999999999998</v>
      </c>
    </row>
    <row r="4032" spans="1:3">
      <c r="A4032" s="59" t="s">
        <v>7891</v>
      </c>
      <c r="B4032" s="60" t="s">
        <v>7892</v>
      </c>
      <c r="C4032" s="61">
        <v>0</v>
      </c>
    </row>
    <row r="4033" spans="1:3">
      <c r="A4033" s="62" t="s">
        <v>7893</v>
      </c>
      <c r="B4033" s="63" t="s">
        <v>7894</v>
      </c>
      <c r="C4033" s="64">
        <v>0</v>
      </c>
    </row>
    <row r="4034" spans="1:3">
      <c r="A4034" s="59" t="s">
        <v>7895</v>
      </c>
      <c r="B4034" s="60" t="s">
        <v>6660</v>
      </c>
      <c r="C4034" s="61">
        <v>0.875</v>
      </c>
    </row>
    <row r="4035" spans="1:3">
      <c r="A4035" s="62" t="s">
        <v>7896</v>
      </c>
      <c r="B4035" s="63" t="s">
        <v>7897</v>
      </c>
      <c r="C4035" s="64">
        <v>0.83799999999999997</v>
      </c>
    </row>
    <row r="4036" spans="1:3">
      <c r="A4036" s="59" t="s">
        <v>7898</v>
      </c>
      <c r="B4036" s="60" t="s">
        <v>7899</v>
      </c>
      <c r="C4036" s="61">
        <v>0.876</v>
      </c>
    </row>
    <row r="4037" spans="1:3">
      <c r="A4037" s="62" t="s">
        <v>7900</v>
      </c>
      <c r="B4037" s="63" t="s">
        <v>7901</v>
      </c>
      <c r="C4037" s="64">
        <v>0</v>
      </c>
    </row>
    <row r="4038" spans="1:3">
      <c r="A4038" s="59" t="s">
        <v>7902</v>
      </c>
      <c r="B4038" s="60" t="s">
        <v>7903</v>
      </c>
      <c r="C4038" s="61">
        <v>0.91600000000000004</v>
      </c>
    </row>
    <row r="4039" spans="1:3">
      <c r="A4039" s="62" t="s">
        <v>7904</v>
      </c>
      <c r="B4039" s="63" t="s">
        <v>7905</v>
      </c>
      <c r="C4039" s="64">
        <v>0</v>
      </c>
    </row>
    <row r="4040" spans="1:3">
      <c r="A4040" s="59" t="s">
        <v>7906</v>
      </c>
      <c r="B4040" s="60" t="s">
        <v>7907</v>
      </c>
      <c r="C4040" s="61">
        <v>0</v>
      </c>
    </row>
    <row r="4041" spans="1:3">
      <c r="A4041" s="62" t="s">
        <v>7908</v>
      </c>
      <c r="B4041" s="63" t="s">
        <v>7909</v>
      </c>
      <c r="C4041" s="64">
        <v>0</v>
      </c>
    </row>
    <row r="4042" spans="1:3">
      <c r="A4042" s="59" t="s">
        <v>7910</v>
      </c>
      <c r="B4042" s="60" t="s">
        <v>7911</v>
      </c>
      <c r="C4042" s="61">
        <v>0</v>
      </c>
    </row>
    <row r="4043" spans="1:3">
      <c r="A4043" s="62" t="s">
        <v>7912</v>
      </c>
      <c r="B4043" s="63" t="s">
        <v>7913</v>
      </c>
      <c r="C4043" s="64">
        <v>0</v>
      </c>
    </row>
    <row r="4044" spans="1:3">
      <c r="A4044" s="59" t="s">
        <v>7914</v>
      </c>
      <c r="B4044" s="60" t="s">
        <v>7915</v>
      </c>
      <c r="C4044" s="61">
        <v>0</v>
      </c>
    </row>
    <row r="4045" spans="1:3">
      <c r="A4045" s="62" t="s">
        <v>7916</v>
      </c>
      <c r="B4045" s="63" t="s">
        <v>7917</v>
      </c>
      <c r="C4045" s="64">
        <v>0</v>
      </c>
    </row>
    <row r="4046" spans="1:3">
      <c r="A4046" s="59" t="s">
        <v>7918</v>
      </c>
      <c r="B4046" s="60" t="s">
        <v>7919</v>
      </c>
      <c r="C4046" s="61">
        <v>0</v>
      </c>
    </row>
    <row r="4047" spans="1:3">
      <c r="A4047" s="62" t="s">
        <v>7920</v>
      </c>
      <c r="B4047" s="63" t="s">
        <v>7921</v>
      </c>
      <c r="C4047" s="64">
        <v>0</v>
      </c>
    </row>
    <row r="4048" spans="1:3">
      <c r="A4048" s="59" t="s">
        <v>7922</v>
      </c>
      <c r="B4048" s="60" t="s">
        <v>7923</v>
      </c>
      <c r="C4048" s="61">
        <v>0</v>
      </c>
    </row>
    <row r="4049" spans="1:3">
      <c r="A4049" s="62" t="s">
        <v>7924</v>
      </c>
      <c r="B4049" s="63" t="s">
        <v>7925</v>
      </c>
      <c r="C4049" s="64">
        <v>0</v>
      </c>
    </row>
    <row r="4050" spans="1:3">
      <c r="A4050" s="59" t="s">
        <v>7926</v>
      </c>
      <c r="B4050" s="60" t="s">
        <v>7927</v>
      </c>
      <c r="C4050" s="61">
        <v>0</v>
      </c>
    </row>
    <row r="4051" spans="1:3">
      <c r="A4051" s="62" t="s">
        <v>7928</v>
      </c>
      <c r="B4051" s="63" t="s">
        <v>7929</v>
      </c>
      <c r="C4051" s="64">
        <v>0</v>
      </c>
    </row>
    <row r="4052" spans="1:3">
      <c r="A4052" s="59" t="s">
        <v>7930</v>
      </c>
      <c r="B4052" s="60" t="s">
        <v>7931</v>
      </c>
      <c r="C4052" s="61">
        <v>0</v>
      </c>
    </row>
    <row r="4053" spans="1:3">
      <c r="A4053" s="62" t="s">
        <v>7932</v>
      </c>
      <c r="B4053" s="63" t="s">
        <v>7933</v>
      </c>
      <c r="C4053" s="64">
        <v>0</v>
      </c>
    </row>
    <row r="4054" spans="1:3">
      <c r="A4054" s="59" t="s">
        <v>7934</v>
      </c>
      <c r="B4054" s="60" t="s">
        <v>7935</v>
      </c>
      <c r="C4054" s="61">
        <v>0</v>
      </c>
    </row>
    <row r="4055" spans="1:3">
      <c r="A4055" s="62" t="s">
        <v>7936</v>
      </c>
      <c r="B4055" s="63" t="s">
        <v>7937</v>
      </c>
      <c r="C4055" s="64">
        <v>0</v>
      </c>
    </row>
    <row r="4056" spans="1:3">
      <c r="A4056" s="59" t="s">
        <v>7938</v>
      </c>
      <c r="B4056" s="60" t="s">
        <v>7939</v>
      </c>
      <c r="C4056" s="61">
        <v>0</v>
      </c>
    </row>
    <row r="4057" spans="1:3">
      <c r="A4057" s="62" t="s">
        <v>7940</v>
      </c>
      <c r="B4057" s="63" t="s">
        <v>7791</v>
      </c>
      <c r="C4057" s="64">
        <v>2.5710000000000002</v>
      </c>
    </row>
    <row r="4058" spans="1:3">
      <c r="A4058" s="59" t="s">
        <v>7941</v>
      </c>
      <c r="B4058" s="60" t="s">
        <v>7795</v>
      </c>
      <c r="C4058" s="61">
        <v>3.073</v>
      </c>
    </row>
    <row r="4059" spans="1:3">
      <c r="A4059" s="62" t="s">
        <v>7942</v>
      </c>
      <c r="B4059" s="63" t="s">
        <v>7943</v>
      </c>
      <c r="C4059" s="64">
        <v>0</v>
      </c>
    </row>
    <row r="4060" spans="1:3">
      <c r="A4060" s="59" t="s">
        <v>7944</v>
      </c>
      <c r="B4060" s="60" t="s">
        <v>7945</v>
      </c>
      <c r="C4060" s="61">
        <v>0</v>
      </c>
    </row>
    <row r="4061" spans="1:3">
      <c r="A4061" s="62" t="s">
        <v>7946</v>
      </c>
      <c r="B4061" s="63" t="s">
        <v>7947</v>
      </c>
      <c r="C4061" s="64">
        <v>0</v>
      </c>
    </row>
    <row r="4062" spans="1:3">
      <c r="A4062" s="59" t="s">
        <v>7948</v>
      </c>
      <c r="B4062" s="60" t="s">
        <v>7949</v>
      </c>
      <c r="C4062" s="61">
        <v>0</v>
      </c>
    </row>
    <row r="4063" spans="1:3">
      <c r="A4063" s="62" t="s">
        <v>7950</v>
      </c>
      <c r="B4063" s="63" t="s">
        <v>7951</v>
      </c>
      <c r="C4063" s="64">
        <v>2.5289999999999999</v>
      </c>
    </row>
    <row r="4064" spans="1:3">
      <c r="A4064" s="59" t="s">
        <v>7952</v>
      </c>
      <c r="B4064" s="60" t="s">
        <v>7953</v>
      </c>
      <c r="C4064" s="61">
        <v>2.59</v>
      </c>
    </row>
    <row r="4065" spans="1:3">
      <c r="A4065" s="62" t="s">
        <v>7954</v>
      </c>
      <c r="B4065" s="63" t="s">
        <v>7955</v>
      </c>
      <c r="C4065" s="64">
        <v>0</v>
      </c>
    </row>
    <row r="4066" spans="1:3">
      <c r="A4066" s="59" t="s">
        <v>7956</v>
      </c>
      <c r="B4066" s="60" t="s">
        <v>7957</v>
      </c>
      <c r="C4066" s="61">
        <v>0</v>
      </c>
    </row>
    <row r="4067" spans="1:3">
      <c r="A4067" s="62" t="s">
        <v>7958</v>
      </c>
      <c r="B4067" s="63" t="s">
        <v>7959</v>
      </c>
      <c r="C4067" s="64">
        <v>0</v>
      </c>
    </row>
    <row r="4068" spans="1:3">
      <c r="A4068" s="59" t="s">
        <v>7960</v>
      </c>
      <c r="B4068" s="60" t="s">
        <v>7961</v>
      </c>
      <c r="C4068" s="61">
        <v>0</v>
      </c>
    </row>
    <row r="4069" spans="1:3">
      <c r="A4069" s="62" t="s">
        <v>7962</v>
      </c>
      <c r="B4069" s="63" t="s">
        <v>7963</v>
      </c>
      <c r="C4069" s="64">
        <v>0</v>
      </c>
    </row>
    <row r="4070" spans="1:3">
      <c r="A4070" s="59" t="s">
        <v>7964</v>
      </c>
      <c r="B4070" s="60" t="s">
        <v>7965</v>
      </c>
      <c r="C4070" s="61">
        <v>0</v>
      </c>
    </row>
    <row r="4071" spans="1:3">
      <c r="A4071" s="62" t="s">
        <v>7966</v>
      </c>
      <c r="B4071" s="63" t="s">
        <v>7853</v>
      </c>
      <c r="C4071" s="64">
        <v>0</v>
      </c>
    </row>
    <row r="4072" spans="1:3">
      <c r="A4072" s="59" t="s">
        <v>7967</v>
      </c>
      <c r="B4072" s="60" t="s">
        <v>7968</v>
      </c>
      <c r="C4072" s="61">
        <v>0</v>
      </c>
    </row>
    <row r="4073" spans="1:3">
      <c r="A4073" s="62" t="s">
        <v>7969</v>
      </c>
      <c r="B4073" s="63" t="s">
        <v>7970</v>
      </c>
      <c r="C4073" s="64">
        <v>0</v>
      </c>
    </row>
    <row r="4074" spans="1:3">
      <c r="A4074" s="59" t="s">
        <v>7971</v>
      </c>
      <c r="B4074" s="60" t="s">
        <v>7855</v>
      </c>
      <c r="C4074" s="61">
        <v>0</v>
      </c>
    </row>
    <row r="4075" spans="1:3">
      <c r="A4075" s="62" t="s">
        <v>7972</v>
      </c>
      <c r="B4075" s="63" t="s">
        <v>7973</v>
      </c>
      <c r="C4075" s="64">
        <v>0.155</v>
      </c>
    </row>
    <row r="4076" spans="1:3">
      <c r="A4076" s="59" t="s">
        <v>7974</v>
      </c>
      <c r="B4076" s="60" t="s">
        <v>7975</v>
      </c>
      <c r="C4076" s="61">
        <v>0.17199999999999999</v>
      </c>
    </row>
    <row r="4077" spans="1:3">
      <c r="A4077" s="62" t="s">
        <v>7976</v>
      </c>
      <c r="B4077" s="63" t="s">
        <v>7977</v>
      </c>
      <c r="C4077" s="64">
        <v>0.1981</v>
      </c>
    </row>
    <row r="4078" spans="1:3">
      <c r="A4078" s="59" t="s">
        <v>7978</v>
      </c>
      <c r="B4078" s="60" t="s">
        <v>7979</v>
      </c>
      <c r="C4078" s="61">
        <v>0.2737</v>
      </c>
    </row>
    <row r="4079" spans="1:3">
      <c r="A4079" s="62" t="s">
        <v>7980</v>
      </c>
      <c r="B4079" s="63" t="s">
        <v>7981</v>
      </c>
      <c r="C4079" s="64">
        <v>0.20200000000000001</v>
      </c>
    </row>
    <row r="4080" spans="1:3">
      <c r="A4080" s="59" t="s">
        <v>7982</v>
      </c>
      <c r="B4080" s="60" t="s">
        <v>7983</v>
      </c>
      <c r="C4080" s="61">
        <v>0.22220000000000001</v>
      </c>
    </row>
    <row r="4081" spans="1:3">
      <c r="A4081" s="62" t="s">
        <v>7984</v>
      </c>
      <c r="B4081" s="63" t="s">
        <v>7985</v>
      </c>
      <c r="C4081" s="64">
        <v>0.26019999999999999</v>
      </c>
    </row>
    <row r="4082" spans="1:3">
      <c r="A4082" s="59" t="s">
        <v>7986</v>
      </c>
      <c r="B4082" s="60" t="s">
        <v>7987</v>
      </c>
      <c r="C4082" s="61">
        <v>0.33560000000000001</v>
      </c>
    </row>
    <row r="4083" spans="1:3">
      <c r="A4083" s="62" t="s">
        <v>7988</v>
      </c>
      <c r="B4083" s="63" t="s">
        <v>7989</v>
      </c>
      <c r="C4083" s="64">
        <v>0.183</v>
      </c>
    </row>
    <row r="4084" spans="1:3">
      <c r="A4084" s="59" t="s">
        <v>7990</v>
      </c>
      <c r="B4084" s="60" t="s">
        <v>7991</v>
      </c>
      <c r="C4084" s="61">
        <v>0.193</v>
      </c>
    </row>
    <row r="4085" spans="1:3">
      <c r="A4085" s="62" t="s">
        <v>7992</v>
      </c>
      <c r="B4085" s="63" t="s">
        <v>7993</v>
      </c>
      <c r="C4085" s="64">
        <v>0.71199999999999997</v>
      </c>
    </row>
    <row r="4086" spans="1:3">
      <c r="A4086" s="59" t="s">
        <v>7994</v>
      </c>
      <c r="B4086" s="60" t="s">
        <v>7995</v>
      </c>
      <c r="C4086" s="61">
        <v>0.221</v>
      </c>
    </row>
    <row r="4087" spans="1:3">
      <c r="A4087" s="62" t="s">
        <v>7996</v>
      </c>
      <c r="B4087" s="63" t="s">
        <v>7997</v>
      </c>
      <c r="C4087" s="64">
        <v>0.2399</v>
      </c>
    </row>
    <row r="4088" spans="1:3">
      <c r="A4088" s="59" t="s">
        <v>7998</v>
      </c>
      <c r="B4088" s="60" t="s">
        <v>7999</v>
      </c>
      <c r="C4088" s="61">
        <v>0.33700000000000002</v>
      </c>
    </row>
    <row r="4089" spans="1:3">
      <c r="A4089" s="62" t="s">
        <v>8000</v>
      </c>
      <c r="B4089" s="63" t="s">
        <v>8001</v>
      </c>
      <c r="C4089" s="64">
        <v>1.077</v>
      </c>
    </row>
    <row r="4090" spans="1:3">
      <c r="A4090" s="59" t="s">
        <v>8002</v>
      </c>
      <c r="B4090" s="60" t="s">
        <v>8003</v>
      </c>
      <c r="C4090" s="61">
        <v>1.802</v>
      </c>
    </row>
    <row r="4091" spans="1:3">
      <c r="A4091" s="62" t="s">
        <v>8004</v>
      </c>
      <c r="B4091" s="63" t="s">
        <v>7861</v>
      </c>
      <c r="C4091" s="64">
        <v>0</v>
      </c>
    </row>
    <row r="4092" spans="1:3">
      <c r="A4092" s="59" t="s">
        <v>8005</v>
      </c>
      <c r="B4092" s="60" t="s">
        <v>8006</v>
      </c>
      <c r="C4092" s="61">
        <v>2.2000000000000002</v>
      </c>
    </row>
    <row r="4093" spans="1:3">
      <c r="A4093" s="62" t="s">
        <v>8007</v>
      </c>
      <c r="B4093" s="63" t="s">
        <v>8006</v>
      </c>
      <c r="C4093" s="64">
        <v>2.2999999999999998</v>
      </c>
    </row>
    <row r="4094" spans="1:3">
      <c r="A4094" s="59" t="s">
        <v>8008</v>
      </c>
      <c r="B4094" s="60" t="s">
        <v>8009</v>
      </c>
      <c r="C4094" s="61">
        <v>0</v>
      </c>
    </row>
    <row r="4095" spans="1:3">
      <c r="A4095" s="62" t="s">
        <v>8010</v>
      </c>
      <c r="B4095" s="63" t="s">
        <v>8011</v>
      </c>
      <c r="C4095" s="64">
        <v>0</v>
      </c>
    </row>
    <row r="4096" spans="1:3">
      <c r="A4096" s="59" t="s">
        <v>8012</v>
      </c>
      <c r="B4096" s="60" t="s">
        <v>8011</v>
      </c>
      <c r="C4096" s="61">
        <v>0</v>
      </c>
    </row>
    <row r="4097" spans="1:3">
      <c r="A4097" s="62" t="s">
        <v>8013</v>
      </c>
      <c r="B4097" s="63" t="s">
        <v>8014</v>
      </c>
      <c r="C4097" s="64">
        <v>0</v>
      </c>
    </row>
    <row r="4098" spans="1:3">
      <c r="A4098" s="59" t="s">
        <v>8015</v>
      </c>
      <c r="B4098" s="60" t="s">
        <v>8016</v>
      </c>
      <c r="C4098" s="61">
        <v>2</v>
      </c>
    </row>
    <row r="4099" spans="1:3">
      <c r="A4099" s="62" t="s">
        <v>8017</v>
      </c>
      <c r="B4099" s="63" t="s">
        <v>8016</v>
      </c>
      <c r="C4099" s="64">
        <v>0</v>
      </c>
    </row>
    <row r="4100" spans="1:3">
      <c r="A4100" s="59" t="s">
        <v>8018</v>
      </c>
      <c r="B4100" s="60" t="s">
        <v>8019</v>
      </c>
      <c r="C4100" s="61">
        <v>0</v>
      </c>
    </row>
    <row r="4101" spans="1:3">
      <c r="A4101" s="62" t="s">
        <v>8020</v>
      </c>
      <c r="B4101" s="63" t="s">
        <v>8021</v>
      </c>
      <c r="C4101" s="64">
        <v>0</v>
      </c>
    </row>
    <row r="4102" spans="1:3">
      <c r="A4102" s="59" t="s">
        <v>8022</v>
      </c>
      <c r="B4102" s="60" t="s">
        <v>8021</v>
      </c>
      <c r="C4102" s="61">
        <v>0</v>
      </c>
    </row>
    <row r="4103" spans="1:3">
      <c r="A4103" s="62" t="s">
        <v>8023</v>
      </c>
      <c r="B4103" s="63" t="s">
        <v>8024</v>
      </c>
      <c r="C4103" s="64">
        <v>0</v>
      </c>
    </row>
    <row r="4104" spans="1:3">
      <c r="A4104" s="59" t="s">
        <v>8025</v>
      </c>
      <c r="B4104" s="60" t="s">
        <v>8024</v>
      </c>
      <c r="C4104" s="61">
        <v>0</v>
      </c>
    </row>
    <row r="4105" spans="1:3">
      <c r="A4105" s="62" t="s">
        <v>8026</v>
      </c>
      <c r="B4105" s="63" t="s">
        <v>1908</v>
      </c>
      <c r="C4105" s="64">
        <v>0</v>
      </c>
    </row>
    <row r="4106" spans="1:3">
      <c r="A4106" s="59" t="s">
        <v>8027</v>
      </c>
      <c r="B4106" s="60" t="s">
        <v>8006</v>
      </c>
      <c r="C4106" s="61">
        <v>0</v>
      </c>
    </row>
    <row r="4107" spans="1:3">
      <c r="A4107" s="62" t="s">
        <v>8028</v>
      </c>
      <c r="B4107" s="63" t="s">
        <v>8006</v>
      </c>
      <c r="C4107" s="64">
        <v>0</v>
      </c>
    </row>
    <row r="4108" spans="1:3">
      <c r="A4108" s="59" t="s">
        <v>8029</v>
      </c>
      <c r="B4108" s="60" t="s">
        <v>8006</v>
      </c>
      <c r="C4108" s="61">
        <v>2.2000000000000002</v>
      </c>
    </row>
    <row r="4109" spans="1:3">
      <c r="A4109" s="62" t="s">
        <v>8030</v>
      </c>
      <c r="B4109" s="63" t="s">
        <v>8009</v>
      </c>
      <c r="C4109" s="64">
        <v>0</v>
      </c>
    </row>
    <row r="4110" spans="1:3">
      <c r="A4110" s="59" t="s">
        <v>8031</v>
      </c>
      <c r="B4110" s="60" t="s">
        <v>8009</v>
      </c>
      <c r="C4110" s="61">
        <v>0</v>
      </c>
    </row>
    <row r="4111" spans="1:3">
      <c r="A4111" s="62" t="s">
        <v>8032</v>
      </c>
      <c r="B4111" s="63" t="s">
        <v>8011</v>
      </c>
      <c r="C4111" s="64">
        <v>0</v>
      </c>
    </row>
    <row r="4112" spans="1:3">
      <c r="A4112" s="59" t="s">
        <v>8033</v>
      </c>
      <c r="B4112" s="60" t="s">
        <v>8011</v>
      </c>
      <c r="C4112" s="61">
        <v>0</v>
      </c>
    </row>
    <row r="4113" spans="1:3">
      <c r="A4113" s="62" t="s">
        <v>8034</v>
      </c>
      <c r="B4113" s="63" t="s">
        <v>8011</v>
      </c>
      <c r="C4113" s="64">
        <v>0</v>
      </c>
    </row>
    <row r="4114" spans="1:3">
      <c r="A4114" s="59" t="s">
        <v>8035</v>
      </c>
      <c r="B4114" s="60" t="s">
        <v>8014</v>
      </c>
      <c r="C4114" s="61">
        <v>0</v>
      </c>
    </row>
    <row r="4115" spans="1:3">
      <c r="A4115" s="62" t="s">
        <v>8036</v>
      </c>
      <c r="B4115" s="63" t="s">
        <v>8014</v>
      </c>
      <c r="C4115" s="64">
        <v>0</v>
      </c>
    </row>
    <row r="4116" spans="1:3">
      <c r="A4116" s="59" t="s">
        <v>8037</v>
      </c>
      <c r="B4116" s="60" t="s">
        <v>8016</v>
      </c>
      <c r="C4116" s="61">
        <v>0</v>
      </c>
    </row>
    <row r="4117" spans="1:3">
      <c r="A4117" s="62" t="s">
        <v>8038</v>
      </c>
      <c r="B4117" s="63" t="s">
        <v>8016</v>
      </c>
      <c r="C4117" s="64">
        <v>2.2000000000000002</v>
      </c>
    </row>
    <row r="4118" spans="1:3">
      <c r="A4118" s="59" t="s">
        <v>8039</v>
      </c>
      <c r="B4118" s="60" t="s">
        <v>8019</v>
      </c>
      <c r="C4118" s="61">
        <v>0</v>
      </c>
    </row>
    <row r="4119" spans="1:3">
      <c r="A4119" s="62" t="s">
        <v>8040</v>
      </c>
      <c r="B4119" s="63" t="s">
        <v>8019</v>
      </c>
      <c r="C4119" s="64">
        <v>0</v>
      </c>
    </row>
    <row r="4120" spans="1:3">
      <c r="A4120" s="59" t="s">
        <v>8041</v>
      </c>
      <c r="B4120" s="60" t="s">
        <v>8019</v>
      </c>
      <c r="C4120" s="61">
        <v>0</v>
      </c>
    </row>
    <row r="4121" spans="1:3">
      <c r="A4121" s="62" t="s">
        <v>8042</v>
      </c>
      <c r="B4121" s="63" t="s">
        <v>8021</v>
      </c>
      <c r="C4121" s="64">
        <v>0</v>
      </c>
    </row>
    <row r="4122" spans="1:3">
      <c r="A4122" s="59" t="s">
        <v>8043</v>
      </c>
      <c r="B4122" s="60" t="s">
        <v>8021</v>
      </c>
      <c r="C4122" s="61">
        <v>0</v>
      </c>
    </row>
    <row r="4123" spans="1:3">
      <c r="A4123" s="62" t="s">
        <v>8044</v>
      </c>
      <c r="B4123" s="63" t="s">
        <v>8024</v>
      </c>
      <c r="C4123" s="64">
        <v>0</v>
      </c>
    </row>
    <row r="4124" spans="1:3">
      <c r="A4124" s="59" t="s">
        <v>8045</v>
      </c>
      <c r="B4124" s="60" t="s">
        <v>8006</v>
      </c>
      <c r="C4124" s="61">
        <v>2</v>
      </c>
    </row>
    <row r="4125" spans="1:3">
      <c r="A4125" s="62" t="s">
        <v>8046</v>
      </c>
      <c r="B4125" s="63" t="s">
        <v>8006</v>
      </c>
      <c r="C4125" s="64">
        <v>2.2000000000000002</v>
      </c>
    </row>
    <row r="4126" spans="1:3">
      <c r="A4126" s="59" t="s">
        <v>8047</v>
      </c>
      <c r="B4126" s="60" t="s">
        <v>8006</v>
      </c>
      <c r="C4126" s="61">
        <v>0</v>
      </c>
    </row>
    <row r="4127" spans="1:3">
      <c r="A4127" s="62" t="s">
        <v>8048</v>
      </c>
      <c r="B4127" s="63" t="s">
        <v>8006</v>
      </c>
      <c r="C4127" s="64">
        <v>2.2000000000000002</v>
      </c>
    </row>
    <row r="4128" spans="1:3">
      <c r="A4128" s="59" t="s">
        <v>8049</v>
      </c>
      <c r="B4128" s="60" t="s">
        <v>8009</v>
      </c>
      <c r="C4128" s="61">
        <v>0</v>
      </c>
    </row>
    <row r="4129" spans="1:3">
      <c r="A4129" s="62" t="s">
        <v>8050</v>
      </c>
      <c r="B4129" s="63" t="s">
        <v>8009</v>
      </c>
      <c r="C4129" s="64">
        <v>0</v>
      </c>
    </row>
    <row r="4130" spans="1:3">
      <c r="A4130" s="59" t="s">
        <v>8051</v>
      </c>
      <c r="B4130" s="60" t="s">
        <v>8009</v>
      </c>
      <c r="C4130" s="61">
        <v>0</v>
      </c>
    </row>
    <row r="4131" spans="1:3">
      <c r="A4131" s="62" t="s">
        <v>8052</v>
      </c>
      <c r="B4131" s="63" t="s">
        <v>8009</v>
      </c>
      <c r="C4131" s="64">
        <v>0</v>
      </c>
    </row>
    <row r="4132" spans="1:3">
      <c r="A4132" s="59" t="s">
        <v>8053</v>
      </c>
      <c r="B4132" s="60" t="s">
        <v>8009</v>
      </c>
      <c r="C4132" s="61">
        <v>0</v>
      </c>
    </row>
    <row r="4133" spans="1:3">
      <c r="A4133" s="62" t="s">
        <v>8054</v>
      </c>
      <c r="B4133" s="63" t="s">
        <v>8011</v>
      </c>
      <c r="C4133" s="64">
        <v>0</v>
      </c>
    </row>
    <row r="4134" spans="1:3">
      <c r="A4134" s="59" t="s">
        <v>8055</v>
      </c>
      <c r="B4134" s="60" t="s">
        <v>8011</v>
      </c>
      <c r="C4134" s="61">
        <v>2.44</v>
      </c>
    </row>
    <row r="4135" spans="1:3">
      <c r="A4135" s="62" t="s">
        <v>8056</v>
      </c>
      <c r="B4135" s="63" t="s">
        <v>8011</v>
      </c>
      <c r="C4135" s="64">
        <v>0</v>
      </c>
    </row>
    <row r="4136" spans="1:3">
      <c r="A4136" s="59" t="s">
        <v>8057</v>
      </c>
      <c r="B4136" s="60" t="s">
        <v>8014</v>
      </c>
      <c r="C4136" s="61">
        <v>0</v>
      </c>
    </row>
    <row r="4137" spans="1:3">
      <c r="A4137" s="62" t="s">
        <v>8058</v>
      </c>
      <c r="B4137" s="63" t="s">
        <v>8014</v>
      </c>
      <c r="C4137" s="64">
        <v>0</v>
      </c>
    </row>
    <row r="4138" spans="1:3">
      <c r="A4138" s="59" t="s">
        <v>8059</v>
      </c>
      <c r="B4138" s="60" t="s">
        <v>8014</v>
      </c>
      <c r="C4138" s="61">
        <v>0</v>
      </c>
    </row>
    <row r="4139" spans="1:3">
      <c r="A4139" s="62" t="s">
        <v>8060</v>
      </c>
      <c r="B4139" s="63" t="s">
        <v>8014</v>
      </c>
      <c r="C4139" s="64">
        <v>0</v>
      </c>
    </row>
    <row r="4140" spans="1:3">
      <c r="A4140" s="59" t="s">
        <v>8061</v>
      </c>
      <c r="B4140" s="60" t="s">
        <v>8016</v>
      </c>
      <c r="C4140" s="61">
        <v>0</v>
      </c>
    </row>
    <row r="4141" spans="1:3">
      <c r="A4141" s="62" t="s">
        <v>8062</v>
      </c>
      <c r="B4141" s="63" t="s">
        <v>8016</v>
      </c>
      <c r="C4141" s="64">
        <v>2.2000000000000002</v>
      </c>
    </row>
    <row r="4142" spans="1:3">
      <c r="A4142" s="59" t="s">
        <v>8063</v>
      </c>
      <c r="B4142" s="60" t="s">
        <v>8016</v>
      </c>
      <c r="C4142" s="61">
        <v>0</v>
      </c>
    </row>
    <row r="4143" spans="1:3">
      <c r="A4143" s="62" t="s">
        <v>8064</v>
      </c>
      <c r="B4143" s="63" t="s">
        <v>8019</v>
      </c>
      <c r="C4143" s="64">
        <v>0</v>
      </c>
    </row>
    <row r="4144" spans="1:3">
      <c r="A4144" s="59" t="s">
        <v>8065</v>
      </c>
      <c r="B4144" s="60" t="s">
        <v>8021</v>
      </c>
      <c r="C4144" s="61">
        <v>0</v>
      </c>
    </row>
    <row r="4145" spans="1:3">
      <c r="A4145" s="62" t="s">
        <v>8066</v>
      </c>
      <c r="B4145" s="63" t="s">
        <v>8021</v>
      </c>
      <c r="C4145" s="64">
        <v>0</v>
      </c>
    </row>
    <row r="4146" spans="1:3">
      <c r="A4146" s="59" t="s">
        <v>8067</v>
      </c>
      <c r="B4146" s="60" t="s">
        <v>8024</v>
      </c>
      <c r="C4146" s="61">
        <v>0</v>
      </c>
    </row>
    <row r="4147" spans="1:3">
      <c r="A4147" s="62" t="s">
        <v>8068</v>
      </c>
      <c r="B4147" s="63" t="s">
        <v>8024</v>
      </c>
      <c r="C4147" s="64">
        <v>0</v>
      </c>
    </row>
    <row r="4148" spans="1:3">
      <c r="A4148" s="59" t="s">
        <v>8069</v>
      </c>
      <c r="B4148" s="60" t="s">
        <v>8070</v>
      </c>
      <c r="C4148" s="61">
        <v>0.12</v>
      </c>
    </row>
    <row r="4149" spans="1:3">
      <c r="A4149" s="62" t="s">
        <v>8071</v>
      </c>
      <c r="B4149" s="63" t="s">
        <v>8072</v>
      </c>
      <c r="C4149" s="64">
        <v>0.13600000000000001</v>
      </c>
    </row>
    <row r="4150" spans="1:3">
      <c r="A4150" s="59" t="s">
        <v>8073</v>
      </c>
      <c r="B4150" s="60" t="s">
        <v>8074</v>
      </c>
      <c r="C4150" s="61">
        <v>0.154</v>
      </c>
    </row>
    <row r="4151" spans="1:3">
      <c r="A4151" s="62" t="s">
        <v>8075</v>
      </c>
      <c r="B4151" s="63" t="s">
        <v>8076</v>
      </c>
      <c r="C4151" s="64">
        <v>0.17399999999999999</v>
      </c>
    </row>
    <row r="4152" spans="1:3">
      <c r="A4152" s="59" t="s">
        <v>8077</v>
      </c>
      <c r="B4152" s="60" t="s">
        <v>8078</v>
      </c>
      <c r="C4152" s="61">
        <v>0.20399999999999999</v>
      </c>
    </row>
    <row r="4153" spans="1:3">
      <c r="A4153" s="62" t="s">
        <v>8079</v>
      </c>
      <c r="B4153" s="63" t="s">
        <v>8080</v>
      </c>
      <c r="C4153" s="64">
        <v>0.22800000000000001</v>
      </c>
    </row>
    <row r="4154" spans="1:3">
      <c r="A4154" s="59" t="s">
        <v>8081</v>
      </c>
      <c r="B4154" s="60" t="s">
        <v>8082</v>
      </c>
      <c r="C4154" s="61">
        <v>0.38600000000000001</v>
      </c>
    </row>
    <row r="4155" spans="1:3">
      <c r="A4155" s="62" t="s">
        <v>8083</v>
      </c>
      <c r="B4155" s="63" t="s">
        <v>8084</v>
      </c>
      <c r="C4155" s="64">
        <v>0.39500000000000002</v>
      </c>
    </row>
    <row r="4156" spans="1:3">
      <c r="A4156" s="59" t="s">
        <v>8085</v>
      </c>
      <c r="B4156" s="60" t="s">
        <v>8086</v>
      </c>
      <c r="C4156" s="61">
        <v>8.1000000000000003E-2</v>
      </c>
    </row>
    <row r="4157" spans="1:3">
      <c r="A4157" s="62" t="s">
        <v>8087</v>
      </c>
      <c r="B4157" s="63" t="s">
        <v>8088</v>
      </c>
      <c r="C4157" s="64">
        <v>0.51700000000000002</v>
      </c>
    </row>
    <row r="4158" spans="1:3">
      <c r="A4158" s="59" t="s">
        <v>8089</v>
      </c>
      <c r="B4158" s="60" t="s">
        <v>8090</v>
      </c>
      <c r="C4158" s="61">
        <v>0.45500000000000002</v>
      </c>
    </row>
    <row r="4159" spans="1:3">
      <c r="A4159" s="62" t="s">
        <v>8091</v>
      </c>
      <c r="B4159" s="63" t="s">
        <v>8092</v>
      </c>
      <c r="C4159" s="64">
        <v>0.79200000000000004</v>
      </c>
    </row>
    <row r="4160" spans="1:3">
      <c r="A4160" s="59" t="s">
        <v>8093</v>
      </c>
      <c r="B4160" s="60" t="s">
        <v>8094</v>
      </c>
      <c r="C4160" s="61">
        <v>0.70199999999999996</v>
      </c>
    </row>
    <row r="4161" spans="1:3">
      <c r="A4161" s="62" t="s">
        <v>8095</v>
      </c>
      <c r="B4161" s="63" t="s">
        <v>8096</v>
      </c>
      <c r="C4161" s="64">
        <v>7.1999999999999995E-2</v>
      </c>
    </row>
    <row r="4162" spans="1:3">
      <c r="A4162" s="59" t="s">
        <v>8097</v>
      </c>
      <c r="B4162" s="60" t="s">
        <v>8098</v>
      </c>
      <c r="C4162" s="61">
        <v>4.4999999999999998E-2</v>
      </c>
    </row>
    <row r="4163" spans="1:3">
      <c r="A4163" s="62" t="s">
        <v>8099</v>
      </c>
      <c r="B4163" s="63" t="s">
        <v>8100</v>
      </c>
      <c r="C4163" s="64">
        <v>7.5999999999999998E-2</v>
      </c>
    </row>
    <row r="4164" spans="1:3">
      <c r="A4164" s="59" t="s">
        <v>8101</v>
      </c>
      <c r="B4164" s="60" t="s">
        <v>8102</v>
      </c>
      <c r="C4164" s="61">
        <v>0.16900000000000001</v>
      </c>
    </row>
    <row r="4165" spans="1:3">
      <c r="A4165" s="62" t="s">
        <v>8103</v>
      </c>
      <c r="B4165" s="63" t="s">
        <v>8104</v>
      </c>
      <c r="C4165" s="64">
        <v>0.159</v>
      </c>
    </row>
    <row r="4166" spans="1:3">
      <c r="A4166" s="59" t="s">
        <v>8105</v>
      </c>
      <c r="B4166" s="60" t="s">
        <v>8106</v>
      </c>
      <c r="C4166" s="61">
        <v>0</v>
      </c>
    </row>
    <row r="4167" spans="1:3">
      <c r="A4167" s="62" t="s">
        <v>8107</v>
      </c>
      <c r="B4167" s="63" t="s">
        <v>8108</v>
      </c>
      <c r="C4167" s="64">
        <v>0.29399999999999998</v>
      </c>
    </row>
    <row r="4168" spans="1:3">
      <c r="A4168" s="59" t="s">
        <v>8109</v>
      </c>
      <c r="B4168" s="60" t="s">
        <v>8110</v>
      </c>
      <c r="C4168" s="61">
        <v>0</v>
      </c>
    </row>
    <row r="4169" spans="1:3">
      <c r="A4169" s="62" t="s">
        <v>8111</v>
      </c>
      <c r="B4169" s="63" t="s">
        <v>8112</v>
      </c>
      <c r="C4169" s="64">
        <v>6.4000000000000001E-2</v>
      </c>
    </row>
    <row r="4170" spans="1:3">
      <c r="A4170" s="59" t="s">
        <v>8113</v>
      </c>
      <c r="B4170" s="60" t="s">
        <v>8114</v>
      </c>
      <c r="C4170" s="61">
        <v>6.4000000000000001E-2</v>
      </c>
    </row>
    <row r="4171" spans="1:3">
      <c r="A4171" s="62" t="s">
        <v>8115</v>
      </c>
      <c r="B4171" s="63" t="s">
        <v>8116</v>
      </c>
      <c r="C4171" s="64">
        <v>0.11899999999999999</v>
      </c>
    </row>
    <row r="4172" spans="1:3">
      <c r="A4172" s="59" t="s">
        <v>8117</v>
      </c>
      <c r="B4172" s="60" t="s">
        <v>8118</v>
      </c>
      <c r="C4172" s="61">
        <v>0.14899999999999999</v>
      </c>
    </row>
    <row r="4173" spans="1:3">
      <c r="A4173" s="62" t="s">
        <v>8119</v>
      </c>
      <c r="B4173" s="63" t="s">
        <v>8120</v>
      </c>
      <c r="C4173" s="64">
        <v>0.22500000000000001</v>
      </c>
    </row>
    <row r="4174" spans="1:3">
      <c r="A4174" s="59" t="s">
        <v>8121</v>
      </c>
      <c r="B4174" s="60" t="s">
        <v>8122</v>
      </c>
      <c r="C4174" s="61">
        <v>0.40899999999999997</v>
      </c>
    </row>
    <row r="4175" spans="1:3">
      <c r="A4175" s="62" t="s">
        <v>8123</v>
      </c>
      <c r="B4175" s="63" t="s">
        <v>8124</v>
      </c>
      <c r="C4175" s="64">
        <v>0.45100000000000001</v>
      </c>
    </row>
    <row r="4176" spans="1:3">
      <c r="A4176" s="59" t="s">
        <v>8125</v>
      </c>
      <c r="B4176" s="60" t="s">
        <v>8126</v>
      </c>
      <c r="C4176" s="61">
        <v>0.754</v>
      </c>
    </row>
    <row r="4177" spans="1:3">
      <c r="A4177" s="62" t="s">
        <v>8127</v>
      </c>
      <c r="B4177" s="63" t="s">
        <v>8128</v>
      </c>
      <c r="C4177" s="64">
        <v>8.3000000000000004E-2</v>
      </c>
    </row>
    <row r="4178" spans="1:3">
      <c r="A4178" s="59" t="s">
        <v>8129</v>
      </c>
      <c r="B4178" s="60" t="s">
        <v>8130</v>
      </c>
      <c r="C4178" s="61">
        <v>0.12</v>
      </c>
    </row>
    <row r="4179" spans="1:3">
      <c r="A4179" s="62" t="s">
        <v>8131</v>
      </c>
      <c r="B4179" s="63" t="s">
        <v>8132</v>
      </c>
      <c r="C4179" s="64">
        <v>6.7000000000000004E-2</v>
      </c>
    </row>
    <row r="4180" spans="1:3">
      <c r="A4180" s="59" t="s">
        <v>8133</v>
      </c>
      <c r="B4180" s="60" t="s">
        <v>8134</v>
      </c>
      <c r="C4180" s="61">
        <v>5.0999999999999997E-2</v>
      </c>
    </row>
    <row r="4181" spans="1:3">
      <c r="A4181" s="62" t="s">
        <v>8135</v>
      </c>
      <c r="B4181" s="63" t="s">
        <v>8136</v>
      </c>
      <c r="C4181" s="64">
        <v>0</v>
      </c>
    </row>
    <row r="4182" spans="1:3">
      <c r="A4182" s="59" t="s">
        <v>8137</v>
      </c>
      <c r="B4182" s="60" t="s">
        <v>8138</v>
      </c>
      <c r="C4182" s="61">
        <v>0.2</v>
      </c>
    </row>
    <row r="4183" spans="1:3">
      <c r="A4183" s="62" t="s">
        <v>8139</v>
      </c>
      <c r="B4183" s="63" t="s">
        <v>8140</v>
      </c>
      <c r="C4183" s="64">
        <v>0.14799999999999999</v>
      </c>
    </row>
    <row r="4184" spans="1:3">
      <c r="A4184" s="59" t="s">
        <v>8141</v>
      </c>
      <c r="B4184" s="60" t="s">
        <v>8142</v>
      </c>
      <c r="C4184" s="61">
        <v>0.20599999999999999</v>
      </c>
    </row>
    <row r="4185" spans="1:3">
      <c r="A4185" s="62" t="s">
        <v>8143</v>
      </c>
      <c r="B4185" s="63" t="s">
        <v>8144</v>
      </c>
      <c r="C4185" s="64">
        <v>6.4000000000000001E-2</v>
      </c>
    </row>
    <row r="4186" spans="1:3">
      <c r="A4186" s="59" t="s">
        <v>8145</v>
      </c>
      <c r="B4186" s="60" t="s">
        <v>8146</v>
      </c>
      <c r="C4186" s="61">
        <v>5.5E-2</v>
      </c>
    </row>
    <row r="4187" spans="1:3">
      <c r="A4187" s="62" t="s">
        <v>8147</v>
      </c>
      <c r="B4187" s="63" t="s">
        <v>8148</v>
      </c>
      <c r="C4187" s="64">
        <v>0.23</v>
      </c>
    </row>
    <row r="4188" spans="1:3">
      <c r="A4188" s="59" t="s">
        <v>8149</v>
      </c>
      <c r="B4188" s="60" t="s">
        <v>8150</v>
      </c>
      <c r="C4188" s="61">
        <v>0.41299999999999998</v>
      </c>
    </row>
    <row r="4189" spans="1:3">
      <c r="A4189" s="62" t="s">
        <v>8151</v>
      </c>
      <c r="B4189" s="63" t="s">
        <v>8152</v>
      </c>
      <c r="C4189" s="64">
        <v>6.6000000000000003E-2</v>
      </c>
    </row>
    <row r="4190" spans="1:3">
      <c r="A4190" s="59" t="s">
        <v>8153</v>
      </c>
      <c r="B4190" s="60" t="s">
        <v>8108</v>
      </c>
      <c r="C4190" s="61">
        <v>0.27600000000000002</v>
      </c>
    </row>
    <row r="4191" spans="1:3">
      <c r="A4191" s="62" t="s">
        <v>8154</v>
      </c>
      <c r="B4191" s="63" t="s">
        <v>8155</v>
      </c>
      <c r="C4191" s="64">
        <v>0.19600000000000001</v>
      </c>
    </row>
    <row r="4192" spans="1:3">
      <c r="A4192" s="59" t="s">
        <v>8156</v>
      </c>
      <c r="B4192" s="60" t="s">
        <v>8157</v>
      </c>
      <c r="C4192" s="61">
        <v>0.247</v>
      </c>
    </row>
    <row r="4193" spans="1:3">
      <c r="A4193" s="62" t="s">
        <v>8158</v>
      </c>
      <c r="B4193" s="63" t="s">
        <v>8159</v>
      </c>
      <c r="C4193" s="64">
        <v>0.253</v>
      </c>
    </row>
    <row r="4194" spans="1:3">
      <c r="A4194" s="59" t="s">
        <v>8160</v>
      </c>
      <c r="B4194" s="60" t="s">
        <v>8161</v>
      </c>
      <c r="C4194" s="61">
        <v>6.3E-2</v>
      </c>
    </row>
    <row r="4195" spans="1:3">
      <c r="A4195" s="62" t="s">
        <v>8162</v>
      </c>
      <c r="B4195" s="63" t="s">
        <v>8163</v>
      </c>
      <c r="C4195" s="64">
        <v>0.224</v>
      </c>
    </row>
    <row r="4196" spans="1:3">
      <c r="A4196" s="59" t="s">
        <v>8164</v>
      </c>
      <c r="B4196" s="60" t="s">
        <v>8165</v>
      </c>
      <c r="C4196" s="61">
        <v>6.4000000000000001E-2</v>
      </c>
    </row>
    <row r="4197" spans="1:3">
      <c r="A4197" s="62" t="s">
        <v>8166</v>
      </c>
      <c r="B4197" s="63" t="s">
        <v>8167</v>
      </c>
      <c r="C4197" s="64">
        <v>0.11</v>
      </c>
    </row>
    <row r="4198" spans="1:3">
      <c r="A4198" s="59" t="s">
        <v>8168</v>
      </c>
      <c r="B4198" s="60" t="s">
        <v>8169</v>
      </c>
      <c r="C4198" s="61">
        <v>0.192</v>
      </c>
    </row>
    <row r="4199" spans="1:3">
      <c r="A4199" s="62" t="s">
        <v>8170</v>
      </c>
      <c r="B4199" s="63" t="s">
        <v>8171</v>
      </c>
      <c r="C4199" s="64">
        <v>0.21</v>
      </c>
    </row>
    <row r="4200" spans="1:3">
      <c r="A4200" s="59" t="s">
        <v>8172</v>
      </c>
      <c r="B4200" s="60" t="s">
        <v>8173</v>
      </c>
      <c r="C4200" s="61">
        <v>0.1</v>
      </c>
    </row>
    <row r="4201" spans="1:3">
      <c r="A4201" s="62" t="s">
        <v>8174</v>
      </c>
      <c r="B4201" s="63" t="s">
        <v>8175</v>
      </c>
      <c r="C4201" s="64">
        <v>0.17</v>
      </c>
    </row>
    <row r="4202" spans="1:3">
      <c r="A4202" s="59" t="s">
        <v>8176</v>
      </c>
      <c r="B4202" s="60" t="s">
        <v>8177</v>
      </c>
      <c r="C4202" s="61">
        <v>0.24</v>
      </c>
    </row>
    <row r="4203" spans="1:3">
      <c r="A4203" s="62" t="s">
        <v>8178</v>
      </c>
      <c r="B4203" s="63" t="s">
        <v>8179</v>
      </c>
      <c r="C4203" s="64">
        <v>9.4E-2</v>
      </c>
    </row>
    <row r="4204" spans="1:3">
      <c r="A4204" s="59" t="s">
        <v>8180</v>
      </c>
      <c r="B4204" s="60" t="s">
        <v>8181</v>
      </c>
      <c r="C4204" s="61">
        <v>0.21</v>
      </c>
    </row>
    <row r="4205" spans="1:3">
      <c r="A4205" s="62" t="s">
        <v>8182</v>
      </c>
      <c r="B4205" s="63" t="s">
        <v>8183</v>
      </c>
      <c r="C4205" s="64">
        <v>0.32</v>
      </c>
    </row>
    <row r="4206" spans="1:3">
      <c r="A4206" s="59" t="s">
        <v>8184</v>
      </c>
      <c r="B4206" s="60" t="s">
        <v>8185</v>
      </c>
      <c r="C4206" s="61">
        <v>0.312</v>
      </c>
    </row>
    <row r="4207" spans="1:3">
      <c r="A4207" s="62" t="s">
        <v>8186</v>
      </c>
      <c r="B4207" s="63" t="s">
        <v>8187</v>
      </c>
      <c r="C4207" s="64">
        <v>0.21</v>
      </c>
    </row>
    <row r="4208" spans="1:3">
      <c r="A4208" s="59" t="s">
        <v>8188</v>
      </c>
      <c r="B4208" s="60" t="s">
        <v>8189</v>
      </c>
      <c r="C4208" s="61">
        <v>6.8000000000000005E-2</v>
      </c>
    </row>
    <row r="4209" spans="1:3">
      <c r="A4209" s="62" t="s">
        <v>8190</v>
      </c>
      <c r="B4209" s="63" t="s">
        <v>8191</v>
      </c>
      <c r="C4209" s="64">
        <v>0.23599999999999999</v>
      </c>
    </row>
    <row r="4210" spans="1:3">
      <c r="A4210" s="59" t="s">
        <v>8192</v>
      </c>
      <c r="B4210" s="60" t="s">
        <v>8193</v>
      </c>
      <c r="C4210" s="61">
        <v>0.22</v>
      </c>
    </row>
    <row r="4211" spans="1:3">
      <c r="A4211" s="62" t="s">
        <v>8194</v>
      </c>
      <c r="B4211" s="63" t="s">
        <v>8195</v>
      </c>
      <c r="C4211" s="64">
        <v>6.2E-2</v>
      </c>
    </row>
    <row r="4212" spans="1:3">
      <c r="A4212" s="59" t="s">
        <v>8196</v>
      </c>
      <c r="B4212" s="60" t="s">
        <v>8197</v>
      </c>
      <c r="C4212" s="61">
        <v>0.312</v>
      </c>
    </row>
    <row r="4213" spans="1:3">
      <c r="A4213" s="62" t="s">
        <v>8198</v>
      </c>
      <c r="B4213" s="63" t="s">
        <v>8199</v>
      </c>
      <c r="C4213" s="64">
        <v>4.5999999999999999E-2</v>
      </c>
    </row>
    <row r="4214" spans="1:3">
      <c r="A4214" s="59" t="s">
        <v>8200</v>
      </c>
      <c r="B4214" s="60" t="s">
        <v>8201</v>
      </c>
      <c r="C4214" s="61">
        <v>6.6000000000000003E-2</v>
      </c>
    </row>
    <row r="4215" spans="1:3">
      <c r="A4215" s="62" t="s">
        <v>8202</v>
      </c>
      <c r="B4215" s="63" t="s">
        <v>8203</v>
      </c>
      <c r="C4215" s="64">
        <v>0.23400000000000001</v>
      </c>
    </row>
    <row r="4216" spans="1:3">
      <c r="A4216" s="59" t="s">
        <v>8204</v>
      </c>
      <c r="B4216" s="60" t="s">
        <v>8205</v>
      </c>
      <c r="C4216" s="61">
        <v>0.13100000000000001</v>
      </c>
    </row>
    <row r="4217" spans="1:3">
      <c r="A4217" s="62" t="s">
        <v>8206</v>
      </c>
      <c r="B4217" s="63" t="s">
        <v>8207</v>
      </c>
      <c r="C4217" s="64">
        <v>0</v>
      </c>
    </row>
    <row r="4218" spans="1:3">
      <c r="A4218" s="59" t="s">
        <v>8208</v>
      </c>
      <c r="B4218" s="60" t="s">
        <v>8209</v>
      </c>
      <c r="C4218" s="61">
        <v>0</v>
      </c>
    </row>
    <row r="4219" spans="1:3">
      <c r="A4219" s="62" t="s">
        <v>8210</v>
      </c>
      <c r="B4219" s="63" t="s">
        <v>8211</v>
      </c>
      <c r="C4219" s="64">
        <v>0</v>
      </c>
    </row>
    <row r="4220" spans="1:3">
      <c r="A4220" s="59" t="s">
        <v>8212</v>
      </c>
      <c r="B4220" s="60" t="s">
        <v>8213</v>
      </c>
      <c r="C4220" s="61">
        <v>0</v>
      </c>
    </row>
    <row r="4221" spans="1:3">
      <c r="A4221" s="62" t="s">
        <v>8214</v>
      </c>
      <c r="B4221" s="63" t="s">
        <v>8215</v>
      </c>
      <c r="C4221" s="64">
        <v>0</v>
      </c>
    </row>
    <row r="4222" spans="1:3">
      <c r="A4222" s="59" t="s">
        <v>8216</v>
      </c>
      <c r="B4222" s="60" t="s">
        <v>8217</v>
      </c>
      <c r="C4222" s="61">
        <v>0</v>
      </c>
    </row>
    <row r="4223" spans="1:3">
      <c r="A4223" s="62" t="s">
        <v>8218</v>
      </c>
      <c r="B4223" s="63" t="s">
        <v>8219</v>
      </c>
      <c r="C4223" s="64">
        <v>0</v>
      </c>
    </row>
    <row r="4224" spans="1:3">
      <c r="A4224" s="59" t="s">
        <v>8220</v>
      </c>
      <c r="B4224" s="60" t="s">
        <v>8221</v>
      </c>
      <c r="C4224" s="61">
        <v>0</v>
      </c>
    </row>
    <row r="4225" spans="1:3">
      <c r="A4225" s="62" t="s">
        <v>8222</v>
      </c>
      <c r="B4225" s="63" t="s">
        <v>8223</v>
      </c>
      <c r="C4225" s="64">
        <v>0</v>
      </c>
    </row>
    <row r="4226" spans="1:3">
      <c r="A4226" s="59" t="s">
        <v>8224</v>
      </c>
      <c r="B4226" s="60" t="s">
        <v>8225</v>
      </c>
      <c r="C4226" s="61">
        <v>0</v>
      </c>
    </row>
    <row r="4227" spans="1:3">
      <c r="A4227" s="62" t="s">
        <v>8226</v>
      </c>
      <c r="B4227" s="63" t="s">
        <v>8227</v>
      </c>
      <c r="C4227" s="64">
        <v>0</v>
      </c>
    </row>
    <row r="4228" spans="1:3">
      <c r="A4228" s="59" t="s">
        <v>8228</v>
      </c>
      <c r="B4228" s="60" t="s">
        <v>8229</v>
      </c>
      <c r="C4228" s="61">
        <v>0</v>
      </c>
    </row>
    <row r="4229" spans="1:3">
      <c r="A4229" s="62" t="s">
        <v>8230</v>
      </c>
      <c r="B4229" s="63" t="s">
        <v>8231</v>
      </c>
      <c r="C4229" s="64">
        <v>0</v>
      </c>
    </row>
    <row r="4230" spans="1:3">
      <c r="A4230" s="59" t="s">
        <v>8232</v>
      </c>
      <c r="B4230" s="60" t="s">
        <v>8233</v>
      </c>
      <c r="C4230" s="61">
        <v>0</v>
      </c>
    </row>
    <row r="4231" spans="1:3">
      <c r="A4231" s="62" t="s">
        <v>8234</v>
      </c>
      <c r="B4231" s="63" t="s">
        <v>8235</v>
      </c>
      <c r="C4231" s="64">
        <v>0</v>
      </c>
    </row>
    <row r="4232" spans="1:3">
      <c r="A4232" s="59" t="s">
        <v>8236</v>
      </c>
      <c r="B4232" s="60" t="s">
        <v>8237</v>
      </c>
      <c r="C4232" s="61">
        <v>0</v>
      </c>
    </row>
    <row r="4233" spans="1:3">
      <c r="A4233" s="62" t="s">
        <v>8238</v>
      </c>
      <c r="B4233" s="63" t="s">
        <v>8239</v>
      </c>
      <c r="C4233" s="64">
        <v>0</v>
      </c>
    </row>
    <row r="4234" spans="1:3">
      <c r="A4234" s="59" t="s">
        <v>8240</v>
      </c>
      <c r="B4234" s="60" t="s">
        <v>8241</v>
      </c>
      <c r="C4234" s="61">
        <v>0</v>
      </c>
    </row>
    <row r="4235" spans="1:3">
      <c r="A4235" s="62" t="s">
        <v>8242</v>
      </c>
      <c r="B4235" s="63" t="s">
        <v>8243</v>
      </c>
      <c r="C4235" s="64">
        <v>0</v>
      </c>
    </row>
    <row r="4236" spans="1:3">
      <c r="A4236" s="59" t="s">
        <v>8244</v>
      </c>
      <c r="B4236" s="60" t="s">
        <v>8245</v>
      </c>
      <c r="C4236" s="61">
        <v>0</v>
      </c>
    </row>
    <row r="4237" spans="1:3">
      <c r="A4237" s="62" t="s">
        <v>8246</v>
      </c>
      <c r="B4237" s="63" t="s">
        <v>8247</v>
      </c>
      <c r="C4237" s="64">
        <v>0</v>
      </c>
    </row>
    <row r="4238" spans="1:3">
      <c r="A4238" s="59" t="s">
        <v>8248</v>
      </c>
      <c r="B4238" s="60" t="s">
        <v>8249</v>
      </c>
      <c r="C4238" s="61">
        <v>0</v>
      </c>
    </row>
    <row r="4239" spans="1:3">
      <c r="A4239" s="62" t="s">
        <v>8250</v>
      </c>
      <c r="B4239" s="63" t="s">
        <v>8251</v>
      </c>
      <c r="C4239" s="64">
        <v>0</v>
      </c>
    </row>
    <row r="4240" spans="1:3">
      <c r="A4240" s="59" t="s">
        <v>8252</v>
      </c>
      <c r="B4240" s="60" t="s">
        <v>8253</v>
      </c>
      <c r="C4240" s="61">
        <v>0</v>
      </c>
    </row>
    <row r="4241" spans="1:3">
      <c r="A4241" s="62" t="s">
        <v>8254</v>
      </c>
      <c r="B4241" s="63" t="s">
        <v>8255</v>
      </c>
      <c r="C4241" s="64">
        <v>0</v>
      </c>
    </row>
    <row r="4242" spans="1:3">
      <c r="A4242" s="59" t="s">
        <v>8256</v>
      </c>
      <c r="B4242" s="60" t="s">
        <v>8257</v>
      </c>
      <c r="C4242" s="61">
        <v>0</v>
      </c>
    </row>
    <row r="4243" spans="1:3">
      <c r="A4243" s="62" t="s">
        <v>8258</v>
      </c>
      <c r="B4243" s="63" t="s">
        <v>8259</v>
      </c>
      <c r="C4243" s="64">
        <v>0</v>
      </c>
    </row>
    <row r="4244" spans="1:3">
      <c r="A4244" s="59" t="s">
        <v>8260</v>
      </c>
      <c r="B4244" s="60" t="s">
        <v>8261</v>
      </c>
      <c r="C4244" s="61">
        <v>0</v>
      </c>
    </row>
    <row r="4245" spans="1:3">
      <c r="A4245" s="62" t="s">
        <v>8262</v>
      </c>
      <c r="B4245" s="63" t="s">
        <v>8263</v>
      </c>
      <c r="C4245" s="64">
        <v>0</v>
      </c>
    </row>
    <row r="4246" spans="1:3">
      <c r="A4246" s="59" t="s">
        <v>8264</v>
      </c>
      <c r="B4246" s="60" t="s">
        <v>8265</v>
      </c>
      <c r="C4246" s="61">
        <v>0</v>
      </c>
    </row>
    <row r="4247" spans="1:3">
      <c r="A4247" s="62" t="s">
        <v>8266</v>
      </c>
      <c r="B4247" s="63" t="s">
        <v>8267</v>
      </c>
      <c r="C4247" s="64">
        <v>0</v>
      </c>
    </row>
    <row r="4248" spans="1:3">
      <c r="A4248" s="59" t="s">
        <v>8268</v>
      </c>
      <c r="B4248" s="60" t="s">
        <v>8269</v>
      </c>
      <c r="C4248" s="61">
        <v>0</v>
      </c>
    </row>
    <row r="4249" spans="1:3">
      <c r="A4249" s="62" t="s">
        <v>8270</v>
      </c>
      <c r="B4249" s="63" t="s">
        <v>8271</v>
      </c>
      <c r="C4249" s="64">
        <v>0</v>
      </c>
    </row>
    <row r="4250" spans="1:3">
      <c r="A4250" s="59" t="s">
        <v>8272</v>
      </c>
      <c r="B4250" s="60" t="s">
        <v>8273</v>
      </c>
      <c r="C4250" s="61">
        <v>0</v>
      </c>
    </row>
    <row r="4251" spans="1:3">
      <c r="A4251" s="62" t="s">
        <v>8274</v>
      </c>
      <c r="B4251" s="63" t="s">
        <v>8275</v>
      </c>
      <c r="C4251" s="64">
        <v>0</v>
      </c>
    </row>
    <row r="4252" spans="1:3">
      <c r="A4252" s="59" t="s">
        <v>8276</v>
      </c>
      <c r="B4252" s="60" t="s">
        <v>8277</v>
      </c>
      <c r="C4252" s="61">
        <v>0</v>
      </c>
    </row>
    <row r="4253" spans="1:3">
      <c r="A4253" s="62" t="s">
        <v>8278</v>
      </c>
      <c r="B4253" s="63" t="s">
        <v>8279</v>
      </c>
      <c r="C4253" s="64">
        <v>0</v>
      </c>
    </row>
    <row r="4254" spans="1:3">
      <c r="A4254" s="59" t="s">
        <v>8280</v>
      </c>
      <c r="B4254" s="60" t="s">
        <v>8281</v>
      </c>
      <c r="C4254" s="61">
        <v>0</v>
      </c>
    </row>
    <row r="4255" spans="1:3">
      <c r="A4255" s="62" t="s">
        <v>8282</v>
      </c>
      <c r="B4255" s="63" t="s">
        <v>8283</v>
      </c>
      <c r="C4255" s="64">
        <v>0</v>
      </c>
    </row>
    <row r="4256" spans="1:3">
      <c r="A4256" s="59" t="s">
        <v>8284</v>
      </c>
      <c r="B4256" s="60" t="s">
        <v>8285</v>
      </c>
      <c r="C4256" s="61">
        <v>0.08</v>
      </c>
    </row>
    <row r="4257" spans="1:3">
      <c r="A4257" s="62" t="s">
        <v>8286</v>
      </c>
      <c r="B4257" s="63" t="s">
        <v>8287</v>
      </c>
      <c r="C4257" s="64">
        <v>0</v>
      </c>
    </row>
    <row r="4258" spans="1:3">
      <c r="A4258" s="59" t="s">
        <v>8288</v>
      </c>
      <c r="B4258" s="60" t="s">
        <v>8289</v>
      </c>
      <c r="C4258" s="61">
        <v>6.3E-2</v>
      </c>
    </row>
    <row r="4259" spans="1:3">
      <c r="A4259" s="62" t="s">
        <v>8290</v>
      </c>
      <c r="B4259" s="63" t="s">
        <v>8291</v>
      </c>
      <c r="C4259" s="64">
        <v>5.3999999999999999E-2</v>
      </c>
    </row>
    <row r="4260" spans="1:3">
      <c r="A4260" s="59" t="s">
        <v>8292</v>
      </c>
      <c r="B4260" s="60" t="s">
        <v>8293</v>
      </c>
      <c r="C4260" s="61">
        <v>0</v>
      </c>
    </row>
    <row r="4261" spans="1:3">
      <c r="A4261" s="62" t="s">
        <v>8294</v>
      </c>
      <c r="B4261" s="63" t="s">
        <v>8293</v>
      </c>
      <c r="C4261" s="64">
        <v>0</v>
      </c>
    </row>
    <row r="4262" spans="1:3">
      <c r="A4262" s="59" t="s">
        <v>8295</v>
      </c>
      <c r="B4262" s="60" t="s">
        <v>8296</v>
      </c>
      <c r="C4262" s="61">
        <v>0</v>
      </c>
    </row>
    <row r="4263" spans="1:3">
      <c r="A4263" s="62" t="s">
        <v>8297</v>
      </c>
      <c r="B4263" s="63" t="s">
        <v>8298</v>
      </c>
      <c r="C4263" s="64">
        <v>0</v>
      </c>
    </row>
    <row r="4264" spans="1:3">
      <c r="A4264" s="59" t="s">
        <v>8299</v>
      </c>
      <c r="B4264" s="60" t="s">
        <v>8300</v>
      </c>
      <c r="C4264" s="61">
        <v>0</v>
      </c>
    </row>
    <row r="4265" spans="1:3">
      <c r="A4265" s="62" t="s">
        <v>8301</v>
      </c>
      <c r="B4265" s="63" t="s">
        <v>8302</v>
      </c>
      <c r="C4265" s="64">
        <v>1E-3</v>
      </c>
    </row>
    <row r="4266" spans="1:3">
      <c r="A4266" s="59" t="s">
        <v>8303</v>
      </c>
      <c r="B4266" s="60" t="s">
        <v>8304</v>
      </c>
      <c r="C4266" s="61">
        <v>8.9999999999999993E-3</v>
      </c>
    </row>
    <row r="4267" spans="1:3">
      <c r="A4267" s="62" t="s">
        <v>8305</v>
      </c>
      <c r="B4267" s="63" t="s">
        <v>8306</v>
      </c>
      <c r="C4267" s="64">
        <v>1E-3</v>
      </c>
    </row>
    <row r="4268" spans="1:3">
      <c r="A4268" s="59" t="s">
        <v>8307</v>
      </c>
      <c r="B4268" s="60" t="s">
        <v>8308</v>
      </c>
      <c r="C4268" s="61">
        <v>0</v>
      </c>
    </row>
    <row r="4269" spans="1:3">
      <c r="A4269" s="62" t="s">
        <v>8309</v>
      </c>
      <c r="B4269" s="63" t="s">
        <v>8310</v>
      </c>
      <c r="C4269" s="64">
        <v>5.0000000000000001E-4</v>
      </c>
    </row>
    <row r="4270" spans="1:3">
      <c r="A4270" s="59" t="s">
        <v>8311</v>
      </c>
      <c r="B4270" s="60" t="s">
        <v>8312</v>
      </c>
      <c r="C4270" s="61">
        <v>6.0000000000000001E-3</v>
      </c>
    </row>
    <row r="4271" spans="1:3">
      <c r="A4271" s="62" t="s">
        <v>8313</v>
      </c>
      <c r="B4271" s="63" t="s">
        <v>8314</v>
      </c>
      <c r="C4271" s="64">
        <v>7.0000000000000001E-3</v>
      </c>
    </row>
    <row r="4272" spans="1:3">
      <c r="A4272" s="59" t="s">
        <v>8315</v>
      </c>
      <c r="B4272" s="60" t="s">
        <v>8316</v>
      </c>
      <c r="C4272" s="61">
        <v>1E-3</v>
      </c>
    </row>
    <row r="4273" spans="1:3">
      <c r="A4273" s="62" t="s">
        <v>8317</v>
      </c>
      <c r="B4273" s="63" t="s">
        <v>8318</v>
      </c>
      <c r="C4273" s="64">
        <v>6.0000000000000001E-3</v>
      </c>
    </row>
    <row r="4274" spans="1:3">
      <c r="A4274" s="59" t="s">
        <v>8319</v>
      </c>
      <c r="B4274" s="60" t="s">
        <v>8320</v>
      </c>
      <c r="C4274" s="61">
        <v>1E-3</v>
      </c>
    </row>
    <row r="4275" spans="1:3">
      <c r="A4275" s="62" t="s">
        <v>8321</v>
      </c>
      <c r="B4275" s="63" t="s">
        <v>8322</v>
      </c>
      <c r="C4275" s="64">
        <v>5.0000000000000001E-3</v>
      </c>
    </row>
    <row r="4276" spans="1:3">
      <c r="A4276" s="59" t="s">
        <v>8323</v>
      </c>
      <c r="B4276" s="60" t="s">
        <v>8324</v>
      </c>
      <c r="C4276" s="61">
        <v>5.0000000000000001E-3</v>
      </c>
    </row>
    <row r="4277" spans="1:3">
      <c r="A4277" s="62" t="s">
        <v>8325</v>
      </c>
      <c r="B4277" s="63" t="s">
        <v>8326</v>
      </c>
      <c r="C4277" s="64">
        <v>7.0000000000000001E-3</v>
      </c>
    </row>
    <row r="4278" spans="1:3">
      <c r="A4278" s="59" t="s">
        <v>8327</v>
      </c>
      <c r="B4278" s="60" t="s">
        <v>8328</v>
      </c>
      <c r="C4278" s="61">
        <v>2E-3</v>
      </c>
    </row>
    <row r="4279" spans="1:3">
      <c r="A4279" s="62" t="s">
        <v>8329</v>
      </c>
      <c r="B4279" s="63" t="s">
        <v>8318</v>
      </c>
      <c r="C4279" s="64">
        <v>7.0000000000000001E-3</v>
      </c>
    </row>
    <row r="4280" spans="1:3">
      <c r="A4280" s="59" t="s">
        <v>8330</v>
      </c>
      <c r="B4280" s="60" t="s">
        <v>8331</v>
      </c>
      <c r="C4280" s="61">
        <v>5.0000000000000001E-3</v>
      </c>
    </row>
    <row r="4281" spans="1:3">
      <c r="A4281" s="62" t="s">
        <v>8332</v>
      </c>
      <c r="B4281" s="63" t="s">
        <v>8333</v>
      </c>
      <c r="C4281" s="64">
        <v>8.9999999999999993E-3</v>
      </c>
    </row>
    <row r="4282" spans="1:3">
      <c r="A4282" s="59" t="s">
        <v>8334</v>
      </c>
      <c r="B4282" s="60" t="s">
        <v>8335</v>
      </c>
      <c r="C4282" s="61">
        <v>5.0000000000000001E-3</v>
      </c>
    </row>
    <row r="4283" spans="1:3">
      <c r="A4283" s="62" t="s">
        <v>8336</v>
      </c>
      <c r="B4283" s="63" t="s">
        <v>8337</v>
      </c>
      <c r="C4283" s="64">
        <v>5.0000000000000001E-3</v>
      </c>
    </row>
    <row r="4284" spans="1:3">
      <c r="A4284" s="59" t="s">
        <v>8338</v>
      </c>
      <c r="B4284" s="60" t="s">
        <v>8339</v>
      </c>
      <c r="C4284" s="61">
        <v>8.0000000000000002E-3</v>
      </c>
    </row>
    <row r="4285" spans="1:3">
      <c r="A4285" s="62" t="s">
        <v>8340</v>
      </c>
      <c r="B4285" s="63" t="s">
        <v>8341</v>
      </c>
      <c r="C4285" s="64">
        <v>4.0000000000000001E-3</v>
      </c>
    </row>
    <row r="4286" spans="1:3">
      <c r="A4286" s="59" t="s">
        <v>8342</v>
      </c>
      <c r="B4286" s="60" t="s">
        <v>8343</v>
      </c>
      <c r="C4286" s="61">
        <v>5.0000000000000001E-3</v>
      </c>
    </row>
    <row r="4287" spans="1:3">
      <c r="A4287" s="62" t="s">
        <v>8344</v>
      </c>
      <c r="B4287" s="63" t="s">
        <v>8345</v>
      </c>
      <c r="C4287" s="64">
        <v>5.0000000000000001E-3</v>
      </c>
    </row>
    <row r="4288" spans="1:3">
      <c r="A4288" s="59" t="s">
        <v>8346</v>
      </c>
      <c r="B4288" s="60" t="s">
        <v>8347</v>
      </c>
      <c r="C4288" s="61">
        <v>5.0000000000000001E-3</v>
      </c>
    </row>
    <row r="4289" spans="1:3">
      <c r="A4289" s="62" t="s">
        <v>8348</v>
      </c>
      <c r="B4289" s="63" t="s">
        <v>8349</v>
      </c>
      <c r="C4289" s="64">
        <v>5.0000000000000001E-3</v>
      </c>
    </row>
    <row r="4290" spans="1:3">
      <c r="A4290" s="59" t="s">
        <v>8350</v>
      </c>
      <c r="B4290" s="60" t="s">
        <v>8351</v>
      </c>
      <c r="C4290" s="61">
        <v>5.0000000000000001E-3</v>
      </c>
    </row>
    <row r="4291" spans="1:3">
      <c r="A4291" s="62" t="s">
        <v>8352</v>
      </c>
      <c r="B4291" s="63" t="s">
        <v>8353</v>
      </c>
      <c r="C4291" s="64">
        <v>5.0000000000000001E-3</v>
      </c>
    </row>
    <row r="4292" spans="1:3">
      <c r="A4292" s="59" t="s">
        <v>8354</v>
      </c>
      <c r="B4292" s="60" t="s">
        <v>8355</v>
      </c>
      <c r="C4292" s="61">
        <v>6.0000000000000001E-3</v>
      </c>
    </row>
    <row r="4293" spans="1:3">
      <c r="A4293" s="62" t="s">
        <v>8356</v>
      </c>
      <c r="B4293" s="63" t="s">
        <v>8357</v>
      </c>
      <c r="C4293" s="64">
        <v>6.0000000000000001E-3</v>
      </c>
    </row>
    <row r="4294" spans="1:3">
      <c r="A4294" s="59" t="s">
        <v>8358</v>
      </c>
      <c r="B4294" s="60" t="s">
        <v>8359</v>
      </c>
      <c r="C4294" s="61">
        <v>6.0000000000000001E-3</v>
      </c>
    </row>
    <row r="4295" spans="1:3">
      <c r="A4295" s="62" t="s">
        <v>8360</v>
      </c>
      <c r="B4295" s="63" t="s">
        <v>8361</v>
      </c>
      <c r="C4295" s="64">
        <v>6.0000000000000001E-3</v>
      </c>
    </row>
    <row r="4296" spans="1:3">
      <c r="A4296" s="59" t="s">
        <v>8362</v>
      </c>
      <c r="B4296" s="60" t="s">
        <v>8363</v>
      </c>
      <c r="C4296" s="61">
        <v>6.0000000000000001E-3</v>
      </c>
    </row>
    <row r="4297" spans="1:3">
      <c r="A4297" s="62" t="s">
        <v>8364</v>
      </c>
      <c r="B4297" s="63" t="s">
        <v>8365</v>
      </c>
      <c r="C4297" s="64">
        <v>6.0000000000000001E-3</v>
      </c>
    </row>
    <row r="4298" spans="1:3">
      <c r="A4298" s="59" t="s">
        <v>8366</v>
      </c>
      <c r="B4298" s="60" t="s">
        <v>8367</v>
      </c>
      <c r="C4298" s="61">
        <v>6.0000000000000001E-3</v>
      </c>
    </row>
    <row r="4299" spans="1:3">
      <c r="A4299" s="62" t="s">
        <v>8368</v>
      </c>
      <c r="B4299" s="63" t="s">
        <v>8369</v>
      </c>
      <c r="C4299" s="64">
        <v>6.0000000000000001E-3</v>
      </c>
    </row>
    <row r="4300" spans="1:3">
      <c r="A4300" s="59" t="s">
        <v>8370</v>
      </c>
      <c r="B4300" s="60" t="s">
        <v>8371</v>
      </c>
      <c r="C4300" s="61">
        <v>6.0000000000000001E-3</v>
      </c>
    </row>
    <row r="4301" spans="1:3">
      <c r="A4301" s="62" t="s">
        <v>8372</v>
      </c>
      <c r="B4301" s="63" t="s">
        <v>8373</v>
      </c>
      <c r="C4301" s="64">
        <v>7.0000000000000001E-3</v>
      </c>
    </row>
    <row r="4302" spans="1:3">
      <c r="A4302" s="59" t="s">
        <v>8374</v>
      </c>
      <c r="B4302" s="60" t="s">
        <v>8375</v>
      </c>
      <c r="C4302" s="61">
        <v>6.0000000000000001E-3</v>
      </c>
    </row>
    <row r="4303" spans="1:3">
      <c r="A4303" s="62" t="s">
        <v>8376</v>
      </c>
      <c r="B4303" s="63" t="s">
        <v>8377</v>
      </c>
      <c r="C4303" s="64">
        <v>5.0000000000000001E-3</v>
      </c>
    </row>
    <row r="4304" spans="1:3">
      <c r="A4304" s="59" t="s">
        <v>8378</v>
      </c>
      <c r="B4304" s="60" t="s">
        <v>8379</v>
      </c>
      <c r="C4304" s="61">
        <v>5.0000000000000001E-3</v>
      </c>
    </row>
    <row r="4305" spans="1:3">
      <c r="A4305" s="62" t="s">
        <v>8380</v>
      </c>
      <c r="B4305" s="63" t="s">
        <v>8381</v>
      </c>
      <c r="C4305" s="64">
        <v>6.0000000000000001E-3</v>
      </c>
    </row>
    <row r="4306" spans="1:3">
      <c r="A4306" s="59" t="s">
        <v>8382</v>
      </c>
      <c r="B4306" s="60" t="s">
        <v>8383</v>
      </c>
      <c r="C4306" s="61">
        <v>6.0000000000000001E-3</v>
      </c>
    </row>
    <row r="4307" spans="1:3">
      <c r="A4307" s="62" t="s">
        <v>8384</v>
      </c>
      <c r="B4307" s="63" t="s">
        <v>8385</v>
      </c>
      <c r="C4307" s="64">
        <v>2E-3</v>
      </c>
    </row>
    <row r="4308" spans="1:3">
      <c r="A4308" s="59" t="s">
        <v>8386</v>
      </c>
      <c r="B4308" s="60" t="s">
        <v>8387</v>
      </c>
      <c r="C4308" s="61">
        <v>2E-3</v>
      </c>
    </row>
    <row r="4309" spans="1:3">
      <c r="A4309" s="62" t="s">
        <v>8388</v>
      </c>
      <c r="B4309" s="63" t="s">
        <v>8389</v>
      </c>
      <c r="C4309" s="64">
        <v>3.0000000000000001E-3</v>
      </c>
    </row>
    <row r="4310" spans="1:3">
      <c r="A4310" s="59" t="s">
        <v>8390</v>
      </c>
      <c r="B4310" s="60" t="s">
        <v>8391</v>
      </c>
      <c r="C4310" s="61">
        <v>3.0000000000000001E-3</v>
      </c>
    </row>
    <row r="4311" spans="1:3">
      <c r="A4311" s="62" t="s">
        <v>8392</v>
      </c>
      <c r="B4311" s="63" t="s">
        <v>8393</v>
      </c>
      <c r="C4311" s="64">
        <v>3.0000000000000001E-3</v>
      </c>
    </row>
    <row r="4312" spans="1:3">
      <c r="A4312" s="59" t="s">
        <v>8394</v>
      </c>
      <c r="B4312" s="60" t="s">
        <v>8395</v>
      </c>
      <c r="C4312" s="61">
        <v>4.0000000000000001E-3</v>
      </c>
    </row>
    <row r="4313" spans="1:3">
      <c r="A4313" s="62" t="s">
        <v>8396</v>
      </c>
      <c r="B4313" s="63" t="s">
        <v>8397</v>
      </c>
      <c r="C4313" s="64">
        <v>5.0000000000000001E-3</v>
      </c>
    </row>
    <row r="4314" spans="1:3">
      <c r="A4314" s="59" t="s">
        <v>8398</v>
      </c>
      <c r="B4314" s="60" t="s">
        <v>8399</v>
      </c>
      <c r="C4314" s="61">
        <v>5.0000000000000001E-3</v>
      </c>
    </row>
    <row r="4315" spans="1:3">
      <c r="A4315" s="62" t="s">
        <v>8400</v>
      </c>
      <c r="B4315" s="63" t="s">
        <v>8401</v>
      </c>
      <c r="C4315" s="64">
        <v>5.0000000000000001E-3</v>
      </c>
    </row>
    <row r="4316" spans="1:3">
      <c r="A4316" s="59" t="s">
        <v>8402</v>
      </c>
      <c r="B4316" s="60" t="s">
        <v>8403</v>
      </c>
      <c r="C4316" s="61">
        <v>3.0000000000000001E-3</v>
      </c>
    </row>
    <row r="4317" spans="1:3">
      <c r="A4317" s="62" t="s">
        <v>8404</v>
      </c>
      <c r="B4317" s="63" t="s">
        <v>8405</v>
      </c>
      <c r="C4317" s="64">
        <v>3.0000000000000001E-3</v>
      </c>
    </row>
    <row r="4318" spans="1:3">
      <c r="A4318" s="59" t="s">
        <v>8406</v>
      </c>
      <c r="B4318" s="60" t="s">
        <v>8407</v>
      </c>
      <c r="C4318" s="61">
        <v>3.0000000000000001E-3</v>
      </c>
    </row>
    <row r="4319" spans="1:3">
      <c r="A4319" s="62" t="s">
        <v>8408</v>
      </c>
      <c r="B4319" s="63" t="s">
        <v>8409</v>
      </c>
      <c r="C4319" s="64">
        <v>3.0000000000000001E-3</v>
      </c>
    </row>
    <row r="4320" spans="1:3">
      <c r="A4320" s="59" t="s">
        <v>8410</v>
      </c>
      <c r="B4320" s="60" t="s">
        <v>8411</v>
      </c>
      <c r="C4320" s="61">
        <v>3.0000000000000001E-3</v>
      </c>
    </row>
    <row r="4321" spans="1:3">
      <c r="A4321" s="62" t="s">
        <v>8412</v>
      </c>
      <c r="B4321" s="63" t="s">
        <v>8413</v>
      </c>
      <c r="C4321" s="64">
        <v>3.0000000000000001E-3</v>
      </c>
    </row>
    <row r="4322" spans="1:3">
      <c r="A4322" s="59" t="s">
        <v>8414</v>
      </c>
      <c r="B4322" s="60" t="s">
        <v>8415</v>
      </c>
      <c r="C4322" s="61">
        <v>2E-3</v>
      </c>
    </row>
    <row r="4323" spans="1:3">
      <c r="A4323" s="62" t="s">
        <v>8416</v>
      </c>
      <c r="B4323" s="63" t="s">
        <v>8417</v>
      </c>
      <c r="C4323" s="64">
        <v>2E-3</v>
      </c>
    </row>
    <row r="4324" spans="1:3">
      <c r="A4324" s="59" t="s">
        <v>8418</v>
      </c>
      <c r="B4324" s="60" t="s">
        <v>8419</v>
      </c>
      <c r="C4324" s="61">
        <v>2E-3</v>
      </c>
    </row>
    <row r="4325" spans="1:3">
      <c r="A4325" s="62" t="s">
        <v>8420</v>
      </c>
      <c r="B4325" s="63" t="s">
        <v>8421</v>
      </c>
      <c r="C4325" s="64">
        <v>2E-3</v>
      </c>
    </row>
    <row r="4326" spans="1:3">
      <c r="A4326" s="59" t="s">
        <v>8422</v>
      </c>
      <c r="B4326" s="60" t="s">
        <v>8423</v>
      </c>
      <c r="C4326" s="61">
        <v>2E-3</v>
      </c>
    </row>
    <row r="4327" spans="1:3">
      <c r="A4327" s="62" t="s">
        <v>8424</v>
      </c>
      <c r="B4327" s="63" t="s">
        <v>8425</v>
      </c>
      <c r="C4327" s="64">
        <v>2E-3</v>
      </c>
    </row>
    <row r="4328" spans="1:3">
      <c r="A4328" s="59" t="s">
        <v>8426</v>
      </c>
      <c r="B4328" s="60" t="s">
        <v>8427</v>
      </c>
      <c r="C4328" s="61">
        <v>3.0000000000000001E-3</v>
      </c>
    </row>
    <row r="4329" spans="1:3">
      <c r="A4329" s="62" t="s">
        <v>8428</v>
      </c>
      <c r="B4329" s="63" t="s">
        <v>8429</v>
      </c>
      <c r="C4329" s="64">
        <v>2E-3</v>
      </c>
    </row>
    <row r="4330" spans="1:3">
      <c r="A4330" s="59" t="s">
        <v>8430</v>
      </c>
      <c r="B4330" s="60" t="s">
        <v>8431</v>
      </c>
      <c r="C4330" s="61">
        <v>2E-3</v>
      </c>
    </row>
    <row r="4331" spans="1:3">
      <c r="A4331" s="62" t="s">
        <v>8432</v>
      </c>
      <c r="B4331" s="63" t="s">
        <v>8433</v>
      </c>
      <c r="C4331" s="64">
        <v>6.0000000000000001E-3</v>
      </c>
    </row>
    <row r="4332" spans="1:3">
      <c r="A4332" s="59" t="s">
        <v>8434</v>
      </c>
      <c r="B4332" s="60" t="s">
        <v>8435</v>
      </c>
      <c r="C4332" s="61">
        <v>2E-3</v>
      </c>
    </row>
    <row r="4333" spans="1:3">
      <c r="A4333" s="62" t="s">
        <v>8436</v>
      </c>
      <c r="B4333" s="63" t="s">
        <v>8437</v>
      </c>
      <c r="C4333" s="64">
        <v>1.7999999999999999E-2</v>
      </c>
    </row>
    <row r="4334" spans="1:3">
      <c r="A4334" s="59" t="s">
        <v>8438</v>
      </c>
      <c r="B4334" s="60" t="s">
        <v>8439</v>
      </c>
      <c r="C4334" s="61">
        <v>0</v>
      </c>
    </row>
    <row r="4335" spans="1:3">
      <c r="A4335" s="62" t="s">
        <v>8440</v>
      </c>
      <c r="B4335" s="63" t="s">
        <v>8441</v>
      </c>
      <c r="C4335" s="64">
        <v>1E-3</v>
      </c>
    </row>
    <row r="4336" spans="1:3">
      <c r="A4336" s="59" t="s">
        <v>8442</v>
      </c>
      <c r="B4336" s="60" t="s">
        <v>8443</v>
      </c>
      <c r="C4336" s="61">
        <v>1E-3</v>
      </c>
    </row>
    <row r="4337" spans="1:3">
      <c r="A4337" s="62" t="s">
        <v>8444</v>
      </c>
      <c r="B4337" s="63" t="s">
        <v>8445</v>
      </c>
      <c r="C4337" s="64">
        <v>1.6000000000000001E-4</v>
      </c>
    </row>
    <row r="4338" spans="1:3">
      <c r="A4338" s="59" t="s">
        <v>8446</v>
      </c>
      <c r="B4338" s="60" t="s">
        <v>8447</v>
      </c>
      <c r="C4338" s="61">
        <v>2.7999999999999998E-4</v>
      </c>
    </row>
    <row r="4339" spans="1:3">
      <c r="A4339" s="62" t="s">
        <v>8448</v>
      </c>
      <c r="B4339" s="63" t="s">
        <v>8449</v>
      </c>
      <c r="C4339" s="64">
        <v>1E-3</v>
      </c>
    </row>
    <row r="4340" spans="1:3">
      <c r="A4340" s="59" t="s">
        <v>8450</v>
      </c>
      <c r="B4340" s="60" t="s">
        <v>8451</v>
      </c>
      <c r="C4340" s="61">
        <v>4.1999999999999997E-3</v>
      </c>
    </row>
    <row r="4341" spans="1:3">
      <c r="A4341" s="62" t="s">
        <v>8452</v>
      </c>
      <c r="B4341" s="63" t="s">
        <v>8453</v>
      </c>
      <c r="C4341" s="64">
        <v>5.9999999999999995E-4</v>
      </c>
    </row>
    <row r="4342" spans="1:3">
      <c r="A4342" s="59" t="s">
        <v>8454</v>
      </c>
      <c r="B4342" s="60" t="s">
        <v>8308</v>
      </c>
      <c r="C4342" s="61">
        <v>0</v>
      </c>
    </row>
    <row r="4343" spans="1:3">
      <c r="A4343" s="62" t="s">
        <v>8455</v>
      </c>
      <c r="B4343" s="63" t="s">
        <v>8456</v>
      </c>
      <c r="C4343" s="64">
        <v>3.0000000000000001E-3</v>
      </c>
    </row>
    <row r="4344" spans="1:3">
      <c r="A4344" s="59" t="s">
        <v>8457</v>
      </c>
      <c r="B4344" s="60" t="s">
        <v>8458</v>
      </c>
      <c r="C4344" s="61">
        <v>3.9199999999999999E-3</v>
      </c>
    </row>
    <row r="4345" spans="1:3">
      <c r="A4345" s="62" t="s">
        <v>8459</v>
      </c>
      <c r="B4345" s="63" t="s">
        <v>8460</v>
      </c>
      <c r="C4345" s="64">
        <v>2E-3</v>
      </c>
    </row>
    <row r="4346" spans="1:3">
      <c r="A4346" s="59" t="s">
        <v>8461</v>
      </c>
      <c r="B4346" s="60" t="s">
        <v>8462</v>
      </c>
      <c r="C4346" s="61">
        <v>2E-3</v>
      </c>
    </row>
    <row r="4347" spans="1:3">
      <c r="A4347" s="62" t="s">
        <v>8463</v>
      </c>
      <c r="B4347" s="63" t="s">
        <v>8464</v>
      </c>
      <c r="C4347" s="64">
        <v>1E-3</v>
      </c>
    </row>
    <row r="4348" spans="1:3">
      <c r="A4348" s="59" t="s">
        <v>8465</v>
      </c>
      <c r="B4348" s="60" t="s">
        <v>8466</v>
      </c>
      <c r="C4348" s="61">
        <v>1E-3</v>
      </c>
    </row>
    <row r="4349" spans="1:3">
      <c r="A4349" s="62" t="s">
        <v>8467</v>
      </c>
      <c r="B4349" s="63" t="s">
        <v>8468</v>
      </c>
      <c r="C4349" s="64">
        <v>5.0000000000000001E-3</v>
      </c>
    </row>
    <row r="4350" spans="1:3">
      <c r="A4350" s="59" t="s">
        <v>8469</v>
      </c>
      <c r="B4350" s="60" t="s">
        <v>8470</v>
      </c>
      <c r="C4350" s="61">
        <v>9.7199999999999995E-3</v>
      </c>
    </row>
    <row r="4351" spans="1:3">
      <c r="A4351" s="62" t="s">
        <v>8471</v>
      </c>
      <c r="B4351" s="63" t="s">
        <v>8472</v>
      </c>
      <c r="C4351" s="64">
        <v>0</v>
      </c>
    </row>
    <row r="4352" spans="1:3">
      <c r="A4352" s="59" t="s">
        <v>8473</v>
      </c>
      <c r="B4352" s="60" t="s">
        <v>8474</v>
      </c>
      <c r="C4352" s="61">
        <v>1.18E-2</v>
      </c>
    </row>
    <row r="4353" spans="1:3">
      <c r="A4353" s="62" t="s">
        <v>8475</v>
      </c>
      <c r="B4353" s="63" t="s">
        <v>8476</v>
      </c>
      <c r="C4353" s="64">
        <v>0</v>
      </c>
    </row>
    <row r="4354" spans="1:3">
      <c r="A4354" s="59" t="s">
        <v>8477</v>
      </c>
      <c r="B4354" s="60" t="s">
        <v>8478</v>
      </c>
      <c r="C4354" s="61">
        <v>4.0000000000000001E-3</v>
      </c>
    </row>
    <row r="4355" spans="1:3">
      <c r="A4355" s="62" t="s">
        <v>8479</v>
      </c>
      <c r="B4355" s="63" t="s">
        <v>8480</v>
      </c>
      <c r="C4355" s="64">
        <v>1E-3</v>
      </c>
    </row>
    <row r="4356" spans="1:3">
      <c r="A4356" s="59" t="s">
        <v>8481</v>
      </c>
      <c r="B4356" s="60" t="s">
        <v>8482</v>
      </c>
      <c r="C4356" s="61">
        <v>0</v>
      </c>
    </row>
    <row r="4357" spans="1:3">
      <c r="A4357" s="62" t="s">
        <v>8483</v>
      </c>
      <c r="B4357" s="63" t="s">
        <v>8484</v>
      </c>
      <c r="C4357" s="64">
        <v>3.0000000000000001E-3</v>
      </c>
    </row>
    <row r="4358" spans="1:3">
      <c r="A4358" s="59" t="s">
        <v>8485</v>
      </c>
      <c r="B4358" s="60" t="s">
        <v>8486</v>
      </c>
      <c r="C4358" s="61">
        <v>0</v>
      </c>
    </row>
    <row r="4359" spans="1:3">
      <c r="A4359" s="62" t="s">
        <v>8487</v>
      </c>
      <c r="B4359" s="63" t="s">
        <v>8488</v>
      </c>
      <c r="C4359" s="64">
        <v>0</v>
      </c>
    </row>
    <row r="4360" spans="1:3">
      <c r="A4360" s="59" t="s">
        <v>8489</v>
      </c>
      <c r="B4360" s="60" t="s">
        <v>8490</v>
      </c>
      <c r="C4360" s="61">
        <v>1.2999999999999999E-2</v>
      </c>
    </row>
    <row r="4361" spans="1:3">
      <c r="A4361" s="62" t="s">
        <v>8491</v>
      </c>
      <c r="B4361" s="63" t="s">
        <v>8492</v>
      </c>
      <c r="C4361" s="64">
        <v>1.2E-2</v>
      </c>
    </row>
    <row r="4362" spans="1:3">
      <c r="A4362" s="59" t="s">
        <v>8493</v>
      </c>
      <c r="B4362" s="60" t="s">
        <v>8494</v>
      </c>
      <c r="C4362" s="61">
        <v>1.2E-2</v>
      </c>
    </row>
    <row r="4363" spans="1:3">
      <c r="A4363" s="62" t="s">
        <v>8495</v>
      </c>
      <c r="B4363" s="63" t="s">
        <v>8496</v>
      </c>
      <c r="C4363" s="64">
        <v>1.2E-2</v>
      </c>
    </row>
    <row r="4364" spans="1:3">
      <c r="A4364" s="59" t="s">
        <v>8497</v>
      </c>
      <c r="B4364" s="60" t="s">
        <v>8498</v>
      </c>
      <c r="C4364" s="61">
        <v>0</v>
      </c>
    </row>
    <row r="4365" spans="1:3">
      <c r="A4365" s="62" t="s">
        <v>8499</v>
      </c>
      <c r="B4365" s="63" t="s">
        <v>8500</v>
      </c>
      <c r="C4365" s="64">
        <v>0</v>
      </c>
    </row>
    <row r="4366" spans="1:3">
      <c r="A4366" s="59" t="s">
        <v>8501</v>
      </c>
      <c r="B4366" s="60" t="s">
        <v>8502</v>
      </c>
      <c r="C4366" s="61">
        <v>0</v>
      </c>
    </row>
    <row r="4367" spans="1:3">
      <c r="A4367" s="62" t="s">
        <v>8503</v>
      </c>
      <c r="B4367" s="63" t="s">
        <v>8504</v>
      </c>
      <c r="C4367" s="64">
        <v>0</v>
      </c>
    </row>
    <row r="4368" spans="1:3">
      <c r="A4368" s="59" t="s">
        <v>8505</v>
      </c>
      <c r="B4368" s="60" t="s">
        <v>8506</v>
      </c>
      <c r="C4368" s="61">
        <v>0</v>
      </c>
    </row>
    <row r="4369" spans="1:3">
      <c r="A4369" s="62" t="s">
        <v>8507</v>
      </c>
      <c r="B4369" s="63" t="s">
        <v>8508</v>
      </c>
      <c r="C4369" s="64">
        <v>0</v>
      </c>
    </row>
    <row r="4370" spans="1:3">
      <c r="A4370" s="59" t="s">
        <v>8509</v>
      </c>
      <c r="B4370" s="60" t="s">
        <v>8510</v>
      </c>
      <c r="C4370" s="61">
        <v>0</v>
      </c>
    </row>
    <row r="4371" spans="1:3">
      <c r="A4371" s="62" t="s">
        <v>8511</v>
      </c>
      <c r="B4371" s="63" t="s">
        <v>8512</v>
      </c>
      <c r="C4371" s="64">
        <v>0</v>
      </c>
    </row>
    <row r="4372" spans="1:3">
      <c r="A4372" s="59" t="s">
        <v>8513</v>
      </c>
      <c r="B4372" s="60" t="s">
        <v>8514</v>
      </c>
      <c r="C4372" s="61">
        <v>0</v>
      </c>
    </row>
    <row r="4373" spans="1:3">
      <c r="A4373" s="62" t="s">
        <v>8515</v>
      </c>
      <c r="B4373" s="63" t="s">
        <v>8516</v>
      </c>
      <c r="C4373" s="64">
        <v>0</v>
      </c>
    </row>
    <row r="4374" spans="1:3">
      <c r="A4374" s="59" t="s">
        <v>8517</v>
      </c>
      <c r="B4374" s="60" t="s">
        <v>8518</v>
      </c>
      <c r="C4374" s="61">
        <v>0</v>
      </c>
    </row>
    <row r="4375" spans="1:3">
      <c r="A4375" s="62" t="s">
        <v>8519</v>
      </c>
      <c r="B4375" s="63" t="s">
        <v>8520</v>
      </c>
      <c r="C4375" s="64">
        <v>0</v>
      </c>
    </row>
    <row r="4376" spans="1:3">
      <c r="A4376" s="59" t="s">
        <v>8521</v>
      </c>
      <c r="B4376" s="60" t="s">
        <v>8522</v>
      </c>
      <c r="C4376" s="61">
        <v>8.0000000000000002E-3</v>
      </c>
    </row>
    <row r="4377" spans="1:3">
      <c r="A4377" s="62" t="s">
        <v>8523</v>
      </c>
      <c r="B4377" s="63" t="s">
        <v>8524</v>
      </c>
      <c r="C4377" s="64">
        <v>1.0999999999999999E-2</v>
      </c>
    </row>
    <row r="4378" spans="1:3">
      <c r="A4378" s="59" t="s">
        <v>8525</v>
      </c>
      <c r="B4378" s="60" t="s">
        <v>8526</v>
      </c>
      <c r="C4378" s="61">
        <v>6.0000000000000001E-3</v>
      </c>
    </row>
    <row r="4379" spans="1:3">
      <c r="A4379" s="62" t="s">
        <v>8527</v>
      </c>
      <c r="B4379" s="63" t="s">
        <v>8528</v>
      </c>
      <c r="C4379" s="64">
        <v>1.4E-2</v>
      </c>
    </row>
    <row r="4380" spans="1:3">
      <c r="A4380" s="59" t="s">
        <v>8529</v>
      </c>
      <c r="B4380" s="60" t="s">
        <v>8530</v>
      </c>
      <c r="C4380" s="61">
        <v>8.9999999999999993E-3</v>
      </c>
    </row>
    <row r="4381" spans="1:3">
      <c r="A4381" s="62" t="s">
        <v>8531</v>
      </c>
      <c r="B4381" s="63" t="s">
        <v>8532</v>
      </c>
      <c r="C4381" s="64">
        <v>1.9E-2</v>
      </c>
    </row>
    <row r="4382" spans="1:3">
      <c r="A4382" s="59" t="s">
        <v>8533</v>
      </c>
      <c r="B4382" s="60" t="s">
        <v>8534</v>
      </c>
      <c r="C4382" s="61">
        <v>4.0000000000000001E-3</v>
      </c>
    </row>
    <row r="4383" spans="1:3">
      <c r="A4383" s="62" t="s">
        <v>8535</v>
      </c>
      <c r="B4383" s="63" t="s">
        <v>8536</v>
      </c>
      <c r="C4383" s="64">
        <v>4.0000000000000001E-3</v>
      </c>
    </row>
    <row r="4384" spans="1:3">
      <c r="A4384" s="59" t="s">
        <v>8537</v>
      </c>
      <c r="B4384" s="60" t="s">
        <v>8538</v>
      </c>
      <c r="C4384" s="61">
        <v>2.3E-2</v>
      </c>
    </row>
    <row r="4385" spans="1:3">
      <c r="A4385" s="62" t="s">
        <v>8539</v>
      </c>
      <c r="B4385" s="63" t="s">
        <v>8540</v>
      </c>
      <c r="C4385" s="64">
        <v>8.5680000000000006E-2</v>
      </c>
    </row>
    <row r="4386" spans="1:3">
      <c r="A4386" s="59" t="s">
        <v>8541</v>
      </c>
      <c r="B4386" s="60" t="s">
        <v>8542</v>
      </c>
      <c r="C4386" s="61">
        <v>5.0000000000000001E-3</v>
      </c>
    </row>
    <row r="4387" spans="1:3">
      <c r="A4387" s="62" t="s">
        <v>8543</v>
      </c>
      <c r="B4387" s="63" t="s">
        <v>8542</v>
      </c>
      <c r="C4387" s="64">
        <v>3.0000000000000001E-3</v>
      </c>
    </row>
    <row r="4388" spans="1:3">
      <c r="A4388" s="59" t="s">
        <v>8544</v>
      </c>
      <c r="B4388" s="60" t="s">
        <v>8545</v>
      </c>
      <c r="C4388" s="61">
        <v>0</v>
      </c>
    </row>
    <row r="4389" spans="1:3">
      <c r="A4389" s="62" t="s">
        <v>8546</v>
      </c>
      <c r="B4389" s="63" t="s">
        <v>8547</v>
      </c>
      <c r="C4389" s="64">
        <v>2.3E-2</v>
      </c>
    </row>
    <row r="4390" spans="1:3">
      <c r="A4390" s="59" t="s">
        <v>8548</v>
      </c>
      <c r="B4390" s="60" t="s">
        <v>8549</v>
      </c>
      <c r="C4390" s="61">
        <v>1.9E-2</v>
      </c>
    </row>
    <row r="4391" spans="1:3">
      <c r="A4391" s="62" t="s">
        <v>8550</v>
      </c>
      <c r="B4391" s="63" t="s">
        <v>8551</v>
      </c>
      <c r="C4391" s="64">
        <v>5.0000000000000001E-3</v>
      </c>
    </row>
    <row r="4392" spans="1:3">
      <c r="A4392" s="59" t="s">
        <v>8552</v>
      </c>
      <c r="B4392" s="60" t="s">
        <v>8553</v>
      </c>
      <c r="C4392" s="61">
        <v>0</v>
      </c>
    </row>
    <row r="4393" spans="1:3">
      <c r="A4393" s="62" t="s">
        <v>8554</v>
      </c>
      <c r="B4393" s="63" t="s">
        <v>8555</v>
      </c>
      <c r="C4393" s="64">
        <v>3.0000000000000001E-3</v>
      </c>
    </row>
    <row r="4394" spans="1:3">
      <c r="A4394" s="59" t="s">
        <v>8556</v>
      </c>
      <c r="B4394" s="60" t="s">
        <v>8557</v>
      </c>
      <c r="C4394" s="61">
        <v>0.01</v>
      </c>
    </row>
    <row r="4395" spans="1:3">
      <c r="A4395" s="62" t="s">
        <v>8558</v>
      </c>
      <c r="B4395" s="63" t="s">
        <v>8559</v>
      </c>
      <c r="C4395" s="64">
        <v>1E-3</v>
      </c>
    </row>
    <row r="4396" spans="1:3">
      <c r="A4396" s="59" t="s">
        <v>8560</v>
      </c>
      <c r="B4396" s="60" t="s">
        <v>8561</v>
      </c>
      <c r="C4396" s="61">
        <v>8.9999999999999993E-3</v>
      </c>
    </row>
    <row r="4397" spans="1:3">
      <c r="A4397" s="62" t="s">
        <v>8562</v>
      </c>
      <c r="B4397" s="63" t="s">
        <v>8563</v>
      </c>
      <c r="C4397" s="64">
        <v>0</v>
      </c>
    </row>
    <row r="4398" spans="1:3">
      <c r="A4398" s="59" t="s">
        <v>8564</v>
      </c>
      <c r="B4398" s="60" t="s">
        <v>8565</v>
      </c>
      <c r="C4398" s="61">
        <v>1E-3</v>
      </c>
    </row>
    <row r="4399" spans="1:3">
      <c r="A4399" s="62" t="s">
        <v>8566</v>
      </c>
      <c r="B4399" s="63" t="s">
        <v>8567</v>
      </c>
      <c r="C4399" s="64">
        <v>3.6999999999999998E-2</v>
      </c>
    </row>
    <row r="4400" spans="1:3">
      <c r="A4400" s="59" t="s">
        <v>8568</v>
      </c>
      <c r="B4400" s="60" t="s">
        <v>8569</v>
      </c>
      <c r="C4400" s="61">
        <v>4.1000000000000002E-2</v>
      </c>
    </row>
    <row r="4401" spans="1:3">
      <c r="A4401" s="62" t="s">
        <v>8570</v>
      </c>
      <c r="B4401" s="63" t="s">
        <v>8571</v>
      </c>
      <c r="C4401" s="64">
        <v>0</v>
      </c>
    </row>
    <row r="4402" spans="1:3">
      <c r="A4402" s="59" t="s">
        <v>8572</v>
      </c>
      <c r="B4402" s="60" t="s">
        <v>8573</v>
      </c>
      <c r="C4402" s="61">
        <v>0.03</v>
      </c>
    </row>
    <row r="4403" spans="1:3">
      <c r="A4403" s="62" t="s">
        <v>8574</v>
      </c>
      <c r="B4403" s="63" t="s">
        <v>8575</v>
      </c>
      <c r="C4403" s="64">
        <v>2.5000000000000001E-2</v>
      </c>
    </row>
    <row r="4404" spans="1:3">
      <c r="A4404" s="59" t="s">
        <v>8576</v>
      </c>
      <c r="B4404" s="60" t="s">
        <v>8577</v>
      </c>
      <c r="C4404" s="61">
        <v>0.05</v>
      </c>
    </row>
    <row r="4405" spans="1:3">
      <c r="A4405" s="62" t="s">
        <v>8578</v>
      </c>
      <c r="B4405" s="63" t="s">
        <v>8579</v>
      </c>
      <c r="C4405" s="64">
        <v>4.7E-2</v>
      </c>
    </row>
    <row r="4406" spans="1:3">
      <c r="A4406" s="59" t="s">
        <v>8580</v>
      </c>
      <c r="B4406" s="60" t="s">
        <v>8581</v>
      </c>
      <c r="C4406" s="61">
        <v>2.5999999999999999E-2</v>
      </c>
    </row>
    <row r="4407" spans="1:3">
      <c r="A4407" s="62" t="s">
        <v>8582</v>
      </c>
      <c r="B4407" s="63" t="s">
        <v>8538</v>
      </c>
      <c r="C4407" s="64">
        <v>2.3E-2</v>
      </c>
    </row>
    <row r="4408" spans="1:3">
      <c r="A4408" s="59" t="s">
        <v>8583</v>
      </c>
      <c r="B4408" s="60" t="s">
        <v>8584</v>
      </c>
      <c r="C4408" s="61">
        <v>4.0000000000000001E-3</v>
      </c>
    </row>
    <row r="4409" spans="1:3">
      <c r="A4409" s="62" t="s">
        <v>8585</v>
      </c>
      <c r="B4409" s="63" t="s">
        <v>8586</v>
      </c>
      <c r="C4409" s="64">
        <v>7.0000000000000001E-3</v>
      </c>
    </row>
    <row r="4410" spans="1:3">
      <c r="A4410" s="59" t="s">
        <v>8587</v>
      </c>
      <c r="B4410" s="60" t="s">
        <v>8588</v>
      </c>
      <c r="C4410" s="61">
        <v>2.5999999999999999E-2</v>
      </c>
    </row>
    <row r="4411" spans="1:3">
      <c r="A4411" s="62" t="s">
        <v>8589</v>
      </c>
      <c r="B4411" s="63" t="s">
        <v>1487</v>
      </c>
      <c r="C4411" s="64">
        <v>2.1999999999999999E-2</v>
      </c>
    </row>
    <row r="4412" spans="1:3">
      <c r="A4412" s="59" t="s">
        <v>8590</v>
      </c>
      <c r="B4412" s="60" t="s">
        <v>8591</v>
      </c>
      <c r="C4412" s="61">
        <v>4.2500000000000003E-3</v>
      </c>
    </row>
    <row r="4413" spans="1:3">
      <c r="A4413" s="62" t="s">
        <v>8592</v>
      </c>
      <c r="B4413" s="63" t="s">
        <v>8593</v>
      </c>
      <c r="C4413" s="64">
        <v>8.6999999999999994E-3</v>
      </c>
    </row>
    <row r="4414" spans="1:3">
      <c r="A4414" s="59" t="s">
        <v>8594</v>
      </c>
      <c r="B4414" s="60" t="s">
        <v>8595</v>
      </c>
      <c r="C4414" s="61">
        <v>1E-3</v>
      </c>
    </row>
    <row r="4415" spans="1:3">
      <c r="A4415" s="62" t="s">
        <v>8596</v>
      </c>
      <c r="B4415" s="63" t="s">
        <v>8597</v>
      </c>
      <c r="C4415" s="64">
        <v>1E-3</v>
      </c>
    </row>
    <row r="4416" spans="1:3">
      <c r="A4416" s="59" t="s">
        <v>8598</v>
      </c>
      <c r="B4416" s="60" t="s">
        <v>8599</v>
      </c>
      <c r="C4416" s="61">
        <v>1.6E-2</v>
      </c>
    </row>
    <row r="4417" spans="1:3">
      <c r="A4417" s="62" t="s">
        <v>8600</v>
      </c>
      <c r="B4417" s="63" t="s">
        <v>8601</v>
      </c>
      <c r="C4417" s="64">
        <v>1.7000000000000001E-2</v>
      </c>
    </row>
    <row r="4418" spans="1:3">
      <c r="A4418" s="59" t="s">
        <v>8602</v>
      </c>
      <c r="B4418" s="60" t="s">
        <v>8603</v>
      </c>
      <c r="C4418" s="61">
        <v>1.7000000000000001E-2</v>
      </c>
    </row>
    <row r="4419" spans="1:3">
      <c r="A4419" s="62" t="s">
        <v>8604</v>
      </c>
      <c r="B4419" s="63" t="s">
        <v>8605</v>
      </c>
      <c r="C4419" s="64">
        <v>0</v>
      </c>
    </row>
    <row r="4420" spans="1:3">
      <c r="A4420" s="59" t="s">
        <v>8606</v>
      </c>
      <c r="B4420" s="60" t="s">
        <v>8607</v>
      </c>
      <c r="C4420" s="61">
        <v>1.2999999999999999E-2</v>
      </c>
    </row>
    <row r="4421" spans="1:3">
      <c r="A4421" s="62" t="s">
        <v>8608</v>
      </c>
      <c r="B4421" s="63" t="s">
        <v>8609</v>
      </c>
      <c r="C4421" s="64">
        <v>1.47E-2</v>
      </c>
    </row>
    <row r="4422" spans="1:3">
      <c r="A4422" s="59" t="s">
        <v>8610</v>
      </c>
      <c r="B4422" s="60" t="s">
        <v>8611</v>
      </c>
      <c r="C4422" s="61">
        <v>2.0199999999999999E-2</v>
      </c>
    </row>
    <row r="4423" spans="1:3">
      <c r="A4423" s="62" t="s">
        <v>8612</v>
      </c>
      <c r="B4423" s="63" t="s">
        <v>8613</v>
      </c>
      <c r="C4423" s="64">
        <v>2.98E-2</v>
      </c>
    </row>
    <row r="4424" spans="1:3">
      <c r="A4424" s="59" t="s">
        <v>8614</v>
      </c>
      <c r="B4424" s="60" t="s">
        <v>8615</v>
      </c>
      <c r="C4424" s="61">
        <v>3.2899999999999999E-2</v>
      </c>
    </row>
    <row r="4425" spans="1:3">
      <c r="A4425" s="62" t="s">
        <v>8616</v>
      </c>
      <c r="B4425" s="63" t="s">
        <v>8617</v>
      </c>
      <c r="C4425" s="64">
        <v>0</v>
      </c>
    </row>
    <row r="4426" spans="1:3">
      <c r="A4426" s="59" t="s">
        <v>8618</v>
      </c>
      <c r="B4426" s="60" t="s">
        <v>8619</v>
      </c>
      <c r="C4426" s="61">
        <v>0</v>
      </c>
    </row>
    <row r="4427" spans="1:3">
      <c r="A4427" s="62" t="s">
        <v>8620</v>
      </c>
      <c r="B4427" s="63" t="s">
        <v>8621</v>
      </c>
      <c r="C4427" s="64">
        <v>0</v>
      </c>
    </row>
    <row r="4428" spans="1:3">
      <c r="A4428" s="59" t="s">
        <v>8622</v>
      </c>
      <c r="B4428" s="60" t="s">
        <v>8623</v>
      </c>
      <c r="C4428" s="61">
        <v>1.3500000000000001E-3</v>
      </c>
    </row>
    <row r="4429" spans="1:3">
      <c r="A4429" s="62" t="s">
        <v>8624</v>
      </c>
      <c r="B4429" s="63" t="s">
        <v>8625</v>
      </c>
      <c r="C4429" s="64">
        <v>3.0000000000000001E-3</v>
      </c>
    </row>
    <row r="4430" spans="1:3">
      <c r="A4430" s="59" t="s">
        <v>8626</v>
      </c>
      <c r="B4430" s="60" t="s">
        <v>8627</v>
      </c>
      <c r="C4430" s="61">
        <v>0</v>
      </c>
    </row>
    <row r="4431" spans="1:3">
      <c r="A4431" s="62" t="s">
        <v>8628</v>
      </c>
      <c r="B4431" s="63" t="s">
        <v>8629</v>
      </c>
      <c r="C4431" s="64">
        <v>0</v>
      </c>
    </row>
    <row r="4432" spans="1:3">
      <c r="A4432" s="59" t="s">
        <v>8630</v>
      </c>
      <c r="B4432" s="60" t="s">
        <v>8631</v>
      </c>
      <c r="C4432" s="61">
        <v>0</v>
      </c>
    </row>
    <row r="4433" spans="1:3">
      <c r="A4433" s="62" t="s">
        <v>8632</v>
      </c>
      <c r="B4433" s="63" t="s">
        <v>8633</v>
      </c>
      <c r="C4433" s="64">
        <v>0</v>
      </c>
    </row>
    <row r="4434" spans="1:3">
      <c r="A4434" s="59" t="s">
        <v>8634</v>
      </c>
      <c r="B4434" s="60" t="s">
        <v>8635</v>
      </c>
      <c r="C4434" s="61">
        <v>0</v>
      </c>
    </row>
    <row r="4435" spans="1:3">
      <c r="A4435" s="62" t="s">
        <v>8636</v>
      </c>
      <c r="B4435" s="63" t="s">
        <v>8637</v>
      </c>
      <c r="C4435" s="64">
        <v>0</v>
      </c>
    </row>
    <row r="4436" spans="1:3">
      <c r="A4436" s="59" t="s">
        <v>8638</v>
      </c>
      <c r="B4436" s="60" t="s">
        <v>8639</v>
      </c>
      <c r="C4436" s="61">
        <v>0</v>
      </c>
    </row>
    <row r="4437" spans="1:3">
      <c r="A4437" s="62" t="s">
        <v>8640</v>
      </c>
      <c r="B4437" s="63" t="s">
        <v>8641</v>
      </c>
      <c r="C4437" s="64">
        <v>0</v>
      </c>
    </row>
    <row r="4438" spans="1:3">
      <c r="A4438" s="59" t="s">
        <v>8642</v>
      </c>
      <c r="B4438" s="60" t="s">
        <v>8643</v>
      </c>
      <c r="C4438" s="61">
        <v>0</v>
      </c>
    </row>
    <row r="4439" spans="1:3">
      <c r="A4439" s="62" t="s">
        <v>8644</v>
      </c>
      <c r="B4439" s="63" t="s">
        <v>8645</v>
      </c>
      <c r="C4439" s="64">
        <v>0</v>
      </c>
    </row>
    <row r="4440" spans="1:3">
      <c r="A4440" s="59" t="s">
        <v>8646</v>
      </c>
      <c r="B4440" s="60" t="s">
        <v>8647</v>
      </c>
      <c r="C4440" s="61">
        <v>2.9000000000000001E-2</v>
      </c>
    </row>
    <row r="4441" spans="1:3">
      <c r="A4441" s="62" t="s">
        <v>8648</v>
      </c>
      <c r="B4441" s="63" t="s">
        <v>8649</v>
      </c>
      <c r="C4441" s="64">
        <v>1.2E-2</v>
      </c>
    </row>
    <row r="4442" spans="1:3">
      <c r="A4442" s="59" t="s">
        <v>8650</v>
      </c>
      <c r="B4442" s="60" t="s">
        <v>8651</v>
      </c>
      <c r="C4442" s="61">
        <v>2.4E-2</v>
      </c>
    </row>
    <row r="4443" spans="1:3">
      <c r="A4443" s="62" t="s">
        <v>8652</v>
      </c>
      <c r="B4443" s="63" t="s">
        <v>8653</v>
      </c>
      <c r="C4443" s="64">
        <v>3.7999999999999999E-2</v>
      </c>
    </row>
    <row r="4444" spans="1:3">
      <c r="A4444" s="59" t="s">
        <v>8654</v>
      </c>
      <c r="B4444" s="60" t="s">
        <v>8655</v>
      </c>
      <c r="C4444" s="61">
        <v>1.4E-2</v>
      </c>
    </row>
    <row r="4445" spans="1:3">
      <c r="A4445" s="62" t="s">
        <v>8656</v>
      </c>
      <c r="B4445" s="63" t="s">
        <v>8657</v>
      </c>
      <c r="C4445" s="64">
        <v>1.4999999999999999E-2</v>
      </c>
    </row>
    <row r="4446" spans="1:3">
      <c r="A4446" s="59" t="s">
        <v>8658</v>
      </c>
      <c r="B4446" s="60" t="s">
        <v>8659</v>
      </c>
      <c r="C4446" s="61">
        <v>0</v>
      </c>
    </row>
    <row r="4447" spans="1:3">
      <c r="A4447" s="62" t="s">
        <v>8660</v>
      </c>
      <c r="B4447" s="63" t="s">
        <v>8661</v>
      </c>
      <c r="C4447" s="64">
        <v>1E-3</v>
      </c>
    </row>
    <row r="4448" spans="1:3">
      <c r="A4448" s="59" t="s">
        <v>8662</v>
      </c>
      <c r="B4448" s="60" t="s">
        <v>8663</v>
      </c>
      <c r="C4448" s="61">
        <v>5.0000000000000001E-3</v>
      </c>
    </row>
    <row r="4449" spans="1:3">
      <c r="A4449" s="62" t="s">
        <v>8664</v>
      </c>
      <c r="B4449" s="63" t="s">
        <v>8665</v>
      </c>
      <c r="C4449" s="64">
        <v>5.0000000000000001E-3</v>
      </c>
    </row>
    <row r="4450" spans="1:3">
      <c r="A4450" s="59" t="s">
        <v>8666</v>
      </c>
      <c r="B4450" s="60" t="s">
        <v>8667</v>
      </c>
      <c r="C4450" s="61">
        <v>2.93E-2</v>
      </c>
    </row>
    <row r="4451" spans="1:3">
      <c r="A4451" s="62" t="s">
        <v>8668</v>
      </c>
      <c r="B4451" s="63" t="s">
        <v>8669</v>
      </c>
      <c r="C4451" s="64">
        <v>2E-3</v>
      </c>
    </row>
    <row r="4452" spans="1:3">
      <c r="A4452" s="59" t="s">
        <v>8670</v>
      </c>
      <c r="B4452" s="60" t="s">
        <v>8655</v>
      </c>
      <c r="C4452" s="61">
        <v>1.6E-2</v>
      </c>
    </row>
    <row r="4453" spans="1:3">
      <c r="A4453" s="62" t="s">
        <v>8671</v>
      </c>
      <c r="B4453" s="63" t="s">
        <v>8672</v>
      </c>
      <c r="C4453" s="64">
        <v>1.7999999999999999E-2</v>
      </c>
    </row>
    <row r="4454" spans="1:3">
      <c r="A4454" s="59" t="s">
        <v>8673</v>
      </c>
      <c r="B4454" s="60" t="s">
        <v>8674</v>
      </c>
      <c r="C4454" s="61">
        <v>1.4999999999999999E-2</v>
      </c>
    </row>
    <row r="4455" spans="1:3">
      <c r="A4455" s="62" t="s">
        <v>8675</v>
      </c>
      <c r="B4455" s="63" t="s">
        <v>8676</v>
      </c>
      <c r="C4455" s="64">
        <v>1.2999999999999999E-2</v>
      </c>
    </row>
    <row r="4456" spans="1:3">
      <c r="A4456" s="59" t="s">
        <v>8677</v>
      </c>
      <c r="B4456" s="60" t="s">
        <v>8678</v>
      </c>
      <c r="C4456" s="61">
        <v>7.0000000000000001E-3</v>
      </c>
    </row>
    <row r="4457" spans="1:3">
      <c r="A4457" s="62" t="s">
        <v>8679</v>
      </c>
      <c r="B4457" s="63" t="s">
        <v>8680</v>
      </c>
      <c r="C4457" s="64">
        <v>6.0000000000000001E-3</v>
      </c>
    </row>
    <row r="4458" spans="1:3">
      <c r="A4458" s="59" t="s">
        <v>8681</v>
      </c>
      <c r="B4458" s="60" t="s">
        <v>8682</v>
      </c>
      <c r="C4458" s="61">
        <v>6.0000000000000001E-3</v>
      </c>
    </row>
    <row r="4459" spans="1:3">
      <c r="A4459" s="62" t="s">
        <v>8683</v>
      </c>
      <c r="B4459" s="63" t="s">
        <v>8684</v>
      </c>
      <c r="C4459" s="64">
        <v>7.0000000000000001E-3</v>
      </c>
    </row>
    <row r="4460" spans="1:3">
      <c r="A4460" s="59" t="s">
        <v>8685</v>
      </c>
      <c r="B4460" s="60" t="s">
        <v>8686</v>
      </c>
      <c r="C4460" s="61">
        <v>0.02</v>
      </c>
    </row>
    <row r="4461" spans="1:3">
      <c r="A4461" s="62" t="s">
        <v>8687</v>
      </c>
      <c r="B4461" s="63" t="s">
        <v>8688</v>
      </c>
      <c r="C4461" s="64">
        <v>6.0000000000000001E-3</v>
      </c>
    </row>
    <row r="4462" spans="1:3">
      <c r="A4462" s="59" t="s">
        <v>8689</v>
      </c>
      <c r="B4462" s="60" t="s">
        <v>8690</v>
      </c>
      <c r="C4462" s="61">
        <v>2.1000000000000001E-2</v>
      </c>
    </row>
    <row r="4463" spans="1:3">
      <c r="A4463" s="62" t="s">
        <v>8691</v>
      </c>
      <c r="B4463" s="63" t="s">
        <v>8692</v>
      </c>
      <c r="C4463" s="64">
        <v>2.5999999999999999E-2</v>
      </c>
    </row>
    <row r="4464" spans="1:3">
      <c r="A4464" s="59" t="s">
        <v>8693</v>
      </c>
      <c r="B4464" s="60" t="s">
        <v>8694</v>
      </c>
      <c r="C4464" s="61">
        <v>2.3E-2</v>
      </c>
    </row>
    <row r="4465" spans="1:3">
      <c r="A4465" s="62" t="s">
        <v>8695</v>
      </c>
      <c r="B4465" s="63" t="s">
        <v>8696</v>
      </c>
      <c r="C4465" s="64">
        <v>2.5999999999999999E-2</v>
      </c>
    </row>
    <row r="4466" spans="1:3">
      <c r="A4466" s="59" t="s">
        <v>8697</v>
      </c>
      <c r="B4466" s="60" t="s">
        <v>8698</v>
      </c>
      <c r="C4466" s="61">
        <v>1.7999999999999999E-2</v>
      </c>
    </row>
    <row r="4467" spans="1:3">
      <c r="A4467" s="62" t="s">
        <v>8699</v>
      </c>
      <c r="B4467" s="63" t="s">
        <v>8700</v>
      </c>
      <c r="C4467" s="64">
        <v>1.7999999999999999E-2</v>
      </c>
    </row>
    <row r="4468" spans="1:3">
      <c r="A4468" s="59" t="s">
        <v>8701</v>
      </c>
      <c r="B4468" s="60" t="s">
        <v>8702</v>
      </c>
      <c r="C4468" s="61">
        <v>1.7999999999999999E-2</v>
      </c>
    </row>
    <row r="4469" spans="1:3">
      <c r="A4469" s="62" t="s">
        <v>8703</v>
      </c>
      <c r="B4469" s="63" t="s">
        <v>8704</v>
      </c>
      <c r="C4469" s="64">
        <v>3.3000000000000002E-2</v>
      </c>
    </row>
    <row r="4470" spans="1:3">
      <c r="A4470" s="59" t="s">
        <v>8705</v>
      </c>
      <c r="B4470" s="60" t="s">
        <v>8706</v>
      </c>
      <c r="C4470" s="61">
        <v>3.2000000000000001E-2</v>
      </c>
    </row>
    <row r="4471" spans="1:3">
      <c r="A4471" s="62" t="s">
        <v>8707</v>
      </c>
      <c r="B4471" s="63" t="s">
        <v>8708</v>
      </c>
      <c r="C4471" s="64">
        <v>8.0000000000000002E-3</v>
      </c>
    </row>
    <row r="4472" spans="1:3">
      <c r="A4472" s="59" t="s">
        <v>8709</v>
      </c>
      <c r="B4472" s="60" t="s">
        <v>8710</v>
      </c>
      <c r="C4472" s="61">
        <v>8.9999999999999993E-3</v>
      </c>
    </row>
    <row r="4473" spans="1:3">
      <c r="A4473" s="62" t="s">
        <v>8711</v>
      </c>
      <c r="B4473" s="63" t="s">
        <v>8712</v>
      </c>
      <c r="C4473" s="64">
        <v>1E-3</v>
      </c>
    </row>
    <row r="4474" spans="1:3">
      <c r="A4474" s="59" t="s">
        <v>8713</v>
      </c>
      <c r="B4474" s="60" t="s">
        <v>8714</v>
      </c>
      <c r="C4474" s="61">
        <v>9.0999999999999998E-2</v>
      </c>
    </row>
    <row r="4475" spans="1:3">
      <c r="A4475" s="62" t="s">
        <v>8715</v>
      </c>
      <c r="B4475" s="63" t="s">
        <v>8716</v>
      </c>
      <c r="C4475" s="64">
        <v>7.1999999999999995E-2</v>
      </c>
    </row>
    <row r="4476" spans="1:3">
      <c r="A4476" s="59" t="s">
        <v>8717</v>
      </c>
      <c r="B4476" s="60" t="s">
        <v>8718</v>
      </c>
      <c r="C4476" s="61">
        <v>2.5000000000000001E-2</v>
      </c>
    </row>
    <row r="4477" spans="1:3">
      <c r="A4477" s="62" t="s">
        <v>8719</v>
      </c>
      <c r="B4477" s="63" t="s">
        <v>8720</v>
      </c>
      <c r="C4477" s="64">
        <v>3.2000000000000001E-2</v>
      </c>
    </row>
    <row r="4478" spans="1:3">
      <c r="A4478" s="59" t="s">
        <v>8721</v>
      </c>
      <c r="B4478" s="60" t="s">
        <v>8722</v>
      </c>
      <c r="C4478" s="61">
        <v>3.5000000000000003E-2</v>
      </c>
    </row>
    <row r="4479" spans="1:3">
      <c r="A4479" s="62" t="s">
        <v>8723</v>
      </c>
      <c r="B4479" s="63" t="s">
        <v>8724</v>
      </c>
      <c r="C4479" s="64">
        <v>3.5999999999999997E-2</v>
      </c>
    </row>
    <row r="4480" spans="1:3">
      <c r="A4480" s="59" t="s">
        <v>8725</v>
      </c>
      <c r="B4480" s="60" t="s">
        <v>8726</v>
      </c>
      <c r="C4480" s="61">
        <v>3.7999999999999999E-2</v>
      </c>
    </row>
    <row r="4481" spans="1:3">
      <c r="A4481" s="62" t="s">
        <v>8727</v>
      </c>
      <c r="B4481" s="63" t="s">
        <v>8728</v>
      </c>
      <c r="C4481" s="64">
        <v>3.7999999999999999E-2</v>
      </c>
    </row>
    <row r="4482" spans="1:3">
      <c r="A4482" s="59" t="s">
        <v>8729</v>
      </c>
      <c r="B4482" s="60" t="s">
        <v>8730</v>
      </c>
      <c r="C4482" s="61">
        <v>0.04</v>
      </c>
    </row>
    <row r="4483" spans="1:3">
      <c r="A4483" s="62" t="s">
        <v>8731</v>
      </c>
      <c r="B4483" s="63" t="s">
        <v>8732</v>
      </c>
      <c r="C4483" s="64">
        <v>4.1000000000000002E-2</v>
      </c>
    </row>
    <row r="4484" spans="1:3">
      <c r="A4484" s="59" t="s">
        <v>8733</v>
      </c>
      <c r="B4484" s="60" t="s">
        <v>8734</v>
      </c>
      <c r="C4484" s="61">
        <v>4.2000000000000003E-2</v>
      </c>
    </row>
    <row r="4485" spans="1:3">
      <c r="A4485" s="62" t="s">
        <v>8735</v>
      </c>
      <c r="B4485" s="63" t="s">
        <v>8736</v>
      </c>
      <c r="C4485" s="64">
        <v>4.2999999999999997E-2</v>
      </c>
    </row>
    <row r="4486" spans="1:3">
      <c r="A4486" s="59" t="s">
        <v>8737</v>
      </c>
      <c r="B4486" s="60" t="s">
        <v>8738</v>
      </c>
      <c r="C4486" s="61">
        <v>4.3999999999999997E-2</v>
      </c>
    </row>
    <row r="4487" spans="1:3">
      <c r="A4487" s="62" t="s">
        <v>8739</v>
      </c>
      <c r="B4487" s="63" t="s">
        <v>8740</v>
      </c>
      <c r="C4487" s="64">
        <v>4.2999999999999997E-2</v>
      </c>
    </row>
    <row r="4488" spans="1:3">
      <c r="A4488" s="59" t="s">
        <v>8741</v>
      </c>
      <c r="B4488" s="60" t="s">
        <v>8742</v>
      </c>
      <c r="C4488" s="61">
        <v>4.4999999999999998E-2</v>
      </c>
    </row>
    <row r="4489" spans="1:3">
      <c r="A4489" s="62" t="s">
        <v>8743</v>
      </c>
      <c r="B4489" s="63" t="s">
        <v>8744</v>
      </c>
      <c r="C4489" s="64">
        <v>4.2999999999999997E-2</v>
      </c>
    </row>
    <row r="4490" spans="1:3">
      <c r="A4490" s="59" t="s">
        <v>8745</v>
      </c>
      <c r="B4490" s="60" t="s">
        <v>8746</v>
      </c>
      <c r="C4490" s="61">
        <v>4.3999999999999997E-2</v>
      </c>
    </row>
    <row r="4491" spans="1:3">
      <c r="A4491" s="62" t="s">
        <v>8747</v>
      </c>
      <c r="B4491" s="63" t="s">
        <v>8748</v>
      </c>
      <c r="C4491" s="64">
        <v>4.4999999999999998E-2</v>
      </c>
    </row>
    <row r="4492" spans="1:3">
      <c r="A4492" s="59" t="s">
        <v>8749</v>
      </c>
      <c r="B4492" s="60" t="s">
        <v>8750</v>
      </c>
      <c r="C4492" s="61">
        <v>1.7999999999999999E-2</v>
      </c>
    </row>
    <row r="4493" spans="1:3">
      <c r="A4493" s="62" t="s">
        <v>8751</v>
      </c>
      <c r="B4493" s="63" t="s">
        <v>8752</v>
      </c>
      <c r="C4493" s="64">
        <v>3.2000000000000001E-2</v>
      </c>
    </row>
    <row r="4494" spans="1:3">
      <c r="A4494" s="59" t="s">
        <v>8753</v>
      </c>
      <c r="B4494" s="60" t="s">
        <v>8754</v>
      </c>
      <c r="C4494" s="61">
        <v>7.0000000000000001E-3</v>
      </c>
    </row>
    <row r="4495" spans="1:3">
      <c r="A4495" s="62" t="s">
        <v>8755</v>
      </c>
      <c r="B4495" s="63" t="s">
        <v>8756</v>
      </c>
      <c r="C4495" s="64">
        <v>3.0000000000000001E-3</v>
      </c>
    </row>
    <row r="4496" spans="1:3">
      <c r="A4496" s="59" t="s">
        <v>8757</v>
      </c>
      <c r="B4496" s="60" t="s">
        <v>8758</v>
      </c>
      <c r="C4496" s="61">
        <v>3.6999999999999998E-2</v>
      </c>
    </row>
    <row r="4497" spans="1:3">
      <c r="A4497" s="62" t="s">
        <v>8759</v>
      </c>
      <c r="B4497" s="63" t="s">
        <v>8760</v>
      </c>
      <c r="C4497" s="64">
        <v>3.7999999999999999E-2</v>
      </c>
    </row>
    <row r="4498" spans="1:3">
      <c r="A4498" s="59" t="s">
        <v>8761</v>
      </c>
      <c r="B4498" s="60" t="s">
        <v>8762</v>
      </c>
      <c r="C4498" s="61">
        <v>0.04</v>
      </c>
    </row>
    <row r="4499" spans="1:3">
      <c r="A4499" s="62" t="s">
        <v>8763</v>
      </c>
      <c r="B4499" s="63" t="s">
        <v>8764</v>
      </c>
      <c r="C4499" s="64">
        <v>4.2000000000000003E-2</v>
      </c>
    </row>
    <row r="4500" spans="1:3">
      <c r="A4500" s="59" t="s">
        <v>8765</v>
      </c>
      <c r="B4500" s="60" t="s">
        <v>8766</v>
      </c>
      <c r="C4500" s="61">
        <v>4.2999999999999997E-2</v>
      </c>
    </row>
    <row r="4501" spans="1:3">
      <c r="A4501" s="62" t="s">
        <v>8767</v>
      </c>
      <c r="B4501" s="63" t="s">
        <v>8768</v>
      </c>
      <c r="C4501" s="64">
        <v>4.3999999999999997E-2</v>
      </c>
    </row>
    <row r="4502" spans="1:3">
      <c r="A4502" s="59" t="s">
        <v>8769</v>
      </c>
      <c r="B4502" s="60" t="s">
        <v>8770</v>
      </c>
      <c r="C4502" s="61">
        <v>4.3999999999999997E-2</v>
      </c>
    </row>
    <row r="4503" spans="1:3">
      <c r="A4503" s="62" t="s">
        <v>8771</v>
      </c>
      <c r="B4503" s="63" t="s">
        <v>8772</v>
      </c>
      <c r="C4503" s="64">
        <v>4.4999999999999998E-2</v>
      </c>
    </row>
    <row r="4504" spans="1:3">
      <c r="A4504" s="59" t="s">
        <v>8773</v>
      </c>
      <c r="B4504" s="60" t="s">
        <v>8774</v>
      </c>
      <c r="C4504" s="61">
        <v>4.4999999999999998E-2</v>
      </c>
    </row>
    <row r="4505" spans="1:3">
      <c r="A4505" s="62" t="s">
        <v>8775</v>
      </c>
      <c r="B4505" s="63" t="s">
        <v>8776</v>
      </c>
      <c r="C4505" s="64">
        <v>2.8000000000000001E-2</v>
      </c>
    </row>
    <row r="4506" spans="1:3">
      <c r="A4506" s="59" t="s">
        <v>8777</v>
      </c>
      <c r="B4506" s="60" t="s">
        <v>8778</v>
      </c>
      <c r="C4506" s="61">
        <v>2.8000000000000001E-2</v>
      </c>
    </row>
    <row r="4507" spans="1:3">
      <c r="A4507" s="62" t="s">
        <v>8779</v>
      </c>
      <c r="B4507" s="63" t="s">
        <v>8780</v>
      </c>
      <c r="C4507" s="64">
        <v>2.7E-2</v>
      </c>
    </row>
    <row r="4508" spans="1:3">
      <c r="A4508" s="59" t="s">
        <v>8781</v>
      </c>
      <c r="B4508" s="60" t="s">
        <v>8782</v>
      </c>
      <c r="C4508" s="61">
        <v>2.5999999999999999E-2</v>
      </c>
    </row>
    <row r="4509" spans="1:3">
      <c r="A4509" s="62" t="s">
        <v>8783</v>
      </c>
      <c r="B4509" s="63" t="s">
        <v>8784</v>
      </c>
      <c r="C4509" s="64">
        <v>2.5999999999999999E-2</v>
      </c>
    </row>
    <row r="4510" spans="1:3">
      <c r="A4510" s="59" t="s">
        <v>8785</v>
      </c>
      <c r="B4510" s="60" t="s">
        <v>8786</v>
      </c>
      <c r="C4510" s="61">
        <v>2.5000000000000001E-2</v>
      </c>
    </row>
    <row r="4511" spans="1:3">
      <c r="A4511" s="62" t="s">
        <v>8787</v>
      </c>
      <c r="B4511" s="63" t="s">
        <v>8788</v>
      </c>
      <c r="C4511" s="64">
        <v>2.5000000000000001E-2</v>
      </c>
    </row>
    <row r="4512" spans="1:3">
      <c r="A4512" s="59" t="s">
        <v>8789</v>
      </c>
      <c r="B4512" s="60" t="s">
        <v>8790</v>
      </c>
      <c r="C4512" s="61">
        <v>2.5000000000000001E-2</v>
      </c>
    </row>
    <row r="4513" spans="1:3">
      <c r="A4513" s="62" t="s">
        <v>8791</v>
      </c>
      <c r="B4513" s="63" t="s">
        <v>8792</v>
      </c>
      <c r="C4513" s="64">
        <v>2.4E-2</v>
      </c>
    </row>
    <row r="4514" spans="1:3">
      <c r="A4514" s="59" t="s">
        <v>8793</v>
      </c>
      <c r="B4514" s="60" t="s">
        <v>8794</v>
      </c>
      <c r="C4514" s="61">
        <v>2.3E-2</v>
      </c>
    </row>
    <row r="4515" spans="1:3">
      <c r="A4515" s="62" t="s">
        <v>8795</v>
      </c>
      <c r="B4515" s="63" t="s">
        <v>8796</v>
      </c>
      <c r="C4515" s="64">
        <v>2.3E-2</v>
      </c>
    </row>
    <row r="4516" spans="1:3">
      <c r="A4516" s="59" t="s">
        <v>8797</v>
      </c>
      <c r="B4516" s="60" t="s">
        <v>8798</v>
      </c>
      <c r="C4516" s="61">
        <v>2.1999999999999999E-2</v>
      </c>
    </row>
    <row r="4517" spans="1:3">
      <c r="A4517" s="62" t="s">
        <v>8799</v>
      </c>
      <c r="B4517" s="63" t="s">
        <v>8800</v>
      </c>
      <c r="C4517" s="64">
        <v>2.1000000000000001E-2</v>
      </c>
    </row>
    <row r="4518" spans="1:3">
      <c r="A4518" s="59" t="s">
        <v>8801</v>
      </c>
      <c r="B4518" s="60" t="s">
        <v>8802</v>
      </c>
      <c r="C4518" s="61">
        <v>0.02</v>
      </c>
    </row>
    <row r="4519" spans="1:3">
      <c r="A4519" s="62" t="s">
        <v>8803</v>
      </c>
      <c r="B4519" s="63" t="s">
        <v>8804</v>
      </c>
      <c r="C4519" s="64">
        <v>0.02</v>
      </c>
    </row>
    <row r="4520" spans="1:3">
      <c r="A4520" s="59" t="s">
        <v>8805</v>
      </c>
      <c r="B4520" s="60" t="s">
        <v>8806</v>
      </c>
      <c r="C4520" s="61">
        <v>1.9E-2</v>
      </c>
    </row>
    <row r="4521" spans="1:3">
      <c r="A4521" s="62" t="s">
        <v>8807</v>
      </c>
      <c r="B4521" s="63" t="s">
        <v>8808</v>
      </c>
      <c r="C4521" s="64">
        <v>1.7999999999999999E-2</v>
      </c>
    </row>
    <row r="4522" spans="1:3">
      <c r="A4522" s="59" t="s">
        <v>8809</v>
      </c>
      <c r="B4522" s="60" t="s">
        <v>8810</v>
      </c>
      <c r="C4522" s="61">
        <v>1.7000000000000001E-2</v>
      </c>
    </row>
    <row r="4523" spans="1:3">
      <c r="A4523" s="62" t="s">
        <v>8811</v>
      </c>
      <c r="B4523" s="63" t="s">
        <v>8812</v>
      </c>
      <c r="C4523" s="64">
        <v>1.6E-2</v>
      </c>
    </row>
    <row r="4524" spans="1:3">
      <c r="A4524" s="59" t="s">
        <v>8813</v>
      </c>
      <c r="B4524" s="60" t="s">
        <v>8814</v>
      </c>
      <c r="C4524" s="61">
        <v>1.4999999999999999E-2</v>
      </c>
    </row>
    <row r="4525" spans="1:3">
      <c r="A4525" s="62" t="s">
        <v>8815</v>
      </c>
      <c r="B4525" s="63" t="s">
        <v>8816</v>
      </c>
      <c r="C4525" s="64">
        <v>1.4E-2</v>
      </c>
    </row>
    <row r="4526" spans="1:3">
      <c r="A4526" s="59" t="s">
        <v>8817</v>
      </c>
      <c r="B4526" s="60" t="s">
        <v>8818</v>
      </c>
      <c r="C4526" s="61">
        <v>1.2E-2</v>
      </c>
    </row>
    <row r="4527" spans="1:3">
      <c r="A4527" s="62" t="s">
        <v>8819</v>
      </c>
      <c r="B4527" s="63" t="s">
        <v>8820</v>
      </c>
      <c r="C4527" s="64">
        <v>3.0000000000000001E-3</v>
      </c>
    </row>
    <row r="4528" spans="1:3">
      <c r="A4528" s="59" t="s">
        <v>8821</v>
      </c>
      <c r="B4528" s="60" t="s">
        <v>8822</v>
      </c>
      <c r="C4528" s="61">
        <v>5.0000000000000001E-3</v>
      </c>
    </row>
    <row r="4529" spans="1:3">
      <c r="A4529" s="62" t="s">
        <v>8823</v>
      </c>
      <c r="B4529" s="63" t="s">
        <v>8824</v>
      </c>
      <c r="C4529" s="64">
        <v>2E-3</v>
      </c>
    </row>
    <row r="4530" spans="1:3">
      <c r="A4530" s="59" t="s">
        <v>8825</v>
      </c>
      <c r="B4530" s="60" t="s">
        <v>8826</v>
      </c>
      <c r="C4530" s="61">
        <v>3.7999999999999999E-2</v>
      </c>
    </row>
    <row r="4531" spans="1:3">
      <c r="A4531" s="62" t="s">
        <v>8827</v>
      </c>
      <c r="B4531" s="63" t="s">
        <v>8828</v>
      </c>
      <c r="C4531" s="64">
        <v>3.0000000000000001E-3</v>
      </c>
    </row>
    <row r="4532" spans="1:3">
      <c r="A4532" s="59" t="s">
        <v>8829</v>
      </c>
      <c r="B4532" s="60" t="s">
        <v>8830</v>
      </c>
      <c r="C4532" s="61">
        <v>1.4E-2</v>
      </c>
    </row>
    <row r="4533" spans="1:3">
      <c r="A4533" s="62" t="s">
        <v>8831</v>
      </c>
      <c r="B4533" s="63" t="s">
        <v>8832</v>
      </c>
      <c r="C4533" s="64">
        <v>1.0999999999999999E-2</v>
      </c>
    </row>
    <row r="4534" spans="1:3">
      <c r="A4534" s="59" t="s">
        <v>8833</v>
      </c>
      <c r="B4534" s="60" t="s">
        <v>8834</v>
      </c>
      <c r="C4534" s="61">
        <v>0.03</v>
      </c>
    </row>
    <row r="4535" spans="1:3">
      <c r="A4535" s="62" t="s">
        <v>8835</v>
      </c>
      <c r="B4535" s="63" t="s">
        <v>8836</v>
      </c>
      <c r="C4535" s="64">
        <v>1.4E-2</v>
      </c>
    </row>
    <row r="4536" spans="1:3">
      <c r="A4536" s="59" t="s">
        <v>8837</v>
      </c>
      <c r="B4536" s="60" t="s">
        <v>8838</v>
      </c>
      <c r="C4536" s="61">
        <v>0.02</v>
      </c>
    </row>
    <row r="4537" spans="1:3">
      <c r="A4537" s="62" t="s">
        <v>8839</v>
      </c>
      <c r="B4537" s="63" t="s">
        <v>8840</v>
      </c>
      <c r="C4537" s="64">
        <v>0.25800000000000001</v>
      </c>
    </row>
    <row r="4538" spans="1:3">
      <c r="A4538" s="59" t="s">
        <v>8841</v>
      </c>
      <c r="B4538" s="60" t="s">
        <v>8842</v>
      </c>
      <c r="C4538" s="61">
        <v>1E-3</v>
      </c>
    </row>
    <row r="4539" spans="1:3">
      <c r="A4539" s="62" t="s">
        <v>8843</v>
      </c>
      <c r="B4539" s="63" t="s">
        <v>8844</v>
      </c>
      <c r="C4539" s="64">
        <v>0.218</v>
      </c>
    </row>
    <row r="4540" spans="1:3">
      <c r="A4540" s="59" t="s">
        <v>8845</v>
      </c>
      <c r="B4540" s="60" t="s">
        <v>8846</v>
      </c>
      <c r="C4540" s="61">
        <v>0.432</v>
      </c>
    </row>
    <row r="4541" spans="1:3">
      <c r="A4541" s="62" t="s">
        <v>8847</v>
      </c>
      <c r="B4541" s="63" t="s">
        <v>8848</v>
      </c>
      <c r="C4541" s="64">
        <v>1.2600000000000001E-3</v>
      </c>
    </row>
    <row r="4542" spans="1:3">
      <c r="A4542" s="59" t="s">
        <v>8849</v>
      </c>
      <c r="B4542" s="60" t="s">
        <v>8850</v>
      </c>
      <c r="C4542" s="61">
        <v>2.3400000000000001E-3</v>
      </c>
    </row>
    <row r="4543" spans="1:3">
      <c r="A4543" s="62" t="s">
        <v>8851</v>
      </c>
      <c r="B4543" s="63" t="s">
        <v>8852</v>
      </c>
      <c r="C4543" s="64">
        <v>2.35E-2</v>
      </c>
    </row>
    <row r="4544" spans="1:3">
      <c r="A4544" s="59" t="s">
        <v>8853</v>
      </c>
      <c r="B4544" s="60" t="s">
        <v>8854</v>
      </c>
      <c r="C4544" s="61">
        <v>1.04E-2</v>
      </c>
    </row>
    <row r="4545" spans="1:3">
      <c r="A4545" s="62" t="s">
        <v>8855</v>
      </c>
      <c r="B4545" s="63" t="s">
        <v>8856</v>
      </c>
      <c r="C4545" s="64">
        <v>1.8620000000000001E-2</v>
      </c>
    </row>
    <row r="4546" spans="1:3">
      <c r="A4546" s="59" t="s">
        <v>8857</v>
      </c>
      <c r="B4546" s="60" t="s">
        <v>1396</v>
      </c>
      <c r="C4546" s="61">
        <v>4.0000000000000001E-3</v>
      </c>
    </row>
    <row r="4547" spans="1:3">
      <c r="A4547" s="62" t="s">
        <v>8858</v>
      </c>
      <c r="B4547" s="63" t="s">
        <v>8859</v>
      </c>
      <c r="C4547" s="64">
        <v>3.6420000000000001E-2</v>
      </c>
    </row>
    <row r="4548" spans="1:3">
      <c r="A4548" s="59" t="s">
        <v>8860</v>
      </c>
      <c r="B4548" s="60" t="s">
        <v>8861</v>
      </c>
      <c r="C4548" s="61">
        <v>3.0000000000000001E-3</v>
      </c>
    </row>
    <row r="4549" spans="1:3">
      <c r="A4549" s="62" t="s">
        <v>8862</v>
      </c>
      <c r="B4549" s="63" t="s">
        <v>8863</v>
      </c>
      <c r="C4549" s="64">
        <v>8.6699999999999999E-2</v>
      </c>
    </row>
    <row r="4550" spans="1:3">
      <c r="A4550" s="59" t="s">
        <v>8864</v>
      </c>
      <c r="B4550" s="60" t="s">
        <v>8865</v>
      </c>
      <c r="C4550" s="61">
        <v>1.37E-2</v>
      </c>
    </row>
    <row r="4551" spans="1:3">
      <c r="A4551" s="62" t="s">
        <v>8866</v>
      </c>
      <c r="B4551" s="63" t="s">
        <v>8867</v>
      </c>
      <c r="C4551" s="64">
        <v>0</v>
      </c>
    </row>
    <row r="4552" spans="1:3">
      <c r="A4552" s="59" t="s">
        <v>8868</v>
      </c>
      <c r="B4552" s="60" t="s">
        <v>8869</v>
      </c>
      <c r="C4552" s="61">
        <v>0</v>
      </c>
    </row>
    <row r="4553" spans="1:3">
      <c r="A4553" s="62" t="s">
        <v>8870</v>
      </c>
      <c r="B4553" s="63" t="s">
        <v>8871</v>
      </c>
      <c r="C4553" s="64">
        <v>1.23E-2</v>
      </c>
    </row>
    <row r="4554" spans="1:3">
      <c r="A4554" s="59" t="s">
        <v>8872</v>
      </c>
      <c r="B4554" s="60" t="s">
        <v>8873</v>
      </c>
      <c r="C4554" s="61">
        <v>0</v>
      </c>
    </row>
    <row r="4555" spans="1:3">
      <c r="A4555" s="62" t="s">
        <v>8874</v>
      </c>
      <c r="B4555" s="63" t="s">
        <v>8875</v>
      </c>
      <c r="C4555" s="64">
        <v>0</v>
      </c>
    </row>
    <row r="4556" spans="1:3">
      <c r="A4556" s="59" t="s">
        <v>8876</v>
      </c>
      <c r="B4556" s="60" t="s">
        <v>8877</v>
      </c>
      <c r="C4556" s="61">
        <v>0</v>
      </c>
    </row>
    <row r="4557" spans="1:3">
      <c r="A4557" s="62" t="s">
        <v>8878</v>
      </c>
      <c r="B4557" s="63" t="s">
        <v>8879</v>
      </c>
      <c r="C4557" s="64">
        <v>0</v>
      </c>
    </row>
    <row r="4558" spans="1:3">
      <c r="A4558" s="59" t="s">
        <v>8880</v>
      </c>
      <c r="B4558" s="60" t="s">
        <v>8881</v>
      </c>
      <c r="C4558" s="61">
        <v>8.9999999999999993E-3</v>
      </c>
    </row>
    <row r="4559" spans="1:3">
      <c r="A4559" s="62" t="s">
        <v>8882</v>
      </c>
      <c r="B4559" s="63" t="s">
        <v>8883</v>
      </c>
      <c r="C4559" s="64">
        <v>8.0000000000000002E-3</v>
      </c>
    </row>
    <row r="4560" spans="1:3">
      <c r="A4560" s="59" t="s">
        <v>8884</v>
      </c>
      <c r="B4560" s="60" t="s">
        <v>8885</v>
      </c>
      <c r="C4560" s="61">
        <v>7.0000000000000001E-3</v>
      </c>
    </row>
    <row r="4561" spans="1:3">
      <c r="A4561" s="62" t="s">
        <v>8886</v>
      </c>
      <c r="B4561" s="63" t="s">
        <v>8887</v>
      </c>
      <c r="C4561" s="64">
        <v>2.5000000000000001E-2</v>
      </c>
    </row>
    <row r="4562" spans="1:3">
      <c r="A4562" s="59" t="s">
        <v>8888</v>
      </c>
      <c r="B4562" s="60" t="s">
        <v>8889</v>
      </c>
      <c r="C4562" s="61">
        <v>2.2540000000000001E-2</v>
      </c>
    </row>
    <row r="4563" spans="1:3">
      <c r="A4563" s="62" t="s">
        <v>8890</v>
      </c>
      <c r="B4563" s="63" t="s">
        <v>8891</v>
      </c>
      <c r="C4563" s="64">
        <v>3.6600000000000001E-2</v>
      </c>
    </row>
    <row r="4564" spans="1:3">
      <c r="A4564" s="59" t="s">
        <v>8892</v>
      </c>
      <c r="B4564" s="60" t="s">
        <v>8893</v>
      </c>
      <c r="C4564" s="61">
        <v>3.49E-2</v>
      </c>
    </row>
    <row r="4565" spans="1:3">
      <c r="A4565" s="62" t="s">
        <v>8894</v>
      </c>
      <c r="B4565" s="63" t="s">
        <v>8895</v>
      </c>
      <c r="C4565" s="64">
        <v>0.1176</v>
      </c>
    </row>
    <row r="4566" spans="1:3">
      <c r="A4566" s="59" t="s">
        <v>8896</v>
      </c>
      <c r="B4566" s="60" t="s">
        <v>8897</v>
      </c>
      <c r="C4566" s="61">
        <v>4.0800000000000003E-2</v>
      </c>
    </row>
    <row r="4567" spans="1:3">
      <c r="A4567" s="62" t="s">
        <v>8898</v>
      </c>
      <c r="B4567" s="63" t="s">
        <v>8899</v>
      </c>
      <c r="C4567" s="64">
        <v>9.6200000000000001E-3</v>
      </c>
    </row>
    <row r="4568" spans="1:3">
      <c r="A4568" s="59" t="s">
        <v>8900</v>
      </c>
      <c r="B4568" s="60" t="s">
        <v>8901</v>
      </c>
      <c r="C4568" s="61">
        <v>2E-3</v>
      </c>
    </row>
    <row r="4569" spans="1:3">
      <c r="A4569" s="62" t="s">
        <v>8902</v>
      </c>
      <c r="B4569" s="63" t="s">
        <v>8903</v>
      </c>
      <c r="C4569" s="64">
        <v>0</v>
      </c>
    </row>
    <row r="4570" spans="1:3">
      <c r="A4570" s="59" t="s">
        <v>8904</v>
      </c>
      <c r="B4570" s="60" t="s">
        <v>8905</v>
      </c>
      <c r="C4570" s="61">
        <v>0</v>
      </c>
    </row>
    <row r="4571" spans="1:3">
      <c r="A4571" s="62" t="s">
        <v>8906</v>
      </c>
      <c r="B4571" s="63" t="s">
        <v>8907</v>
      </c>
      <c r="C4571" s="64">
        <v>0</v>
      </c>
    </row>
    <row r="4572" spans="1:3">
      <c r="A4572" s="59" t="s">
        <v>8908</v>
      </c>
      <c r="B4572" s="60" t="s">
        <v>8909</v>
      </c>
      <c r="C4572" s="61">
        <v>4.7000000000000002E-3</v>
      </c>
    </row>
    <row r="4573" spans="1:3">
      <c r="A4573" s="62" t="s">
        <v>8910</v>
      </c>
      <c r="B4573" s="63" t="s">
        <v>8911</v>
      </c>
      <c r="C4573" s="64">
        <v>0</v>
      </c>
    </row>
    <row r="4574" spans="1:3">
      <c r="A4574" s="59" t="s">
        <v>8912</v>
      </c>
      <c r="B4574" s="60" t="s">
        <v>8913</v>
      </c>
      <c r="C4574" s="61">
        <v>0</v>
      </c>
    </row>
    <row r="4575" spans="1:3">
      <c r="A4575" s="62" t="s">
        <v>8914</v>
      </c>
      <c r="B4575" s="63" t="s">
        <v>8915</v>
      </c>
      <c r="C4575" s="64">
        <v>0</v>
      </c>
    </row>
    <row r="4576" spans="1:3">
      <c r="A4576" s="59" t="s">
        <v>8916</v>
      </c>
      <c r="B4576" s="60" t="s">
        <v>8917</v>
      </c>
      <c r="C4576" s="61">
        <v>0</v>
      </c>
    </row>
    <row r="4577" spans="1:3">
      <c r="A4577" s="62" t="s">
        <v>8918</v>
      </c>
      <c r="B4577" s="63" t="s">
        <v>8919</v>
      </c>
      <c r="C4577" s="64">
        <v>0</v>
      </c>
    </row>
    <row r="4578" spans="1:3">
      <c r="A4578" s="59" t="s">
        <v>8920</v>
      </c>
      <c r="B4578" s="60" t="s">
        <v>8921</v>
      </c>
      <c r="C4578" s="61">
        <v>0</v>
      </c>
    </row>
    <row r="4579" spans="1:3">
      <c r="A4579" s="62" t="s">
        <v>8922</v>
      </c>
      <c r="B4579" s="63" t="s">
        <v>8923</v>
      </c>
      <c r="C4579" s="64">
        <v>0</v>
      </c>
    </row>
    <row r="4580" spans="1:3">
      <c r="A4580" s="59" t="s">
        <v>8924</v>
      </c>
      <c r="B4580" s="60" t="s">
        <v>8925</v>
      </c>
      <c r="C4580" s="61">
        <v>0</v>
      </c>
    </row>
    <row r="4581" spans="1:3">
      <c r="A4581" s="62" t="s">
        <v>8926</v>
      </c>
      <c r="B4581" s="63" t="s">
        <v>8927</v>
      </c>
      <c r="C4581" s="64">
        <v>0</v>
      </c>
    </row>
    <row r="4582" spans="1:3">
      <c r="A4582" s="59" t="s">
        <v>8928</v>
      </c>
      <c r="B4582" s="60" t="s">
        <v>8929</v>
      </c>
      <c r="C4582" s="61">
        <v>0</v>
      </c>
    </row>
    <row r="4583" spans="1:3">
      <c r="A4583" s="62" t="s">
        <v>8930</v>
      </c>
      <c r="B4583" s="63" t="s">
        <v>8931</v>
      </c>
      <c r="C4583" s="64">
        <v>0</v>
      </c>
    </row>
    <row r="4584" spans="1:3">
      <c r="A4584" s="59" t="s">
        <v>8932</v>
      </c>
      <c r="B4584" s="60" t="s">
        <v>8933</v>
      </c>
      <c r="C4584" s="61">
        <v>0</v>
      </c>
    </row>
    <row r="4585" spans="1:3">
      <c r="A4585" s="62" t="s">
        <v>8934</v>
      </c>
      <c r="B4585" s="63" t="s">
        <v>8935</v>
      </c>
      <c r="C4585" s="64">
        <v>0</v>
      </c>
    </row>
    <row r="4586" spans="1:3">
      <c r="A4586" s="59" t="s">
        <v>8936</v>
      </c>
      <c r="B4586" s="60" t="s">
        <v>8937</v>
      </c>
      <c r="C4586" s="61">
        <v>0</v>
      </c>
    </row>
    <row r="4587" spans="1:3">
      <c r="A4587" s="62" t="s">
        <v>8938</v>
      </c>
      <c r="B4587" s="63" t="s">
        <v>8939</v>
      </c>
      <c r="C4587" s="64">
        <v>5.0000000000000001E-3</v>
      </c>
    </row>
    <row r="4588" spans="1:3">
      <c r="A4588" s="59" t="s">
        <v>8940</v>
      </c>
      <c r="B4588" s="60" t="s">
        <v>8941</v>
      </c>
      <c r="C4588" s="61">
        <v>3.082E-2</v>
      </c>
    </row>
    <row r="4589" spans="1:3">
      <c r="A4589" s="62" t="s">
        <v>8942</v>
      </c>
      <c r="B4589" s="63" t="s">
        <v>8943</v>
      </c>
      <c r="C4589" s="64">
        <v>2.7E-2</v>
      </c>
    </row>
    <row r="4590" spans="1:3">
      <c r="A4590" s="59" t="s">
        <v>8944</v>
      </c>
      <c r="B4590" s="60" t="s">
        <v>8945</v>
      </c>
      <c r="C4590" s="61">
        <v>2E-3</v>
      </c>
    </row>
    <row r="4591" spans="1:3">
      <c r="A4591" s="62" t="s">
        <v>8946</v>
      </c>
      <c r="B4591" s="63" t="s">
        <v>8947</v>
      </c>
      <c r="C4591" s="64">
        <v>0</v>
      </c>
    </row>
    <row r="4592" spans="1:3">
      <c r="A4592" s="59" t="s">
        <v>8948</v>
      </c>
      <c r="B4592" s="60" t="s">
        <v>8949</v>
      </c>
      <c r="C4592" s="61">
        <v>1.7999999999999999E-2</v>
      </c>
    </row>
    <row r="4593" spans="1:3">
      <c r="A4593" s="62" t="s">
        <v>8950</v>
      </c>
      <c r="B4593" s="63" t="s">
        <v>8951</v>
      </c>
      <c r="C4593" s="64">
        <v>8.3000000000000004E-2</v>
      </c>
    </row>
    <row r="4594" spans="1:3">
      <c r="A4594" s="59" t="s">
        <v>8952</v>
      </c>
      <c r="B4594" s="60" t="s">
        <v>8953</v>
      </c>
      <c r="C4594" s="61">
        <v>1.7000000000000001E-2</v>
      </c>
    </row>
    <row r="4595" spans="1:3">
      <c r="A4595" s="62" t="s">
        <v>8954</v>
      </c>
      <c r="B4595" s="63" t="s">
        <v>8955</v>
      </c>
      <c r="C4595" s="64">
        <v>1.2999999999999999E-2</v>
      </c>
    </row>
    <row r="4596" spans="1:3">
      <c r="A4596" s="59" t="s">
        <v>8956</v>
      </c>
      <c r="B4596" s="60" t="s">
        <v>8957</v>
      </c>
      <c r="C4596" s="61">
        <v>3.6999999999999998E-2</v>
      </c>
    </row>
    <row r="4597" spans="1:3">
      <c r="A4597" s="62" t="s">
        <v>8958</v>
      </c>
      <c r="B4597" s="63" t="s">
        <v>8959</v>
      </c>
      <c r="C4597" s="64">
        <v>0.75180000000000002</v>
      </c>
    </row>
    <row r="4598" spans="1:3">
      <c r="A4598" s="59" t="s">
        <v>8960</v>
      </c>
      <c r="B4598" s="60" t="s">
        <v>8961</v>
      </c>
      <c r="C4598" s="61">
        <v>0.09</v>
      </c>
    </row>
    <row r="4599" spans="1:3">
      <c r="A4599" s="62" t="s">
        <v>8962</v>
      </c>
      <c r="B4599" s="63" t="s">
        <v>8963</v>
      </c>
      <c r="C4599" s="64">
        <v>8.0000000000000002E-3</v>
      </c>
    </row>
    <row r="4600" spans="1:3">
      <c r="A4600" s="59" t="s">
        <v>8964</v>
      </c>
      <c r="B4600" s="60" t="s">
        <v>8965</v>
      </c>
      <c r="C4600" s="61">
        <v>1E-3</v>
      </c>
    </row>
    <row r="4601" spans="1:3">
      <c r="A4601" s="62" t="s">
        <v>8966</v>
      </c>
      <c r="B4601" s="63" t="s">
        <v>8967</v>
      </c>
      <c r="C4601" s="64">
        <v>0.03</v>
      </c>
    </row>
    <row r="4602" spans="1:3">
      <c r="A4602" s="59" t="s">
        <v>8968</v>
      </c>
      <c r="B4602" s="60" t="s">
        <v>8969</v>
      </c>
      <c r="C4602" s="61">
        <v>0</v>
      </c>
    </row>
    <row r="4603" spans="1:3">
      <c r="A4603" s="62" t="s">
        <v>8970</v>
      </c>
      <c r="B4603" s="63" t="s">
        <v>8971</v>
      </c>
      <c r="C4603" s="64">
        <v>2.4E-2</v>
      </c>
    </row>
    <row r="4604" spans="1:3">
      <c r="A4604" s="59" t="s">
        <v>8972</v>
      </c>
      <c r="B4604" s="60" t="s">
        <v>8973</v>
      </c>
      <c r="C4604" s="61">
        <v>0.06</v>
      </c>
    </row>
    <row r="4605" spans="1:3">
      <c r="A4605" s="62" t="s">
        <v>8974</v>
      </c>
      <c r="B4605" s="63" t="s">
        <v>8975</v>
      </c>
      <c r="C4605" s="64">
        <v>0.106</v>
      </c>
    </row>
    <row r="4606" spans="1:3">
      <c r="A4606" s="59" t="s">
        <v>8976</v>
      </c>
      <c r="B4606" s="60" t="s">
        <v>8977</v>
      </c>
      <c r="C4606" s="61">
        <v>0.06</v>
      </c>
    </row>
    <row r="4607" spans="1:3">
      <c r="A4607" s="62" t="s">
        <v>8978</v>
      </c>
      <c r="B4607" s="63" t="s">
        <v>8979</v>
      </c>
      <c r="C4607" s="64">
        <v>0.06</v>
      </c>
    </row>
    <row r="4608" spans="1:3">
      <c r="A4608" s="59" t="s">
        <v>8980</v>
      </c>
      <c r="B4608" s="60" t="s">
        <v>8981</v>
      </c>
      <c r="C4608" s="61">
        <v>0.01</v>
      </c>
    </row>
    <row r="4609" spans="1:3">
      <c r="A4609" s="62" t="s">
        <v>8982</v>
      </c>
      <c r="B4609" s="63" t="s">
        <v>8983</v>
      </c>
      <c r="C4609" s="64">
        <v>6.2E-2</v>
      </c>
    </row>
    <row r="4610" spans="1:3">
      <c r="A4610" s="59" t="s">
        <v>8984</v>
      </c>
      <c r="B4610" s="60" t="s">
        <v>8985</v>
      </c>
      <c r="C4610" s="61">
        <v>9.5000000000000001E-2</v>
      </c>
    </row>
    <row r="4611" spans="1:3">
      <c r="A4611" s="62" t="s">
        <v>8986</v>
      </c>
      <c r="B4611" s="63" t="s">
        <v>8987</v>
      </c>
      <c r="C4611" s="64">
        <v>3.5000000000000003E-2</v>
      </c>
    </row>
    <row r="4612" spans="1:3">
      <c r="A4612" s="59" t="s">
        <v>8988</v>
      </c>
      <c r="B4612" s="60" t="s">
        <v>8989</v>
      </c>
      <c r="C4612" s="61">
        <v>8.0000000000000002E-3</v>
      </c>
    </row>
    <row r="4613" spans="1:3">
      <c r="A4613" s="62" t="s">
        <v>8990</v>
      </c>
      <c r="B4613" s="63" t="s">
        <v>8991</v>
      </c>
      <c r="C4613" s="64">
        <v>1.2999999999999999E-2</v>
      </c>
    </row>
    <row r="4614" spans="1:3">
      <c r="A4614" s="59" t="s">
        <v>8992</v>
      </c>
      <c r="B4614" s="60" t="s">
        <v>8993</v>
      </c>
      <c r="C4614" s="61">
        <v>6.4000000000000001E-2</v>
      </c>
    </row>
    <row r="4615" spans="1:3">
      <c r="A4615" s="62" t="s">
        <v>8994</v>
      </c>
      <c r="B4615" s="63" t="s">
        <v>8995</v>
      </c>
      <c r="C4615" s="64">
        <v>6.8000000000000005E-2</v>
      </c>
    </row>
    <row r="4616" spans="1:3">
      <c r="A4616" s="59" t="s">
        <v>8996</v>
      </c>
      <c r="B4616" s="60" t="s">
        <v>8997</v>
      </c>
      <c r="C4616" s="61">
        <v>0.122</v>
      </c>
    </row>
    <row r="4617" spans="1:3">
      <c r="A4617" s="62" t="s">
        <v>8998</v>
      </c>
      <c r="B4617" s="63" t="s">
        <v>8961</v>
      </c>
      <c r="C4617" s="64">
        <v>9.7000000000000003E-2</v>
      </c>
    </row>
    <row r="4618" spans="1:3">
      <c r="A4618" s="59" t="s">
        <v>8999</v>
      </c>
      <c r="B4618" s="60" t="s">
        <v>9000</v>
      </c>
      <c r="C4618" s="61">
        <v>5.7000000000000002E-2</v>
      </c>
    </row>
    <row r="4619" spans="1:3">
      <c r="A4619" s="62" t="s">
        <v>9001</v>
      </c>
      <c r="B4619" s="63" t="s">
        <v>9002</v>
      </c>
      <c r="C4619" s="64">
        <v>6.4000000000000001E-2</v>
      </c>
    </row>
    <row r="4620" spans="1:3">
      <c r="A4620" s="59" t="s">
        <v>9003</v>
      </c>
      <c r="B4620" s="60" t="s">
        <v>9004</v>
      </c>
      <c r="C4620" s="61">
        <v>9.2999999999999999E-2</v>
      </c>
    </row>
    <row r="4621" spans="1:3">
      <c r="A4621" s="62" t="s">
        <v>9005</v>
      </c>
      <c r="B4621" s="63" t="s">
        <v>9006</v>
      </c>
      <c r="C4621" s="64">
        <v>3.5000000000000003E-2</v>
      </c>
    </row>
    <row r="4622" spans="1:3">
      <c r="A4622" s="59" t="s">
        <v>9007</v>
      </c>
      <c r="B4622" s="60" t="s">
        <v>9008</v>
      </c>
      <c r="C4622" s="61">
        <v>1.7999999999999999E-2</v>
      </c>
    </row>
    <row r="4623" spans="1:3">
      <c r="A4623" s="62" t="s">
        <v>9009</v>
      </c>
      <c r="B4623" s="63" t="s">
        <v>9010</v>
      </c>
      <c r="C4623" s="64">
        <v>4.4999999999999998E-2</v>
      </c>
    </row>
    <row r="4624" spans="1:3">
      <c r="A4624" s="59" t="s">
        <v>9011</v>
      </c>
      <c r="B4624" s="60" t="s">
        <v>9012</v>
      </c>
      <c r="C4624" s="61">
        <v>5.2999999999999999E-2</v>
      </c>
    </row>
    <row r="4625" spans="1:3">
      <c r="A4625" s="62" t="s">
        <v>9013</v>
      </c>
      <c r="B4625" s="63" t="s">
        <v>9014</v>
      </c>
      <c r="C4625" s="64">
        <v>8.8999999999999996E-2</v>
      </c>
    </row>
    <row r="4626" spans="1:3">
      <c r="A4626" s="59" t="s">
        <v>9015</v>
      </c>
      <c r="B4626" s="60" t="s">
        <v>9016</v>
      </c>
      <c r="C4626" s="61">
        <v>0</v>
      </c>
    </row>
    <row r="4627" spans="1:3">
      <c r="A4627" s="62" t="s">
        <v>9017</v>
      </c>
      <c r="B4627" s="63" t="s">
        <v>9018</v>
      </c>
      <c r="C4627" s="64">
        <v>0.12853999999999999</v>
      </c>
    </row>
    <row r="4628" spans="1:3">
      <c r="A4628" s="59" t="s">
        <v>9019</v>
      </c>
      <c r="B4628" s="60" t="s">
        <v>9020</v>
      </c>
      <c r="C4628" s="61">
        <v>0.04</v>
      </c>
    </row>
    <row r="4629" spans="1:3">
      <c r="A4629" s="62" t="s">
        <v>9021</v>
      </c>
      <c r="B4629" s="63" t="s">
        <v>9022</v>
      </c>
      <c r="C4629" s="64">
        <v>0</v>
      </c>
    </row>
    <row r="4630" spans="1:3">
      <c r="A4630" s="59" t="s">
        <v>9023</v>
      </c>
      <c r="B4630" s="60" t="s">
        <v>9024</v>
      </c>
      <c r="C4630" s="61">
        <v>0.128</v>
      </c>
    </row>
    <row r="4631" spans="1:3">
      <c r="A4631" s="62" t="s">
        <v>9025</v>
      </c>
      <c r="B4631" s="63" t="s">
        <v>9026</v>
      </c>
      <c r="C4631" s="64">
        <v>0.13700000000000001</v>
      </c>
    </row>
    <row r="4632" spans="1:3">
      <c r="A4632" s="59" t="s">
        <v>9027</v>
      </c>
      <c r="B4632" s="60" t="s">
        <v>9028</v>
      </c>
      <c r="C4632" s="61">
        <v>0</v>
      </c>
    </row>
    <row r="4633" spans="1:3">
      <c r="A4633" s="62" t="s">
        <v>9029</v>
      </c>
      <c r="B4633" s="63" t="s">
        <v>9030</v>
      </c>
      <c r="C4633" s="64">
        <v>3.5000000000000003E-2</v>
      </c>
    </row>
    <row r="4634" spans="1:3">
      <c r="A4634" s="59" t="s">
        <v>9031</v>
      </c>
      <c r="B4634" s="60" t="s">
        <v>9032</v>
      </c>
      <c r="C4634" s="61">
        <v>6.5000000000000002E-2</v>
      </c>
    </row>
    <row r="4635" spans="1:3">
      <c r="A4635" s="62" t="s">
        <v>9033</v>
      </c>
      <c r="B4635" s="63" t="s">
        <v>9034</v>
      </c>
      <c r="C4635" s="64">
        <v>0.12</v>
      </c>
    </row>
    <row r="4636" spans="1:3">
      <c r="A4636" s="59" t="s">
        <v>9035</v>
      </c>
      <c r="B4636" s="60" t="s">
        <v>9036</v>
      </c>
      <c r="C4636" s="61">
        <v>0.04</v>
      </c>
    </row>
    <row r="4637" spans="1:3">
      <c r="A4637" s="62" t="s">
        <v>9037</v>
      </c>
      <c r="B4637" s="63" t="s">
        <v>9038</v>
      </c>
      <c r="C4637" s="64">
        <v>0</v>
      </c>
    </row>
    <row r="4638" spans="1:3">
      <c r="A4638" s="59" t="s">
        <v>9039</v>
      </c>
      <c r="B4638" s="60" t="s">
        <v>9040</v>
      </c>
      <c r="C4638" s="61">
        <v>0</v>
      </c>
    </row>
    <row r="4639" spans="1:3">
      <c r="A4639" s="62" t="s">
        <v>9041</v>
      </c>
      <c r="B4639" s="63" t="s">
        <v>9042</v>
      </c>
      <c r="C4639" s="64">
        <v>0.37</v>
      </c>
    </row>
    <row r="4640" spans="1:3">
      <c r="A4640" s="59" t="s">
        <v>9043</v>
      </c>
      <c r="B4640" s="60" t="s">
        <v>9044</v>
      </c>
      <c r="C4640" s="61">
        <v>0.27</v>
      </c>
    </row>
    <row r="4641" spans="1:3">
      <c r="A4641" s="62" t="s">
        <v>9045</v>
      </c>
      <c r="B4641" s="63" t="s">
        <v>9046</v>
      </c>
      <c r="C4641" s="64">
        <v>0.13</v>
      </c>
    </row>
    <row r="4642" spans="1:3">
      <c r="A4642" s="59" t="s">
        <v>9047</v>
      </c>
      <c r="B4642" s="60" t="s">
        <v>9048</v>
      </c>
      <c r="C4642" s="61">
        <v>0.17</v>
      </c>
    </row>
    <row r="4643" spans="1:3">
      <c r="A4643" s="62" t="s">
        <v>9049</v>
      </c>
      <c r="B4643" s="63" t="s">
        <v>9050</v>
      </c>
      <c r="C4643" s="64">
        <v>0.23</v>
      </c>
    </row>
    <row r="4644" spans="1:3">
      <c r="A4644" s="59" t="s">
        <v>9051</v>
      </c>
      <c r="B4644" s="60" t="s">
        <v>9052</v>
      </c>
      <c r="C4644" s="61">
        <v>7.0000000000000007E-2</v>
      </c>
    </row>
    <row r="4645" spans="1:3">
      <c r="A4645" s="62" t="s">
        <v>9053</v>
      </c>
      <c r="B4645" s="63" t="s">
        <v>9054</v>
      </c>
      <c r="C4645" s="64">
        <v>0.11700000000000001</v>
      </c>
    </row>
    <row r="4646" spans="1:3">
      <c r="A4646" s="59" t="s">
        <v>9055</v>
      </c>
      <c r="B4646" s="60" t="s">
        <v>9056</v>
      </c>
      <c r="C4646" s="61">
        <v>0.22700000000000001</v>
      </c>
    </row>
    <row r="4647" spans="1:3">
      <c r="A4647" s="62" t="s">
        <v>9057</v>
      </c>
      <c r="B4647" s="63" t="s">
        <v>9058</v>
      </c>
      <c r="C4647" s="64">
        <v>0.374</v>
      </c>
    </row>
    <row r="4648" spans="1:3">
      <c r="A4648" s="59" t="s">
        <v>9059</v>
      </c>
      <c r="B4648" s="60" t="s">
        <v>9060</v>
      </c>
      <c r="C4648" s="61">
        <v>0.08</v>
      </c>
    </row>
    <row r="4649" spans="1:3">
      <c r="A4649" s="62" t="s">
        <v>9061</v>
      </c>
      <c r="B4649" s="63" t="s">
        <v>9062</v>
      </c>
      <c r="C4649" s="64">
        <v>0.43099999999999999</v>
      </c>
    </row>
    <row r="4650" spans="1:3">
      <c r="A4650" s="59" t="s">
        <v>9063</v>
      </c>
      <c r="B4650" s="60" t="s">
        <v>9064</v>
      </c>
      <c r="C4650" s="61">
        <v>0</v>
      </c>
    </row>
    <row r="4651" spans="1:3">
      <c r="A4651" s="62" t="s">
        <v>9065</v>
      </c>
      <c r="B4651" s="63" t="s">
        <v>9066</v>
      </c>
      <c r="C4651" s="64">
        <v>0</v>
      </c>
    </row>
    <row r="4652" spans="1:3">
      <c r="A4652" s="59" t="s">
        <v>9067</v>
      </c>
      <c r="B4652" s="60" t="s">
        <v>1581</v>
      </c>
      <c r="C4652" s="61">
        <v>0.108</v>
      </c>
    </row>
    <row r="4653" spans="1:3">
      <c r="A4653" s="62" t="s">
        <v>9068</v>
      </c>
      <c r="B4653" s="63" t="s">
        <v>9069</v>
      </c>
      <c r="C4653" s="64">
        <v>0</v>
      </c>
    </row>
    <row r="4654" spans="1:3">
      <c r="A4654" s="59" t="s">
        <v>9070</v>
      </c>
      <c r="B4654" s="60" t="s">
        <v>9071</v>
      </c>
      <c r="C4654" s="61">
        <v>0.158</v>
      </c>
    </row>
    <row r="4655" spans="1:3">
      <c r="A4655" s="62" t="s">
        <v>9072</v>
      </c>
      <c r="B4655" s="63" t="s">
        <v>9073</v>
      </c>
      <c r="C4655" s="64">
        <v>0.27100000000000002</v>
      </c>
    </row>
    <row r="4656" spans="1:3">
      <c r="A4656" s="59" t="s">
        <v>9074</v>
      </c>
      <c r="B4656" s="60" t="s">
        <v>9075</v>
      </c>
      <c r="C4656" s="61">
        <v>2.1999999999999999E-2</v>
      </c>
    </row>
    <row r="4657" spans="1:3">
      <c r="A4657" s="62" t="s">
        <v>9076</v>
      </c>
      <c r="B4657" s="63" t="s">
        <v>9077</v>
      </c>
      <c r="C4657" s="64">
        <v>6.5159999999999996E-2</v>
      </c>
    </row>
    <row r="4658" spans="1:3">
      <c r="A4658" s="59" t="s">
        <v>9078</v>
      </c>
      <c r="B4658" s="60" t="s">
        <v>9079</v>
      </c>
      <c r="C4658" s="61">
        <v>7.0000000000000007E-2</v>
      </c>
    </row>
    <row r="4659" spans="1:3">
      <c r="A4659" s="62" t="s">
        <v>9080</v>
      </c>
      <c r="B4659" s="63" t="s">
        <v>9081</v>
      </c>
      <c r="C4659" s="64">
        <v>0.158</v>
      </c>
    </row>
    <row r="4660" spans="1:3">
      <c r="A4660" s="59" t="s">
        <v>9082</v>
      </c>
      <c r="B4660" s="60" t="s">
        <v>9083</v>
      </c>
      <c r="C4660" s="61">
        <v>0.27100000000000002</v>
      </c>
    </row>
    <row r="4661" spans="1:3">
      <c r="A4661" s="62" t="s">
        <v>9084</v>
      </c>
      <c r="B4661" s="63" t="s">
        <v>9085</v>
      </c>
      <c r="C4661" s="64">
        <v>6.4000000000000001E-2</v>
      </c>
    </row>
    <row r="4662" spans="1:3">
      <c r="A4662" s="59" t="s">
        <v>9086</v>
      </c>
      <c r="B4662" s="60" t="s">
        <v>9087</v>
      </c>
      <c r="C4662" s="61">
        <v>7.4099999999999999E-2</v>
      </c>
    </row>
    <row r="4663" spans="1:3">
      <c r="A4663" s="62" t="s">
        <v>9088</v>
      </c>
      <c r="B4663" s="63" t="s">
        <v>9089</v>
      </c>
      <c r="C4663" s="64">
        <v>2.1000000000000001E-2</v>
      </c>
    </row>
    <row r="4664" spans="1:3">
      <c r="A4664" s="59" t="s">
        <v>9090</v>
      </c>
      <c r="B4664" s="60" t="s">
        <v>2545</v>
      </c>
      <c r="C4664" s="61">
        <v>4.2000000000000003E-2</v>
      </c>
    </row>
    <row r="4665" spans="1:3">
      <c r="A4665" s="62" t="s">
        <v>9091</v>
      </c>
      <c r="B4665" s="63" t="s">
        <v>9092</v>
      </c>
      <c r="C4665" s="64">
        <v>6.6000000000000003E-2</v>
      </c>
    </row>
    <row r="4666" spans="1:3">
      <c r="A4666" s="59" t="s">
        <v>9093</v>
      </c>
      <c r="B4666" s="60" t="s">
        <v>9094</v>
      </c>
      <c r="C4666" s="61">
        <v>4.1000000000000002E-2</v>
      </c>
    </row>
    <row r="4667" spans="1:3">
      <c r="A4667" s="62" t="s">
        <v>9095</v>
      </c>
      <c r="B4667" s="63" t="s">
        <v>9096</v>
      </c>
      <c r="C4667" s="64">
        <v>0.22700000000000001</v>
      </c>
    </row>
    <row r="4668" spans="1:3">
      <c r="A4668" s="59" t="s">
        <v>9097</v>
      </c>
      <c r="B4668" s="60" t="s">
        <v>9098</v>
      </c>
      <c r="C4668" s="61">
        <v>9.2999999999999999E-2</v>
      </c>
    </row>
    <row r="4669" spans="1:3">
      <c r="A4669" s="62" t="s">
        <v>9099</v>
      </c>
      <c r="B4669" s="63" t="s">
        <v>9100</v>
      </c>
      <c r="C4669" s="64">
        <v>0.14599999999999999</v>
      </c>
    </row>
    <row r="4670" spans="1:3">
      <c r="A4670" s="59" t="s">
        <v>9101</v>
      </c>
      <c r="B4670" s="60" t="s">
        <v>9102</v>
      </c>
      <c r="C4670" s="61">
        <v>0.17199999999999999</v>
      </c>
    </row>
    <row r="4671" spans="1:3">
      <c r="A4671" s="62" t="s">
        <v>9103</v>
      </c>
      <c r="B4671" s="63" t="s">
        <v>9104</v>
      </c>
      <c r="C4671" s="64">
        <v>0.108</v>
      </c>
    </row>
    <row r="4672" spans="1:3">
      <c r="A4672" s="59" t="s">
        <v>9105</v>
      </c>
      <c r="B4672" s="60" t="s">
        <v>9106</v>
      </c>
      <c r="C4672" s="61">
        <v>7.4999999999999997E-2</v>
      </c>
    </row>
    <row r="4673" spans="1:3">
      <c r="A4673" s="62" t="s">
        <v>9107</v>
      </c>
      <c r="B4673" s="63" t="s">
        <v>9108</v>
      </c>
      <c r="C4673" s="64">
        <v>0.113</v>
      </c>
    </row>
    <row r="4674" spans="1:3">
      <c r="A4674" s="59" t="s">
        <v>9109</v>
      </c>
      <c r="B4674" s="60" t="s">
        <v>9110</v>
      </c>
      <c r="C4674" s="61">
        <v>9.9000000000000005E-2</v>
      </c>
    </row>
    <row r="4675" spans="1:3">
      <c r="A4675" s="62" t="s">
        <v>9111</v>
      </c>
      <c r="B4675" s="63" t="s">
        <v>9112</v>
      </c>
      <c r="C4675" s="64">
        <v>0.10199999999999999</v>
      </c>
    </row>
    <row r="4676" spans="1:3">
      <c r="A4676" s="59" t="s">
        <v>9113</v>
      </c>
      <c r="B4676" s="60" t="s">
        <v>9114</v>
      </c>
      <c r="C4676" s="61">
        <v>8.3000000000000004E-2</v>
      </c>
    </row>
    <row r="4677" spans="1:3">
      <c r="A4677" s="62" t="s">
        <v>9115</v>
      </c>
      <c r="B4677" s="63" t="s">
        <v>9116</v>
      </c>
      <c r="C4677" s="64">
        <v>2.5000000000000001E-2</v>
      </c>
    </row>
    <row r="4678" spans="1:3">
      <c r="A4678" s="59" t="s">
        <v>9117</v>
      </c>
      <c r="B4678" s="60" t="s">
        <v>9118</v>
      </c>
      <c r="C4678" s="61">
        <v>0</v>
      </c>
    </row>
    <row r="4679" spans="1:3">
      <c r="A4679" s="62" t="s">
        <v>9119</v>
      </c>
      <c r="B4679" s="63" t="s">
        <v>9120</v>
      </c>
      <c r="C4679" s="64">
        <v>0</v>
      </c>
    </row>
    <row r="4680" spans="1:3">
      <c r="A4680" s="59" t="s">
        <v>9121</v>
      </c>
      <c r="B4680" s="60" t="s">
        <v>1585</v>
      </c>
      <c r="C4680" s="61">
        <v>7.1999999999999995E-2</v>
      </c>
    </row>
    <row r="4681" spans="1:3">
      <c r="A4681" s="62" t="s">
        <v>9122</v>
      </c>
      <c r="B4681" s="63" t="s">
        <v>9123</v>
      </c>
      <c r="C4681" s="64">
        <v>0.108</v>
      </c>
    </row>
    <row r="4682" spans="1:3">
      <c r="A4682" s="59" t="s">
        <v>9124</v>
      </c>
      <c r="B4682" s="60" t="s">
        <v>9125</v>
      </c>
      <c r="C4682" s="61">
        <v>0.185</v>
      </c>
    </row>
    <row r="4683" spans="1:3">
      <c r="A4683" s="62" t="s">
        <v>9126</v>
      </c>
      <c r="B4683" s="63" t="s">
        <v>9127</v>
      </c>
      <c r="C4683" s="64">
        <v>7.8E-2</v>
      </c>
    </row>
    <row r="4684" spans="1:3">
      <c r="A4684" s="59" t="s">
        <v>9128</v>
      </c>
      <c r="B4684" s="60" t="s">
        <v>9129</v>
      </c>
      <c r="C4684" s="61">
        <v>3.4599999999999999E-2</v>
      </c>
    </row>
    <row r="4685" spans="1:3">
      <c r="A4685" s="62" t="s">
        <v>9130</v>
      </c>
      <c r="B4685" s="63" t="s">
        <v>6876</v>
      </c>
      <c r="C4685" s="64">
        <v>0.71299999999999997</v>
      </c>
    </row>
    <row r="4686" spans="1:3">
      <c r="A4686" s="59" t="s">
        <v>9131</v>
      </c>
      <c r="B4686" s="60" t="s">
        <v>9132</v>
      </c>
      <c r="C4686" s="61">
        <v>0</v>
      </c>
    </row>
    <row r="4687" spans="1:3">
      <c r="A4687" s="62" t="s">
        <v>9133</v>
      </c>
      <c r="B4687" s="63" t="s">
        <v>6880</v>
      </c>
      <c r="C4687" s="64">
        <v>0</v>
      </c>
    </row>
    <row r="4688" spans="1:3">
      <c r="A4688" s="59" t="s">
        <v>9134</v>
      </c>
      <c r="B4688" s="60" t="s">
        <v>6882</v>
      </c>
      <c r="C4688" s="61">
        <v>0.43</v>
      </c>
    </row>
    <row r="4689" spans="1:3">
      <c r="A4689" s="62" t="s">
        <v>9135</v>
      </c>
      <c r="B4689" s="63" t="s">
        <v>9136</v>
      </c>
      <c r="C4689" s="64">
        <v>9.9640000000000006E-2</v>
      </c>
    </row>
    <row r="4690" spans="1:3">
      <c r="A4690" s="59" t="s">
        <v>9137</v>
      </c>
      <c r="B4690" s="60" t="s">
        <v>9138</v>
      </c>
      <c r="C4690" s="61">
        <v>0.125</v>
      </c>
    </row>
    <row r="4691" spans="1:3">
      <c r="A4691" s="62" t="s">
        <v>9139</v>
      </c>
      <c r="B4691" s="63" t="s">
        <v>9140</v>
      </c>
      <c r="C4691" s="64">
        <v>9.2520000000000005E-2</v>
      </c>
    </row>
    <row r="4692" spans="1:3">
      <c r="A4692" s="59" t="s">
        <v>9141</v>
      </c>
      <c r="B4692" s="60" t="s">
        <v>9142</v>
      </c>
      <c r="C4692" s="61">
        <v>0.24399999999999999</v>
      </c>
    </row>
    <row r="4693" spans="1:3">
      <c r="A4693" s="62" t="s">
        <v>9143</v>
      </c>
      <c r="B4693" s="63" t="s">
        <v>9144</v>
      </c>
      <c r="C4693" s="64">
        <v>0.38900000000000001</v>
      </c>
    </row>
    <row r="4694" spans="1:3">
      <c r="A4694" s="59" t="s">
        <v>9145</v>
      </c>
      <c r="B4694" s="60" t="s">
        <v>9146</v>
      </c>
      <c r="C4694" s="61">
        <v>2.3179999999999999E-2</v>
      </c>
    </row>
    <row r="4695" spans="1:3">
      <c r="A4695" s="62" t="s">
        <v>9147</v>
      </c>
      <c r="B4695" s="63" t="s">
        <v>9148</v>
      </c>
      <c r="C4695" s="64">
        <v>1.2999999999999999E-2</v>
      </c>
    </row>
    <row r="4696" spans="1:3">
      <c r="A4696" s="59" t="s">
        <v>9149</v>
      </c>
      <c r="B4696" s="60" t="s">
        <v>9150</v>
      </c>
      <c r="C4696" s="61">
        <v>6.0999999999999999E-2</v>
      </c>
    </row>
    <row r="4697" spans="1:3">
      <c r="A4697" s="62" t="s">
        <v>9151</v>
      </c>
      <c r="B4697" s="63" t="s">
        <v>9152</v>
      </c>
      <c r="C4697" s="64">
        <v>0</v>
      </c>
    </row>
    <row r="4698" spans="1:3">
      <c r="A4698" s="59" t="s">
        <v>9153</v>
      </c>
      <c r="B4698" s="60" t="s">
        <v>9154</v>
      </c>
      <c r="C4698" s="61">
        <v>0</v>
      </c>
    </row>
    <row r="4699" spans="1:3">
      <c r="A4699" s="62" t="s">
        <v>9155</v>
      </c>
      <c r="B4699" s="63" t="s">
        <v>9156</v>
      </c>
      <c r="C4699" s="64">
        <v>0</v>
      </c>
    </row>
    <row r="4700" spans="1:3">
      <c r="A4700" s="59" t="s">
        <v>9157</v>
      </c>
      <c r="B4700" s="60" t="s">
        <v>9158</v>
      </c>
      <c r="C4700" s="61">
        <v>0</v>
      </c>
    </row>
    <row r="4701" spans="1:3">
      <c r="A4701" s="62" t="s">
        <v>9159</v>
      </c>
      <c r="B4701" s="63" t="s">
        <v>9160</v>
      </c>
      <c r="C4701" s="64">
        <v>0</v>
      </c>
    </row>
    <row r="4702" spans="1:3">
      <c r="A4702" s="59" t="s">
        <v>9161</v>
      </c>
      <c r="B4702" s="60" t="s">
        <v>9162</v>
      </c>
      <c r="C4702" s="61">
        <v>9.4E-2</v>
      </c>
    </row>
    <row r="4703" spans="1:3">
      <c r="A4703" s="62" t="s">
        <v>9163</v>
      </c>
      <c r="B4703" s="63" t="s">
        <v>9164</v>
      </c>
      <c r="C4703" s="64">
        <v>0.11799999999999999</v>
      </c>
    </row>
    <row r="4704" spans="1:3">
      <c r="A4704" s="59" t="s">
        <v>9165</v>
      </c>
      <c r="B4704" s="60" t="s">
        <v>9166</v>
      </c>
      <c r="C4704" s="61">
        <v>0</v>
      </c>
    </row>
    <row r="4705" spans="1:3">
      <c r="A4705" s="62" t="s">
        <v>9167</v>
      </c>
      <c r="B4705" s="63" t="s">
        <v>9168</v>
      </c>
      <c r="C4705" s="64">
        <v>0</v>
      </c>
    </row>
    <row r="4706" spans="1:3">
      <c r="A4706" s="59" t="s">
        <v>9169</v>
      </c>
      <c r="B4706" s="60" t="s">
        <v>9170</v>
      </c>
      <c r="C4706" s="61">
        <v>3.6999999999999998E-2</v>
      </c>
    </row>
    <row r="4707" spans="1:3">
      <c r="A4707" s="62" t="s">
        <v>9171</v>
      </c>
      <c r="B4707" s="63" t="s">
        <v>9172</v>
      </c>
      <c r="C4707" s="64">
        <v>2.1000000000000001E-2</v>
      </c>
    </row>
    <row r="4708" spans="1:3">
      <c r="A4708" s="59" t="s">
        <v>9173</v>
      </c>
      <c r="B4708" s="60" t="s">
        <v>9174</v>
      </c>
      <c r="C4708" s="61">
        <v>0</v>
      </c>
    </row>
    <row r="4709" spans="1:3">
      <c r="A4709" s="62" t="s">
        <v>9175</v>
      </c>
      <c r="B4709" s="63" t="s">
        <v>9176</v>
      </c>
      <c r="C4709" s="64">
        <v>0</v>
      </c>
    </row>
    <row r="4710" spans="1:3">
      <c r="A4710" s="59" t="s">
        <v>9177</v>
      </c>
      <c r="B4710" s="60" t="s">
        <v>9178</v>
      </c>
      <c r="C4710" s="61">
        <v>0</v>
      </c>
    </row>
    <row r="4711" spans="1:3">
      <c r="A4711" s="62" t="s">
        <v>9179</v>
      </c>
      <c r="B4711" s="63" t="s">
        <v>5067</v>
      </c>
      <c r="C4711" s="64">
        <v>3.424E-2</v>
      </c>
    </row>
    <row r="4712" spans="1:3">
      <c r="A4712" s="59" t="s">
        <v>9180</v>
      </c>
      <c r="B4712" s="60" t="s">
        <v>9181</v>
      </c>
      <c r="C4712" s="61">
        <v>0</v>
      </c>
    </row>
    <row r="4713" spans="1:3">
      <c r="A4713" s="62" t="s">
        <v>9182</v>
      </c>
      <c r="B4713" s="63" t="s">
        <v>9183</v>
      </c>
      <c r="C4713" s="64">
        <v>0</v>
      </c>
    </row>
    <row r="4714" spans="1:3">
      <c r="A4714" s="59" t="s">
        <v>9184</v>
      </c>
      <c r="B4714" s="60" t="s">
        <v>9185</v>
      </c>
      <c r="C4714" s="61">
        <v>0</v>
      </c>
    </row>
    <row r="4715" spans="1:3">
      <c r="A4715" s="62" t="s">
        <v>9186</v>
      </c>
      <c r="B4715" s="63" t="s">
        <v>9187</v>
      </c>
      <c r="C4715" s="64">
        <v>0</v>
      </c>
    </row>
    <row r="4716" spans="1:3">
      <c r="A4716" s="59" t="s">
        <v>9188</v>
      </c>
      <c r="B4716" s="60" t="s">
        <v>9189</v>
      </c>
      <c r="C4716" s="61">
        <v>0</v>
      </c>
    </row>
    <row r="4717" spans="1:3">
      <c r="A4717" s="62" t="s">
        <v>9190</v>
      </c>
      <c r="B4717" s="63" t="s">
        <v>9191</v>
      </c>
      <c r="C4717" s="64">
        <v>0</v>
      </c>
    </row>
    <row r="4718" spans="1:3">
      <c r="A4718" s="59" t="s">
        <v>9192</v>
      </c>
      <c r="B4718" s="60" t="s">
        <v>9193</v>
      </c>
      <c r="C4718" s="61">
        <v>0</v>
      </c>
    </row>
    <row r="4719" spans="1:3">
      <c r="A4719" s="62" t="s">
        <v>9194</v>
      </c>
      <c r="B4719" s="63" t="s">
        <v>9195</v>
      </c>
      <c r="C4719" s="64">
        <v>0</v>
      </c>
    </row>
    <row r="4720" spans="1:3">
      <c r="A4720" s="59" t="s">
        <v>9196</v>
      </c>
      <c r="B4720" s="60" t="s">
        <v>9197</v>
      </c>
      <c r="C4720" s="61">
        <v>0</v>
      </c>
    </row>
    <row r="4721" spans="1:3">
      <c r="A4721" s="62" t="s">
        <v>9198</v>
      </c>
      <c r="B4721" s="63" t="s">
        <v>9199</v>
      </c>
      <c r="C4721" s="64">
        <v>0</v>
      </c>
    </row>
    <row r="4722" spans="1:3">
      <c r="A4722" s="59" t="s">
        <v>9200</v>
      </c>
      <c r="B4722" s="60" t="s">
        <v>9201</v>
      </c>
      <c r="C4722" s="61">
        <v>0</v>
      </c>
    </row>
    <row r="4723" spans="1:3">
      <c r="A4723" s="62" t="s">
        <v>9202</v>
      </c>
      <c r="B4723" s="63" t="s">
        <v>9203</v>
      </c>
      <c r="C4723" s="64">
        <v>0</v>
      </c>
    </row>
    <row r="4724" spans="1:3">
      <c r="A4724" s="59" t="s">
        <v>9204</v>
      </c>
      <c r="B4724" s="60" t="s">
        <v>9205</v>
      </c>
      <c r="C4724" s="61">
        <v>0</v>
      </c>
    </row>
    <row r="4725" spans="1:3">
      <c r="A4725" s="62" t="s">
        <v>9206</v>
      </c>
      <c r="B4725" s="63" t="s">
        <v>9207</v>
      </c>
      <c r="C4725" s="64">
        <v>0</v>
      </c>
    </row>
    <row r="4726" spans="1:3">
      <c r="A4726" s="59" t="s">
        <v>9208</v>
      </c>
      <c r="B4726" s="60" t="s">
        <v>9209</v>
      </c>
      <c r="C4726" s="61">
        <v>0</v>
      </c>
    </row>
    <row r="4727" spans="1:3">
      <c r="A4727" s="62" t="s">
        <v>9210</v>
      </c>
      <c r="B4727" s="63" t="s">
        <v>9211</v>
      </c>
      <c r="C4727" s="64">
        <v>0.114</v>
      </c>
    </row>
    <row r="4728" spans="1:3">
      <c r="A4728" s="59" t="s">
        <v>9212</v>
      </c>
      <c r="B4728" s="60" t="s">
        <v>9213</v>
      </c>
      <c r="C4728" s="61">
        <v>0</v>
      </c>
    </row>
    <row r="4729" spans="1:3">
      <c r="A4729" s="62" t="s">
        <v>9214</v>
      </c>
      <c r="B4729" s="63" t="s">
        <v>9215</v>
      </c>
      <c r="C4729" s="64">
        <v>0</v>
      </c>
    </row>
    <row r="4730" spans="1:3">
      <c r="A4730" s="59" t="s">
        <v>9216</v>
      </c>
      <c r="B4730" s="60" t="s">
        <v>9217</v>
      </c>
      <c r="C4730" s="61">
        <v>0</v>
      </c>
    </row>
    <row r="4731" spans="1:3">
      <c r="A4731" s="62" t="s">
        <v>9218</v>
      </c>
      <c r="B4731" s="63" t="s">
        <v>9219</v>
      </c>
      <c r="C4731" s="64">
        <v>0</v>
      </c>
    </row>
    <row r="4732" spans="1:3">
      <c r="A4732" s="59" t="s">
        <v>9220</v>
      </c>
      <c r="B4732" s="60" t="s">
        <v>9221</v>
      </c>
      <c r="C4732" s="61">
        <v>0</v>
      </c>
    </row>
    <row r="4733" spans="1:3">
      <c r="A4733" s="62" t="s">
        <v>9222</v>
      </c>
      <c r="B4733" s="63" t="s">
        <v>9223</v>
      </c>
      <c r="C4733" s="64">
        <v>0</v>
      </c>
    </row>
    <row r="4734" spans="1:3">
      <c r="A4734" s="59" t="s">
        <v>9224</v>
      </c>
      <c r="B4734" s="60" t="s">
        <v>9225</v>
      </c>
      <c r="C4734" s="61">
        <v>0</v>
      </c>
    </row>
    <row r="4735" spans="1:3">
      <c r="A4735" s="62" t="s">
        <v>9226</v>
      </c>
      <c r="B4735" s="63" t="s">
        <v>9227</v>
      </c>
      <c r="C4735" s="64">
        <v>6.6000000000000003E-2</v>
      </c>
    </row>
    <row r="4736" spans="1:3">
      <c r="A4736" s="59" t="s">
        <v>9228</v>
      </c>
      <c r="B4736" s="60" t="s">
        <v>9229</v>
      </c>
      <c r="C4736" s="61">
        <v>0</v>
      </c>
    </row>
    <row r="4737" spans="1:3">
      <c r="A4737" s="62" t="s">
        <v>9230</v>
      </c>
      <c r="B4737" s="63" t="s">
        <v>9231</v>
      </c>
      <c r="C4737" s="64">
        <v>0</v>
      </c>
    </row>
    <row r="4738" spans="1:3">
      <c r="A4738" s="59" t="s">
        <v>9232</v>
      </c>
      <c r="B4738" s="60" t="s">
        <v>9233</v>
      </c>
      <c r="C4738" s="61">
        <v>0</v>
      </c>
    </row>
    <row r="4739" spans="1:3">
      <c r="A4739" s="62" t="s">
        <v>9234</v>
      </c>
      <c r="B4739" s="63" t="s">
        <v>9235</v>
      </c>
      <c r="C4739" s="64">
        <v>0</v>
      </c>
    </row>
    <row r="4740" spans="1:3">
      <c r="A4740" s="59" t="s">
        <v>9236</v>
      </c>
      <c r="B4740" s="60" t="s">
        <v>9237</v>
      </c>
      <c r="C4740" s="61">
        <v>0.185</v>
      </c>
    </row>
    <row r="4741" spans="1:3">
      <c r="A4741" s="62" t="s">
        <v>9238</v>
      </c>
      <c r="B4741" s="63" t="s">
        <v>9239</v>
      </c>
      <c r="C4741" s="64">
        <v>0.33700000000000002</v>
      </c>
    </row>
    <row r="4742" spans="1:3">
      <c r="A4742" s="59" t="s">
        <v>9240</v>
      </c>
      <c r="B4742" s="60" t="s">
        <v>9241</v>
      </c>
      <c r="C4742" s="61">
        <v>0</v>
      </c>
    </row>
    <row r="4743" spans="1:3">
      <c r="A4743" s="62" t="s">
        <v>9242</v>
      </c>
      <c r="B4743" s="63" t="s">
        <v>9243</v>
      </c>
      <c r="C4743" s="64">
        <v>2.5000000000000001E-2</v>
      </c>
    </row>
    <row r="4744" spans="1:3">
      <c r="A4744" s="59" t="s">
        <v>9244</v>
      </c>
      <c r="B4744" s="60" t="s">
        <v>9245</v>
      </c>
      <c r="C4744" s="61">
        <v>2.5999999999999999E-2</v>
      </c>
    </row>
    <row r="4745" spans="1:3">
      <c r="A4745" s="62" t="s">
        <v>9246</v>
      </c>
      <c r="B4745" s="63" t="s">
        <v>9247</v>
      </c>
      <c r="C4745" s="64">
        <v>2.5999999999999999E-2</v>
      </c>
    </row>
    <row r="4746" spans="1:3">
      <c r="A4746" s="59" t="s">
        <v>9248</v>
      </c>
      <c r="B4746" s="60" t="s">
        <v>9249</v>
      </c>
      <c r="C4746" s="61">
        <v>2.7E-2</v>
      </c>
    </row>
    <row r="4747" spans="1:3">
      <c r="A4747" s="62" t="s">
        <v>9250</v>
      </c>
      <c r="B4747" s="63" t="s">
        <v>9251</v>
      </c>
      <c r="C4747" s="64">
        <v>1.0999999999999999E-2</v>
      </c>
    </row>
    <row r="4748" spans="1:3">
      <c r="A4748" s="59" t="s">
        <v>9252</v>
      </c>
      <c r="B4748" s="60" t="s">
        <v>9253</v>
      </c>
      <c r="C4748" s="61">
        <v>4.2000000000000003E-2</v>
      </c>
    </row>
    <row r="4749" spans="1:3">
      <c r="A4749" s="62" t="s">
        <v>9254</v>
      </c>
      <c r="B4749" s="63" t="s">
        <v>9255</v>
      </c>
      <c r="C4749" s="64">
        <v>7.0000000000000007E-2</v>
      </c>
    </row>
    <row r="4750" spans="1:3">
      <c r="A4750" s="59" t="s">
        <v>9256</v>
      </c>
      <c r="B4750" s="60" t="s">
        <v>9257</v>
      </c>
      <c r="C4750" s="61">
        <v>8.4000000000000005E-2</v>
      </c>
    </row>
    <row r="4751" spans="1:3">
      <c r="A4751" s="62" t="s">
        <v>9258</v>
      </c>
      <c r="B4751" s="63" t="s">
        <v>1908</v>
      </c>
      <c r="C4751" s="64">
        <v>0</v>
      </c>
    </row>
    <row r="4752" spans="1:3">
      <c r="A4752" s="59" t="s">
        <v>9259</v>
      </c>
      <c r="B4752" s="60" t="s">
        <v>9260</v>
      </c>
      <c r="C4752" s="61">
        <v>0.17399999999999999</v>
      </c>
    </row>
    <row r="4753" spans="1:3">
      <c r="A4753" s="62" t="s">
        <v>9261</v>
      </c>
      <c r="B4753" s="63" t="s">
        <v>9262</v>
      </c>
      <c r="C4753" s="64">
        <v>0.32</v>
      </c>
    </row>
    <row r="4754" spans="1:3">
      <c r="A4754" s="59" t="s">
        <v>9263</v>
      </c>
      <c r="B4754" s="60" t="s">
        <v>9264</v>
      </c>
      <c r="C4754" s="61">
        <v>0.36</v>
      </c>
    </row>
    <row r="4755" spans="1:3">
      <c r="A4755" s="62" t="s">
        <v>9265</v>
      </c>
      <c r="B4755" s="63" t="s">
        <v>9266</v>
      </c>
      <c r="C4755" s="64">
        <v>4.1000000000000002E-2</v>
      </c>
    </row>
    <row r="4756" spans="1:3">
      <c r="A4756" s="59" t="s">
        <v>9267</v>
      </c>
      <c r="B4756" s="60" t="s">
        <v>9268</v>
      </c>
      <c r="C4756" s="61">
        <v>4.5999999999999999E-2</v>
      </c>
    </row>
    <row r="4757" spans="1:3">
      <c r="A4757" s="62" t="s">
        <v>9269</v>
      </c>
      <c r="B4757" s="63" t="s">
        <v>9270</v>
      </c>
      <c r="C4757" s="64">
        <v>2.5999999999999999E-2</v>
      </c>
    </row>
    <row r="4758" spans="1:3">
      <c r="A4758" s="59" t="s">
        <v>9271</v>
      </c>
      <c r="B4758" s="60" t="s">
        <v>9272</v>
      </c>
      <c r="C4758" s="61">
        <v>2.3E-2</v>
      </c>
    </row>
    <row r="4759" spans="1:3">
      <c r="A4759" s="62" t="s">
        <v>9273</v>
      </c>
      <c r="B4759" s="63" t="s">
        <v>9274</v>
      </c>
      <c r="C4759" s="64">
        <v>3.5999999999999997E-2</v>
      </c>
    </row>
    <row r="4760" spans="1:3">
      <c r="A4760" s="59" t="s">
        <v>9275</v>
      </c>
      <c r="B4760" s="60" t="s">
        <v>9276</v>
      </c>
      <c r="C4760" s="61">
        <v>6.4000000000000001E-2</v>
      </c>
    </row>
    <row r="4761" spans="1:3">
      <c r="A4761" s="62" t="s">
        <v>9277</v>
      </c>
      <c r="B4761" s="63" t="s">
        <v>9278</v>
      </c>
      <c r="C4761" s="64">
        <v>5.62E-2</v>
      </c>
    </row>
    <row r="4762" spans="1:3">
      <c r="A4762" s="59" t="s">
        <v>9279</v>
      </c>
      <c r="B4762" s="60" t="s">
        <v>9280</v>
      </c>
      <c r="C4762" s="61">
        <v>3.5999999999999997E-2</v>
      </c>
    </row>
    <row r="4763" spans="1:3">
      <c r="A4763" s="62" t="s">
        <v>9281</v>
      </c>
      <c r="B4763" s="63" t="s">
        <v>9282</v>
      </c>
      <c r="C4763" s="64">
        <v>4.4999999999999998E-2</v>
      </c>
    </row>
    <row r="4764" spans="1:3">
      <c r="A4764" s="59" t="s">
        <v>9283</v>
      </c>
      <c r="B4764" s="60" t="s">
        <v>9284</v>
      </c>
      <c r="C4764" s="61">
        <v>3.4000000000000002E-2</v>
      </c>
    </row>
    <row r="4765" spans="1:3">
      <c r="A4765" s="62" t="s">
        <v>9285</v>
      </c>
      <c r="B4765" s="63" t="s">
        <v>9286</v>
      </c>
      <c r="C4765" s="64">
        <v>3.3000000000000002E-2</v>
      </c>
    </row>
    <row r="4766" spans="1:3">
      <c r="A4766" s="59" t="s">
        <v>9287</v>
      </c>
      <c r="B4766" s="60" t="s">
        <v>9288</v>
      </c>
      <c r="C4766" s="61">
        <v>3.5999999999999997E-2</v>
      </c>
    </row>
    <row r="4767" spans="1:3">
      <c r="A4767" s="62" t="s">
        <v>9289</v>
      </c>
      <c r="B4767" s="63" t="s">
        <v>9290</v>
      </c>
      <c r="C4767" s="64">
        <v>1.7999999999999999E-2</v>
      </c>
    </row>
    <row r="4768" spans="1:3">
      <c r="A4768" s="59" t="s">
        <v>9291</v>
      </c>
      <c r="B4768" s="60" t="s">
        <v>9292</v>
      </c>
      <c r="C4768" s="61">
        <v>1.7000000000000001E-2</v>
      </c>
    </row>
    <row r="4769" spans="1:3">
      <c r="A4769" s="62" t="s">
        <v>9293</v>
      </c>
      <c r="B4769" s="63" t="s">
        <v>9294</v>
      </c>
      <c r="C4769" s="64">
        <v>1.7000000000000001E-2</v>
      </c>
    </row>
    <row r="4770" spans="1:3">
      <c r="A4770" s="59" t="s">
        <v>9295</v>
      </c>
      <c r="B4770" s="60" t="s">
        <v>9296</v>
      </c>
      <c r="C4770" s="61">
        <v>3.7999999999999999E-2</v>
      </c>
    </row>
    <row r="4771" spans="1:3">
      <c r="A4771" s="62" t="s">
        <v>9297</v>
      </c>
      <c r="B4771" s="63" t="s">
        <v>9298</v>
      </c>
      <c r="C4771" s="64">
        <v>3.4000000000000002E-2</v>
      </c>
    </row>
    <row r="4772" spans="1:3">
      <c r="A4772" s="59" t="s">
        <v>9299</v>
      </c>
      <c r="B4772" s="60" t="s">
        <v>9300</v>
      </c>
      <c r="C4772" s="61">
        <v>3.7999999999999999E-2</v>
      </c>
    </row>
    <row r="4773" spans="1:3">
      <c r="A4773" s="62" t="s">
        <v>9301</v>
      </c>
      <c r="B4773" s="63" t="s">
        <v>9302</v>
      </c>
      <c r="C4773" s="64">
        <v>3.5000000000000003E-2</v>
      </c>
    </row>
    <row r="4774" spans="1:3">
      <c r="A4774" s="59" t="s">
        <v>9303</v>
      </c>
      <c r="B4774" s="60" t="s">
        <v>9304</v>
      </c>
      <c r="C4774" s="61">
        <v>3.4000000000000002E-2</v>
      </c>
    </row>
    <row r="4775" spans="1:3">
      <c r="A4775" s="62" t="s">
        <v>9305</v>
      </c>
      <c r="B4775" s="63" t="s">
        <v>9306</v>
      </c>
      <c r="C4775" s="64">
        <v>3.3000000000000002E-2</v>
      </c>
    </row>
    <row r="4776" spans="1:3">
      <c r="A4776" s="59" t="s">
        <v>9307</v>
      </c>
      <c r="B4776" s="60" t="s">
        <v>9308</v>
      </c>
      <c r="C4776" s="61">
        <v>3.2000000000000001E-2</v>
      </c>
    </row>
    <row r="4777" spans="1:3">
      <c r="A4777" s="62" t="s">
        <v>9309</v>
      </c>
      <c r="B4777" s="63" t="s">
        <v>9310</v>
      </c>
      <c r="C4777" s="64">
        <v>0.15</v>
      </c>
    </row>
    <row r="4778" spans="1:3">
      <c r="A4778" s="59" t="s">
        <v>9311</v>
      </c>
      <c r="B4778" s="60" t="s">
        <v>9312</v>
      </c>
      <c r="C4778" s="61">
        <v>0.03</v>
      </c>
    </row>
    <row r="4779" spans="1:3">
      <c r="A4779" s="62" t="s">
        <v>9313</v>
      </c>
      <c r="B4779" s="63" t="s">
        <v>9314</v>
      </c>
      <c r="C4779" s="64">
        <v>1.9E-2</v>
      </c>
    </row>
    <row r="4780" spans="1:3">
      <c r="A4780" s="59" t="s">
        <v>9315</v>
      </c>
      <c r="B4780" s="60" t="s">
        <v>9316</v>
      </c>
      <c r="C4780" s="61">
        <v>1.9460000000000002E-2</v>
      </c>
    </row>
    <row r="4781" spans="1:3">
      <c r="A4781" s="62" t="s">
        <v>9317</v>
      </c>
      <c r="B4781" s="63" t="s">
        <v>9318</v>
      </c>
      <c r="C4781" s="64">
        <v>1.9E-2</v>
      </c>
    </row>
    <row r="4782" spans="1:3">
      <c r="A4782" s="59" t="s">
        <v>9319</v>
      </c>
      <c r="B4782" s="60" t="s">
        <v>9320</v>
      </c>
      <c r="C4782" s="61">
        <v>2.5999999999999999E-2</v>
      </c>
    </row>
    <row r="4783" spans="1:3">
      <c r="A4783" s="62" t="s">
        <v>9321</v>
      </c>
      <c r="B4783" s="63" t="s">
        <v>9322</v>
      </c>
      <c r="C4783" s="64">
        <v>1.7999999999999999E-2</v>
      </c>
    </row>
    <row r="4784" spans="1:3">
      <c r="A4784" s="59" t="s">
        <v>9323</v>
      </c>
      <c r="B4784" s="60" t="s">
        <v>9324</v>
      </c>
      <c r="C4784" s="61">
        <v>0</v>
      </c>
    </row>
    <row r="4785" spans="1:3">
      <c r="A4785" s="62" t="s">
        <v>9325</v>
      </c>
      <c r="B4785" s="63" t="s">
        <v>9326</v>
      </c>
      <c r="C4785" s="64">
        <v>3.1E-2</v>
      </c>
    </row>
    <row r="4786" spans="1:3">
      <c r="A4786" s="59" t="s">
        <v>9327</v>
      </c>
      <c r="B4786" s="60" t="s">
        <v>9328</v>
      </c>
      <c r="C4786" s="61">
        <v>3.7999999999999999E-2</v>
      </c>
    </row>
    <row r="4787" spans="1:3">
      <c r="A4787" s="62" t="s">
        <v>9329</v>
      </c>
      <c r="B4787" s="63" t="s">
        <v>9330</v>
      </c>
      <c r="C4787" s="64">
        <v>0.61599999999999999</v>
      </c>
    </row>
    <row r="4788" spans="1:3">
      <c r="A4788" s="59" t="s">
        <v>9331</v>
      </c>
      <c r="B4788" s="60" t="s">
        <v>9332</v>
      </c>
      <c r="C4788" s="61">
        <v>0.83699999999999997</v>
      </c>
    </row>
    <row r="4789" spans="1:3">
      <c r="A4789" s="62" t="s">
        <v>9333</v>
      </c>
      <c r="B4789" s="63" t="s">
        <v>9334</v>
      </c>
      <c r="C4789" s="64">
        <v>0.14599999999999999</v>
      </c>
    </row>
    <row r="4790" spans="1:3">
      <c r="A4790" s="59" t="s">
        <v>9335</v>
      </c>
      <c r="B4790" s="60" t="s">
        <v>9336</v>
      </c>
      <c r="C4790" s="61">
        <v>0.19600000000000001</v>
      </c>
    </row>
    <row r="4791" spans="1:3">
      <c r="A4791" s="62" t="s">
        <v>9337</v>
      </c>
      <c r="B4791" s="63" t="s">
        <v>9338</v>
      </c>
      <c r="C4791" s="64">
        <v>8.6999999999999994E-2</v>
      </c>
    </row>
    <row r="4792" spans="1:3">
      <c r="A4792" s="59" t="s">
        <v>9339</v>
      </c>
      <c r="B4792" s="60" t="s">
        <v>9340</v>
      </c>
      <c r="C4792" s="61">
        <v>0.105</v>
      </c>
    </row>
    <row r="4793" spans="1:3">
      <c r="A4793" s="62" t="s">
        <v>9341</v>
      </c>
      <c r="B4793" s="63" t="s">
        <v>9342</v>
      </c>
      <c r="C4793" s="64">
        <v>0.128</v>
      </c>
    </row>
    <row r="4794" spans="1:3">
      <c r="A4794" s="59" t="s">
        <v>9343</v>
      </c>
      <c r="B4794" s="60" t="s">
        <v>9344</v>
      </c>
      <c r="C4794" s="61">
        <v>0.15</v>
      </c>
    </row>
    <row r="4795" spans="1:3">
      <c r="A4795" s="62" t="s">
        <v>9345</v>
      </c>
      <c r="B4795" s="63" t="s">
        <v>9346</v>
      </c>
      <c r="C4795" s="64">
        <v>0.19500000000000001</v>
      </c>
    </row>
    <row r="4796" spans="1:3">
      <c r="A4796" s="59" t="s">
        <v>9347</v>
      </c>
      <c r="B4796" s="60" t="s">
        <v>9348</v>
      </c>
      <c r="C4796" s="61">
        <v>0.218</v>
      </c>
    </row>
    <row r="4797" spans="1:3">
      <c r="A4797" s="62" t="s">
        <v>9349</v>
      </c>
      <c r="B4797" s="63" t="s">
        <v>9350</v>
      </c>
      <c r="C4797" s="64">
        <v>0.26300000000000001</v>
      </c>
    </row>
    <row r="4798" spans="1:3">
      <c r="A4798" s="59" t="s">
        <v>9351</v>
      </c>
      <c r="B4798" s="60" t="s">
        <v>9352</v>
      </c>
      <c r="C4798" s="61">
        <v>0.18</v>
      </c>
    </row>
    <row r="4799" spans="1:3">
      <c r="A4799" s="62" t="s">
        <v>9353</v>
      </c>
      <c r="B4799" s="63" t="s">
        <v>9354</v>
      </c>
      <c r="C4799" s="64">
        <v>0.16300000000000001</v>
      </c>
    </row>
    <row r="4800" spans="1:3">
      <c r="A4800" s="59" t="s">
        <v>9355</v>
      </c>
      <c r="B4800" s="60" t="s">
        <v>9356</v>
      </c>
      <c r="C4800" s="61">
        <v>0.11</v>
      </c>
    </row>
    <row r="4801" spans="1:3">
      <c r="A4801" s="62" t="s">
        <v>9357</v>
      </c>
      <c r="B4801" s="63" t="s">
        <v>9358</v>
      </c>
      <c r="C4801" s="64">
        <v>0.13500000000000001</v>
      </c>
    </row>
    <row r="4802" spans="1:3">
      <c r="A4802" s="59" t="s">
        <v>9359</v>
      </c>
      <c r="B4802" s="60" t="s">
        <v>9360</v>
      </c>
      <c r="C4802" s="61">
        <v>0.184</v>
      </c>
    </row>
    <row r="4803" spans="1:3">
      <c r="A4803" s="62" t="s">
        <v>9361</v>
      </c>
      <c r="B4803" s="63" t="s">
        <v>9362</v>
      </c>
      <c r="C4803" s="64">
        <v>0.20499999999999999</v>
      </c>
    </row>
    <row r="4804" spans="1:3">
      <c r="A4804" s="59" t="s">
        <v>9363</v>
      </c>
      <c r="B4804" s="60" t="s">
        <v>9364</v>
      </c>
      <c r="C4804" s="61">
        <v>0.23</v>
      </c>
    </row>
    <row r="4805" spans="1:3">
      <c r="A4805" s="62" t="s">
        <v>9365</v>
      </c>
      <c r="B4805" s="63" t="s">
        <v>9366</v>
      </c>
      <c r="C4805" s="64">
        <v>0</v>
      </c>
    </row>
    <row r="4806" spans="1:3">
      <c r="A4806" s="59" t="s">
        <v>9367</v>
      </c>
      <c r="B4806" s="60" t="s">
        <v>9368</v>
      </c>
      <c r="C4806" s="61">
        <v>0</v>
      </c>
    </row>
    <row r="4807" spans="1:3">
      <c r="A4807" s="62" t="s">
        <v>9369</v>
      </c>
      <c r="B4807" s="63" t="s">
        <v>9370</v>
      </c>
      <c r="C4807" s="64">
        <v>1</v>
      </c>
    </row>
    <row r="4808" spans="1:3">
      <c r="A4808" s="59" t="s">
        <v>9371</v>
      </c>
      <c r="B4808" s="60" t="s">
        <v>9372</v>
      </c>
      <c r="C4808" s="61">
        <v>2E-3</v>
      </c>
    </row>
    <row r="4809" spans="1:3">
      <c r="A4809" s="62" t="s">
        <v>9373</v>
      </c>
      <c r="B4809" s="63" t="s">
        <v>9374</v>
      </c>
      <c r="C4809" s="64">
        <v>1E-3</v>
      </c>
    </row>
    <row r="4810" spans="1:3">
      <c r="A4810" s="59" t="s">
        <v>9375</v>
      </c>
      <c r="B4810" s="60" t="s">
        <v>9376</v>
      </c>
      <c r="C4810" s="61">
        <v>0</v>
      </c>
    </row>
    <row r="4811" spans="1:3">
      <c r="A4811" s="62" t="s">
        <v>9377</v>
      </c>
      <c r="B4811" s="63" t="s">
        <v>9378</v>
      </c>
      <c r="C4811" s="64">
        <v>3.9E-2</v>
      </c>
    </row>
    <row r="4812" spans="1:3">
      <c r="A4812" s="59" t="s">
        <v>9379</v>
      </c>
      <c r="B4812" s="60" t="s">
        <v>9380</v>
      </c>
      <c r="C4812" s="61">
        <v>1.2999999999999999E-2</v>
      </c>
    </row>
    <row r="4813" spans="1:3">
      <c r="A4813" s="62" t="s">
        <v>9381</v>
      </c>
      <c r="B4813" s="63" t="s">
        <v>9382</v>
      </c>
      <c r="C4813" s="64">
        <v>0</v>
      </c>
    </row>
    <row r="4814" spans="1:3">
      <c r="A4814" s="59" t="s">
        <v>9383</v>
      </c>
      <c r="B4814" s="60" t="s">
        <v>9384</v>
      </c>
      <c r="C4814" s="61">
        <v>5.5E-2</v>
      </c>
    </row>
    <row r="4815" spans="1:3">
      <c r="A4815" s="62" t="s">
        <v>9385</v>
      </c>
      <c r="B4815" s="63" t="s">
        <v>9386</v>
      </c>
      <c r="C4815" s="64">
        <v>0.112</v>
      </c>
    </row>
    <row r="4816" spans="1:3">
      <c r="A4816" s="59" t="s">
        <v>9387</v>
      </c>
      <c r="B4816" s="60" t="s">
        <v>9388</v>
      </c>
      <c r="C4816" s="61">
        <v>4.0000000000000001E-3</v>
      </c>
    </row>
    <row r="4817" spans="1:3">
      <c r="A4817" s="62" t="s">
        <v>9389</v>
      </c>
      <c r="B4817" s="63" t="s">
        <v>9390</v>
      </c>
      <c r="C4817" s="64">
        <v>2E-3</v>
      </c>
    </row>
    <row r="4818" spans="1:3">
      <c r="A4818" s="59" t="s">
        <v>9391</v>
      </c>
      <c r="B4818" s="60" t="s">
        <v>9392</v>
      </c>
      <c r="C4818" s="61">
        <v>0</v>
      </c>
    </row>
    <row r="4819" spans="1:3">
      <c r="A4819" s="62" t="s">
        <v>9393</v>
      </c>
      <c r="B4819" s="63" t="s">
        <v>9394</v>
      </c>
      <c r="C4819" s="64">
        <v>0</v>
      </c>
    </row>
    <row r="4820" spans="1:3">
      <c r="A4820" s="59" t="s">
        <v>9395</v>
      </c>
      <c r="B4820" s="60" t="s">
        <v>9396</v>
      </c>
      <c r="C4820" s="61">
        <v>0</v>
      </c>
    </row>
    <row r="4821" spans="1:3">
      <c r="A4821" s="62" t="s">
        <v>9397</v>
      </c>
      <c r="B4821" s="63" t="s">
        <v>9398</v>
      </c>
      <c r="C4821" s="64">
        <v>2.5299999999999998</v>
      </c>
    </row>
    <row r="4822" spans="1:3">
      <c r="A4822" s="59" t="s">
        <v>9399</v>
      </c>
      <c r="B4822" s="60" t="s">
        <v>9400</v>
      </c>
      <c r="C4822" s="61">
        <v>5.3999999999999999E-2</v>
      </c>
    </row>
    <row r="4823" spans="1:3">
      <c r="A4823" s="62" t="s">
        <v>9401</v>
      </c>
      <c r="B4823" s="63" t="s">
        <v>9402</v>
      </c>
      <c r="C4823" s="64">
        <v>0</v>
      </c>
    </row>
    <row r="4824" spans="1:3">
      <c r="A4824" s="59" t="s">
        <v>9403</v>
      </c>
      <c r="B4824" s="60" t="s">
        <v>9404</v>
      </c>
      <c r="C4824" s="61">
        <v>1.7000000000000001E-2</v>
      </c>
    </row>
    <row r="4825" spans="1:3">
      <c r="A4825" s="62" t="s">
        <v>9405</v>
      </c>
      <c r="B4825" s="63" t="s">
        <v>9406</v>
      </c>
      <c r="C4825" s="64">
        <v>0.18</v>
      </c>
    </row>
    <row r="4826" spans="1:3">
      <c r="A4826" s="59" t="s">
        <v>9407</v>
      </c>
      <c r="B4826" s="60" t="s">
        <v>9408</v>
      </c>
      <c r="C4826" s="61">
        <v>2.2999999999999998</v>
      </c>
    </row>
    <row r="4827" spans="1:3">
      <c r="A4827" s="62" t="s">
        <v>9409</v>
      </c>
      <c r="B4827" s="63" t="s">
        <v>9410</v>
      </c>
      <c r="C4827" s="64">
        <v>4.3</v>
      </c>
    </row>
    <row r="4828" spans="1:3">
      <c r="A4828" s="59" t="s">
        <v>9411</v>
      </c>
      <c r="B4828" s="60" t="s">
        <v>9412</v>
      </c>
      <c r="C4828" s="61">
        <v>3.7029999999999998</v>
      </c>
    </row>
    <row r="4829" spans="1:3">
      <c r="A4829" s="62" t="s">
        <v>9413</v>
      </c>
      <c r="B4829" s="63" t="s">
        <v>9414</v>
      </c>
      <c r="C4829" s="64">
        <v>8.9009999999999998</v>
      </c>
    </row>
    <row r="4830" spans="1:3">
      <c r="A4830" s="59" t="s">
        <v>9415</v>
      </c>
      <c r="B4830" s="60" t="s">
        <v>9416</v>
      </c>
      <c r="C4830" s="61">
        <v>6.7</v>
      </c>
    </row>
    <row r="4831" spans="1:3">
      <c r="A4831" s="62" t="s">
        <v>9417</v>
      </c>
      <c r="B4831" s="63" t="s">
        <v>9418</v>
      </c>
      <c r="C4831" s="64">
        <v>0</v>
      </c>
    </row>
    <row r="4832" spans="1:3">
      <c r="A4832" s="59" t="s">
        <v>9419</v>
      </c>
      <c r="B4832" s="60" t="s">
        <v>9420</v>
      </c>
      <c r="C4832" s="61">
        <v>11.051</v>
      </c>
    </row>
    <row r="4833" spans="1:3">
      <c r="A4833" s="62" t="s">
        <v>9421</v>
      </c>
      <c r="B4833" s="63" t="s">
        <v>9422</v>
      </c>
      <c r="C4833" s="64">
        <v>8.9</v>
      </c>
    </row>
    <row r="4834" spans="1:3">
      <c r="A4834" s="59" t="s">
        <v>9423</v>
      </c>
      <c r="B4834" s="60" t="s">
        <v>9424</v>
      </c>
      <c r="C4834" s="61">
        <v>0</v>
      </c>
    </row>
    <row r="4835" spans="1:3">
      <c r="A4835" s="62" t="s">
        <v>9425</v>
      </c>
      <c r="B4835" s="63" t="s">
        <v>9426</v>
      </c>
      <c r="C4835" s="64">
        <v>17.446999999999999</v>
      </c>
    </row>
    <row r="4836" spans="1:3">
      <c r="A4836" s="59" t="s">
        <v>9427</v>
      </c>
      <c r="B4836" s="60" t="s">
        <v>9428</v>
      </c>
      <c r="C4836" s="61">
        <v>14.7</v>
      </c>
    </row>
    <row r="4837" spans="1:3">
      <c r="A4837" s="62" t="s">
        <v>9429</v>
      </c>
      <c r="B4837" s="63" t="s">
        <v>9430</v>
      </c>
      <c r="C4837" s="64">
        <v>0</v>
      </c>
    </row>
    <row r="4838" spans="1:3">
      <c r="A4838" s="59" t="s">
        <v>9431</v>
      </c>
      <c r="B4838" s="60" t="s">
        <v>9432</v>
      </c>
      <c r="C4838" s="61">
        <v>22.128</v>
      </c>
    </row>
    <row r="4839" spans="1:3">
      <c r="A4839" s="62" t="s">
        <v>9433</v>
      </c>
      <c r="B4839" s="63" t="s">
        <v>9434</v>
      </c>
      <c r="C4839" s="64">
        <v>18</v>
      </c>
    </row>
    <row r="4840" spans="1:3">
      <c r="A4840" s="59" t="s">
        <v>9435</v>
      </c>
      <c r="B4840" s="60" t="s">
        <v>9436</v>
      </c>
      <c r="C4840" s="61">
        <v>0</v>
      </c>
    </row>
    <row r="4841" spans="1:3">
      <c r="A4841" s="62" t="s">
        <v>9437</v>
      </c>
      <c r="B4841" s="63" t="s">
        <v>9438</v>
      </c>
      <c r="C4841" s="64">
        <v>30.945</v>
      </c>
    </row>
    <row r="4842" spans="1:3">
      <c r="A4842" s="59" t="s">
        <v>9439</v>
      </c>
      <c r="B4842" s="60" t="s">
        <v>9440</v>
      </c>
      <c r="C4842" s="61">
        <v>24.8</v>
      </c>
    </row>
    <row r="4843" spans="1:3">
      <c r="A4843" s="62" t="s">
        <v>9441</v>
      </c>
      <c r="B4843" s="63" t="s">
        <v>9442</v>
      </c>
      <c r="C4843" s="64">
        <v>0</v>
      </c>
    </row>
    <row r="4844" spans="1:3">
      <c r="A4844" s="59" t="s">
        <v>9443</v>
      </c>
      <c r="B4844" s="60" t="s">
        <v>9444</v>
      </c>
      <c r="C4844" s="61">
        <v>41.32</v>
      </c>
    </row>
    <row r="4845" spans="1:3">
      <c r="A4845" s="62" t="s">
        <v>9445</v>
      </c>
      <c r="B4845" s="63" t="s">
        <v>9446</v>
      </c>
      <c r="C4845" s="64">
        <v>32.200000000000003</v>
      </c>
    </row>
    <row r="4846" spans="1:3">
      <c r="A4846" s="59" t="s">
        <v>9447</v>
      </c>
      <c r="B4846" s="60" t="s">
        <v>9448</v>
      </c>
      <c r="C4846" s="61">
        <v>0</v>
      </c>
    </row>
    <row r="4847" spans="1:3">
      <c r="A4847" s="62" t="s">
        <v>9449</v>
      </c>
      <c r="B4847" s="63" t="s">
        <v>9450</v>
      </c>
      <c r="C4847" s="64">
        <v>10.68</v>
      </c>
    </row>
    <row r="4848" spans="1:3">
      <c r="A4848" s="59" t="s">
        <v>9451</v>
      </c>
      <c r="B4848" s="60" t="s">
        <v>9452</v>
      </c>
      <c r="C4848" s="61">
        <v>8.5</v>
      </c>
    </row>
    <row r="4849" spans="1:3">
      <c r="A4849" s="62" t="s">
        <v>9453</v>
      </c>
      <c r="B4849" s="63" t="s">
        <v>9454</v>
      </c>
      <c r="C4849" s="64">
        <v>0</v>
      </c>
    </row>
    <row r="4850" spans="1:3">
      <c r="A4850" s="59" t="s">
        <v>9455</v>
      </c>
      <c r="B4850" s="60" t="s">
        <v>9456</v>
      </c>
      <c r="C4850" s="61">
        <v>4.8899999999999997</v>
      </c>
    </row>
    <row r="4851" spans="1:3">
      <c r="A4851" s="62" t="s">
        <v>9457</v>
      </c>
      <c r="B4851" s="63" t="s">
        <v>9458</v>
      </c>
      <c r="C4851" s="64">
        <v>4</v>
      </c>
    </row>
    <row r="4852" spans="1:3">
      <c r="A4852" s="59" t="s">
        <v>9459</v>
      </c>
      <c r="B4852" s="60" t="s">
        <v>9460</v>
      </c>
      <c r="C4852" s="61">
        <v>6.5000000000000002E-2</v>
      </c>
    </row>
    <row r="4853" spans="1:3">
      <c r="A4853" s="62" t="s">
        <v>9461</v>
      </c>
      <c r="B4853" s="63" t="s">
        <v>9462</v>
      </c>
      <c r="C4853" s="64">
        <v>6.2E-2</v>
      </c>
    </row>
    <row r="4854" spans="1:3">
      <c r="A4854" s="59" t="s">
        <v>9463</v>
      </c>
      <c r="B4854" s="60" t="s">
        <v>9464</v>
      </c>
      <c r="C4854" s="61">
        <v>0</v>
      </c>
    </row>
    <row r="4855" spans="1:3">
      <c r="A4855" s="62" t="s">
        <v>9465</v>
      </c>
      <c r="B4855" s="63" t="s">
        <v>9466</v>
      </c>
      <c r="C4855" s="64">
        <v>0</v>
      </c>
    </row>
    <row r="4856" spans="1:3">
      <c r="A4856" s="59" t="s">
        <v>9467</v>
      </c>
      <c r="B4856" s="60" t="s">
        <v>9468</v>
      </c>
      <c r="C4856" s="61">
        <v>2E-3</v>
      </c>
    </row>
    <row r="4857" spans="1:3">
      <c r="A4857" s="62" t="s">
        <v>9469</v>
      </c>
      <c r="B4857" s="63" t="s">
        <v>9470</v>
      </c>
      <c r="C4857" s="64">
        <v>56.5</v>
      </c>
    </row>
    <row r="4858" spans="1:3">
      <c r="A4858" s="59" t="s">
        <v>9471</v>
      </c>
      <c r="B4858" s="60" t="s">
        <v>9472</v>
      </c>
      <c r="C4858" s="61">
        <v>51.63</v>
      </c>
    </row>
    <row r="4859" spans="1:3">
      <c r="A4859" s="62" t="s">
        <v>9473</v>
      </c>
      <c r="B4859" s="63" t="s">
        <v>9474</v>
      </c>
      <c r="C4859" s="64">
        <v>57.47</v>
      </c>
    </row>
    <row r="4860" spans="1:3">
      <c r="A4860" s="59" t="s">
        <v>9475</v>
      </c>
      <c r="B4860" s="60" t="s">
        <v>9476</v>
      </c>
      <c r="C4860" s="61">
        <v>76</v>
      </c>
    </row>
    <row r="4861" spans="1:3">
      <c r="A4861" s="62" t="s">
        <v>9477</v>
      </c>
      <c r="B4861" s="63" t="s">
        <v>9478</v>
      </c>
      <c r="C4861" s="64">
        <v>67.75</v>
      </c>
    </row>
    <row r="4862" spans="1:3">
      <c r="A4862" s="59" t="s">
        <v>9479</v>
      </c>
      <c r="B4862" s="60" t="s">
        <v>9480</v>
      </c>
      <c r="C4862" s="61">
        <v>110.1</v>
      </c>
    </row>
    <row r="4863" spans="1:3">
      <c r="A4863" s="62" t="s">
        <v>9481</v>
      </c>
      <c r="B4863" s="63" t="s">
        <v>9482</v>
      </c>
      <c r="C4863" s="64">
        <v>120</v>
      </c>
    </row>
    <row r="4864" spans="1:3">
      <c r="A4864" s="59" t="s">
        <v>9483</v>
      </c>
      <c r="B4864" s="60" t="s">
        <v>9484</v>
      </c>
      <c r="C4864" s="61">
        <v>163.19999999999999</v>
      </c>
    </row>
    <row r="4865" spans="1:3">
      <c r="A4865" s="62" t="s">
        <v>9485</v>
      </c>
      <c r="B4865" s="63" t="s">
        <v>9486</v>
      </c>
      <c r="C4865" s="64">
        <v>180</v>
      </c>
    </row>
    <row r="4866" spans="1:3">
      <c r="A4866" s="59" t="s">
        <v>9487</v>
      </c>
      <c r="B4866" s="60" t="s">
        <v>9440</v>
      </c>
      <c r="C4866" s="61">
        <v>25.977</v>
      </c>
    </row>
    <row r="4867" spans="1:3">
      <c r="A4867" s="62" t="s">
        <v>9488</v>
      </c>
      <c r="B4867" s="63" t="s">
        <v>9489</v>
      </c>
      <c r="C4867" s="64">
        <v>3.1E-2</v>
      </c>
    </row>
    <row r="4868" spans="1:3">
      <c r="A4868" s="59" t="s">
        <v>9490</v>
      </c>
      <c r="B4868" s="60" t="s">
        <v>9491</v>
      </c>
      <c r="C4868" s="61">
        <v>0</v>
      </c>
    </row>
    <row r="4869" spans="1:3">
      <c r="A4869" s="62" t="s">
        <v>9492</v>
      </c>
      <c r="B4869" s="63" t="s">
        <v>9493</v>
      </c>
      <c r="C4869" s="64">
        <v>0</v>
      </c>
    </row>
    <row r="4870" spans="1:3">
      <c r="A4870" s="59" t="s">
        <v>9494</v>
      </c>
      <c r="B4870" s="60" t="s">
        <v>9495</v>
      </c>
      <c r="C4870" s="61">
        <v>0.3</v>
      </c>
    </row>
    <row r="4871" spans="1:3">
      <c r="A4871" s="62" t="s">
        <v>9496</v>
      </c>
      <c r="B4871" s="63" t="s">
        <v>9497</v>
      </c>
      <c r="C4871" s="64">
        <v>0.34599999999999997</v>
      </c>
    </row>
    <row r="4872" spans="1:3">
      <c r="A4872" s="59" t="s">
        <v>9498</v>
      </c>
      <c r="B4872" s="60" t="s">
        <v>9499</v>
      </c>
      <c r="C4872" s="61">
        <v>0.54700000000000004</v>
      </c>
    </row>
    <row r="4873" spans="1:3">
      <c r="A4873" s="62" t="s">
        <v>9500</v>
      </c>
      <c r="B4873" s="63" t="s">
        <v>9501</v>
      </c>
      <c r="C4873" s="64">
        <v>1.0509999999999999</v>
      </c>
    </row>
    <row r="4874" spans="1:3">
      <c r="A4874" s="59" t="s">
        <v>9502</v>
      </c>
      <c r="B4874" s="60" t="s">
        <v>9503</v>
      </c>
      <c r="C4874" s="61">
        <v>1.296</v>
      </c>
    </row>
    <row r="4875" spans="1:3">
      <c r="A4875" s="62" t="s">
        <v>9504</v>
      </c>
      <c r="B4875" s="63" t="s">
        <v>9505</v>
      </c>
      <c r="C4875" s="64">
        <v>2.028</v>
      </c>
    </row>
    <row r="4876" spans="1:3">
      <c r="A4876" s="59" t="s">
        <v>9506</v>
      </c>
      <c r="B4876" s="60" t="s">
        <v>9507</v>
      </c>
      <c r="C4876" s="61">
        <v>0.25</v>
      </c>
    </row>
    <row r="4877" spans="1:3">
      <c r="A4877" s="62" t="s">
        <v>9508</v>
      </c>
      <c r="B4877" s="63" t="s">
        <v>9509</v>
      </c>
      <c r="C4877" s="64">
        <v>0.34499999999999997</v>
      </c>
    </row>
    <row r="4878" spans="1:3">
      <c r="A4878" s="59" t="s">
        <v>9510</v>
      </c>
      <c r="B4878" s="60" t="s">
        <v>9511</v>
      </c>
      <c r="C4878" s="61">
        <v>0.495</v>
      </c>
    </row>
    <row r="4879" spans="1:3">
      <c r="A4879" s="62" t="s">
        <v>9512</v>
      </c>
      <c r="B4879" s="63" t="s">
        <v>9513</v>
      </c>
      <c r="C4879" s="64">
        <v>0.87</v>
      </c>
    </row>
    <row r="4880" spans="1:3">
      <c r="A4880" s="59" t="s">
        <v>9514</v>
      </c>
      <c r="B4880" s="60" t="s">
        <v>9515</v>
      </c>
      <c r="C4880" s="61">
        <v>1.1659999999999999</v>
      </c>
    </row>
    <row r="4881" spans="1:3">
      <c r="A4881" s="62" t="s">
        <v>9516</v>
      </c>
      <c r="B4881" s="63" t="s">
        <v>9517</v>
      </c>
      <c r="C4881" s="64">
        <v>1.9610000000000001</v>
      </c>
    </row>
    <row r="4882" spans="1:3">
      <c r="A4882" s="59" t="s">
        <v>9518</v>
      </c>
      <c r="B4882" s="60" t="s">
        <v>9519</v>
      </c>
      <c r="C4882" s="61">
        <v>0</v>
      </c>
    </row>
    <row r="4883" spans="1:3">
      <c r="A4883" s="62" t="s">
        <v>9520</v>
      </c>
      <c r="B4883" s="63" t="s">
        <v>9521</v>
      </c>
      <c r="C4883" s="64">
        <v>0.128</v>
      </c>
    </row>
    <row r="4884" spans="1:3">
      <c r="A4884" s="59" t="s">
        <v>9522</v>
      </c>
      <c r="B4884" s="60" t="s">
        <v>9523</v>
      </c>
      <c r="C4884" s="61">
        <v>0</v>
      </c>
    </row>
    <row r="4885" spans="1:3">
      <c r="A4885" s="62" t="s">
        <v>9524</v>
      </c>
      <c r="B4885" s="63" t="s">
        <v>9525</v>
      </c>
      <c r="C4885" s="64">
        <v>0</v>
      </c>
    </row>
    <row r="4886" spans="1:3">
      <c r="A4886" s="59" t="s">
        <v>9526</v>
      </c>
      <c r="B4886" s="60" t="s">
        <v>9527</v>
      </c>
      <c r="C4886" s="61">
        <v>3.1E-2</v>
      </c>
    </row>
    <row r="4887" spans="1:3">
      <c r="A4887" s="62" t="s">
        <v>9528</v>
      </c>
      <c r="B4887" s="63" t="s">
        <v>9529</v>
      </c>
      <c r="C4887" s="64">
        <v>7.6999999999999999E-2</v>
      </c>
    </row>
    <row r="4888" spans="1:3">
      <c r="A4888" s="59" t="s">
        <v>9530</v>
      </c>
      <c r="B4888" s="60" t="s">
        <v>9531</v>
      </c>
      <c r="C4888" s="61">
        <v>0.19700000000000001</v>
      </c>
    </row>
    <row r="4889" spans="1:3">
      <c r="A4889" s="62" t="s">
        <v>9532</v>
      </c>
      <c r="B4889" s="63" t="s">
        <v>9533</v>
      </c>
      <c r="C4889" s="64">
        <v>0</v>
      </c>
    </row>
    <row r="4890" spans="1:3">
      <c r="A4890" s="59" t="s">
        <v>9534</v>
      </c>
      <c r="B4890" s="60" t="s">
        <v>9535</v>
      </c>
      <c r="C4890" s="61">
        <v>0.14599999999999999</v>
      </c>
    </row>
    <row r="4891" spans="1:3">
      <c r="A4891" s="62" t="s">
        <v>9536</v>
      </c>
      <c r="B4891" s="63" t="s">
        <v>9537</v>
      </c>
      <c r="C4891" s="64">
        <v>6.7000000000000004E-2</v>
      </c>
    </row>
    <row r="4892" spans="1:3">
      <c r="A4892" s="59" t="s">
        <v>9538</v>
      </c>
      <c r="B4892" s="60" t="s">
        <v>9539</v>
      </c>
      <c r="C4892" s="61">
        <v>0</v>
      </c>
    </row>
    <row r="4893" spans="1:3">
      <c r="A4893" s="62" t="s">
        <v>9540</v>
      </c>
      <c r="B4893" s="63" t="s">
        <v>9541</v>
      </c>
      <c r="C4893" s="64">
        <v>0</v>
      </c>
    </row>
    <row r="4894" spans="1:3">
      <c r="A4894" s="59" t="s">
        <v>9542</v>
      </c>
      <c r="B4894" s="60" t="s">
        <v>9543</v>
      </c>
      <c r="C4894" s="61">
        <v>0</v>
      </c>
    </row>
    <row r="4895" spans="1:3">
      <c r="A4895" s="62" t="s">
        <v>9544</v>
      </c>
      <c r="B4895" s="63" t="s">
        <v>9545</v>
      </c>
      <c r="C4895" s="64">
        <v>0</v>
      </c>
    </row>
    <row r="4896" spans="1:3">
      <c r="A4896" s="59" t="s">
        <v>9546</v>
      </c>
      <c r="B4896" s="60" t="s">
        <v>9547</v>
      </c>
      <c r="C4896" s="61">
        <v>0</v>
      </c>
    </row>
    <row r="4897" spans="1:3">
      <c r="A4897" s="62" t="s">
        <v>9548</v>
      </c>
      <c r="B4897" s="63" t="s">
        <v>9549</v>
      </c>
      <c r="C4897" s="64">
        <v>0</v>
      </c>
    </row>
    <row r="4898" spans="1:3">
      <c r="A4898" s="59" t="s">
        <v>9550</v>
      </c>
      <c r="B4898" s="60" t="s">
        <v>9551</v>
      </c>
      <c r="C4898" s="61">
        <v>6.7</v>
      </c>
    </row>
    <row r="4899" spans="1:3">
      <c r="A4899" s="62" t="s">
        <v>9552</v>
      </c>
      <c r="B4899" s="63" t="s">
        <v>9553</v>
      </c>
      <c r="C4899" s="64">
        <v>8.5</v>
      </c>
    </row>
    <row r="4900" spans="1:3">
      <c r="A4900" s="59" t="s">
        <v>9554</v>
      </c>
      <c r="B4900" s="60" t="s">
        <v>9555</v>
      </c>
      <c r="C4900" s="61">
        <v>8.9</v>
      </c>
    </row>
    <row r="4901" spans="1:3">
      <c r="A4901" s="62" t="s">
        <v>9556</v>
      </c>
      <c r="B4901" s="63" t="s">
        <v>9557</v>
      </c>
      <c r="C4901" s="64">
        <v>14.7</v>
      </c>
    </row>
    <row r="4902" spans="1:3">
      <c r="A4902" s="59" t="s">
        <v>9558</v>
      </c>
      <c r="B4902" s="60" t="s">
        <v>9559</v>
      </c>
      <c r="C4902" s="61">
        <v>18</v>
      </c>
    </row>
    <row r="4903" spans="1:3">
      <c r="A4903" s="62" t="s">
        <v>9560</v>
      </c>
      <c r="B4903" s="63" t="s">
        <v>9561</v>
      </c>
      <c r="C4903" s="64">
        <v>24.8</v>
      </c>
    </row>
    <row r="4904" spans="1:3">
      <c r="A4904" s="59" t="s">
        <v>9562</v>
      </c>
      <c r="B4904" s="60" t="s">
        <v>9563</v>
      </c>
      <c r="C4904" s="61">
        <v>32.200000000000003</v>
      </c>
    </row>
    <row r="4905" spans="1:3">
      <c r="A4905" s="62" t="s">
        <v>9564</v>
      </c>
      <c r="B4905" s="63" t="s">
        <v>9565</v>
      </c>
      <c r="C4905" s="64">
        <v>51.63</v>
      </c>
    </row>
    <row r="4906" spans="1:3">
      <c r="A4906" s="59" t="s">
        <v>9566</v>
      </c>
      <c r="B4906" s="60" t="s">
        <v>9567</v>
      </c>
      <c r="C4906" s="61">
        <v>57.5</v>
      </c>
    </row>
    <row r="4907" spans="1:3">
      <c r="A4907" s="62" t="s">
        <v>9568</v>
      </c>
      <c r="B4907" s="63" t="s">
        <v>9569</v>
      </c>
      <c r="C4907" s="64">
        <v>67.75</v>
      </c>
    </row>
    <row r="4908" spans="1:3">
      <c r="A4908" s="59" t="s">
        <v>9570</v>
      </c>
      <c r="B4908" s="60" t="s">
        <v>9571</v>
      </c>
      <c r="C4908" s="61">
        <v>110</v>
      </c>
    </row>
    <row r="4909" spans="1:3">
      <c r="A4909" s="62" t="s">
        <v>9572</v>
      </c>
      <c r="B4909" s="63" t="s">
        <v>9573</v>
      </c>
      <c r="C4909" s="64">
        <v>0.10100000000000001</v>
      </c>
    </row>
    <row r="4910" spans="1:3">
      <c r="A4910" s="59" t="s">
        <v>9574</v>
      </c>
      <c r="B4910" s="60" t="s">
        <v>9575</v>
      </c>
      <c r="C4910" s="61">
        <v>0</v>
      </c>
    </row>
    <row r="4911" spans="1:3">
      <c r="A4911" s="62" t="s">
        <v>9576</v>
      </c>
      <c r="B4911" s="63" t="s">
        <v>9577</v>
      </c>
      <c r="C4911" s="64">
        <v>0.17299999999999999</v>
      </c>
    </row>
    <row r="4912" spans="1:3">
      <c r="A4912" s="59" t="s">
        <v>9578</v>
      </c>
      <c r="B4912" s="60" t="s">
        <v>9579</v>
      </c>
      <c r="C4912" s="61">
        <v>5.8000000000000003E-2</v>
      </c>
    </row>
    <row r="4913" spans="1:3">
      <c r="A4913" s="62" t="s">
        <v>9580</v>
      </c>
      <c r="B4913" s="63" t="s">
        <v>9581</v>
      </c>
      <c r="C4913" s="64">
        <v>0</v>
      </c>
    </row>
    <row r="4914" spans="1:3">
      <c r="A4914" s="59" t="s">
        <v>9582</v>
      </c>
      <c r="B4914" s="60" t="s">
        <v>9583</v>
      </c>
      <c r="C4914" s="61">
        <v>0.01</v>
      </c>
    </row>
    <row r="4915" spans="1:3">
      <c r="A4915" s="62" t="s">
        <v>9584</v>
      </c>
      <c r="B4915" s="63" t="s">
        <v>9585</v>
      </c>
      <c r="C4915" s="64">
        <v>0.06</v>
      </c>
    </row>
    <row r="4916" spans="1:3">
      <c r="A4916" s="59" t="s">
        <v>9586</v>
      </c>
      <c r="B4916" s="60" t="s">
        <v>9587</v>
      </c>
      <c r="C4916" s="61">
        <v>0</v>
      </c>
    </row>
    <row r="4917" spans="1:3">
      <c r="A4917" s="62" t="s">
        <v>9588</v>
      </c>
      <c r="B4917" s="63" t="s">
        <v>9589</v>
      </c>
      <c r="C4917" s="64">
        <v>0</v>
      </c>
    </row>
    <row r="4918" spans="1:3">
      <c r="A4918" s="59" t="s">
        <v>9590</v>
      </c>
      <c r="B4918" s="60" t="s">
        <v>9591</v>
      </c>
      <c r="C4918" s="61">
        <v>0</v>
      </c>
    </row>
    <row r="4919" spans="1:3">
      <c r="A4919" s="62" t="s">
        <v>9592</v>
      </c>
      <c r="B4919" s="63" t="s">
        <v>9593</v>
      </c>
      <c r="C4919" s="64">
        <v>2.36</v>
      </c>
    </row>
    <row r="4920" spans="1:3">
      <c r="A4920" s="59" t="s">
        <v>9594</v>
      </c>
      <c r="B4920" s="60" t="s">
        <v>9595</v>
      </c>
      <c r="C4920" s="61">
        <v>14.786</v>
      </c>
    </row>
    <row r="4921" spans="1:3">
      <c r="A4921" s="62" t="s">
        <v>9596</v>
      </c>
      <c r="B4921" s="63" t="s">
        <v>9597</v>
      </c>
      <c r="C4921" s="64">
        <v>15.071999999999999</v>
      </c>
    </row>
    <row r="4922" spans="1:3">
      <c r="A4922" s="59" t="s">
        <v>9598</v>
      </c>
      <c r="B4922" s="60" t="s">
        <v>9599</v>
      </c>
      <c r="C4922" s="61">
        <v>14.39</v>
      </c>
    </row>
    <row r="4923" spans="1:3">
      <c r="A4923" s="62" t="s">
        <v>9600</v>
      </c>
      <c r="B4923" s="63" t="s">
        <v>9601</v>
      </c>
      <c r="C4923" s="64">
        <v>19.712</v>
      </c>
    </row>
    <row r="4924" spans="1:3">
      <c r="A4924" s="59" t="s">
        <v>9602</v>
      </c>
      <c r="B4924" s="60" t="s">
        <v>9603</v>
      </c>
      <c r="C4924" s="61">
        <v>3.0000000000000001E-3</v>
      </c>
    </row>
    <row r="4925" spans="1:3">
      <c r="A4925" s="62" t="s">
        <v>9604</v>
      </c>
      <c r="B4925" s="63" t="s">
        <v>9605</v>
      </c>
      <c r="C4925" s="64">
        <v>3.4000000000000002E-2</v>
      </c>
    </row>
    <row r="4926" spans="1:3">
      <c r="A4926" s="59" t="s">
        <v>9606</v>
      </c>
      <c r="B4926" s="60" t="s">
        <v>9607</v>
      </c>
      <c r="C4926" s="61">
        <v>5.2999999999999999E-2</v>
      </c>
    </row>
    <row r="4927" spans="1:3">
      <c r="A4927" s="62" t="s">
        <v>9608</v>
      </c>
      <c r="B4927" s="63" t="s">
        <v>9575</v>
      </c>
      <c r="C4927" s="64">
        <v>5.2999999999999999E-2</v>
      </c>
    </row>
    <row r="4928" spans="1:3">
      <c r="A4928" s="59" t="s">
        <v>9609</v>
      </c>
      <c r="B4928" s="60" t="s">
        <v>9610</v>
      </c>
      <c r="C4928" s="61">
        <v>11.25</v>
      </c>
    </row>
    <row r="4929" spans="1:3">
      <c r="A4929" s="62" t="s">
        <v>9611</v>
      </c>
      <c r="B4929" s="63" t="s">
        <v>9612</v>
      </c>
      <c r="C4929" s="64">
        <v>10.65</v>
      </c>
    </row>
    <row r="4930" spans="1:3">
      <c r="A4930" s="59" t="s">
        <v>9613</v>
      </c>
      <c r="B4930" s="60" t="s">
        <v>9614</v>
      </c>
      <c r="C4930" s="61">
        <v>3.1419999999999999</v>
      </c>
    </row>
    <row r="4931" spans="1:3">
      <c r="A4931" s="62" t="s">
        <v>9615</v>
      </c>
      <c r="B4931" s="63" t="s">
        <v>9616</v>
      </c>
      <c r="C4931" s="64">
        <v>2.12</v>
      </c>
    </row>
    <row r="4932" spans="1:3">
      <c r="A4932" s="59" t="s">
        <v>9617</v>
      </c>
      <c r="B4932" s="60" t="s">
        <v>9618</v>
      </c>
      <c r="C4932" s="61">
        <v>20.361999999999998</v>
      </c>
    </row>
    <row r="4933" spans="1:3">
      <c r="A4933" s="62" t="s">
        <v>9619</v>
      </c>
      <c r="B4933" s="63" t="s">
        <v>9620</v>
      </c>
      <c r="C4933" s="64">
        <v>5.8280000000000003</v>
      </c>
    </row>
    <row r="4934" spans="1:3">
      <c r="A4934" s="59" t="s">
        <v>9621</v>
      </c>
      <c r="B4934" s="60" t="s">
        <v>9622</v>
      </c>
      <c r="C4934" s="61">
        <v>3.8079999999999998</v>
      </c>
    </row>
    <row r="4935" spans="1:3">
      <c r="A4935" s="62" t="s">
        <v>9623</v>
      </c>
      <c r="B4935" s="63" t="s">
        <v>9624</v>
      </c>
      <c r="C4935" s="64">
        <v>19.645</v>
      </c>
    </row>
    <row r="4936" spans="1:3">
      <c r="A4936" s="59" t="s">
        <v>9625</v>
      </c>
      <c r="B4936" s="60" t="s">
        <v>9626</v>
      </c>
      <c r="C4936" s="61">
        <v>28.937000000000001</v>
      </c>
    </row>
    <row r="4937" spans="1:3">
      <c r="A4937" s="62" t="s">
        <v>9627</v>
      </c>
      <c r="B4937" s="63" t="s">
        <v>9628</v>
      </c>
      <c r="C4937" s="64">
        <v>0.04</v>
      </c>
    </row>
    <row r="4938" spans="1:3">
      <c r="A4938" s="59" t="s">
        <v>9629</v>
      </c>
      <c r="B4938" s="60" t="s">
        <v>9630</v>
      </c>
      <c r="C4938" s="61">
        <v>2.5000000000000001E-2</v>
      </c>
    </row>
    <row r="4939" spans="1:3">
      <c r="A4939" s="62" t="s">
        <v>9631</v>
      </c>
      <c r="B4939" s="63" t="s">
        <v>9632</v>
      </c>
      <c r="C4939" s="64">
        <v>0</v>
      </c>
    </row>
    <row r="4940" spans="1:3">
      <c r="A4940" s="59" t="s">
        <v>9633</v>
      </c>
      <c r="B4940" s="60" t="s">
        <v>9634</v>
      </c>
      <c r="C4940" s="61">
        <v>0</v>
      </c>
    </row>
    <row r="4941" spans="1:3">
      <c r="A4941" s="62" t="s">
        <v>9635</v>
      </c>
      <c r="B4941" s="63" t="s">
        <v>9636</v>
      </c>
      <c r="C4941" s="64">
        <v>0</v>
      </c>
    </row>
    <row r="4942" spans="1:3">
      <c r="A4942" s="59" t="s">
        <v>9637</v>
      </c>
      <c r="B4942" s="60" t="s">
        <v>9638</v>
      </c>
      <c r="C4942" s="61">
        <v>0</v>
      </c>
    </row>
    <row r="4943" spans="1:3">
      <c r="A4943" s="62" t="s">
        <v>9639</v>
      </c>
      <c r="B4943" s="63" t="s">
        <v>9640</v>
      </c>
      <c r="C4943" s="64">
        <v>0</v>
      </c>
    </row>
    <row r="4944" spans="1:3">
      <c r="A4944" s="59" t="s">
        <v>9641</v>
      </c>
      <c r="B4944" s="60" t="s">
        <v>9642</v>
      </c>
      <c r="C4944" s="61">
        <v>0</v>
      </c>
    </row>
    <row r="4945" spans="1:3">
      <c r="A4945" s="62" t="s">
        <v>9643</v>
      </c>
      <c r="B4945" s="63" t="s">
        <v>9644</v>
      </c>
      <c r="C4945" s="64">
        <v>0</v>
      </c>
    </row>
    <row r="4946" spans="1:3">
      <c r="A4946" s="59" t="s">
        <v>9645</v>
      </c>
      <c r="B4946" s="60" t="s">
        <v>9646</v>
      </c>
      <c r="C4946" s="61">
        <v>0</v>
      </c>
    </row>
    <row r="4947" spans="1:3">
      <c r="A4947" s="62" t="s">
        <v>9647</v>
      </c>
      <c r="B4947" s="63" t="s">
        <v>9648</v>
      </c>
      <c r="C4947" s="64">
        <v>0</v>
      </c>
    </row>
    <row r="4948" spans="1:3">
      <c r="A4948" s="59" t="s">
        <v>9649</v>
      </c>
      <c r="B4948" s="60" t="s">
        <v>9650</v>
      </c>
      <c r="C4948" s="61">
        <v>0</v>
      </c>
    </row>
    <row r="4949" spans="1:3">
      <c r="A4949" s="62" t="s">
        <v>9651</v>
      </c>
      <c r="B4949" s="63" t="s">
        <v>9652</v>
      </c>
      <c r="C4949" s="64">
        <v>0</v>
      </c>
    </row>
    <row r="4950" spans="1:3">
      <c r="A4950" s="59" t="s">
        <v>9653</v>
      </c>
      <c r="B4950" s="60" t="s">
        <v>9654</v>
      </c>
      <c r="C4950" s="61">
        <v>0</v>
      </c>
    </row>
    <row r="4951" spans="1:3">
      <c r="A4951" s="62" t="s">
        <v>9655</v>
      </c>
      <c r="B4951" s="63" t="s">
        <v>9656</v>
      </c>
      <c r="C4951" s="64">
        <v>0</v>
      </c>
    </row>
    <row r="4952" spans="1:3">
      <c r="A4952" s="59" t="s">
        <v>9657</v>
      </c>
      <c r="B4952" s="60" t="s">
        <v>9658</v>
      </c>
      <c r="C4952" s="61">
        <v>0</v>
      </c>
    </row>
    <row r="4953" spans="1:3">
      <c r="A4953" s="62" t="s">
        <v>9659</v>
      </c>
      <c r="B4953" s="63" t="s">
        <v>9660</v>
      </c>
      <c r="C4953" s="64">
        <v>0.03</v>
      </c>
    </row>
    <row r="4954" spans="1:3">
      <c r="A4954" s="59" t="s">
        <v>9661</v>
      </c>
      <c r="B4954" s="60" t="s">
        <v>9662</v>
      </c>
      <c r="C4954" s="61">
        <v>0</v>
      </c>
    </row>
    <row r="4955" spans="1:3">
      <c r="A4955" s="62" t="s">
        <v>9663</v>
      </c>
      <c r="B4955" s="63" t="s">
        <v>9664</v>
      </c>
      <c r="C4955" s="64">
        <v>24.45</v>
      </c>
    </row>
    <row r="4956" spans="1:3">
      <c r="A4956" s="59" t="s">
        <v>9665</v>
      </c>
      <c r="B4956" s="60" t="s">
        <v>9666</v>
      </c>
      <c r="C4956" s="61">
        <v>0</v>
      </c>
    </row>
    <row r="4957" spans="1:3">
      <c r="A4957" s="62" t="s">
        <v>9667</v>
      </c>
      <c r="B4957" s="63" t="s">
        <v>9668</v>
      </c>
      <c r="C4957" s="64">
        <v>7.6639999999999997</v>
      </c>
    </row>
    <row r="4958" spans="1:3">
      <c r="A4958" s="59" t="s">
        <v>9669</v>
      </c>
      <c r="B4958" s="60" t="s">
        <v>9670</v>
      </c>
      <c r="C4958" s="61">
        <v>3.3000000000000002E-2</v>
      </c>
    </row>
    <row r="4959" spans="1:3">
      <c r="A4959" s="62" t="s">
        <v>9671</v>
      </c>
      <c r="B4959" s="63" t="s">
        <v>9672</v>
      </c>
      <c r="C4959" s="64">
        <v>3.3000000000000002E-2</v>
      </c>
    </row>
    <row r="4960" spans="1:3">
      <c r="A4960" s="59" t="s">
        <v>9673</v>
      </c>
      <c r="B4960" s="60" t="s">
        <v>9674</v>
      </c>
      <c r="C4960" s="61">
        <v>12.688000000000001</v>
      </c>
    </row>
    <row r="4961" spans="1:3">
      <c r="A4961" s="62" t="s">
        <v>9675</v>
      </c>
      <c r="B4961" s="63" t="s">
        <v>9676</v>
      </c>
      <c r="C4961" s="64">
        <v>10.557</v>
      </c>
    </row>
    <row r="4962" spans="1:3">
      <c r="A4962" s="59" t="s">
        <v>9677</v>
      </c>
      <c r="B4962" s="60" t="s">
        <v>9678</v>
      </c>
      <c r="C4962" s="61">
        <v>16.872</v>
      </c>
    </row>
    <row r="4963" spans="1:3">
      <c r="A4963" s="62" t="s">
        <v>9679</v>
      </c>
      <c r="B4963" s="63" t="s">
        <v>9680</v>
      </c>
      <c r="C4963" s="64">
        <v>17.395</v>
      </c>
    </row>
    <row r="4964" spans="1:3">
      <c r="A4964" s="59" t="s">
        <v>9681</v>
      </c>
      <c r="B4964" s="60" t="s">
        <v>9682</v>
      </c>
      <c r="C4964" s="61">
        <v>0</v>
      </c>
    </row>
    <row r="4965" spans="1:3">
      <c r="A4965" s="62" t="s">
        <v>9683</v>
      </c>
      <c r="B4965" s="63" t="s">
        <v>9684</v>
      </c>
      <c r="C4965" s="64">
        <v>0</v>
      </c>
    </row>
    <row r="4966" spans="1:3">
      <c r="A4966" s="59" t="s">
        <v>9685</v>
      </c>
      <c r="B4966" s="60" t="s">
        <v>9686</v>
      </c>
      <c r="C4966" s="61">
        <v>0</v>
      </c>
    </row>
    <row r="4967" spans="1:3">
      <c r="A4967" s="62" t="s">
        <v>9687</v>
      </c>
      <c r="B4967" s="63" t="s">
        <v>9688</v>
      </c>
      <c r="C4967" s="64">
        <v>0</v>
      </c>
    </row>
    <row r="4968" spans="1:3">
      <c r="A4968" s="59" t="s">
        <v>9689</v>
      </c>
      <c r="B4968" s="60" t="s">
        <v>9690</v>
      </c>
      <c r="C4968" s="61">
        <v>23.591999999999999</v>
      </c>
    </row>
    <row r="4969" spans="1:3">
      <c r="A4969" s="62" t="s">
        <v>9691</v>
      </c>
      <c r="B4969" s="63" t="s">
        <v>9692</v>
      </c>
      <c r="C4969" s="64">
        <v>23.591999999999999</v>
      </c>
    </row>
    <row r="4970" spans="1:3">
      <c r="A4970" s="59" t="s">
        <v>9693</v>
      </c>
      <c r="B4970" s="60" t="s">
        <v>9694</v>
      </c>
      <c r="C4970" s="61">
        <v>23.591999999999999</v>
      </c>
    </row>
    <row r="4971" spans="1:3">
      <c r="A4971" s="62" t="s">
        <v>9695</v>
      </c>
      <c r="B4971" s="63" t="s">
        <v>9696</v>
      </c>
      <c r="C4971" s="64">
        <v>23.591999999999999</v>
      </c>
    </row>
    <row r="4972" spans="1:3">
      <c r="A4972" s="59" t="s">
        <v>9697</v>
      </c>
      <c r="B4972" s="60" t="s">
        <v>9698</v>
      </c>
      <c r="C4972" s="61">
        <v>23.591999999999999</v>
      </c>
    </row>
    <row r="4973" spans="1:3">
      <c r="A4973" s="62" t="s">
        <v>9699</v>
      </c>
      <c r="B4973" s="63" t="s">
        <v>9700</v>
      </c>
      <c r="C4973" s="64">
        <v>23.591999999999999</v>
      </c>
    </row>
    <row r="4974" spans="1:3">
      <c r="A4974" s="59" t="s">
        <v>9701</v>
      </c>
      <c r="B4974" s="60" t="s">
        <v>9702</v>
      </c>
      <c r="C4974" s="61">
        <v>23.591999999999999</v>
      </c>
    </row>
    <row r="4975" spans="1:3">
      <c r="A4975" s="62" t="s">
        <v>9703</v>
      </c>
      <c r="B4975" s="63" t="s">
        <v>9704</v>
      </c>
      <c r="C4975" s="64">
        <v>23.591999999999999</v>
      </c>
    </row>
    <row r="4976" spans="1:3">
      <c r="A4976" s="59" t="s">
        <v>9705</v>
      </c>
      <c r="B4976" s="60" t="s">
        <v>9706</v>
      </c>
      <c r="C4976" s="61">
        <v>23.591999999999999</v>
      </c>
    </row>
    <row r="4977" spans="1:3">
      <c r="A4977" s="62" t="s">
        <v>9707</v>
      </c>
      <c r="B4977" s="63" t="s">
        <v>9708</v>
      </c>
      <c r="C4977" s="64">
        <v>23.591999999999999</v>
      </c>
    </row>
    <row r="4978" spans="1:3">
      <c r="A4978" s="59" t="s">
        <v>9709</v>
      </c>
      <c r="B4978" s="60" t="s">
        <v>9710</v>
      </c>
      <c r="C4978" s="61">
        <v>23.591999999999999</v>
      </c>
    </row>
    <row r="4979" spans="1:3">
      <c r="A4979" s="62" t="s">
        <v>9711</v>
      </c>
      <c r="B4979" s="63" t="s">
        <v>9712</v>
      </c>
      <c r="C4979" s="64">
        <v>23.591999999999999</v>
      </c>
    </row>
    <row r="4980" spans="1:3">
      <c r="A4980" s="59" t="s">
        <v>9713</v>
      </c>
      <c r="B4980" s="60" t="s">
        <v>9714</v>
      </c>
      <c r="C4980" s="61">
        <v>23.591999999999999</v>
      </c>
    </row>
    <row r="4981" spans="1:3">
      <c r="A4981" s="62" t="s">
        <v>9715</v>
      </c>
      <c r="B4981" s="63" t="s">
        <v>9716</v>
      </c>
      <c r="C4981" s="64">
        <v>35.04</v>
      </c>
    </row>
    <row r="4982" spans="1:3">
      <c r="A4982" s="59" t="s">
        <v>9717</v>
      </c>
      <c r="B4982" s="60" t="s">
        <v>9718</v>
      </c>
      <c r="C4982" s="61">
        <v>34.85</v>
      </c>
    </row>
    <row r="4983" spans="1:3">
      <c r="A4983" s="62" t="s">
        <v>9719</v>
      </c>
      <c r="B4983" s="63" t="s">
        <v>9720</v>
      </c>
      <c r="C4983" s="64">
        <v>40.9</v>
      </c>
    </row>
    <row r="4984" spans="1:3">
      <c r="A4984" s="59" t="s">
        <v>9721</v>
      </c>
      <c r="B4984" s="60" t="s">
        <v>9722</v>
      </c>
      <c r="C4984" s="61">
        <v>56.1</v>
      </c>
    </row>
    <row r="4985" spans="1:3">
      <c r="A4985" s="62" t="s">
        <v>9723</v>
      </c>
      <c r="B4985" s="63" t="s">
        <v>9724</v>
      </c>
      <c r="C4985" s="64">
        <v>54.6</v>
      </c>
    </row>
    <row r="4986" spans="1:3">
      <c r="A4986" s="59" t="s">
        <v>9725</v>
      </c>
      <c r="B4986" s="60" t="s">
        <v>9726</v>
      </c>
      <c r="C4986" s="61">
        <v>53.82</v>
      </c>
    </row>
    <row r="4987" spans="1:3">
      <c r="A4987" s="62" t="s">
        <v>9727</v>
      </c>
      <c r="B4987" s="63" t="s">
        <v>9728</v>
      </c>
      <c r="C4987" s="64">
        <v>55.036000000000001</v>
      </c>
    </row>
    <row r="4988" spans="1:3">
      <c r="A4988" s="59" t="s">
        <v>9729</v>
      </c>
      <c r="B4988" s="60" t="s">
        <v>9730</v>
      </c>
      <c r="C4988" s="61">
        <v>77.86</v>
      </c>
    </row>
    <row r="4989" spans="1:3">
      <c r="A4989" s="62" t="s">
        <v>9731</v>
      </c>
      <c r="B4989" s="63" t="s">
        <v>9732</v>
      </c>
      <c r="C4989" s="64">
        <v>77.89</v>
      </c>
    </row>
    <row r="4990" spans="1:3">
      <c r="A4990" s="59" t="s">
        <v>9733</v>
      </c>
      <c r="B4990" s="60" t="s">
        <v>9734</v>
      </c>
      <c r="C4990" s="61">
        <v>77.45</v>
      </c>
    </row>
    <row r="4991" spans="1:3">
      <c r="A4991" s="62" t="s">
        <v>9735</v>
      </c>
      <c r="B4991" s="63" t="s">
        <v>9736</v>
      </c>
      <c r="C4991" s="64">
        <v>76.66</v>
      </c>
    </row>
    <row r="4992" spans="1:3">
      <c r="A4992" s="59" t="s">
        <v>9737</v>
      </c>
      <c r="B4992" s="60" t="s">
        <v>9738</v>
      </c>
      <c r="C4992" s="61">
        <v>108.32</v>
      </c>
    </row>
    <row r="4993" spans="1:3">
      <c r="A4993" s="62" t="s">
        <v>9739</v>
      </c>
      <c r="B4993" s="63" t="s">
        <v>9740</v>
      </c>
      <c r="C4993" s="64">
        <v>5.3999999999999999E-2</v>
      </c>
    </row>
    <row r="4994" spans="1:3">
      <c r="A4994" s="59" t="s">
        <v>9741</v>
      </c>
      <c r="B4994" s="60" t="s">
        <v>9742</v>
      </c>
      <c r="C4994" s="61">
        <v>5.3999999999999999E-2</v>
      </c>
    </row>
    <row r="4995" spans="1:3">
      <c r="A4995" s="62" t="s">
        <v>9743</v>
      </c>
      <c r="B4995" s="63" t="s">
        <v>9744</v>
      </c>
      <c r="C4995" s="64">
        <v>0</v>
      </c>
    </row>
    <row r="4996" spans="1:3">
      <c r="A4996" s="59" t="s">
        <v>9745</v>
      </c>
      <c r="B4996" s="60" t="s">
        <v>9746</v>
      </c>
      <c r="C4996" s="61">
        <v>0</v>
      </c>
    </row>
    <row r="4997" spans="1:3">
      <c r="A4997" s="62" t="s">
        <v>9747</v>
      </c>
      <c r="B4997" s="63" t="s">
        <v>9748</v>
      </c>
      <c r="C4997" s="64">
        <v>0</v>
      </c>
    </row>
    <row r="4998" spans="1:3">
      <c r="A4998" s="59" t="s">
        <v>9749</v>
      </c>
      <c r="B4998" s="60" t="s">
        <v>9750</v>
      </c>
      <c r="C4998" s="61">
        <v>0</v>
      </c>
    </row>
    <row r="4999" spans="1:3">
      <c r="A4999" s="62" t="s">
        <v>9751</v>
      </c>
      <c r="B4999" s="63" t="s">
        <v>9752</v>
      </c>
      <c r="C4999" s="64">
        <v>0</v>
      </c>
    </row>
    <row r="5000" spans="1:3">
      <c r="A5000" s="59" t="s">
        <v>9753</v>
      </c>
      <c r="B5000" s="60" t="s">
        <v>9754</v>
      </c>
      <c r="C5000" s="61">
        <v>0</v>
      </c>
    </row>
    <row r="5001" spans="1:3">
      <c r="A5001" s="62" t="s">
        <v>9755</v>
      </c>
      <c r="B5001" s="63" t="s">
        <v>9756</v>
      </c>
      <c r="C5001" s="64">
        <v>0</v>
      </c>
    </row>
    <row r="5002" spans="1:3">
      <c r="A5002" s="59" t="s">
        <v>9757</v>
      </c>
      <c r="B5002" s="60" t="s">
        <v>9758</v>
      </c>
      <c r="C5002" s="61">
        <v>0</v>
      </c>
    </row>
    <row r="5003" spans="1:3">
      <c r="A5003" s="62" t="s">
        <v>9759</v>
      </c>
      <c r="B5003" s="63" t="s">
        <v>9760</v>
      </c>
      <c r="C5003" s="64">
        <v>0</v>
      </c>
    </row>
    <row r="5004" spans="1:3">
      <c r="A5004" s="59" t="s">
        <v>9761</v>
      </c>
      <c r="B5004" s="60" t="s">
        <v>9762</v>
      </c>
      <c r="C5004" s="61">
        <v>0</v>
      </c>
    </row>
    <row r="5005" spans="1:3">
      <c r="A5005" s="62" t="s">
        <v>9763</v>
      </c>
      <c r="B5005" s="63" t="s">
        <v>9764</v>
      </c>
      <c r="C5005" s="64">
        <v>0</v>
      </c>
    </row>
    <row r="5006" spans="1:3">
      <c r="A5006" s="59" t="s">
        <v>9765</v>
      </c>
      <c r="B5006" s="60" t="s">
        <v>9766</v>
      </c>
      <c r="C5006" s="61">
        <v>0</v>
      </c>
    </row>
    <row r="5007" spans="1:3">
      <c r="A5007" s="62" t="s">
        <v>9767</v>
      </c>
      <c r="B5007" s="63" t="s">
        <v>9768</v>
      </c>
      <c r="C5007" s="64">
        <v>11.352</v>
      </c>
    </row>
    <row r="5008" spans="1:3">
      <c r="A5008" s="59" t="s">
        <v>9769</v>
      </c>
      <c r="B5008" s="60" t="s">
        <v>9770</v>
      </c>
      <c r="C5008" s="61">
        <v>0</v>
      </c>
    </row>
    <row r="5009" spans="1:3">
      <c r="A5009" s="62" t="s">
        <v>9771</v>
      </c>
      <c r="B5009" s="63" t="s">
        <v>9772</v>
      </c>
      <c r="C5009" s="64">
        <v>13.47</v>
      </c>
    </row>
    <row r="5010" spans="1:3">
      <c r="A5010" s="59" t="s">
        <v>9773</v>
      </c>
      <c r="B5010" s="60" t="s">
        <v>9774</v>
      </c>
      <c r="C5010" s="61">
        <v>0</v>
      </c>
    </row>
    <row r="5011" spans="1:3">
      <c r="A5011" s="62" t="s">
        <v>9775</v>
      </c>
      <c r="B5011" s="63" t="s">
        <v>9776</v>
      </c>
      <c r="C5011" s="64">
        <v>0</v>
      </c>
    </row>
    <row r="5012" spans="1:3">
      <c r="A5012" s="59" t="s">
        <v>9777</v>
      </c>
      <c r="B5012" s="60" t="s">
        <v>9778</v>
      </c>
      <c r="C5012" s="61">
        <v>0.57399999999999995</v>
      </c>
    </row>
    <row r="5013" spans="1:3">
      <c r="A5013" s="62" t="s">
        <v>9779</v>
      </c>
      <c r="B5013" s="63" t="s">
        <v>9780</v>
      </c>
      <c r="C5013" s="64">
        <v>0.33500000000000002</v>
      </c>
    </row>
    <row r="5014" spans="1:3">
      <c r="A5014" s="59" t="s">
        <v>9781</v>
      </c>
      <c r="B5014" s="60" t="s">
        <v>9782</v>
      </c>
      <c r="C5014" s="61">
        <v>0</v>
      </c>
    </row>
    <row r="5015" spans="1:3">
      <c r="A5015" s="62" t="s">
        <v>9783</v>
      </c>
      <c r="B5015" s="63" t="s">
        <v>9784</v>
      </c>
      <c r="C5015" s="64">
        <v>0</v>
      </c>
    </row>
    <row r="5016" spans="1:3">
      <c r="A5016" s="59" t="s">
        <v>9785</v>
      </c>
      <c r="B5016" s="60" t="s">
        <v>9786</v>
      </c>
      <c r="C5016" s="61">
        <v>0</v>
      </c>
    </row>
    <row r="5017" spans="1:3">
      <c r="A5017" s="62" t="s">
        <v>9787</v>
      </c>
      <c r="B5017" s="63" t="s">
        <v>9788</v>
      </c>
      <c r="C5017" s="64">
        <v>0</v>
      </c>
    </row>
    <row r="5018" spans="1:3">
      <c r="A5018" s="59" t="s">
        <v>9789</v>
      </c>
      <c r="B5018" s="60" t="s">
        <v>9790</v>
      </c>
      <c r="C5018" s="61">
        <v>0.20899999999999999</v>
      </c>
    </row>
    <row r="5019" spans="1:3">
      <c r="A5019" s="62" t="s">
        <v>9791</v>
      </c>
      <c r="B5019" s="63" t="s">
        <v>9792</v>
      </c>
      <c r="C5019" s="64">
        <v>0</v>
      </c>
    </row>
    <row r="5020" spans="1:3">
      <c r="A5020" s="59" t="s">
        <v>9793</v>
      </c>
      <c r="B5020" s="60" t="s">
        <v>9794</v>
      </c>
      <c r="C5020" s="61">
        <v>0</v>
      </c>
    </row>
    <row r="5021" spans="1:3">
      <c r="A5021" s="62" t="s">
        <v>9795</v>
      </c>
      <c r="B5021" s="63" t="s">
        <v>9796</v>
      </c>
      <c r="C5021" s="64">
        <v>3.7999999999999999E-2</v>
      </c>
    </row>
    <row r="5022" spans="1:3">
      <c r="A5022" s="59" t="s">
        <v>9797</v>
      </c>
      <c r="B5022" s="60" t="s">
        <v>9798</v>
      </c>
      <c r="C5022" s="61">
        <v>0</v>
      </c>
    </row>
    <row r="5023" spans="1:3">
      <c r="A5023" s="62" t="s">
        <v>9799</v>
      </c>
      <c r="B5023" s="63" t="s">
        <v>9800</v>
      </c>
      <c r="C5023" s="64">
        <v>0.19500000000000001</v>
      </c>
    </row>
    <row r="5024" spans="1:3">
      <c r="A5024" s="59" t="s">
        <v>9801</v>
      </c>
      <c r="B5024" s="60" t="s">
        <v>9802</v>
      </c>
      <c r="C5024" s="61">
        <v>0</v>
      </c>
    </row>
    <row r="5025" spans="1:3">
      <c r="A5025" s="62" t="s">
        <v>9803</v>
      </c>
      <c r="B5025" s="63" t="s">
        <v>9804</v>
      </c>
      <c r="C5025" s="64">
        <v>0</v>
      </c>
    </row>
    <row r="5026" spans="1:3">
      <c r="A5026" s="59" t="s">
        <v>9805</v>
      </c>
      <c r="B5026" s="60" t="s">
        <v>9806</v>
      </c>
      <c r="C5026" s="61">
        <v>0</v>
      </c>
    </row>
    <row r="5027" spans="1:3">
      <c r="A5027" s="62" t="s">
        <v>9807</v>
      </c>
      <c r="B5027" s="63" t="s">
        <v>9808</v>
      </c>
      <c r="C5027" s="64">
        <v>0</v>
      </c>
    </row>
    <row r="5028" spans="1:3">
      <c r="A5028" s="59" t="s">
        <v>9809</v>
      </c>
      <c r="B5028" s="60" t="s">
        <v>9810</v>
      </c>
      <c r="C5028" s="61">
        <v>0</v>
      </c>
    </row>
    <row r="5029" spans="1:3">
      <c r="A5029" s="62" t="s">
        <v>9811</v>
      </c>
      <c r="B5029" s="63" t="s">
        <v>9812</v>
      </c>
      <c r="C5029" s="64">
        <v>0</v>
      </c>
    </row>
    <row r="5030" spans="1:3">
      <c r="A5030" s="59" t="s">
        <v>9813</v>
      </c>
      <c r="B5030" s="60" t="s">
        <v>9814</v>
      </c>
      <c r="C5030" s="61">
        <v>0</v>
      </c>
    </row>
    <row r="5031" spans="1:3">
      <c r="A5031" s="62" t="s">
        <v>9815</v>
      </c>
      <c r="B5031" s="63" t="s">
        <v>9816</v>
      </c>
      <c r="C5031" s="64">
        <v>0</v>
      </c>
    </row>
    <row r="5032" spans="1:3">
      <c r="A5032" s="59" t="s">
        <v>9817</v>
      </c>
      <c r="B5032" s="60" t="s">
        <v>9818</v>
      </c>
      <c r="C5032" s="61">
        <v>0</v>
      </c>
    </row>
    <row r="5033" spans="1:3">
      <c r="A5033" s="62" t="s">
        <v>9819</v>
      </c>
      <c r="B5033" s="63" t="s">
        <v>9820</v>
      </c>
      <c r="C5033" s="64">
        <v>0</v>
      </c>
    </row>
    <row r="5034" spans="1:3">
      <c r="A5034" s="59" t="s">
        <v>9821</v>
      </c>
      <c r="B5034" s="60" t="s">
        <v>9822</v>
      </c>
      <c r="C5034" s="61">
        <v>0</v>
      </c>
    </row>
    <row r="5035" spans="1:3">
      <c r="A5035" s="62" t="s">
        <v>9823</v>
      </c>
      <c r="B5035" s="63" t="s">
        <v>9824</v>
      </c>
      <c r="C5035" s="64">
        <v>0</v>
      </c>
    </row>
    <row r="5036" spans="1:3">
      <c r="A5036" s="59" t="s">
        <v>9825</v>
      </c>
      <c r="B5036" s="60" t="s">
        <v>9826</v>
      </c>
      <c r="C5036" s="61">
        <v>0</v>
      </c>
    </row>
    <row r="5037" spans="1:3">
      <c r="A5037" s="62" t="s">
        <v>9827</v>
      </c>
      <c r="B5037" s="63" t="s">
        <v>9828</v>
      </c>
      <c r="C5037" s="64">
        <v>0</v>
      </c>
    </row>
    <row r="5038" spans="1:3">
      <c r="A5038" s="59" t="s">
        <v>9829</v>
      </c>
      <c r="B5038" s="60" t="s">
        <v>9830</v>
      </c>
      <c r="C5038" s="61">
        <v>0</v>
      </c>
    </row>
    <row r="5039" spans="1:3">
      <c r="A5039" s="62" t="s">
        <v>9831</v>
      </c>
      <c r="B5039" s="63" t="s">
        <v>9832</v>
      </c>
      <c r="C5039" s="64">
        <v>0</v>
      </c>
    </row>
    <row r="5040" spans="1:3">
      <c r="A5040" s="59" t="s">
        <v>9833</v>
      </c>
      <c r="B5040" s="60" t="s">
        <v>9834</v>
      </c>
      <c r="C5040" s="61">
        <v>0</v>
      </c>
    </row>
    <row r="5041" spans="1:3">
      <c r="A5041" s="62" t="s">
        <v>9835</v>
      </c>
      <c r="B5041" s="63" t="s">
        <v>9836</v>
      </c>
      <c r="C5041" s="64">
        <v>0</v>
      </c>
    </row>
    <row r="5042" spans="1:3">
      <c r="A5042" s="59" t="s">
        <v>9837</v>
      </c>
      <c r="B5042" s="60" t="s">
        <v>9838</v>
      </c>
      <c r="C5042" s="61">
        <v>0</v>
      </c>
    </row>
    <row r="5043" spans="1:3">
      <c r="A5043" s="62" t="s">
        <v>9839</v>
      </c>
      <c r="B5043" s="63" t="s">
        <v>9840</v>
      </c>
      <c r="C5043" s="64">
        <v>0</v>
      </c>
    </row>
    <row r="5044" spans="1:3">
      <c r="A5044" s="59" t="s">
        <v>9841</v>
      </c>
      <c r="B5044" s="60" t="s">
        <v>9842</v>
      </c>
      <c r="C5044" s="61">
        <v>0</v>
      </c>
    </row>
    <row r="5045" spans="1:3">
      <c r="A5045" s="62" t="s">
        <v>9843</v>
      </c>
      <c r="B5045" s="63" t="s">
        <v>9844</v>
      </c>
      <c r="C5045" s="64">
        <v>0</v>
      </c>
    </row>
    <row r="5046" spans="1:3">
      <c r="A5046" s="59" t="s">
        <v>9845</v>
      </c>
      <c r="B5046" s="60" t="s">
        <v>9846</v>
      </c>
      <c r="C5046" s="61">
        <v>0</v>
      </c>
    </row>
    <row r="5047" spans="1:3">
      <c r="A5047" s="62" t="s">
        <v>9847</v>
      </c>
      <c r="B5047" s="63" t="s">
        <v>9848</v>
      </c>
      <c r="C5047" s="64">
        <v>0</v>
      </c>
    </row>
    <row r="5048" spans="1:3">
      <c r="A5048" s="59" t="s">
        <v>9849</v>
      </c>
      <c r="B5048" s="60" t="s">
        <v>9850</v>
      </c>
      <c r="C5048" s="61">
        <v>0</v>
      </c>
    </row>
    <row r="5049" spans="1:3">
      <c r="A5049" s="62" t="s">
        <v>9851</v>
      </c>
      <c r="B5049" s="63" t="s">
        <v>9852</v>
      </c>
      <c r="C5049" s="64">
        <v>0</v>
      </c>
    </row>
    <row r="5050" spans="1:3">
      <c r="A5050" s="59" t="s">
        <v>9853</v>
      </c>
      <c r="B5050" s="60" t="s">
        <v>9854</v>
      </c>
      <c r="C5050" s="61">
        <v>0</v>
      </c>
    </row>
    <row r="5051" spans="1:3">
      <c r="A5051" s="62" t="s">
        <v>9855</v>
      </c>
      <c r="B5051" s="63" t="s">
        <v>9856</v>
      </c>
      <c r="C5051" s="64">
        <v>0</v>
      </c>
    </row>
    <row r="5052" spans="1:3">
      <c r="A5052" s="59" t="s">
        <v>9857</v>
      </c>
      <c r="B5052" s="60" t="s">
        <v>9858</v>
      </c>
      <c r="C5052" s="61">
        <v>0</v>
      </c>
    </row>
    <row r="5053" spans="1:3">
      <c r="A5053" s="62" t="s">
        <v>9859</v>
      </c>
      <c r="B5053" s="63" t="s">
        <v>9860</v>
      </c>
      <c r="C5053" s="64">
        <v>0</v>
      </c>
    </row>
    <row r="5054" spans="1:3">
      <c r="A5054" s="59" t="s">
        <v>9861</v>
      </c>
      <c r="B5054" s="60" t="s">
        <v>9862</v>
      </c>
      <c r="C5054" s="61">
        <v>0</v>
      </c>
    </row>
    <row r="5055" spans="1:3">
      <c r="A5055" s="62" t="s">
        <v>9863</v>
      </c>
      <c r="B5055" s="63" t="s">
        <v>9864</v>
      </c>
      <c r="C5055" s="64">
        <v>0</v>
      </c>
    </row>
    <row r="5056" spans="1:3">
      <c r="A5056" s="59" t="s">
        <v>9865</v>
      </c>
      <c r="B5056" s="60" t="s">
        <v>9866</v>
      </c>
      <c r="C5056" s="61">
        <v>0</v>
      </c>
    </row>
    <row r="5057" spans="1:3">
      <c r="A5057" s="62" t="s">
        <v>9867</v>
      </c>
      <c r="B5057" s="63" t="s">
        <v>9868</v>
      </c>
      <c r="C5057" s="64">
        <v>0.12</v>
      </c>
    </row>
    <row r="5058" spans="1:3">
      <c r="A5058" s="59" t="s">
        <v>9869</v>
      </c>
      <c r="B5058" s="60" t="s">
        <v>9870</v>
      </c>
      <c r="C5058" s="61">
        <v>141.4</v>
      </c>
    </row>
    <row r="5059" spans="1:3">
      <c r="A5059" s="62" t="s">
        <v>9871</v>
      </c>
      <c r="B5059" s="63" t="s">
        <v>9872</v>
      </c>
      <c r="C5059" s="64">
        <v>140.69999999999999</v>
      </c>
    </row>
    <row r="5060" spans="1:3">
      <c r="A5060" s="59" t="s">
        <v>9873</v>
      </c>
      <c r="B5060" s="60" t="s">
        <v>9874</v>
      </c>
      <c r="C5060" s="61">
        <v>0</v>
      </c>
    </row>
    <row r="5061" spans="1:3">
      <c r="A5061" s="62" t="s">
        <v>9875</v>
      </c>
      <c r="B5061" s="63" t="s">
        <v>9876</v>
      </c>
      <c r="C5061" s="64">
        <v>0</v>
      </c>
    </row>
    <row r="5062" spans="1:3">
      <c r="A5062" s="59" t="s">
        <v>9877</v>
      </c>
      <c r="B5062" s="60" t="s">
        <v>9878</v>
      </c>
      <c r="C5062" s="61">
        <v>226.8</v>
      </c>
    </row>
    <row r="5063" spans="1:3">
      <c r="A5063" s="62" t="s">
        <v>9879</v>
      </c>
      <c r="B5063" s="63" t="s">
        <v>9880</v>
      </c>
      <c r="C5063" s="64">
        <v>226.4</v>
      </c>
    </row>
    <row r="5064" spans="1:3">
      <c r="A5064" s="59" t="s">
        <v>9881</v>
      </c>
      <c r="B5064" s="60" t="s">
        <v>9882</v>
      </c>
      <c r="C5064" s="61">
        <v>0</v>
      </c>
    </row>
    <row r="5065" spans="1:3">
      <c r="A5065" s="62" t="s">
        <v>9883</v>
      </c>
      <c r="B5065" s="63" t="s">
        <v>9884</v>
      </c>
      <c r="C5065" s="64">
        <v>390.2</v>
      </c>
    </row>
    <row r="5066" spans="1:3">
      <c r="A5066" s="59" t="s">
        <v>9885</v>
      </c>
      <c r="B5066" s="60" t="s">
        <v>9886</v>
      </c>
      <c r="C5066" s="61">
        <v>389.2</v>
      </c>
    </row>
    <row r="5067" spans="1:3">
      <c r="A5067" s="62" t="s">
        <v>9887</v>
      </c>
      <c r="B5067" s="63" t="s">
        <v>9888</v>
      </c>
      <c r="C5067" s="64">
        <v>0</v>
      </c>
    </row>
    <row r="5068" spans="1:3">
      <c r="A5068" s="59" t="s">
        <v>9889</v>
      </c>
      <c r="B5068" s="60" t="s">
        <v>9890</v>
      </c>
      <c r="C5068" s="61">
        <v>0</v>
      </c>
    </row>
    <row r="5069" spans="1:3">
      <c r="A5069" s="62" t="s">
        <v>9891</v>
      </c>
      <c r="B5069" s="63" t="s">
        <v>9892</v>
      </c>
      <c r="C5069" s="64">
        <v>32.216000000000001</v>
      </c>
    </row>
    <row r="5070" spans="1:3">
      <c r="A5070" s="59" t="s">
        <v>9893</v>
      </c>
      <c r="B5070" s="60" t="s">
        <v>9894</v>
      </c>
      <c r="C5070" s="61">
        <v>0</v>
      </c>
    </row>
    <row r="5071" spans="1:3">
      <c r="A5071" s="62" t="s">
        <v>9895</v>
      </c>
      <c r="B5071" s="63" t="s">
        <v>9896</v>
      </c>
      <c r="C5071" s="64">
        <v>0</v>
      </c>
    </row>
    <row r="5072" spans="1:3">
      <c r="A5072" s="59" t="s">
        <v>9897</v>
      </c>
      <c r="B5072" s="60" t="s">
        <v>9898</v>
      </c>
      <c r="C5072" s="61">
        <v>0.33</v>
      </c>
    </row>
    <row r="5073" spans="1:3">
      <c r="A5073" s="62" t="s">
        <v>9899</v>
      </c>
      <c r="B5073" s="63" t="s">
        <v>9900</v>
      </c>
      <c r="C5073" s="64">
        <v>0</v>
      </c>
    </row>
    <row r="5074" spans="1:3">
      <c r="A5074" s="59" t="s">
        <v>9901</v>
      </c>
      <c r="B5074" s="60" t="s">
        <v>9902</v>
      </c>
      <c r="C5074" s="61">
        <v>0</v>
      </c>
    </row>
    <row r="5075" spans="1:3">
      <c r="A5075" s="62" t="s">
        <v>9903</v>
      </c>
      <c r="B5075" s="63" t="s">
        <v>2365</v>
      </c>
      <c r="C5075" s="64">
        <v>0</v>
      </c>
    </row>
    <row r="5076" spans="1:3">
      <c r="A5076" s="59" t="s">
        <v>9904</v>
      </c>
      <c r="B5076" s="60" t="s">
        <v>2367</v>
      </c>
      <c r="C5076" s="61">
        <v>0</v>
      </c>
    </row>
    <row r="5077" spans="1:3">
      <c r="A5077" s="62" t="s">
        <v>9905</v>
      </c>
      <c r="B5077" s="63" t="s">
        <v>9906</v>
      </c>
      <c r="C5077" s="64">
        <v>0</v>
      </c>
    </row>
    <row r="5078" spans="1:3">
      <c r="A5078" s="59" t="s">
        <v>9907</v>
      </c>
      <c r="B5078" s="60" t="s">
        <v>9908</v>
      </c>
      <c r="C5078" s="61">
        <v>0</v>
      </c>
    </row>
    <row r="5079" spans="1:3">
      <c r="A5079" s="62" t="s">
        <v>9909</v>
      </c>
      <c r="B5079" s="63" t="s">
        <v>9910</v>
      </c>
      <c r="C5079" s="64">
        <v>0.13900000000000001</v>
      </c>
    </row>
    <row r="5080" spans="1:3">
      <c r="A5080" s="59" t="s">
        <v>9911</v>
      </c>
      <c r="B5080" s="60" t="s">
        <v>9912</v>
      </c>
      <c r="C5080" s="61">
        <v>0</v>
      </c>
    </row>
    <row r="5081" spans="1:3">
      <c r="A5081" s="62" t="s">
        <v>9913</v>
      </c>
      <c r="B5081" s="63" t="s">
        <v>2685</v>
      </c>
      <c r="C5081" s="64">
        <v>0</v>
      </c>
    </row>
    <row r="5082" spans="1:3">
      <c r="A5082" s="59" t="s">
        <v>9914</v>
      </c>
      <c r="B5082" s="60" t="s">
        <v>9915</v>
      </c>
      <c r="C5082" s="61">
        <v>0</v>
      </c>
    </row>
    <row r="5083" spans="1:3">
      <c r="A5083" s="62" t="s">
        <v>9916</v>
      </c>
      <c r="B5083" s="63" t="s">
        <v>9912</v>
      </c>
      <c r="C5083" s="64">
        <v>0</v>
      </c>
    </row>
    <row r="5084" spans="1:3">
      <c r="A5084" s="59" t="s">
        <v>9917</v>
      </c>
      <c r="B5084" s="60" t="s">
        <v>9918</v>
      </c>
      <c r="C5084" s="61">
        <v>0</v>
      </c>
    </row>
    <row r="5085" spans="1:3">
      <c r="A5085" s="62" t="s">
        <v>9919</v>
      </c>
      <c r="B5085" s="63" t="s">
        <v>9920</v>
      </c>
      <c r="C5085" s="64">
        <v>0</v>
      </c>
    </row>
    <row r="5086" spans="1:3">
      <c r="A5086" s="59" t="s">
        <v>9921</v>
      </c>
      <c r="B5086" s="60" t="s">
        <v>9922</v>
      </c>
      <c r="C5086" s="61">
        <v>0</v>
      </c>
    </row>
    <row r="5087" spans="1:3">
      <c r="A5087" s="62" t="s">
        <v>9923</v>
      </c>
      <c r="B5087" s="63" t="s">
        <v>9924</v>
      </c>
      <c r="C5087" s="64">
        <v>0</v>
      </c>
    </row>
    <row r="5088" spans="1:3">
      <c r="A5088" s="59" t="s">
        <v>9925</v>
      </c>
      <c r="B5088" s="60" t="s">
        <v>9926</v>
      </c>
      <c r="C5088" s="61">
        <v>49</v>
      </c>
    </row>
    <row r="5089" spans="1:3">
      <c r="A5089" s="62" t="s">
        <v>9927</v>
      </c>
      <c r="B5089" s="63" t="s">
        <v>9928</v>
      </c>
      <c r="C5089" s="64">
        <v>0</v>
      </c>
    </row>
    <row r="5090" spans="1:3">
      <c r="A5090" s="59" t="s">
        <v>9929</v>
      </c>
      <c r="B5090" s="60" t="s">
        <v>9930</v>
      </c>
      <c r="C5090" s="61">
        <v>0</v>
      </c>
    </row>
    <row r="5091" spans="1:3">
      <c r="A5091" s="62" t="s">
        <v>9931</v>
      </c>
      <c r="B5091" s="63" t="s">
        <v>9932</v>
      </c>
      <c r="C5091" s="64">
        <v>0</v>
      </c>
    </row>
    <row r="5092" spans="1:3">
      <c r="A5092" s="59" t="s">
        <v>9933</v>
      </c>
      <c r="B5092" s="60" t="s">
        <v>9934</v>
      </c>
      <c r="C5092" s="61">
        <v>0</v>
      </c>
    </row>
    <row r="5093" spans="1:3">
      <c r="A5093" s="62" t="s">
        <v>9935</v>
      </c>
      <c r="B5093" s="63" t="s">
        <v>9936</v>
      </c>
      <c r="C5093" s="64">
        <v>0.05</v>
      </c>
    </row>
    <row r="5094" spans="1:3">
      <c r="A5094" s="59" t="s">
        <v>9937</v>
      </c>
      <c r="B5094" s="60" t="s">
        <v>9938</v>
      </c>
      <c r="C5094" s="61">
        <v>0</v>
      </c>
    </row>
    <row r="5095" spans="1:3">
      <c r="A5095" s="62" t="s">
        <v>9939</v>
      </c>
      <c r="B5095" s="63" t="s">
        <v>9940</v>
      </c>
      <c r="C5095" s="64">
        <v>0</v>
      </c>
    </row>
    <row r="5096" spans="1:3">
      <c r="A5096" s="59" t="s">
        <v>9941</v>
      </c>
      <c r="B5096" s="60" t="s">
        <v>9942</v>
      </c>
      <c r="C5096" s="61">
        <v>0</v>
      </c>
    </row>
    <row r="5097" spans="1:3">
      <c r="A5097" s="62" t="s">
        <v>9943</v>
      </c>
      <c r="B5097" s="63" t="s">
        <v>9944</v>
      </c>
      <c r="C5097" s="64">
        <v>0.05</v>
      </c>
    </row>
    <row r="5098" spans="1:3">
      <c r="A5098" s="59" t="s">
        <v>9945</v>
      </c>
      <c r="B5098" s="60" t="s">
        <v>9946</v>
      </c>
      <c r="C5098" s="61">
        <v>0</v>
      </c>
    </row>
    <row r="5099" spans="1:3">
      <c r="A5099" s="62" t="s">
        <v>9947</v>
      </c>
      <c r="B5099" s="63" t="s">
        <v>9948</v>
      </c>
      <c r="C5099" s="64">
        <v>0</v>
      </c>
    </row>
    <row r="5100" spans="1:3">
      <c r="A5100" s="59" t="s">
        <v>9949</v>
      </c>
      <c r="B5100" s="60" t="s">
        <v>9950</v>
      </c>
      <c r="C5100" s="61">
        <v>0</v>
      </c>
    </row>
    <row r="5101" spans="1:3">
      <c r="A5101" s="62" t="s">
        <v>9951</v>
      </c>
      <c r="B5101" s="63" t="s">
        <v>9952</v>
      </c>
      <c r="C5101" s="64">
        <v>0</v>
      </c>
    </row>
    <row r="5102" spans="1:3">
      <c r="A5102" s="59" t="s">
        <v>9953</v>
      </c>
      <c r="B5102" s="60" t="s">
        <v>9954</v>
      </c>
      <c r="C5102" s="61">
        <v>0</v>
      </c>
    </row>
    <row r="5103" spans="1:3">
      <c r="A5103" s="62" t="s">
        <v>9955</v>
      </c>
      <c r="B5103" s="63" t="s">
        <v>9956</v>
      </c>
      <c r="C5103" s="64">
        <v>0</v>
      </c>
    </row>
    <row r="5104" spans="1:3">
      <c r="A5104" s="59" t="s">
        <v>9957</v>
      </c>
      <c r="B5104" s="60" t="s">
        <v>9958</v>
      </c>
      <c r="C5104" s="61">
        <v>0</v>
      </c>
    </row>
    <row r="5105" spans="1:3">
      <c r="A5105" s="62" t="s">
        <v>9959</v>
      </c>
      <c r="B5105" s="63" t="s">
        <v>9960</v>
      </c>
      <c r="C5105" s="64">
        <v>0</v>
      </c>
    </row>
    <row r="5106" spans="1:3">
      <c r="A5106" s="59" t="s">
        <v>9961</v>
      </c>
      <c r="B5106" s="60" t="s">
        <v>9960</v>
      </c>
      <c r="C5106" s="61">
        <v>0</v>
      </c>
    </row>
    <row r="5107" spans="1:3">
      <c r="A5107" s="62" t="s">
        <v>9962</v>
      </c>
      <c r="B5107" s="63" t="s">
        <v>9963</v>
      </c>
      <c r="C5107" s="64">
        <v>0</v>
      </c>
    </row>
    <row r="5108" spans="1:3">
      <c r="A5108" s="59" t="s">
        <v>9964</v>
      </c>
      <c r="B5108" s="60" t="s">
        <v>9965</v>
      </c>
      <c r="C5108" s="61">
        <v>0</v>
      </c>
    </row>
    <row r="5109" spans="1:3">
      <c r="A5109" s="62" t="s">
        <v>9966</v>
      </c>
      <c r="B5109" s="63" t="s">
        <v>9952</v>
      </c>
      <c r="C5109" s="64">
        <v>0</v>
      </c>
    </row>
    <row r="5110" spans="1:3">
      <c r="A5110" s="59" t="s">
        <v>9967</v>
      </c>
      <c r="B5110" s="60" t="s">
        <v>9968</v>
      </c>
      <c r="C5110" s="61">
        <v>0</v>
      </c>
    </row>
    <row r="5111" spans="1:3">
      <c r="A5111" s="62" t="s">
        <v>9969</v>
      </c>
      <c r="B5111" s="63" t="s">
        <v>9970</v>
      </c>
      <c r="C5111" s="64">
        <v>0</v>
      </c>
    </row>
    <row r="5112" spans="1:3">
      <c r="A5112" s="59" t="s">
        <v>9971</v>
      </c>
      <c r="B5112" s="60" t="s">
        <v>9972</v>
      </c>
      <c r="C5112" s="61">
        <v>0</v>
      </c>
    </row>
    <row r="5113" spans="1:3">
      <c r="A5113" s="62" t="s">
        <v>9973</v>
      </c>
      <c r="B5113" s="63" t="s">
        <v>9974</v>
      </c>
      <c r="C5113" s="64">
        <v>0</v>
      </c>
    </row>
    <row r="5114" spans="1:3">
      <c r="A5114" s="59" t="s">
        <v>9975</v>
      </c>
      <c r="B5114" s="60" t="s">
        <v>9976</v>
      </c>
      <c r="C5114" s="61">
        <v>0</v>
      </c>
    </row>
    <row r="5115" spans="1:3">
      <c r="A5115" s="62" t="s">
        <v>9977</v>
      </c>
      <c r="B5115" s="63" t="s">
        <v>9978</v>
      </c>
      <c r="C5115" s="64">
        <v>0</v>
      </c>
    </row>
    <row r="5116" spans="1:3">
      <c r="A5116" s="59" t="s">
        <v>9979</v>
      </c>
      <c r="B5116" s="60" t="s">
        <v>9980</v>
      </c>
      <c r="C5116" s="61">
        <v>0</v>
      </c>
    </row>
    <row r="5117" spans="1:3">
      <c r="A5117" s="62" t="s">
        <v>9981</v>
      </c>
      <c r="B5117" s="63" t="s">
        <v>9982</v>
      </c>
      <c r="C5117" s="64">
        <v>0</v>
      </c>
    </row>
    <row r="5118" spans="1:3">
      <c r="A5118" s="59" t="s">
        <v>9983</v>
      </c>
      <c r="B5118" s="60" t="s">
        <v>9984</v>
      </c>
      <c r="C5118" s="61">
        <v>0</v>
      </c>
    </row>
    <row r="5119" spans="1:3">
      <c r="A5119" s="62" t="s">
        <v>9985</v>
      </c>
      <c r="B5119" s="63" t="s">
        <v>9986</v>
      </c>
      <c r="C5119" s="64">
        <v>0</v>
      </c>
    </row>
    <row r="5120" spans="1:3">
      <c r="A5120" s="59" t="s">
        <v>9987</v>
      </c>
      <c r="B5120" s="60" t="s">
        <v>9988</v>
      </c>
      <c r="C5120" s="61">
        <v>0</v>
      </c>
    </row>
    <row r="5121" spans="1:3">
      <c r="A5121" s="62" t="s">
        <v>9989</v>
      </c>
      <c r="B5121" s="63" t="s">
        <v>9990</v>
      </c>
      <c r="C5121" s="64">
        <v>0</v>
      </c>
    </row>
    <row r="5122" spans="1:3">
      <c r="A5122" s="59" t="s">
        <v>9991</v>
      </c>
      <c r="B5122" s="60" t="s">
        <v>9992</v>
      </c>
      <c r="C5122" s="61">
        <v>0</v>
      </c>
    </row>
    <row r="5123" spans="1:3">
      <c r="A5123" s="62" t="s">
        <v>9993</v>
      </c>
      <c r="B5123" s="63" t="s">
        <v>9994</v>
      </c>
      <c r="C5123" s="64">
        <v>0</v>
      </c>
    </row>
    <row r="5124" spans="1:3">
      <c r="A5124" s="59" t="s">
        <v>9995</v>
      </c>
      <c r="B5124" s="60" t="s">
        <v>9996</v>
      </c>
      <c r="C5124" s="61">
        <v>0</v>
      </c>
    </row>
    <row r="5125" spans="1:3">
      <c r="A5125" s="62" t="s">
        <v>9997</v>
      </c>
      <c r="B5125" s="63" t="s">
        <v>9998</v>
      </c>
      <c r="C5125" s="64">
        <v>0</v>
      </c>
    </row>
    <row r="5126" spans="1:3">
      <c r="A5126" s="59" t="s">
        <v>9999</v>
      </c>
      <c r="B5126" s="60" t="s">
        <v>10000</v>
      </c>
      <c r="C5126" s="61">
        <v>0</v>
      </c>
    </row>
    <row r="5127" spans="1:3">
      <c r="A5127" s="62" t="s">
        <v>10001</v>
      </c>
      <c r="B5127" s="63" t="s">
        <v>10002</v>
      </c>
      <c r="C5127" s="64">
        <v>0</v>
      </c>
    </row>
    <row r="5128" spans="1:3">
      <c r="A5128" s="59" t="s">
        <v>10003</v>
      </c>
      <c r="B5128" s="60" t="s">
        <v>10004</v>
      </c>
      <c r="C5128" s="61">
        <v>0</v>
      </c>
    </row>
    <row r="5129" spans="1:3">
      <c r="A5129" s="62" t="s">
        <v>10005</v>
      </c>
      <c r="B5129" s="63" t="s">
        <v>10006</v>
      </c>
      <c r="C5129" s="64">
        <v>0</v>
      </c>
    </row>
    <row r="5130" spans="1:3">
      <c r="A5130" s="59" t="s">
        <v>10007</v>
      </c>
      <c r="B5130" s="60" t="s">
        <v>10008</v>
      </c>
      <c r="C5130" s="61">
        <v>0</v>
      </c>
    </row>
    <row r="5131" spans="1:3">
      <c r="A5131" s="62" t="s">
        <v>10009</v>
      </c>
      <c r="B5131" s="63" t="s">
        <v>10010</v>
      </c>
      <c r="C5131" s="64">
        <v>0</v>
      </c>
    </row>
    <row r="5132" spans="1:3">
      <c r="A5132" s="59" t="s">
        <v>10011</v>
      </c>
      <c r="B5132" s="60" t="s">
        <v>2675</v>
      </c>
      <c r="C5132" s="61">
        <v>0</v>
      </c>
    </row>
    <row r="5133" spans="1:3">
      <c r="A5133" s="62" t="s">
        <v>10012</v>
      </c>
      <c r="B5133" s="63" t="s">
        <v>10013</v>
      </c>
      <c r="C5133" s="64">
        <v>0</v>
      </c>
    </row>
    <row r="5134" spans="1:3">
      <c r="A5134" s="59" t="s">
        <v>10014</v>
      </c>
      <c r="B5134" s="60" t="s">
        <v>7393</v>
      </c>
      <c r="C5134" s="61">
        <v>0</v>
      </c>
    </row>
    <row r="5135" spans="1:3">
      <c r="A5135" s="62" t="s">
        <v>10015</v>
      </c>
      <c r="B5135" s="63" t="s">
        <v>7385</v>
      </c>
      <c r="C5135" s="64">
        <v>0</v>
      </c>
    </row>
    <row r="5136" spans="1:3">
      <c r="A5136" s="59" t="s">
        <v>10016</v>
      </c>
      <c r="B5136" s="60" t="s">
        <v>7387</v>
      </c>
      <c r="C5136" s="61">
        <v>0</v>
      </c>
    </row>
    <row r="5137" spans="1:3">
      <c r="A5137" s="62" t="s">
        <v>10017</v>
      </c>
      <c r="B5137" s="63" t="s">
        <v>2665</v>
      </c>
      <c r="C5137" s="64">
        <v>0</v>
      </c>
    </row>
    <row r="5138" spans="1:3">
      <c r="A5138" s="59" t="s">
        <v>10018</v>
      </c>
      <c r="B5138" s="60" t="s">
        <v>7377</v>
      </c>
      <c r="C5138" s="61">
        <v>0</v>
      </c>
    </row>
    <row r="5139" spans="1:3">
      <c r="A5139" s="62" t="s">
        <v>10019</v>
      </c>
      <c r="B5139" s="63" t="s">
        <v>10020</v>
      </c>
      <c r="C5139" s="64">
        <v>0</v>
      </c>
    </row>
    <row r="5140" spans="1:3">
      <c r="A5140" s="59" t="s">
        <v>10021</v>
      </c>
      <c r="B5140" s="60" t="s">
        <v>10022</v>
      </c>
      <c r="C5140" s="61">
        <v>0</v>
      </c>
    </row>
    <row r="5141" spans="1:3">
      <c r="A5141" s="62" t="s">
        <v>10023</v>
      </c>
      <c r="B5141" s="63" t="s">
        <v>10024</v>
      </c>
      <c r="C5141" s="64">
        <v>0</v>
      </c>
    </row>
    <row r="5142" spans="1:3">
      <c r="A5142" s="59" t="s">
        <v>10025</v>
      </c>
      <c r="B5142" s="60" t="s">
        <v>4422</v>
      </c>
      <c r="C5142" s="61">
        <v>0</v>
      </c>
    </row>
    <row r="5143" spans="1:3">
      <c r="A5143" s="62" t="s">
        <v>10026</v>
      </c>
      <c r="B5143" s="63" t="s">
        <v>5037</v>
      </c>
      <c r="C5143" s="64">
        <v>0</v>
      </c>
    </row>
    <row r="5144" spans="1:3">
      <c r="A5144" s="59" t="s">
        <v>10027</v>
      </c>
      <c r="B5144" s="60" t="s">
        <v>5039</v>
      </c>
      <c r="C5144" s="61">
        <v>0</v>
      </c>
    </row>
    <row r="5145" spans="1:3">
      <c r="A5145" s="62" t="s">
        <v>10028</v>
      </c>
      <c r="B5145" s="63" t="s">
        <v>4418</v>
      </c>
      <c r="C5145" s="64">
        <v>2</v>
      </c>
    </row>
    <row r="5146" spans="1:3">
      <c r="A5146" s="59" t="s">
        <v>10029</v>
      </c>
      <c r="B5146" s="60" t="s">
        <v>4420</v>
      </c>
      <c r="C5146" s="61">
        <v>1.95</v>
      </c>
    </row>
    <row r="5147" spans="1:3">
      <c r="A5147" s="62" t="s">
        <v>10030</v>
      </c>
      <c r="B5147" s="63" t="s">
        <v>5033</v>
      </c>
      <c r="C5147" s="64">
        <v>0</v>
      </c>
    </row>
    <row r="5148" spans="1:3">
      <c r="A5148" s="59" t="s">
        <v>10031</v>
      </c>
      <c r="B5148" s="60" t="s">
        <v>5035</v>
      </c>
      <c r="C5148" s="61">
        <v>0</v>
      </c>
    </row>
    <row r="5149" spans="1:3">
      <c r="A5149" s="62" t="s">
        <v>10032</v>
      </c>
      <c r="B5149" s="63" t="s">
        <v>10033</v>
      </c>
      <c r="C5149" s="64">
        <v>0</v>
      </c>
    </row>
    <row r="5150" spans="1:3">
      <c r="A5150" s="59" t="s">
        <v>10034</v>
      </c>
      <c r="B5150" s="60" t="s">
        <v>10035</v>
      </c>
      <c r="C5150" s="61">
        <v>0</v>
      </c>
    </row>
    <row r="5151" spans="1:3">
      <c r="A5151" s="62" t="s">
        <v>10036</v>
      </c>
      <c r="B5151" s="63" t="s">
        <v>10037</v>
      </c>
      <c r="C5151" s="64">
        <v>0</v>
      </c>
    </row>
    <row r="5152" spans="1:3">
      <c r="A5152" s="59" t="s">
        <v>10038</v>
      </c>
      <c r="B5152" s="60" t="s">
        <v>10039</v>
      </c>
      <c r="C5152" s="61">
        <v>0</v>
      </c>
    </row>
    <row r="5153" spans="1:3">
      <c r="A5153" s="62" t="s">
        <v>10040</v>
      </c>
      <c r="B5153" s="63" t="s">
        <v>10041</v>
      </c>
      <c r="C5153" s="64">
        <v>0</v>
      </c>
    </row>
    <row r="5154" spans="1:3">
      <c r="A5154" s="59" t="s">
        <v>10042</v>
      </c>
      <c r="B5154" s="60" t="s">
        <v>10043</v>
      </c>
      <c r="C5154" s="61">
        <v>0</v>
      </c>
    </row>
    <row r="5155" spans="1:3">
      <c r="A5155" s="62" t="s">
        <v>10044</v>
      </c>
      <c r="B5155" s="63" t="s">
        <v>10045</v>
      </c>
      <c r="C5155" s="64">
        <v>0</v>
      </c>
    </row>
    <row r="5156" spans="1:3">
      <c r="A5156" s="59" t="s">
        <v>10046</v>
      </c>
      <c r="B5156" s="60" t="s">
        <v>10047</v>
      </c>
      <c r="C5156" s="61">
        <v>0</v>
      </c>
    </row>
    <row r="5157" spans="1:3">
      <c r="A5157" s="62" t="s">
        <v>10048</v>
      </c>
      <c r="B5157" s="63" t="s">
        <v>10049</v>
      </c>
      <c r="C5157" s="64">
        <v>0</v>
      </c>
    </row>
    <row r="5158" spans="1:3">
      <c r="A5158" s="59" t="s">
        <v>10050</v>
      </c>
      <c r="B5158" s="60" t="s">
        <v>10051</v>
      </c>
      <c r="C5158" s="61">
        <v>0</v>
      </c>
    </row>
    <row r="5159" spans="1:3">
      <c r="A5159" s="62" t="s">
        <v>10052</v>
      </c>
      <c r="B5159" s="63" t="s">
        <v>10053</v>
      </c>
      <c r="C5159" s="64">
        <v>0</v>
      </c>
    </row>
    <row r="5160" spans="1:3">
      <c r="A5160" s="59" t="s">
        <v>10054</v>
      </c>
      <c r="B5160" s="60" t="s">
        <v>10055</v>
      </c>
      <c r="C5160" s="61">
        <v>0</v>
      </c>
    </row>
    <row r="5161" spans="1:3">
      <c r="A5161" s="62" t="s">
        <v>10056</v>
      </c>
      <c r="B5161" s="63" t="s">
        <v>10057</v>
      </c>
      <c r="C5161" s="64">
        <v>0</v>
      </c>
    </row>
    <row r="5162" spans="1:3">
      <c r="A5162" s="59" t="s">
        <v>10058</v>
      </c>
      <c r="B5162" s="60" t="s">
        <v>10059</v>
      </c>
      <c r="C5162" s="61">
        <v>0</v>
      </c>
    </row>
    <row r="5163" spans="1:3">
      <c r="A5163" s="62" t="s">
        <v>10060</v>
      </c>
      <c r="B5163" s="63" t="s">
        <v>10061</v>
      </c>
      <c r="C5163" s="64">
        <v>0</v>
      </c>
    </row>
    <row r="5164" spans="1:3">
      <c r="A5164" s="59" t="s">
        <v>10062</v>
      </c>
      <c r="B5164" s="60" t="s">
        <v>10063</v>
      </c>
      <c r="C5164" s="61">
        <v>0</v>
      </c>
    </row>
    <row r="5165" spans="1:3">
      <c r="A5165" s="62" t="s">
        <v>10064</v>
      </c>
      <c r="B5165" s="63" t="s">
        <v>10065</v>
      </c>
      <c r="C5165" s="64">
        <v>0</v>
      </c>
    </row>
    <row r="5166" spans="1:3">
      <c r="A5166" s="59" t="s">
        <v>10066</v>
      </c>
      <c r="B5166" s="60" t="s">
        <v>10067</v>
      </c>
      <c r="C5166" s="61">
        <v>0</v>
      </c>
    </row>
    <row r="5167" spans="1:3">
      <c r="A5167" s="62" t="s">
        <v>10068</v>
      </c>
      <c r="B5167" s="63" t="s">
        <v>10069</v>
      </c>
      <c r="C5167" s="64">
        <v>0</v>
      </c>
    </row>
    <row r="5168" spans="1:3">
      <c r="A5168" s="59" t="s">
        <v>10070</v>
      </c>
      <c r="B5168" s="60" t="s">
        <v>10071</v>
      </c>
      <c r="C5168" s="61">
        <v>0</v>
      </c>
    </row>
    <row r="5169" spans="1:3">
      <c r="A5169" s="62" t="s">
        <v>10072</v>
      </c>
      <c r="B5169" s="63" t="s">
        <v>10073</v>
      </c>
      <c r="C5169" s="64">
        <v>0</v>
      </c>
    </row>
    <row r="5170" spans="1:3">
      <c r="A5170" s="59" t="s">
        <v>10074</v>
      </c>
      <c r="B5170" s="60" t="s">
        <v>10075</v>
      </c>
      <c r="C5170" s="61">
        <v>0</v>
      </c>
    </row>
    <row r="5171" spans="1:3">
      <c r="A5171" s="62" t="s">
        <v>10076</v>
      </c>
      <c r="B5171" s="63" t="s">
        <v>10077</v>
      </c>
      <c r="C5171" s="64">
        <v>0</v>
      </c>
    </row>
    <row r="5172" spans="1:3">
      <c r="A5172" s="59" t="s">
        <v>10078</v>
      </c>
      <c r="B5172" s="60" t="s">
        <v>10079</v>
      </c>
      <c r="C5172" s="61">
        <v>0</v>
      </c>
    </row>
    <row r="5173" spans="1:3">
      <c r="A5173" s="62" t="s">
        <v>10080</v>
      </c>
      <c r="B5173" s="63" t="s">
        <v>1609</v>
      </c>
      <c r="C5173" s="64">
        <v>0</v>
      </c>
    </row>
    <row r="5174" spans="1:3">
      <c r="A5174" s="59" t="s">
        <v>10081</v>
      </c>
      <c r="B5174" s="60" t="s">
        <v>10082</v>
      </c>
      <c r="C5174" s="61">
        <v>0</v>
      </c>
    </row>
    <row r="5175" spans="1:3">
      <c r="A5175" s="62" t="s">
        <v>10083</v>
      </c>
      <c r="B5175" s="63" t="s">
        <v>10084</v>
      </c>
      <c r="C5175" s="64">
        <v>0</v>
      </c>
    </row>
    <row r="5176" spans="1:3">
      <c r="A5176" s="59" t="s">
        <v>10085</v>
      </c>
      <c r="B5176" s="60" t="s">
        <v>10086</v>
      </c>
      <c r="C5176" s="61">
        <v>0</v>
      </c>
    </row>
    <row r="5177" spans="1:3">
      <c r="A5177" s="62" t="s">
        <v>10087</v>
      </c>
      <c r="B5177" s="63" t="s">
        <v>10088</v>
      </c>
      <c r="C5177" s="64">
        <v>0</v>
      </c>
    </row>
    <row r="5178" spans="1:3">
      <c r="A5178" s="59" t="s">
        <v>10089</v>
      </c>
      <c r="B5178" s="60" t="s">
        <v>10090</v>
      </c>
      <c r="C5178" s="61">
        <v>0</v>
      </c>
    </row>
    <row r="5179" spans="1:3">
      <c r="A5179" s="62" t="s">
        <v>10091</v>
      </c>
      <c r="B5179" s="63" t="s">
        <v>10092</v>
      </c>
      <c r="C5179" s="64">
        <v>0</v>
      </c>
    </row>
    <row r="5180" spans="1:3">
      <c r="A5180" s="59" t="s">
        <v>10093</v>
      </c>
      <c r="B5180" s="60" t="s">
        <v>10094</v>
      </c>
      <c r="C5180" s="61">
        <v>0</v>
      </c>
    </row>
    <row r="5181" spans="1:3">
      <c r="A5181" s="62" t="s">
        <v>10095</v>
      </c>
      <c r="B5181" s="63" t="s">
        <v>10096</v>
      </c>
      <c r="C5181" s="64">
        <v>0</v>
      </c>
    </row>
    <row r="5182" spans="1:3">
      <c r="A5182" s="59" t="s">
        <v>10097</v>
      </c>
      <c r="B5182" s="60" t="s">
        <v>10098</v>
      </c>
      <c r="C5182" s="61">
        <v>0</v>
      </c>
    </row>
    <row r="5183" spans="1:3">
      <c r="A5183" s="62" t="s">
        <v>10099</v>
      </c>
      <c r="B5183" s="63" t="s">
        <v>10100</v>
      </c>
      <c r="C5183" s="64">
        <v>0</v>
      </c>
    </row>
    <row r="5184" spans="1:3">
      <c r="A5184" s="59" t="s">
        <v>10101</v>
      </c>
      <c r="B5184" s="60" t="s">
        <v>10102</v>
      </c>
      <c r="C5184" s="61">
        <v>0</v>
      </c>
    </row>
    <row r="5185" spans="1:3">
      <c r="A5185" s="62" t="s">
        <v>10103</v>
      </c>
      <c r="B5185" s="63" t="s">
        <v>10104</v>
      </c>
      <c r="C5185" s="64">
        <v>0</v>
      </c>
    </row>
    <row r="5186" spans="1:3">
      <c r="A5186" s="59" t="s">
        <v>10105</v>
      </c>
      <c r="B5186" s="60" t="s">
        <v>10106</v>
      </c>
      <c r="C5186" s="61">
        <v>0</v>
      </c>
    </row>
    <row r="5187" spans="1:3">
      <c r="A5187" s="62" t="s">
        <v>10107</v>
      </c>
      <c r="B5187" s="63" t="s">
        <v>1611</v>
      </c>
      <c r="C5187" s="64">
        <v>0</v>
      </c>
    </row>
    <row r="5188" spans="1:3">
      <c r="A5188" s="59" t="s">
        <v>10108</v>
      </c>
      <c r="B5188" s="60" t="s">
        <v>10109</v>
      </c>
      <c r="C5188" s="61">
        <v>0</v>
      </c>
    </row>
    <row r="5189" spans="1:3">
      <c r="A5189" s="62" t="s">
        <v>10110</v>
      </c>
      <c r="B5189" s="63" t="s">
        <v>10111</v>
      </c>
      <c r="C5189" s="64">
        <v>0</v>
      </c>
    </row>
    <row r="5190" spans="1:3">
      <c r="A5190" s="59" t="s">
        <v>10112</v>
      </c>
      <c r="B5190" s="60" t="s">
        <v>10113</v>
      </c>
      <c r="C5190" s="61">
        <v>0.01</v>
      </c>
    </row>
    <row r="5191" spans="1:3">
      <c r="A5191" s="62" t="s">
        <v>10114</v>
      </c>
      <c r="B5191" s="63" t="s">
        <v>10115</v>
      </c>
      <c r="C5191" s="64">
        <v>0</v>
      </c>
    </row>
    <row r="5192" spans="1:3">
      <c r="A5192" s="59" t="s">
        <v>10116</v>
      </c>
      <c r="B5192" s="60" t="s">
        <v>10117</v>
      </c>
      <c r="C5192" s="61">
        <v>0</v>
      </c>
    </row>
    <row r="5193" spans="1:3">
      <c r="A5193" s="62" t="s">
        <v>10118</v>
      </c>
      <c r="B5193" s="63" t="s">
        <v>10119</v>
      </c>
      <c r="C5193" s="64">
        <v>0</v>
      </c>
    </row>
    <row r="5194" spans="1:3">
      <c r="A5194" s="59" t="s">
        <v>10120</v>
      </c>
      <c r="B5194" s="60" t="s">
        <v>10121</v>
      </c>
      <c r="C5194" s="61">
        <v>0</v>
      </c>
    </row>
    <row r="5195" spans="1:3">
      <c r="A5195" s="62" t="s">
        <v>10122</v>
      </c>
      <c r="B5195" s="63" t="s">
        <v>10123</v>
      </c>
      <c r="C5195" s="64">
        <v>0</v>
      </c>
    </row>
    <row r="5196" spans="1:3">
      <c r="A5196" s="59" t="s">
        <v>10124</v>
      </c>
      <c r="B5196" s="60" t="s">
        <v>10125</v>
      </c>
      <c r="C5196" s="61">
        <v>1E-4</v>
      </c>
    </row>
    <row r="5197" spans="1:3">
      <c r="A5197" s="62" t="s">
        <v>10126</v>
      </c>
      <c r="B5197" s="63" t="s">
        <v>10127</v>
      </c>
      <c r="C5197" s="64">
        <v>1E-4</v>
      </c>
    </row>
    <row r="5198" spans="1:3">
      <c r="A5198" s="59" t="s">
        <v>10128</v>
      </c>
      <c r="B5198" s="60" t="s">
        <v>10129</v>
      </c>
      <c r="C5198" s="61">
        <v>0</v>
      </c>
    </row>
    <row r="5199" spans="1:3">
      <c r="A5199" s="62" t="s">
        <v>10130</v>
      </c>
      <c r="B5199" s="63" t="s">
        <v>10131</v>
      </c>
      <c r="C5199" s="64">
        <v>1E-4</v>
      </c>
    </row>
    <row r="5200" spans="1:3">
      <c r="A5200" s="59" t="s">
        <v>10132</v>
      </c>
      <c r="B5200" s="60" t="s">
        <v>10133</v>
      </c>
      <c r="C5200" s="61">
        <v>1E-4</v>
      </c>
    </row>
    <row r="5201" spans="1:3">
      <c r="A5201" s="62" t="s">
        <v>10134</v>
      </c>
      <c r="B5201" s="63" t="s">
        <v>10135</v>
      </c>
      <c r="C5201" s="64">
        <v>0</v>
      </c>
    </row>
    <row r="5202" spans="1:3">
      <c r="A5202" s="59" t="s">
        <v>10136</v>
      </c>
      <c r="B5202" s="60" t="s">
        <v>10137</v>
      </c>
      <c r="C5202" s="61">
        <v>0</v>
      </c>
    </row>
    <row r="5203" spans="1:3">
      <c r="A5203" s="62" t="s">
        <v>10138</v>
      </c>
      <c r="B5203" s="63" t="s">
        <v>10139</v>
      </c>
      <c r="C5203" s="64">
        <v>1E-4</v>
      </c>
    </row>
    <row r="5204" spans="1:3">
      <c r="A5204" s="59" t="s">
        <v>10140</v>
      </c>
      <c r="B5204" s="60" t="s">
        <v>10141</v>
      </c>
      <c r="C5204" s="61">
        <v>0</v>
      </c>
    </row>
    <row r="5205" spans="1:3">
      <c r="A5205" s="62" t="s">
        <v>10142</v>
      </c>
      <c r="B5205" s="63" t="s">
        <v>10143</v>
      </c>
      <c r="C5205" s="64">
        <v>1E-4</v>
      </c>
    </row>
    <row r="5206" spans="1:3">
      <c r="A5206" s="59" t="s">
        <v>10144</v>
      </c>
      <c r="B5206" s="60" t="s">
        <v>10145</v>
      </c>
      <c r="C5206" s="61">
        <v>0</v>
      </c>
    </row>
    <row r="5207" spans="1:3">
      <c r="A5207" s="62" t="s">
        <v>10146</v>
      </c>
      <c r="B5207" s="63" t="s">
        <v>10147</v>
      </c>
      <c r="C5207" s="64">
        <v>1E-4</v>
      </c>
    </row>
    <row r="5208" spans="1:3">
      <c r="A5208" s="59" t="s">
        <v>10148</v>
      </c>
      <c r="B5208" s="60" t="s">
        <v>10149</v>
      </c>
      <c r="C5208" s="61">
        <v>0</v>
      </c>
    </row>
    <row r="5209" spans="1:3">
      <c r="A5209" s="62" t="s">
        <v>10150</v>
      </c>
      <c r="B5209" s="63" t="s">
        <v>10151</v>
      </c>
      <c r="C5209" s="64">
        <v>0</v>
      </c>
    </row>
    <row r="5210" spans="1:3">
      <c r="A5210" s="59" t="s">
        <v>10152</v>
      </c>
      <c r="B5210" s="60" t="s">
        <v>10153</v>
      </c>
      <c r="C5210" s="61">
        <v>0</v>
      </c>
    </row>
    <row r="5211" spans="1:3">
      <c r="A5211" s="62" t="s">
        <v>10154</v>
      </c>
      <c r="B5211" s="63" t="s">
        <v>10155</v>
      </c>
      <c r="C5211" s="64">
        <v>0.01</v>
      </c>
    </row>
    <row r="5212" spans="1:3">
      <c r="A5212" s="59" t="s">
        <v>10156</v>
      </c>
      <c r="B5212" s="60" t="s">
        <v>10157</v>
      </c>
      <c r="C5212" s="61">
        <v>1E-4</v>
      </c>
    </row>
    <row r="5213" spans="1:3">
      <c r="A5213" s="62" t="s">
        <v>10158</v>
      </c>
      <c r="B5213" s="63" t="s">
        <v>10159</v>
      </c>
      <c r="C5213" s="64">
        <v>1E-4</v>
      </c>
    </row>
    <row r="5214" spans="1:3">
      <c r="A5214" s="59" t="s">
        <v>10160</v>
      </c>
      <c r="B5214" s="60" t="s">
        <v>10161</v>
      </c>
      <c r="C5214" s="61">
        <v>1E-3</v>
      </c>
    </row>
    <row r="5215" spans="1:3">
      <c r="A5215" s="62" t="s">
        <v>10162</v>
      </c>
      <c r="B5215" s="63" t="s">
        <v>10163</v>
      </c>
      <c r="C5215" s="64">
        <v>1E-4</v>
      </c>
    </row>
    <row r="5216" spans="1:3">
      <c r="A5216" s="59" t="s">
        <v>10164</v>
      </c>
      <c r="B5216" s="60" t="s">
        <v>10165</v>
      </c>
      <c r="C5216" s="61">
        <v>2E-3</v>
      </c>
    </row>
    <row r="5217" spans="1:3">
      <c r="A5217" s="62" t="s">
        <v>10166</v>
      </c>
      <c r="B5217" s="63" t="s">
        <v>10167</v>
      </c>
      <c r="C5217" s="64">
        <v>2E-3</v>
      </c>
    </row>
    <row r="5218" spans="1:3">
      <c r="A5218" s="59" t="s">
        <v>10168</v>
      </c>
      <c r="B5218" s="60" t="s">
        <v>10169</v>
      </c>
      <c r="C5218" s="61">
        <v>3.0000000000000001E-3</v>
      </c>
    </row>
    <row r="5219" spans="1:3">
      <c r="A5219" s="62" t="s">
        <v>10170</v>
      </c>
      <c r="B5219" s="63" t="s">
        <v>10171</v>
      </c>
      <c r="C5219" s="64">
        <v>0</v>
      </c>
    </row>
    <row r="5220" spans="1:3">
      <c r="A5220" s="59" t="s">
        <v>10172</v>
      </c>
      <c r="B5220" s="60" t="s">
        <v>10173</v>
      </c>
      <c r="C5220" s="61">
        <v>1E-4</v>
      </c>
    </row>
    <row r="5221" spans="1:3">
      <c r="A5221" s="62" t="s">
        <v>10174</v>
      </c>
      <c r="B5221" s="63" t="s">
        <v>10175</v>
      </c>
      <c r="C5221" s="64">
        <v>1E-4</v>
      </c>
    </row>
    <row r="5222" spans="1:3">
      <c r="A5222" s="59" t="s">
        <v>10176</v>
      </c>
      <c r="B5222" s="60" t="s">
        <v>10177</v>
      </c>
      <c r="C5222" s="61">
        <v>0</v>
      </c>
    </row>
    <row r="5223" spans="1:3">
      <c r="A5223" s="62" t="s">
        <v>10178</v>
      </c>
      <c r="B5223" s="63" t="s">
        <v>10179</v>
      </c>
      <c r="C5223" s="64">
        <v>1E-4</v>
      </c>
    </row>
    <row r="5224" spans="1:3">
      <c r="A5224" s="59" t="s">
        <v>10180</v>
      </c>
      <c r="B5224" s="60" t="s">
        <v>10181</v>
      </c>
      <c r="C5224" s="61">
        <v>0</v>
      </c>
    </row>
    <row r="5225" spans="1:3">
      <c r="A5225" s="62" t="s">
        <v>10182</v>
      </c>
      <c r="B5225" s="63" t="s">
        <v>10183</v>
      </c>
      <c r="C5225" s="64">
        <v>0</v>
      </c>
    </row>
    <row r="5226" spans="1:3">
      <c r="A5226" s="59" t="s">
        <v>10184</v>
      </c>
      <c r="B5226" s="60" t="s">
        <v>10185</v>
      </c>
      <c r="C5226" s="61">
        <v>1E-4</v>
      </c>
    </row>
    <row r="5227" spans="1:3">
      <c r="A5227" s="62" t="s">
        <v>10186</v>
      </c>
      <c r="B5227" s="63" t="s">
        <v>10187</v>
      </c>
      <c r="C5227" s="64">
        <v>1E-4</v>
      </c>
    </row>
    <row r="5228" spans="1:3">
      <c r="A5228" s="59" t="s">
        <v>10188</v>
      </c>
      <c r="B5228" s="60" t="s">
        <v>10189</v>
      </c>
      <c r="C5228" s="61">
        <v>1E-4</v>
      </c>
    </row>
    <row r="5229" spans="1:3">
      <c r="A5229" s="62" t="s">
        <v>10190</v>
      </c>
      <c r="B5229" s="63" t="s">
        <v>10191</v>
      </c>
      <c r="C5229" s="64">
        <v>1E-4</v>
      </c>
    </row>
    <row r="5230" spans="1:3">
      <c r="A5230" s="59" t="s">
        <v>10192</v>
      </c>
      <c r="B5230" s="60" t="s">
        <v>10193</v>
      </c>
      <c r="C5230" s="61">
        <v>2E-3</v>
      </c>
    </row>
    <row r="5231" spans="1:3">
      <c r="A5231" s="62" t="s">
        <v>10194</v>
      </c>
      <c r="B5231" s="63" t="s">
        <v>10195</v>
      </c>
      <c r="C5231" s="64">
        <v>0</v>
      </c>
    </row>
    <row r="5232" spans="1:3">
      <c r="A5232" s="59" t="s">
        <v>10196</v>
      </c>
      <c r="B5232" s="60" t="s">
        <v>10197</v>
      </c>
      <c r="C5232" s="61">
        <v>0</v>
      </c>
    </row>
    <row r="5233" spans="1:3">
      <c r="A5233" s="62" t="s">
        <v>10198</v>
      </c>
      <c r="B5233" s="63" t="s">
        <v>10199</v>
      </c>
      <c r="C5233" s="64">
        <v>0</v>
      </c>
    </row>
    <row r="5234" spans="1:3">
      <c r="A5234" s="59" t="s">
        <v>10200</v>
      </c>
      <c r="B5234" s="60" t="s">
        <v>10201</v>
      </c>
      <c r="C5234" s="61">
        <v>1E-4</v>
      </c>
    </row>
    <row r="5235" spans="1:3">
      <c r="A5235" s="62" t="s">
        <v>10202</v>
      </c>
      <c r="B5235" s="63" t="s">
        <v>10203</v>
      </c>
      <c r="C5235" s="64">
        <v>0</v>
      </c>
    </row>
    <row r="5236" spans="1:3">
      <c r="A5236" s="59" t="s">
        <v>10204</v>
      </c>
      <c r="B5236" s="60" t="s">
        <v>10205</v>
      </c>
      <c r="C5236" s="61">
        <v>0</v>
      </c>
    </row>
    <row r="5237" spans="1:3">
      <c r="A5237" s="62" t="s">
        <v>10206</v>
      </c>
      <c r="B5237" s="63" t="s">
        <v>10207</v>
      </c>
      <c r="C5237" s="64">
        <v>1E-4</v>
      </c>
    </row>
    <row r="5238" spans="1:3">
      <c r="A5238" s="59" t="s">
        <v>10208</v>
      </c>
      <c r="B5238" s="60" t="s">
        <v>10209</v>
      </c>
      <c r="C5238" s="61">
        <v>0</v>
      </c>
    </row>
    <row r="5239" spans="1:3">
      <c r="A5239" s="62" t="s">
        <v>10210</v>
      </c>
      <c r="B5239" s="63" t="s">
        <v>10211</v>
      </c>
      <c r="C5239" s="64">
        <v>0</v>
      </c>
    </row>
    <row r="5240" spans="1:3">
      <c r="A5240" s="59" t="s">
        <v>10212</v>
      </c>
      <c r="B5240" s="60" t="s">
        <v>10213</v>
      </c>
      <c r="C5240" s="61">
        <v>1E-3</v>
      </c>
    </row>
    <row r="5241" spans="1:3">
      <c r="A5241" s="62" t="s">
        <v>10214</v>
      </c>
      <c r="B5241" s="63" t="s">
        <v>1629</v>
      </c>
      <c r="C5241" s="64">
        <v>1E-4</v>
      </c>
    </row>
    <row r="5242" spans="1:3">
      <c r="A5242" s="59" t="s">
        <v>10215</v>
      </c>
      <c r="B5242" s="60" t="s">
        <v>10216</v>
      </c>
      <c r="C5242" s="61">
        <v>0</v>
      </c>
    </row>
    <row r="5243" spans="1:3">
      <c r="A5243" s="62" t="s">
        <v>10217</v>
      </c>
      <c r="B5243" s="63" t="s">
        <v>10218</v>
      </c>
      <c r="C5243" s="64">
        <v>1E-4</v>
      </c>
    </row>
    <row r="5244" spans="1:3">
      <c r="A5244" s="59" t="s">
        <v>10219</v>
      </c>
      <c r="B5244" s="60" t="s">
        <v>10220</v>
      </c>
      <c r="C5244" s="61">
        <v>0</v>
      </c>
    </row>
    <row r="5245" spans="1:3">
      <c r="A5245" s="62" t="s">
        <v>10221</v>
      </c>
      <c r="B5245" s="63" t="s">
        <v>10222</v>
      </c>
      <c r="C5245" s="64">
        <v>1E-4</v>
      </c>
    </row>
    <row r="5246" spans="1:3">
      <c r="A5246" s="59" t="s">
        <v>10223</v>
      </c>
      <c r="B5246" s="60" t="s">
        <v>10224</v>
      </c>
      <c r="C5246" s="61">
        <v>0</v>
      </c>
    </row>
    <row r="5247" spans="1:3">
      <c r="A5247" s="62" t="s">
        <v>10225</v>
      </c>
      <c r="B5247" s="63" t="s">
        <v>10226</v>
      </c>
      <c r="C5247" s="64">
        <v>0</v>
      </c>
    </row>
    <row r="5248" spans="1:3">
      <c r="A5248" s="59" t="s">
        <v>10227</v>
      </c>
      <c r="B5248" s="60" t="s">
        <v>10228</v>
      </c>
      <c r="C5248" s="61">
        <v>0</v>
      </c>
    </row>
    <row r="5249" spans="1:3">
      <c r="A5249" s="62" t="s">
        <v>10229</v>
      </c>
      <c r="B5249" s="63" t="s">
        <v>10230</v>
      </c>
      <c r="C5249" s="64">
        <v>1E-3</v>
      </c>
    </row>
    <row r="5250" spans="1:3">
      <c r="A5250" s="59" t="s">
        <v>10231</v>
      </c>
      <c r="B5250" s="60" t="s">
        <v>10232</v>
      </c>
      <c r="C5250" s="61">
        <v>0</v>
      </c>
    </row>
    <row r="5251" spans="1:3">
      <c r="A5251" s="62" t="s">
        <v>10233</v>
      </c>
      <c r="B5251" s="63" t="s">
        <v>10234</v>
      </c>
      <c r="C5251" s="64">
        <v>1E-4</v>
      </c>
    </row>
    <row r="5252" spans="1:3">
      <c r="A5252" s="59" t="s">
        <v>10235</v>
      </c>
      <c r="B5252" s="60" t="s">
        <v>10236</v>
      </c>
      <c r="C5252" s="61">
        <v>1E-4</v>
      </c>
    </row>
    <row r="5253" spans="1:3">
      <c r="A5253" s="62" t="s">
        <v>10237</v>
      </c>
      <c r="B5253" s="63" t="s">
        <v>10238</v>
      </c>
      <c r="C5253" s="64">
        <v>0</v>
      </c>
    </row>
    <row r="5254" spans="1:3">
      <c r="A5254" s="59" t="s">
        <v>10239</v>
      </c>
      <c r="B5254" s="60" t="s">
        <v>10240</v>
      </c>
      <c r="C5254" s="61">
        <v>1E-4</v>
      </c>
    </row>
    <row r="5255" spans="1:3">
      <c r="A5255" s="62" t="s">
        <v>10241</v>
      </c>
      <c r="B5255" s="63" t="s">
        <v>10242</v>
      </c>
      <c r="C5255" s="64">
        <v>1E-4</v>
      </c>
    </row>
    <row r="5256" spans="1:3">
      <c r="A5256" s="59" t="s">
        <v>10243</v>
      </c>
      <c r="B5256" s="60" t="s">
        <v>10244</v>
      </c>
      <c r="C5256" s="61">
        <v>0</v>
      </c>
    </row>
    <row r="5257" spans="1:3">
      <c r="A5257" s="62" t="s">
        <v>10245</v>
      </c>
      <c r="B5257" s="63" t="s">
        <v>10246</v>
      </c>
      <c r="C5257" s="64">
        <v>1E-4</v>
      </c>
    </row>
    <row r="5258" spans="1:3">
      <c r="A5258" s="59" t="s">
        <v>10247</v>
      </c>
      <c r="B5258" s="60" t="s">
        <v>10248</v>
      </c>
      <c r="C5258" s="61">
        <v>1E-4</v>
      </c>
    </row>
    <row r="5259" spans="1:3">
      <c r="A5259" s="62" t="s">
        <v>10249</v>
      </c>
      <c r="B5259" s="63" t="s">
        <v>10250</v>
      </c>
      <c r="C5259" s="64">
        <v>0</v>
      </c>
    </row>
    <row r="5260" spans="1:3">
      <c r="A5260" s="59" t="s">
        <v>10251</v>
      </c>
      <c r="B5260" s="60" t="s">
        <v>10252</v>
      </c>
      <c r="C5260" s="61">
        <v>0</v>
      </c>
    </row>
    <row r="5261" spans="1:3">
      <c r="A5261" s="62" t="s">
        <v>10253</v>
      </c>
      <c r="B5261" s="63" t="s">
        <v>10254</v>
      </c>
      <c r="C5261" s="64">
        <v>1E-4</v>
      </c>
    </row>
    <row r="5262" spans="1:3">
      <c r="A5262" s="59" t="s">
        <v>10255</v>
      </c>
      <c r="B5262" s="60" t="s">
        <v>10256</v>
      </c>
      <c r="C5262" s="61">
        <v>1E-4</v>
      </c>
    </row>
    <row r="5263" spans="1:3">
      <c r="A5263" s="62" t="s">
        <v>10257</v>
      </c>
      <c r="B5263" s="63" t="s">
        <v>10258</v>
      </c>
      <c r="C5263" s="64">
        <v>1E-4</v>
      </c>
    </row>
    <row r="5264" spans="1:3">
      <c r="A5264" s="59" t="s">
        <v>10259</v>
      </c>
      <c r="B5264" s="60" t="s">
        <v>10260</v>
      </c>
      <c r="C5264" s="61">
        <v>1E-4</v>
      </c>
    </row>
    <row r="5265" spans="1:3">
      <c r="A5265" s="62" t="s">
        <v>10261</v>
      </c>
      <c r="B5265" s="63" t="s">
        <v>10262</v>
      </c>
      <c r="C5265" s="64">
        <v>0</v>
      </c>
    </row>
    <row r="5266" spans="1:3">
      <c r="A5266" s="59" t="s">
        <v>10263</v>
      </c>
      <c r="B5266" s="60" t="s">
        <v>10264</v>
      </c>
      <c r="C5266" s="61">
        <v>1E-4</v>
      </c>
    </row>
    <row r="5267" spans="1:3">
      <c r="A5267" s="62" t="s">
        <v>10265</v>
      </c>
      <c r="B5267" s="63" t="s">
        <v>10266</v>
      </c>
      <c r="C5267" s="64">
        <v>0</v>
      </c>
    </row>
    <row r="5268" spans="1:3">
      <c r="A5268" s="59" t="s">
        <v>10267</v>
      </c>
      <c r="B5268" s="60" t="s">
        <v>10268</v>
      </c>
      <c r="C5268" s="61">
        <v>0</v>
      </c>
    </row>
    <row r="5269" spans="1:3">
      <c r="A5269" s="62" t="s">
        <v>10269</v>
      </c>
      <c r="B5269" s="63" t="s">
        <v>10270</v>
      </c>
      <c r="C5269" s="64">
        <v>0</v>
      </c>
    </row>
    <row r="5270" spans="1:3">
      <c r="A5270" s="59" t="s">
        <v>10271</v>
      </c>
      <c r="B5270" s="60" t="s">
        <v>10272</v>
      </c>
      <c r="C5270" s="61">
        <v>0</v>
      </c>
    </row>
    <row r="5271" spans="1:3">
      <c r="A5271" s="62" t="s">
        <v>10273</v>
      </c>
      <c r="B5271" s="63" t="s">
        <v>10274</v>
      </c>
      <c r="C5271" s="64">
        <v>0</v>
      </c>
    </row>
    <row r="5272" spans="1:3">
      <c r="A5272" s="59" t="s">
        <v>10275</v>
      </c>
      <c r="B5272" s="60" t="s">
        <v>10276</v>
      </c>
      <c r="C5272" s="61">
        <v>0</v>
      </c>
    </row>
    <row r="5273" spans="1:3">
      <c r="A5273" s="62" t="s">
        <v>10277</v>
      </c>
      <c r="B5273" s="63" t="s">
        <v>10278</v>
      </c>
      <c r="C5273" s="64">
        <v>0</v>
      </c>
    </row>
    <row r="5274" spans="1:3">
      <c r="A5274" s="59" t="s">
        <v>10279</v>
      </c>
      <c r="B5274" s="60" t="s">
        <v>10280</v>
      </c>
      <c r="C5274" s="61">
        <v>0</v>
      </c>
    </row>
    <row r="5275" spans="1:3">
      <c r="A5275" s="62" t="s">
        <v>10281</v>
      </c>
      <c r="B5275" s="63" t="s">
        <v>10282</v>
      </c>
      <c r="C5275" s="64">
        <v>0</v>
      </c>
    </row>
    <row r="5276" spans="1:3">
      <c r="A5276" s="59" t="s">
        <v>10283</v>
      </c>
      <c r="B5276" s="60" t="s">
        <v>10284</v>
      </c>
      <c r="C5276" s="61">
        <v>0</v>
      </c>
    </row>
    <row r="5277" spans="1:3">
      <c r="A5277" s="62" t="s">
        <v>10285</v>
      </c>
      <c r="B5277" s="63" t="s">
        <v>10286</v>
      </c>
      <c r="C5277" s="64">
        <v>0</v>
      </c>
    </row>
    <row r="5278" spans="1:3">
      <c r="A5278" s="59" t="s">
        <v>10287</v>
      </c>
      <c r="B5278" s="60" t="s">
        <v>10288</v>
      </c>
      <c r="C5278" s="61">
        <v>0</v>
      </c>
    </row>
    <row r="5279" spans="1:3">
      <c r="A5279" s="62" t="s">
        <v>10289</v>
      </c>
      <c r="B5279" s="63" t="s">
        <v>10290</v>
      </c>
      <c r="C5279" s="64">
        <v>0</v>
      </c>
    </row>
    <row r="5280" spans="1:3">
      <c r="A5280" s="59" t="s">
        <v>10291</v>
      </c>
      <c r="B5280" s="60" t="s">
        <v>10292</v>
      </c>
      <c r="C5280" s="61">
        <v>0</v>
      </c>
    </row>
    <row r="5281" spans="1:3">
      <c r="A5281" s="62" t="s">
        <v>10293</v>
      </c>
      <c r="B5281" s="63" t="s">
        <v>10294</v>
      </c>
      <c r="C5281" s="64">
        <v>0</v>
      </c>
    </row>
    <row r="5282" spans="1:3">
      <c r="A5282" s="59" t="s">
        <v>10295</v>
      </c>
      <c r="B5282" s="60" t="s">
        <v>10296</v>
      </c>
      <c r="C5282" s="61">
        <v>0</v>
      </c>
    </row>
    <row r="5283" spans="1:3">
      <c r="A5283" s="62" t="s">
        <v>10297</v>
      </c>
      <c r="B5283" s="63" t="s">
        <v>10298</v>
      </c>
      <c r="C5283" s="64">
        <v>0</v>
      </c>
    </row>
    <row r="5284" spans="1:3">
      <c r="A5284" s="59" t="s">
        <v>10299</v>
      </c>
      <c r="B5284" s="60" t="s">
        <v>10300</v>
      </c>
      <c r="C5284" s="61">
        <v>1E-4</v>
      </c>
    </row>
    <row r="5285" spans="1:3">
      <c r="A5285" s="62" t="s">
        <v>10301</v>
      </c>
      <c r="B5285" s="63" t="s">
        <v>10302</v>
      </c>
      <c r="C5285" s="64">
        <v>0</v>
      </c>
    </row>
    <row r="5286" spans="1:3">
      <c r="A5286" s="59" t="s">
        <v>10303</v>
      </c>
      <c r="B5286" s="60" t="s">
        <v>10304</v>
      </c>
      <c r="C5286" s="61">
        <v>0</v>
      </c>
    </row>
    <row r="5287" spans="1:3">
      <c r="A5287" s="62" t="s">
        <v>10305</v>
      </c>
      <c r="B5287" s="63" t="s">
        <v>10306</v>
      </c>
      <c r="C5287" s="64">
        <v>0</v>
      </c>
    </row>
    <row r="5288" spans="1:3">
      <c r="A5288" s="59" t="s">
        <v>10307</v>
      </c>
      <c r="B5288" s="60" t="s">
        <v>10308</v>
      </c>
      <c r="C5288" s="61">
        <v>0</v>
      </c>
    </row>
    <row r="5289" spans="1:3">
      <c r="A5289" s="62" t="s">
        <v>10309</v>
      </c>
      <c r="B5289" s="63" t="s">
        <v>10310</v>
      </c>
      <c r="C5289" s="64">
        <v>0</v>
      </c>
    </row>
    <row r="5290" spans="1:3">
      <c r="A5290" s="59" t="s">
        <v>10311</v>
      </c>
      <c r="B5290" s="60" t="s">
        <v>10312</v>
      </c>
      <c r="C5290" s="61">
        <v>0</v>
      </c>
    </row>
    <row r="5291" spans="1:3">
      <c r="A5291" s="62" t="s">
        <v>10313</v>
      </c>
      <c r="B5291" s="63" t="s">
        <v>10314</v>
      </c>
      <c r="C5291" s="64">
        <v>0</v>
      </c>
    </row>
    <row r="5292" spans="1:3">
      <c r="A5292" s="59" t="s">
        <v>10315</v>
      </c>
      <c r="B5292" s="60" t="s">
        <v>10316</v>
      </c>
      <c r="C5292" s="61">
        <v>0</v>
      </c>
    </row>
    <row r="5293" spans="1:3">
      <c r="A5293" s="62" t="s">
        <v>10317</v>
      </c>
      <c r="B5293" s="63" t="s">
        <v>10318</v>
      </c>
      <c r="C5293" s="64">
        <v>0</v>
      </c>
    </row>
    <row r="5294" spans="1:3">
      <c r="A5294" s="59" t="s">
        <v>10319</v>
      </c>
      <c r="B5294" s="60" t="s">
        <v>10320</v>
      </c>
      <c r="C5294" s="61">
        <v>0</v>
      </c>
    </row>
    <row r="5295" spans="1:3">
      <c r="A5295" s="62" t="s">
        <v>10321</v>
      </c>
      <c r="B5295" s="63" t="s">
        <v>10322</v>
      </c>
      <c r="C5295" s="64">
        <v>0</v>
      </c>
    </row>
    <row r="5296" spans="1:3">
      <c r="A5296" s="59" t="s">
        <v>10323</v>
      </c>
      <c r="B5296" s="60" t="s">
        <v>10324</v>
      </c>
      <c r="C5296" s="61">
        <v>0</v>
      </c>
    </row>
    <row r="5297" spans="1:3">
      <c r="A5297" s="62" t="s">
        <v>10325</v>
      </c>
      <c r="B5297" s="63" t="s">
        <v>10326</v>
      </c>
      <c r="C5297" s="64">
        <v>0</v>
      </c>
    </row>
    <row r="5298" spans="1:3">
      <c r="A5298" s="59" t="s">
        <v>10327</v>
      </c>
      <c r="B5298" s="60" t="s">
        <v>10328</v>
      </c>
      <c r="C5298" s="61">
        <v>0</v>
      </c>
    </row>
    <row r="5299" spans="1:3">
      <c r="A5299" s="62" t="s">
        <v>10329</v>
      </c>
      <c r="B5299" s="63" t="s">
        <v>10330</v>
      </c>
      <c r="C5299" s="64">
        <v>0</v>
      </c>
    </row>
    <row r="5300" spans="1:3">
      <c r="A5300" s="59" t="s">
        <v>10331</v>
      </c>
      <c r="B5300" s="60" t="s">
        <v>10332</v>
      </c>
      <c r="C5300" s="61">
        <v>0</v>
      </c>
    </row>
    <row r="5301" spans="1:3">
      <c r="A5301" s="62" t="s">
        <v>10333</v>
      </c>
      <c r="B5301" s="63" t="s">
        <v>10334</v>
      </c>
      <c r="C5301" s="64">
        <v>0</v>
      </c>
    </row>
    <row r="5302" spans="1:3">
      <c r="A5302" s="59" t="s">
        <v>10335</v>
      </c>
      <c r="B5302" s="60" t="s">
        <v>10336</v>
      </c>
      <c r="C5302" s="61">
        <v>0</v>
      </c>
    </row>
    <row r="5303" spans="1:3">
      <c r="A5303" s="62" t="s">
        <v>10337</v>
      </c>
      <c r="B5303" s="63" t="s">
        <v>10338</v>
      </c>
      <c r="C5303" s="64">
        <v>0</v>
      </c>
    </row>
    <row r="5304" spans="1:3">
      <c r="A5304" s="59" t="s">
        <v>10339</v>
      </c>
      <c r="B5304" s="60" t="s">
        <v>10340</v>
      </c>
      <c r="C5304" s="61">
        <v>0</v>
      </c>
    </row>
    <row r="5305" spans="1:3">
      <c r="A5305" s="62" t="s">
        <v>10341</v>
      </c>
      <c r="B5305" s="63" t="s">
        <v>10342</v>
      </c>
      <c r="C5305" s="64">
        <v>0</v>
      </c>
    </row>
    <row r="5306" spans="1:3">
      <c r="A5306" s="59" t="s">
        <v>10343</v>
      </c>
      <c r="B5306" s="60" t="s">
        <v>10344</v>
      </c>
      <c r="C5306" s="61">
        <v>0</v>
      </c>
    </row>
    <row r="5307" spans="1:3">
      <c r="A5307" s="62" t="s">
        <v>10345</v>
      </c>
      <c r="B5307" s="63" t="s">
        <v>10346</v>
      </c>
      <c r="C5307" s="64">
        <v>0</v>
      </c>
    </row>
    <row r="5308" spans="1:3">
      <c r="A5308" s="59" t="s">
        <v>10347</v>
      </c>
      <c r="B5308" s="60" t="s">
        <v>10348</v>
      </c>
      <c r="C5308" s="61">
        <v>0</v>
      </c>
    </row>
    <row r="5309" spans="1:3">
      <c r="A5309" s="62" t="s">
        <v>10349</v>
      </c>
      <c r="B5309" s="63" t="s">
        <v>10350</v>
      </c>
      <c r="C5309" s="64">
        <v>0</v>
      </c>
    </row>
    <row r="5310" spans="1:3">
      <c r="A5310" s="59" t="s">
        <v>10351</v>
      </c>
      <c r="B5310" s="60" t="s">
        <v>10352</v>
      </c>
      <c r="C5310" s="61">
        <v>0</v>
      </c>
    </row>
    <row r="5311" spans="1:3">
      <c r="A5311" s="62" t="s">
        <v>10353</v>
      </c>
      <c r="B5311" s="63" t="s">
        <v>10354</v>
      </c>
      <c r="C5311" s="64">
        <v>0</v>
      </c>
    </row>
    <row r="5312" spans="1:3">
      <c r="A5312" s="59" t="s">
        <v>10355</v>
      </c>
      <c r="B5312" s="60" t="s">
        <v>10356</v>
      </c>
      <c r="C5312" s="61">
        <v>0</v>
      </c>
    </row>
    <row r="5313" spans="1:3">
      <c r="A5313" s="62" t="s">
        <v>10357</v>
      </c>
      <c r="B5313" s="63" t="s">
        <v>10358</v>
      </c>
      <c r="C5313" s="64">
        <v>0</v>
      </c>
    </row>
    <row r="5314" spans="1:3">
      <c r="A5314" s="59" t="s">
        <v>10359</v>
      </c>
      <c r="B5314" s="60" t="s">
        <v>10360</v>
      </c>
      <c r="C5314" s="61">
        <v>0</v>
      </c>
    </row>
    <row r="5315" spans="1:3">
      <c r="A5315" s="62" t="s">
        <v>10361</v>
      </c>
      <c r="B5315" s="63" t="s">
        <v>10362</v>
      </c>
      <c r="C5315" s="64">
        <v>0</v>
      </c>
    </row>
    <row r="5316" spans="1:3">
      <c r="A5316" s="59" t="s">
        <v>10363</v>
      </c>
      <c r="B5316" s="60" t="s">
        <v>10364</v>
      </c>
      <c r="C5316" s="61">
        <v>0</v>
      </c>
    </row>
    <row r="5317" spans="1:3">
      <c r="A5317" s="62" t="s">
        <v>10365</v>
      </c>
      <c r="B5317" s="63" t="s">
        <v>10366</v>
      </c>
      <c r="C5317" s="64">
        <v>0</v>
      </c>
    </row>
    <row r="5318" spans="1:3">
      <c r="A5318" s="59" t="s">
        <v>10367</v>
      </c>
      <c r="B5318" s="60" t="s">
        <v>10368</v>
      </c>
      <c r="C5318" s="61">
        <v>0</v>
      </c>
    </row>
    <row r="5319" spans="1:3">
      <c r="A5319" s="62" t="s">
        <v>10369</v>
      </c>
      <c r="B5319" s="63" t="s">
        <v>10370</v>
      </c>
      <c r="C5319" s="64">
        <v>0</v>
      </c>
    </row>
    <row r="5320" spans="1:3">
      <c r="A5320" s="59" t="s">
        <v>10371</v>
      </c>
      <c r="B5320" s="60" t="s">
        <v>10372</v>
      </c>
      <c r="C5320" s="61">
        <v>0</v>
      </c>
    </row>
    <row r="5321" spans="1:3">
      <c r="A5321" s="62" t="s">
        <v>10373</v>
      </c>
      <c r="B5321" s="63" t="s">
        <v>10374</v>
      </c>
      <c r="C5321" s="64">
        <v>0</v>
      </c>
    </row>
    <row r="5322" spans="1:3">
      <c r="A5322" s="59" t="s">
        <v>10375</v>
      </c>
      <c r="B5322" s="60" t="s">
        <v>10376</v>
      </c>
      <c r="C5322" s="61">
        <v>0</v>
      </c>
    </row>
    <row r="5323" spans="1:3">
      <c r="A5323" s="62" t="s">
        <v>10377</v>
      </c>
      <c r="B5323" s="63" t="s">
        <v>10378</v>
      </c>
      <c r="C5323" s="64">
        <v>0</v>
      </c>
    </row>
    <row r="5324" spans="1:3">
      <c r="A5324" s="59" t="s">
        <v>10379</v>
      </c>
      <c r="B5324" s="60" t="s">
        <v>10380</v>
      </c>
      <c r="C5324" s="61">
        <v>0</v>
      </c>
    </row>
    <row r="5325" spans="1:3">
      <c r="A5325" s="62" t="s">
        <v>10381</v>
      </c>
      <c r="B5325" s="63" t="s">
        <v>10382</v>
      </c>
      <c r="C5325" s="64">
        <v>0</v>
      </c>
    </row>
    <row r="5326" spans="1:3">
      <c r="A5326" s="59" t="s">
        <v>10383</v>
      </c>
      <c r="B5326" s="60" t="s">
        <v>10384</v>
      </c>
      <c r="C5326" s="61">
        <v>0</v>
      </c>
    </row>
    <row r="5327" spans="1:3">
      <c r="A5327" s="62" t="s">
        <v>10385</v>
      </c>
      <c r="B5327" s="63" t="s">
        <v>10386</v>
      </c>
      <c r="C5327" s="64">
        <v>0</v>
      </c>
    </row>
    <row r="5328" spans="1:3">
      <c r="A5328" s="59" t="s">
        <v>10387</v>
      </c>
      <c r="B5328" s="60" t="s">
        <v>10388</v>
      </c>
      <c r="C5328" s="61">
        <v>0</v>
      </c>
    </row>
    <row r="5329" spans="1:3">
      <c r="A5329" s="62" t="s">
        <v>10389</v>
      </c>
      <c r="B5329" s="63" t="s">
        <v>10390</v>
      </c>
      <c r="C5329" s="64">
        <v>0</v>
      </c>
    </row>
    <row r="5330" spans="1:3">
      <c r="A5330" s="59" t="s">
        <v>10391</v>
      </c>
      <c r="B5330" s="60" t="s">
        <v>10392</v>
      </c>
      <c r="C5330" s="61">
        <v>0</v>
      </c>
    </row>
    <row r="5331" spans="1:3">
      <c r="A5331" s="62" t="s">
        <v>10393</v>
      </c>
      <c r="B5331" s="63" t="s">
        <v>10394</v>
      </c>
      <c r="C5331" s="64">
        <v>0</v>
      </c>
    </row>
    <row r="5332" spans="1:3">
      <c r="A5332" s="59" t="s">
        <v>10395</v>
      </c>
      <c r="B5332" s="60" t="s">
        <v>10396</v>
      </c>
      <c r="C5332" s="61">
        <v>1E-4</v>
      </c>
    </row>
    <row r="5333" spans="1:3">
      <c r="A5333" s="62" t="s">
        <v>10397</v>
      </c>
      <c r="B5333" s="63" t="s">
        <v>10398</v>
      </c>
      <c r="C5333" s="64">
        <v>0</v>
      </c>
    </row>
    <row r="5334" spans="1:3">
      <c r="A5334" s="59" t="s">
        <v>10399</v>
      </c>
      <c r="B5334" s="60" t="s">
        <v>10400</v>
      </c>
      <c r="C5334" s="61">
        <v>0</v>
      </c>
    </row>
    <row r="5335" spans="1:3">
      <c r="A5335" s="62" t="s">
        <v>10401</v>
      </c>
      <c r="B5335" s="63" t="s">
        <v>10402</v>
      </c>
      <c r="C5335" s="64">
        <v>0</v>
      </c>
    </row>
    <row r="5336" spans="1:3">
      <c r="A5336" s="59" t="s">
        <v>10403</v>
      </c>
      <c r="B5336" s="60" t="s">
        <v>10404</v>
      </c>
      <c r="C5336" s="61">
        <v>0</v>
      </c>
    </row>
    <row r="5337" spans="1:3">
      <c r="A5337" s="62" t="s">
        <v>10405</v>
      </c>
      <c r="B5337" s="63" t="s">
        <v>10406</v>
      </c>
      <c r="C5337" s="64">
        <v>0</v>
      </c>
    </row>
    <row r="5338" spans="1:3">
      <c r="A5338" s="59" t="s">
        <v>10407</v>
      </c>
      <c r="B5338" s="60" t="s">
        <v>10408</v>
      </c>
      <c r="C5338" s="61">
        <v>0</v>
      </c>
    </row>
    <row r="5339" spans="1:3">
      <c r="A5339" s="62" t="s">
        <v>10409</v>
      </c>
      <c r="B5339" s="63" t="s">
        <v>10410</v>
      </c>
      <c r="C5339" s="64">
        <v>0</v>
      </c>
    </row>
    <row r="5340" spans="1:3">
      <c r="A5340" s="59" t="s">
        <v>10411</v>
      </c>
      <c r="B5340" s="60" t="s">
        <v>10412</v>
      </c>
      <c r="C5340" s="61">
        <v>0</v>
      </c>
    </row>
    <row r="5341" spans="1:3">
      <c r="A5341" s="62" t="s">
        <v>10413</v>
      </c>
      <c r="B5341" s="63" t="s">
        <v>10414</v>
      </c>
      <c r="C5341" s="64">
        <v>0</v>
      </c>
    </row>
    <row r="5342" spans="1:3">
      <c r="A5342" s="59" t="s">
        <v>10415</v>
      </c>
      <c r="B5342" s="60" t="s">
        <v>10416</v>
      </c>
      <c r="C5342" s="61">
        <v>0</v>
      </c>
    </row>
    <row r="5343" spans="1:3">
      <c r="A5343" s="62" t="s">
        <v>10417</v>
      </c>
      <c r="B5343" s="63" t="s">
        <v>10418</v>
      </c>
      <c r="C5343" s="64">
        <v>1E-3</v>
      </c>
    </row>
    <row r="5344" spans="1:3">
      <c r="A5344" s="59" t="s">
        <v>10419</v>
      </c>
      <c r="B5344" s="60" t="s">
        <v>10420</v>
      </c>
      <c r="C5344" s="61">
        <v>1E-3</v>
      </c>
    </row>
    <row r="5345" spans="1:3">
      <c r="A5345" s="62" t="s">
        <v>10421</v>
      </c>
      <c r="B5345" s="63" t="s">
        <v>10422</v>
      </c>
      <c r="C5345" s="64">
        <v>0</v>
      </c>
    </row>
    <row r="5346" spans="1:3">
      <c r="A5346" s="59" t="s">
        <v>10423</v>
      </c>
      <c r="B5346" s="60" t="s">
        <v>10424</v>
      </c>
      <c r="C5346" s="61">
        <v>1E-3</v>
      </c>
    </row>
    <row r="5347" spans="1:3">
      <c r="A5347" s="62" t="s">
        <v>10425</v>
      </c>
      <c r="B5347" s="63" t="s">
        <v>10426</v>
      </c>
      <c r="C5347" s="64">
        <v>0</v>
      </c>
    </row>
    <row r="5348" spans="1:3">
      <c r="A5348" s="59" t="s">
        <v>10427</v>
      </c>
      <c r="B5348" s="60" t="s">
        <v>10428</v>
      </c>
      <c r="C5348" s="61">
        <v>1E-3</v>
      </c>
    </row>
    <row r="5349" spans="1:3">
      <c r="A5349" s="62" t="s">
        <v>10429</v>
      </c>
      <c r="B5349" s="63" t="s">
        <v>10430</v>
      </c>
      <c r="C5349" s="64">
        <v>1E-3</v>
      </c>
    </row>
    <row r="5350" spans="1:3">
      <c r="A5350" s="59" t="s">
        <v>10431</v>
      </c>
      <c r="B5350" s="60" t="s">
        <v>10432</v>
      </c>
      <c r="C5350" s="61">
        <v>1E-3</v>
      </c>
    </row>
    <row r="5351" spans="1:3">
      <c r="A5351" s="62" t="s">
        <v>10433</v>
      </c>
      <c r="B5351" s="63" t="s">
        <v>10434</v>
      </c>
      <c r="C5351" s="64">
        <v>1E-3</v>
      </c>
    </row>
    <row r="5352" spans="1:3">
      <c r="A5352" s="59" t="s">
        <v>10435</v>
      </c>
      <c r="B5352" s="60" t="s">
        <v>10436</v>
      </c>
      <c r="C5352" s="61">
        <v>1E-3</v>
      </c>
    </row>
    <row r="5353" spans="1:3">
      <c r="A5353" s="62" t="s">
        <v>10437</v>
      </c>
      <c r="B5353" s="63" t="s">
        <v>10438</v>
      </c>
      <c r="C5353" s="64">
        <v>1E-3</v>
      </c>
    </row>
    <row r="5354" spans="1:3">
      <c r="A5354" s="59" t="s">
        <v>10439</v>
      </c>
      <c r="B5354" s="60" t="s">
        <v>10440</v>
      </c>
      <c r="C5354" s="61">
        <v>0</v>
      </c>
    </row>
    <row r="5355" spans="1:3">
      <c r="A5355" s="62" t="s">
        <v>10441</v>
      </c>
      <c r="B5355" s="63" t="s">
        <v>10442</v>
      </c>
      <c r="C5355" s="64">
        <v>0</v>
      </c>
    </row>
    <row r="5356" spans="1:3">
      <c r="A5356" s="59" t="s">
        <v>10443</v>
      </c>
      <c r="B5356" s="60" t="s">
        <v>10444</v>
      </c>
      <c r="C5356" s="61">
        <v>0</v>
      </c>
    </row>
    <row r="5357" spans="1:3">
      <c r="A5357" s="62" t="s">
        <v>10445</v>
      </c>
      <c r="B5357" s="63" t="s">
        <v>10446</v>
      </c>
      <c r="C5357" s="64">
        <v>0</v>
      </c>
    </row>
    <row r="5358" spans="1:3">
      <c r="A5358" s="59" t="s">
        <v>10447</v>
      </c>
      <c r="B5358" s="60" t="s">
        <v>10448</v>
      </c>
      <c r="C5358" s="61">
        <v>1E-3</v>
      </c>
    </row>
    <row r="5359" spans="1:3">
      <c r="A5359" s="62" t="s">
        <v>10449</v>
      </c>
      <c r="B5359" s="63" t="s">
        <v>10450</v>
      </c>
      <c r="C5359" s="64">
        <v>0</v>
      </c>
    </row>
    <row r="5360" spans="1:3">
      <c r="A5360" s="59" t="s">
        <v>10451</v>
      </c>
      <c r="B5360" s="60" t="s">
        <v>10452</v>
      </c>
      <c r="C5360" s="61">
        <v>2E-3</v>
      </c>
    </row>
    <row r="5361" spans="1:3">
      <c r="A5361" s="62" t="s">
        <v>10453</v>
      </c>
      <c r="B5361" s="63" t="s">
        <v>10454</v>
      </c>
      <c r="C5361" s="64">
        <v>0</v>
      </c>
    </row>
    <row r="5362" spans="1:3">
      <c r="A5362" s="59" t="s">
        <v>10455</v>
      </c>
      <c r="B5362" s="60" t="s">
        <v>10456</v>
      </c>
      <c r="C5362" s="61">
        <v>0</v>
      </c>
    </row>
    <row r="5363" spans="1:3">
      <c r="A5363" s="62" t="s">
        <v>10457</v>
      </c>
      <c r="B5363" s="63" t="s">
        <v>10458</v>
      </c>
      <c r="C5363" s="64">
        <v>4.0000000000000001E-3</v>
      </c>
    </row>
    <row r="5364" spans="1:3">
      <c r="A5364" s="59" t="s">
        <v>10459</v>
      </c>
      <c r="B5364" s="60" t="s">
        <v>10460</v>
      </c>
      <c r="C5364" s="61">
        <v>4.0000000000000001E-3</v>
      </c>
    </row>
    <row r="5365" spans="1:3">
      <c r="A5365" s="62" t="s">
        <v>10461</v>
      </c>
      <c r="B5365" s="63" t="s">
        <v>10462</v>
      </c>
      <c r="C5365" s="64">
        <v>5.0000000000000001E-3</v>
      </c>
    </row>
    <row r="5366" spans="1:3">
      <c r="A5366" s="59" t="s">
        <v>10463</v>
      </c>
      <c r="B5366" s="60" t="s">
        <v>10464</v>
      </c>
      <c r="C5366" s="61">
        <v>5.0000000000000001E-3</v>
      </c>
    </row>
    <row r="5367" spans="1:3">
      <c r="A5367" s="62" t="s">
        <v>10465</v>
      </c>
      <c r="B5367" s="63" t="s">
        <v>10466</v>
      </c>
      <c r="C5367" s="64">
        <v>6.0000000000000001E-3</v>
      </c>
    </row>
    <row r="5368" spans="1:3">
      <c r="A5368" s="59" t="s">
        <v>10467</v>
      </c>
      <c r="B5368" s="60" t="s">
        <v>10468</v>
      </c>
      <c r="C5368" s="61">
        <v>5.0000000000000001E-3</v>
      </c>
    </row>
    <row r="5369" spans="1:3">
      <c r="A5369" s="62" t="s">
        <v>10469</v>
      </c>
      <c r="B5369" s="63" t="s">
        <v>10470</v>
      </c>
      <c r="C5369" s="64">
        <v>0</v>
      </c>
    </row>
    <row r="5370" spans="1:3">
      <c r="A5370" s="59" t="s">
        <v>10471</v>
      </c>
      <c r="B5370" s="60" t="s">
        <v>10472</v>
      </c>
      <c r="C5370" s="61">
        <v>0</v>
      </c>
    </row>
    <row r="5371" spans="1:3">
      <c r="A5371" s="62" t="s">
        <v>10473</v>
      </c>
      <c r="B5371" s="63" t="s">
        <v>10474</v>
      </c>
      <c r="C5371" s="64">
        <v>0</v>
      </c>
    </row>
    <row r="5372" spans="1:3">
      <c r="A5372" s="59" t="s">
        <v>10475</v>
      </c>
      <c r="B5372" s="60" t="s">
        <v>10476</v>
      </c>
      <c r="C5372" s="61">
        <v>0</v>
      </c>
    </row>
    <row r="5373" spans="1:3">
      <c r="A5373" s="62" t="s">
        <v>10477</v>
      </c>
      <c r="B5373" s="63" t="s">
        <v>10478</v>
      </c>
      <c r="C5373" s="64">
        <v>0</v>
      </c>
    </row>
    <row r="5374" spans="1:3">
      <c r="A5374" s="59" t="s">
        <v>10479</v>
      </c>
      <c r="B5374" s="60" t="s">
        <v>10480</v>
      </c>
      <c r="C5374" s="61">
        <v>1E-3</v>
      </c>
    </row>
    <row r="5375" spans="1:3">
      <c r="A5375" s="62" t="s">
        <v>10481</v>
      </c>
      <c r="B5375" s="63" t="s">
        <v>10482</v>
      </c>
      <c r="C5375" s="64">
        <v>0</v>
      </c>
    </row>
    <row r="5376" spans="1:3">
      <c r="A5376" s="59" t="s">
        <v>10483</v>
      </c>
      <c r="B5376" s="60" t="s">
        <v>10484</v>
      </c>
      <c r="C5376" s="61">
        <v>0</v>
      </c>
    </row>
    <row r="5377" spans="1:3">
      <c r="A5377" s="62" t="s">
        <v>10485</v>
      </c>
      <c r="B5377" s="63" t="s">
        <v>10486</v>
      </c>
      <c r="C5377" s="64">
        <v>1.4999999999999999E-2</v>
      </c>
    </row>
    <row r="5378" spans="1:3">
      <c r="A5378" s="59" t="s">
        <v>10487</v>
      </c>
      <c r="B5378" s="60" t="s">
        <v>10488</v>
      </c>
      <c r="C5378" s="61">
        <v>1.4E-2</v>
      </c>
    </row>
    <row r="5379" spans="1:3">
      <c r="A5379" s="62" t="s">
        <v>10489</v>
      </c>
      <c r="B5379" s="63" t="s">
        <v>10490</v>
      </c>
      <c r="C5379" s="64">
        <v>3.6999999999999998E-2</v>
      </c>
    </row>
    <row r="5380" spans="1:3">
      <c r="A5380" s="59" t="s">
        <v>10491</v>
      </c>
      <c r="B5380" s="60" t="s">
        <v>10492</v>
      </c>
      <c r="C5380" s="61">
        <v>0</v>
      </c>
    </row>
    <row r="5381" spans="1:3">
      <c r="A5381" s="62" t="s">
        <v>10493</v>
      </c>
      <c r="B5381" s="63" t="s">
        <v>10494</v>
      </c>
      <c r="C5381" s="64">
        <v>1E-3</v>
      </c>
    </row>
    <row r="5382" spans="1:3">
      <c r="A5382" s="59" t="s">
        <v>10495</v>
      </c>
      <c r="B5382" s="60" t="s">
        <v>10496</v>
      </c>
      <c r="C5382" s="61">
        <v>0</v>
      </c>
    </row>
    <row r="5383" spans="1:3">
      <c r="A5383" s="62" t="s">
        <v>10497</v>
      </c>
      <c r="B5383" s="63" t="s">
        <v>10498</v>
      </c>
      <c r="C5383" s="64">
        <v>1E-3</v>
      </c>
    </row>
    <row r="5384" spans="1:3">
      <c r="A5384" s="59" t="s">
        <v>10499</v>
      </c>
      <c r="B5384" s="60" t="s">
        <v>10500</v>
      </c>
      <c r="C5384" s="61">
        <v>1E-3</v>
      </c>
    </row>
    <row r="5385" spans="1:3">
      <c r="A5385" s="62" t="s">
        <v>10501</v>
      </c>
      <c r="B5385" s="63" t="s">
        <v>10502</v>
      </c>
      <c r="C5385" s="64">
        <v>0</v>
      </c>
    </row>
    <row r="5386" spans="1:3">
      <c r="A5386" s="59" t="s">
        <v>10503</v>
      </c>
      <c r="B5386" s="60" t="s">
        <v>10504</v>
      </c>
      <c r="C5386" s="61">
        <v>0</v>
      </c>
    </row>
    <row r="5387" spans="1:3">
      <c r="A5387" s="62" t="s">
        <v>10505</v>
      </c>
      <c r="B5387" s="63" t="s">
        <v>10506</v>
      </c>
      <c r="C5387" s="64">
        <v>0</v>
      </c>
    </row>
    <row r="5388" spans="1:3">
      <c r="A5388" s="59" t="s">
        <v>10507</v>
      </c>
      <c r="B5388" s="60" t="s">
        <v>10508</v>
      </c>
      <c r="C5388" s="61">
        <v>0</v>
      </c>
    </row>
    <row r="5389" spans="1:3">
      <c r="A5389" s="62" t="s">
        <v>10509</v>
      </c>
      <c r="B5389" s="63" t="s">
        <v>10510</v>
      </c>
      <c r="C5389" s="64">
        <v>0</v>
      </c>
    </row>
    <row r="5390" spans="1:3">
      <c r="A5390" s="59" t="s">
        <v>10511</v>
      </c>
      <c r="B5390" s="60" t="s">
        <v>10512</v>
      </c>
      <c r="C5390" s="61">
        <v>0</v>
      </c>
    </row>
    <row r="5391" spans="1:3">
      <c r="A5391" s="62" t="s">
        <v>10513</v>
      </c>
      <c r="B5391" s="63" t="s">
        <v>10514</v>
      </c>
      <c r="C5391" s="64">
        <v>0</v>
      </c>
    </row>
    <row r="5392" spans="1:3">
      <c r="A5392" s="59" t="s">
        <v>10515</v>
      </c>
      <c r="B5392" s="60" t="s">
        <v>10516</v>
      </c>
      <c r="C5392" s="61">
        <v>0</v>
      </c>
    </row>
    <row r="5393" spans="1:3">
      <c r="A5393" s="62" t="s">
        <v>10517</v>
      </c>
      <c r="B5393" s="63" t="s">
        <v>10518</v>
      </c>
      <c r="C5393" s="64">
        <v>0</v>
      </c>
    </row>
    <row r="5394" spans="1:3">
      <c r="A5394" s="59" t="s">
        <v>10519</v>
      </c>
      <c r="B5394" s="60" t="s">
        <v>10520</v>
      </c>
      <c r="C5394" s="61">
        <v>0</v>
      </c>
    </row>
    <row r="5395" spans="1:3">
      <c r="A5395" s="62" t="s">
        <v>10521</v>
      </c>
      <c r="B5395" s="63" t="s">
        <v>10522</v>
      </c>
      <c r="C5395" s="64">
        <v>0</v>
      </c>
    </row>
    <row r="5396" spans="1:3">
      <c r="A5396" s="59" t="s">
        <v>10523</v>
      </c>
      <c r="B5396" s="60" t="s">
        <v>10524</v>
      </c>
      <c r="C5396" s="61">
        <v>0</v>
      </c>
    </row>
    <row r="5397" spans="1:3">
      <c r="A5397" s="62" t="s">
        <v>10525</v>
      </c>
      <c r="B5397" s="63" t="s">
        <v>10526</v>
      </c>
      <c r="C5397" s="64">
        <v>0</v>
      </c>
    </row>
    <row r="5398" spans="1:3">
      <c r="A5398" s="59" t="s">
        <v>10527</v>
      </c>
      <c r="B5398" s="60" t="s">
        <v>10528</v>
      </c>
      <c r="C5398" s="61">
        <v>0</v>
      </c>
    </row>
    <row r="5399" spans="1:3">
      <c r="A5399" s="62" t="s">
        <v>10529</v>
      </c>
      <c r="B5399" s="63" t="s">
        <v>10530</v>
      </c>
      <c r="C5399" s="64">
        <v>0</v>
      </c>
    </row>
    <row r="5400" spans="1:3">
      <c r="A5400" s="59" t="s">
        <v>10531</v>
      </c>
      <c r="B5400" s="60" t="s">
        <v>10532</v>
      </c>
      <c r="C5400" s="61">
        <v>0</v>
      </c>
    </row>
    <row r="5401" spans="1:3">
      <c r="A5401" s="62" t="s">
        <v>10533</v>
      </c>
      <c r="B5401" s="63" t="s">
        <v>10534</v>
      </c>
      <c r="C5401" s="64">
        <v>0</v>
      </c>
    </row>
    <row r="5402" spans="1:3">
      <c r="A5402" s="59" t="s">
        <v>10535</v>
      </c>
      <c r="B5402" s="60" t="s">
        <v>10536</v>
      </c>
      <c r="C5402" s="61">
        <v>0</v>
      </c>
    </row>
    <row r="5403" spans="1:3">
      <c r="A5403" s="62" t="s">
        <v>10537</v>
      </c>
      <c r="B5403" s="63" t="s">
        <v>10538</v>
      </c>
      <c r="C5403" s="64">
        <v>0</v>
      </c>
    </row>
    <row r="5404" spans="1:3">
      <c r="A5404" s="59" t="s">
        <v>10539</v>
      </c>
      <c r="B5404" s="60" t="s">
        <v>10540</v>
      </c>
      <c r="C5404" s="61">
        <v>0</v>
      </c>
    </row>
    <row r="5405" spans="1:3">
      <c r="A5405" s="62" t="s">
        <v>10541</v>
      </c>
      <c r="B5405" s="63" t="s">
        <v>10542</v>
      </c>
      <c r="C5405" s="64">
        <v>0</v>
      </c>
    </row>
    <row r="5406" spans="1:3">
      <c r="A5406" s="59" t="s">
        <v>10543</v>
      </c>
      <c r="B5406" s="60" t="s">
        <v>10544</v>
      </c>
      <c r="C5406" s="61">
        <v>0</v>
      </c>
    </row>
    <row r="5407" spans="1:3">
      <c r="A5407" s="62" t="s">
        <v>10545</v>
      </c>
      <c r="B5407" s="63" t="s">
        <v>10546</v>
      </c>
      <c r="C5407" s="64">
        <v>0</v>
      </c>
    </row>
    <row r="5408" spans="1:3">
      <c r="A5408" s="59" t="s">
        <v>10547</v>
      </c>
      <c r="B5408" s="60" t="s">
        <v>10548</v>
      </c>
      <c r="C5408" s="61">
        <v>0</v>
      </c>
    </row>
    <row r="5409" spans="1:3">
      <c r="A5409" s="62" t="s">
        <v>10549</v>
      </c>
      <c r="B5409" s="63" t="s">
        <v>10550</v>
      </c>
      <c r="C5409" s="64">
        <v>0</v>
      </c>
    </row>
    <row r="5410" spans="1:3">
      <c r="A5410" s="59" t="s">
        <v>10551</v>
      </c>
      <c r="B5410" s="60" t="s">
        <v>10552</v>
      </c>
      <c r="C5410" s="61">
        <v>0</v>
      </c>
    </row>
    <row r="5411" spans="1:3">
      <c r="A5411" s="62" t="s">
        <v>10553</v>
      </c>
      <c r="B5411" s="63" t="s">
        <v>10554</v>
      </c>
      <c r="C5411" s="64">
        <v>0</v>
      </c>
    </row>
    <row r="5412" spans="1:3">
      <c r="A5412" s="59" t="s">
        <v>10555</v>
      </c>
      <c r="B5412" s="60" t="s">
        <v>10556</v>
      </c>
      <c r="C5412" s="61">
        <v>0</v>
      </c>
    </row>
    <row r="5413" spans="1:3">
      <c r="A5413" s="62" t="s">
        <v>10557</v>
      </c>
      <c r="B5413" s="63" t="s">
        <v>10558</v>
      </c>
      <c r="C5413" s="64">
        <v>0</v>
      </c>
    </row>
    <row r="5414" spans="1:3">
      <c r="A5414" s="59" t="s">
        <v>10559</v>
      </c>
      <c r="B5414" s="60" t="s">
        <v>10560</v>
      </c>
      <c r="C5414" s="61">
        <v>0</v>
      </c>
    </row>
    <row r="5415" spans="1:3">
      <c r="A5415" s="62" t="s">
        <v>10561</v>
      </c>
      <c r="B5415" s="63" t="s">
        <v>10562</v>
      </c>
      <c r="C5415" s="64">
        <v>0</v>
      </c>
    </row>
    <row r="5416" spans="1:3">
      <c r="A5416" s="59" t="s">
        <v>10563</v>
      </c>
      <c r="B5416" s="60" t="s">
        <v>10564</v>
      </c>
      <c r="C5416" s="61">
        <v>0</v>
      </c>
    </row>
    <row r="5417" spans="1:3">
      <c r="A5417" s="62" t="s">
        <v>10565</v>
      </c>
      <c r="B5417" s="63" t="s">
        <v>10566</v>
      </c>
      <c r="C5417" s="64">
        <v>0</v>
      </c>
    </row>
    <row r="5418" spans="1:3">
      <c r="A5418" s="59" t="s">
        <v>10567</v>
      </c>
      <c r="B5418" s="60" t="s">
        <v>10568</v>
      </c>
      <c r="C5418" s="61">
        <v>0</v>
      </c>
    </row>
    <row r="5419" spans="1:3">
      <c r="A5419" s="62" t="s">
        <v>10569</v>
      </c>
      <c r="B5419" s="63" t="s">
        <v>10570</v>
      </c>
      <c r="C5419" s="64">
        <v>0</v>
      </c>
    </row>
    <row r="5420" spans="1:3">
      <c r="A5420" s="59" t="s">
        <v>10571</v>
      </c>
      <c r="B5420" s="60" t="s">
        <v>10572</v>
      </c>
      <c r="C5420" s="61">
        <v>0</v>
      </c>
    </row>
    <row r="5421" spans="1:3">
      <c r="A5421" s="62" t="s">
        <v>10573</v>
      </c>
      <c r="B5421" s="63" t="s">
        <v>10574</v>
      </c>
      <c r="C5421" s="64">
        <v>0</v>
      </c>
    </row>
    <row r="5422" spans="1:3">
      <c r="A5422" s="59" t="s">
        <v>10575</v>
      </c>
      <c r="B5422" s="60" t="s">
        <v>10576</v>
      </c>
      <c r="C5422" s="61">
        <v>0</v>
      </c>
    </row>
    <row r="5423" spans="1:3">
      <c r="A5423" s="62" t="s">
        <v>10577</v>
      </c>
      <c r="B5423" s="63" t="s">
        <v>10578</v>
      </c>
      <c r="C5423" s="64">
        <v>0</v>
      </c>
    </row>
    <row r="5424" spans="1:3">
      <c r="A5424" s="59" t="s">
        <v>10579</v>
      </c>
      <c r="B5424" s="60" t="s">
        <v>10580</v>
      </c>
      <c r="C5424" s="61">
        <v>0</v>
      </c>
    </row>
    <row r="5425" spans="1:3">
      <c r="A5425" s="62" t="s">
        <v>10581</v>
      </c>
      <c r="B5425" s="63" t="s">
        <v>10582</v>
      </c>
      <c r="C5425" s="64">
        <v>0</v>
      </c>
    </row>
    <row r="5426" spans="1:3">
      <c r="A5426" s="59" t="s">
        <v>10583</v>
      </c>
      <c r="B5426" s="60" t="s">
        <v>10584</v>
      </c>
      <c r="C5426" s="61">
        <v>1E-3</v>
      </c>
    </row>
    <row r="5427" spans="1:3">
      <c r="A5427" s="62" t="s">
        <v>10585</v>
      </c>
      <c r="B5427" s="63" t="s">
        <v>10586</v>
      </c>
      <c r="C5427" s="64">
        <v>1.7000000000000001E-2</v>
      </c>
    </row>
    <row r="5428" spans="1:3">
      <c r="A5428" s="59" t="s">
        <v>10587</v>
      </c>
      <c r="B5428" s="60" t="s">
        <v>10588</v>
      </c>
      <c r="C5428" s="61">
        <v>1.7000000000000001E-2</v>
      </c>
    </row>
    <row r="5429" spans="1:3">
      <c r="A5429" s="62" t="s">
        <v>10589</v>
      </c>
      <c r="B5429" s="63" t="s">
        <v>10590</v>
      </c>
      <c r="C5429" s="64">
        <v>0</v>
      </c>
    </row>
    <row r="5430" spans="1:3">
      <c r="A5430" s="59" t="s">
        <v>10591</v>
      </c>
      <c r="B5430" s="60" t="s">
        <v>10592</v>
      </c>
      <c r="C5430" s="61">
        <v>0</v>
      </c>
    </row>
    <row r="5431" spans="1:3">
      <c r="A5431" s="62" t="s">
        <v>10593</v>
      </c>
      <c r="B5431" s="63" t="s">
        <v>10594</v>
      </c>
      <c r="C5431" s="64">
        <v>0</v>
      </c>
    </row>
    <row r="5432" spans="1:3">
      <c r="A5432" s="59" t="s">
        <v>10595</v>
      </c>
      <c r="B5432" s="60" t="s">
        <v>10596</v>
      </c>
      <c r="C5432" s="61">
        <v>0</v>
      </c>
    </row>
    <row r="5433" spans="1:3">
      <c r="A5433" s="62" t="s">
        <v>10597</v>
      </c>
      <c r="B5433" s="63" t="s">
        <v>10598</v>
      </c>
      <c r="C5433" s="64">
        <v>0</v>
      </c>
    </row>
    <row r="5434" spans="1:3">
      <c r="A5434" s="59" t="s">
        <v>10599</v>
      </c>
      <c r="B5434" s="60" t="s">
        <v>10600</v>
      </c>
      <c r="C5434" s="61">
        <v>1E-3</v>
      </c>
    </row>
    <row r="5435" spans="1:3">
      <c r="A5435" s="62" t="s">
        <v>10601</v>
      </c>
      <c r="B5435" s="63" t="s">
        <v>10602</v>
      </c>
      <c r="C5435" s="64">
        <v>1.6E-2</v>
      </c>
    </row>
    <row r="5436" spans="1:3">
      <c r="A5436" s="59" t="s">
        <v>10603</v>
      </c>
      <c r="B5436" s="60" t="s">
        <v>10604</v>
      </c>
      <c r="C5436" s="61">
        <v>2E-3</v>
      </c>
    </row>
    <row r="5437" spans="1:3">
      <c r="A5437" s="62" t="s">
        <v>10605</v>
      </c>
      <c r="B5437" s="63" t="s">
        <v>10606</v>
      </c>
      <c r="C5437" s="64">
        <v>1E-3</v>
      </c>
    </row>
    <row r="5438" spans="1:3">
      <c r="A5438" s="59" t="s">
        <v>10607</v>
      </c>
      <c r="B5438" s="60" t="s">
        <v>10608</v>
      </c>
      <c r="C5438" s="61">
        <v>7.0000000000000001E-3</v>
      </c>
    </row>
    <row r="5439" spans="1:3">
      <c r="A5439" s="62" t="s">
        <v>10609</v>
      </c>
      <c r="B5439" s="63" t="s">
        <v>10610</v>
      </c>
      <c r="C5439" s="64">
        <v>7.0000000000000001E-3</v>
      </c>
    </row>
    <row r="5440" spans="1:3">
      <c r="A5440" s="59" t="s">
        <v>10611</v>
      </c>
      <c r="B5440" s="60" t="s">
        <v>10612</v>
      </c>
      <c r="C5440" s="61">
        <v>8.0000000000000002E-3</v>
      </c>
    </row>
    <row r="5441" spans="1:3">
      <c r="A5441" s="62" t="s">
        <v>10613</v>
      </c>
      <c r="B5441" s="63" t="s">
        <v>10614</v>
      </c>
      <c r="C5441" s="64">
        <v>1E-3</v>
      </c>
    </row>
    <row r="5442" spans="1:3">
      <c r="A5442" s="59" t="s">
        <v>10615</v>
      </c>
      <c r="B5442" s="60" t="s">
        <v>10616</v>
      </c>
      <c r="C5442" s="61">
        <v>0</v>
      </c>
    </row>
    <row r="5443" spans="1:3">
      <c r="A5443" s="62" t="s">
        <v>10617</v>
      </c>
      <c r="B5443" s="63" t="s">
        <v>10618</v>
      </c>
      <c r="C5443" s="64">
        <v>7.0000000000000001E-3</v>
      </c>
    </row>
    <row r="5444" spans="1:3">
      <c r="A5444" s="59" t="s">
        <v>10619</v>
      </c>
      <c r="B5444" s="60" t="s">
        <v>10620</v>
      </c>
      <c r="C5444" s="61">
        <v>1E-3</v>
      </c>
    </row>
    <row r="5445" spans="1:3">
      <c r="A5445" s="62" t="s">
        <v>10621</v>
      </c>
      <c r="B5445" s="63" t="s">
        <v>10622</v>
      </c>
      <c r="C5445" s="64">
        <v>2E-3</v>
      </c>
    </row>
    <row r="5446" spans="1:3">
      <c r="A5446" s="59" t="s">
        <v>10623</v>
      </c>
      <c r="B5446" s="60" t="s">
        <v>10624</v>
      </c>
      <c r="C5446" s="61">
        <v>0</v>
      </c>
    </row>
    <row r="5447" spans="1:3">
      <c r="A5447" s="62" t="s">
        <v>10625</v>
      </c>
      <c r="B5447" s="63" t="s">
        <v>10626</v>
      </c>
      <c r="C5447" s="64">
        <v>0</v>
      </c>
    </row>
    <row r="5448" spans="1:3">
      <c r="A5448" s="59" t="s">
        <v>10627</v>
      </c>
      <c r="B5448" s="60" t="s">
        <v>10628</v>
      </c>
      <c r="C5448" s="61">
        <v>0</v>
      </c>
    </row>
    <row r="5449" spans="1:3">
      <c r="A5449" s="62" t="s">
        <v>10629</v>
      </c>
      <c r="B5449" s="63" t="s">
        <v>10630</v>
      </c>
      <c r="C5449" s="64">
        <v>0</v>
      </c>
    </row>
    <row r="5450" spans="1:3">
      <c r="A5450" s="59" t="s">
        <v>10631</v>
      </c>
      <c r="B5450" s="60" t="s">
        <v>10632</v>
      </c>
      <c r="C5450" s="61">
        <v>0</v>
      </c>
    </row>
    <row r="5451" spans="1:3">
      <c r="A5451" s="62" t="s">
        <v>10633</v>
      </c>
      <c r="B5451" s="63" t="s">
        <v>10634</v>
      </c>
      <c r="C5451" s="64">
        <v>0</v>
      </c>
    </row>
    <row r="5452" spans="1:3">
      <c r="A5452" s="59" t="s">
        <v>10635</v>
      </c>
      <c r="B5452" s="60" t="s">
        <v>10636</v>
      </c>
      <c r="C5452" s="61">
        <v>1E-3</v>
      </c>
    </row>
    <row r="5453" spans="1:3">
      <c r="A5453" s="62" t="s">
        <v>10637</v>
      </c>
      <c r="B5453" s="63" t="s">
        <v>10638</v>
      </c>
      <c r="C5453" s="64">
        <v>0</v>
      </c>
    </row>
    <row r="5454" spans="1:3">
      <c r="A5454" s="59" t="s">
        <v>10639</v>
      </c>
      <c r="B5454" s="60" t="s">
        <v>10640</v>
      </c>
      <c r="C5454" s="61">
        <v>1.0999999999999999E-2</v>
      </c>
    </row>
    <row r="5455" spans="1:3">
      <c r="A5455" s="62" t="s">
        <v>10641</v>
      </c>
      <c r="B5455" s="63" t="s">
        <v>10642</v>
      </c>
      <c r="C5455" s="64">
        <v>2E-3</v>
      </c>
    </row>
    <row r="5456" spans="1:3">
      <c r="A5456" s="59" t="s">
        <v>10643</v>
      </c>
      <c r="B5456" s="60" t="s">
        <v>10644</v>
      </c>
      <c r="C5456" s="61">
        <v>0</v>
      </c>
    </row>
    <row r="5457" spans="1:3">
      <c r="A5457" s="62" t="s">
        <v>10645</v>
      </c>
      <c r="B5457" s="63" t="s">
        <v>10646</v>
      </c>
      <c r="C5457" s="64">
        <v>0</v>
      </c>
    </row>
    <row r="5458" spans="1:3">
      <c r="A5458" s="59" t="s">
        <v>10647</v>
      </c>
      <c r="B5458" s="60" t="s">
        <v>10648</v>
      </c>
      <c r="C5458" s="61">
        <v>0</v>
      </c>
    </row>
    <row r="5459" spans="1:3">
      <c r="A5459" s="62" t="s">
        <v>10649</v>
      </c>
      <c r="B5459" s="63" t="s">
        <v>10650</v>
      </c>
      <c r="C5459" s="64">
        <v>0</v>
      </c>
    </row>
    <row r="5460" spans="1:3">
      <c r="A5460" s="59" t="s">
        <v>10651</v>
      </c>
      <c r="B5460" s="60" t="s">
        <v>10652</v>
      </c>
      <c r="C5460" s="61">
        <v>0</v>
      </c>
    </row>
    <row r="5461" spans="1:3">
      <c r="A5461" s="62" t="s">
        <v>10653</v>
      </c>
      <c r="B5461" s="63" t="s">
        <v>10654</v>
      </c>
      <c r="C5461" s="64">
        <v>0</v>
      </c>
    </row>
    <row r="5462" spans="1:3">
      <c r="A5462" s="59" t="s">
        <v>10655</v>
      </c>
      <c r="B5462" s="60" t="s">
        <v>10656</v>
      </c>
      <c r="C5462" s="61">
        <v>0</v>
      </c>
    </row>
    <row r="5463" spans="1:3">
      <c r="A5463" s="62" t="s">
        <v>10657</v>
      </c>
      <c r="B5463" s="63" t="s">
        <v>10658</v>
      </c>
      <c r="C5463" s="64">
        <v>0</v>
      </c>
    </row>
    <row r="5464" spans="1:3">
      <c r="A5464" s="59" t="s">
        <v>10659</v>
      </c>
      <c r="B5464" s="60" t="s">
        <v>10660</v>
      </c>
      <c r="C5464" s="61">
        <v>0</v>
      </c>
    </row>
    <row r="5465" spans="1:3">
      <c r="A5465" s="62" t="s">
        <v>10661</v>
      </c>
      <c r="B5465" s="63" t="s">
        <v>10662</v>
      </c>
      <c r="C5465" s="64">
        <v>0</v>
      </c>
    </row>
    <row r="5466" spans="1:3">
      <c r="A5466" s="59" t="s">
        <v>10663</v>
      </c>
      <c r="B5466" s="60" t="s">
        <v>10664</v>
      </c>
      <c r="C5466" s="61">
        <v>0</v>
      </c>
    </row>
    <row r="5467" spans="1:3">
      <c r="A5467" s="62" t="s">
        <v>10665</v>
      </c>
      <c r="B5467" s="63" t="s">
        <v>10666</v>
      </c>
      <c r="C5467" s="64">
        <v>0</v>
      </c>
    </row>
    <row r="5468" spans="1:3">
      <c r="A5468" s="59" t="s">
        <v>10667</v>
      </c>
      <c r="B5468" s="60" t="s">
        <v>10668</v>
      </c>
      <c r="C5468" s="61">
        <v>0</v>
      </c>
    </row>
    <row r="5469" spans="1:3">
      <c r="A5469" s="62" t="s">
        <v>10669</v>
      </c>
      <c r="B5469" s="63" t="s">
        <v>10670</v>
      </c>
      <c r="C5469" s="64">
        <v>0</v>
      </c>
    </row>
    <row r="5470" spans="1:3">
      <c r="A5470" s="59" t="s">
        <v>10671</v>
      </c>
      <c r="B5470" s="60" t="s">
        <v>10672</v>
      </c>
      <c r="C5470" s="61">
        <v>0</v>
      </c>
    </row>
    <row r="5471" spans="1:3">
      <c r="A5471" s="62" t="s">
        <v>10673</v>
      </c>
      <c r="B5471" s="63" t="s">
        <v>10674</v>
      </c>
      <c r="C5471" s="64">
        <v>0</v>
      </c>
    </row>
    <row r="5472" spans="1:3">
      <c r="A5472" s="59" t="s">
        <v>10675</v>
      </c>
      <c r="B5472" s="60" t="s">
        <v>10676</v>
      </c>
      <c r="C5472" s="61">
        <v>0</v>
      </c>
    </row>
    <row r="5473" spans="1:3">
      <c r="A5473" s="62" t="s">
        <v>10677</v>
      </c>
      <c r="B5473" s="63" t="s">
        <v>10678</v>
      </c>
      <c r="C5473" s="64">
        <v>0</v>
      </c>
    </row>
    <row r="5474" spans="1:3">
      <c r="A5474" s="59" t="s">
        <v>10679</v>
      </c>
      <c r="B5474" s="60" t="s">
        <v>10680</v>
      </c>
      <c r="C5474" s="61">
        <v>0</v>
      </c>
    </row>
    <row r="5475" spans="1:3">
      <c r="A5475" s="62" t="s">
        <v>10681</v>
      </c>
      <c r="B5475" s="63" t="s">
        <v>10682</v>
      </c>
      <c r="C5475" s="64">
        <v>0</v>
      </c>
    </row>
    <row r="5476" spans="1:3">
      <c r="A5476" s="59" t="s">
        <v>10683</v>
      </c>
      <c r="B5476" s="60" t="s">
        <v>10684</v>
      </c>
      <c r="C5476" s="61">
        <v>7.0000000000000001E-3</v>
      </c>
    </row>
    <row r="5477" spans="1:3">
      <c r="A5477" s="62" t="s">
        <v>10685</v>
      </c>
      <c r="B5477" s="63" t="s">
        <v>10686</v>
      </c>
      <c r="C5477" s="64">
        <v>7.0000000000000001E-3</v>
      </c>
    </row>
    <row r="5478" spans="1:3">
      <c r="A5478" s="59" t="s">
        <v>10687</v>
      </c>
      <c r="B5478" s="60" t="s">
        <v>10688</v>
      </c>
      <c r="C5478" s="61">
        <v>1.0999999999999999E-2</v>
      </c>
    </row>
    <row r="5479" spans="1:3">
      <c r="A5479" s="62" t="s">
        <v>10689</v>
      </c>
      <c r="B5479" s="63" t="s">
        <v>10690</v>
      </c>
      <c r="C5479" s="64">
        <v>2E-3</v>
      </c>
    </row>
    <row r="5480" spans="1:3">
      <c r="A5480" s="59" t="s">
        <v>10691</v>
      </c>
      <c r="B5480" s="60" t="s">
        <v>10692</v>
      </c>
      <c r="C5480" s="61">
        <v>0.02</v>
      </c>
    </row>
    <row r="5481" spans="1:3">
      <c r="A5481" s="62" t="s">
        <v>10693</v>
      </c>
      <c r="B5481" s="63" t="s">
        <v>10694</v>
      </c>
      <c r="C5481" s="64">
        <v>0.02</v>
      </c>
    </row>
    <row r="5482" spans="1:3">
      <c r="A5482" s="59" t="s">
        <v>10695</v>
      </c>
      <c r="B5482" s="60" t="s">
        <v>10696</v>
      </c>
      <c r="C5482" s="61">
        <v>1E-3</v>
      </c>
    </row>
    <row r="5483" spans="1:3">
      <c r="A5483" s="62" t="s">
        <v>10697</v>
      </c>
      <c r="B5483" s="63" t="s">
        <v>10698</v>
      </c>
      <c r="C5483" s="64">
        <v>0</v>
      </c>
    </row>
    <row r="5484" spans="1:3">
      <c r="A5484" s="59" t="s">
        <v>10699</v>
      </c>
      <c r="B5484" s="60" t="s">
        <v>10700</v>
      </c>
      <c r="C5484" s="61">
        <v>0</v>
      </c>
    </row>
    <row r="5485" spans="1:3">
      <c r="A5485" s="62" t="s">
        <v>10701</v>
      </c>
      <c r="B5485" s="63" t="s">
        <v>10702</v>
      </c>
      <c r="C5485" s="64">
        <v>0</v>
      </c>
    </row>
    <row r="5486" spans="1:3">
      <c r="A5486" s="59" t="s">
        <v>10703</v>
      </c>
      <c r="B5486" s="60" t="s">
        <v>10704</v>
      </c>
      <c r="C5486" s="61">
        <v>5.0000000000000001E-3</v>
      </c>
    </row>
    <row r="5487" spans="1:3">
      <c r="A5487" s="62" t="s">
        <v>10705</v>
      </c>
      <c r="B5487" s="63" t="s">
        <v>10706</v>
      </c>
      <c r="C5487" s="64">
        <v>7.0000000000000001E-3</v>
      </c>
    </row>
    <row r="5488" spans="1:3">
      <c r="A5488" s="59" t="s">
        <v>10707</v>
      </c>
      <c r="B5488" s="60" t="s">
        <v>10708</v>
      </c>
      <c r="C5488" s="61">
        <v>0.02</v>
      </c>
    </row>
    <row r="5489" spans="1:3">
      <c r="A5489" s="62" t="s">
        <v>10709</v>
      </c>
      <c r="B5489" s="63" t="s">
        <v>10710</v>
      </c>
      <c r="C5489" s="64">
        <v>6.0000000000000001E-3</v>
      </c>
    </row>
    <row r="5490" spans="1:3">
      <c r="A5490" s="59" t="s">
        <v>10711</v>
      </c>
      <c r="B5490" s="60" t="s">
        <v>10712</v>
      </c>
      <c r="C5490" s="61">
        <v>6.0000000000000001E-3</v>
      </c>
    </row>
    <row r="5491" spans="1:3">
      <c r="A5491" s="62" t="s">
        <v>10713</v>
      </c>
      <c r="B5491" s="63" t="s">
        <v>10714</v>
      </c>
      <c r="C5491" s="64">
        <v>5.0000000000000001E-3</v>
      </c>
    </row>
    <row r="5492" spans="1:3">
      <c r="A5492" s="59" t="s">
        <v>10715</v>
      </c>
      <c r="B5492" s="60" t="s">
        <v>10716</v>
      </c>
      <c r="C5492" s="61">
        <v>7.0000000000000001E-3</v>
      </c>
    </row>
    <row r="5493" spans="1:3">
      <c r="A5493" s="62" t="s">
        <v>10717</v>
      </c>
      <c r="B5493" s="63" t="s">
        <v>10718</v>
      </c>
      <c r="C5493" s="64">
        <v>6.0000000000000001E-3</v>
      </c>
    </row>
    <row r="5494" spans="1:3">
      <c r="A5494" s="59" t="s">
        <v>10719</v>
      </c>
      <c r="B5494" s="60" t="s">
        <v>10720</v>
      </c>
      <c r="C5494" s="61">
        <v>1.4999999999999999E-2</v>
      </c>
    </row>
    <row r="5495" spans="1:3">
      <c r="A5495" s="62" t="s">
        <v>10721</v>
      </c>
      <c r="B5495" s="63" t="s">
        <v>10722</v>
      </c>
      <c r="C5495" s="64">
        <v>1.4E-2</v>
      </c>
    </row>
    <row r="5496" spans="1:3">
      <c r="A5496" s="59" t="s">
        <v>10723</v>
      </c>
      <c r="B5496" s="60" t="s">
        <v>10724</v>
      </c>
      <c r="C5496" s="61">
        <v>2.1999999999999999E-2</v>
      </c>
    </row>
    <row r="5497" spans="1:3">
      <c r="A5497" s="62" t="s">
        <v>10725</v>
      </c>
      <c r="B5497" s="63" t="s">
        <v>10726</v>
      </c>
      <c r="C5497" s="64">
        <v>2.5999999999999999E-2</v>
      </c>
    </row>
    <row r="5498" spans="1:3">
      <c r="A5498" s="59" t="s">
        <v>10727</v>
      </c>
      <c r="B5498" s="60" t="s">
        <v>10728</v>
      </c>
      <c r="C5498" s="61">
        <v>2.1999999999999999E-2</v>
      </c>
    </row>
    <row r="5499" spans="1:3">
      <c r="A5499" s="62" t="s">
        <v>10729</v>
      </c>
      <c r="B5499" s="63" t="s">
        <v>10730</v>
      </c>
      <c r="C5499" s="64">
        <v>2.5000000000000001E-2</v>
      </c>
    </row>
    <row r="5500" spans="1:3">
      <c r="A5500" s="59" t="s">
        <v>10731</v>
      </c>
      <c r="B5500" s="60" t="s">
        <v>10732</v>
      </c>
      <c r="C5500" s="61">
        <v>3.3000000000000002E-2</v>
      </c>
    </row>
    <row r="5501" spans="1:3">
      <c r="A5501" s="62" t="s">
        <v>10733</v>
      </c>
      <c r="B5501" s="63" t="s">
        <v>10734</v>
      </c>
      <c r="C5501" s="64">
        <v>2.3E-2</v>
      </c>
    </row>
    <row r="5502" spans="1:3">
      <c r="A5502" s="59" t="s">
        <v>10735</v>
      </c>
      <c r="B5502" s="60" t="s">
        <v>10736</v>
      </c>
      <c r="C5502" s="61">
        <v>2.3E-2</v>
      </c>
    </row>
    <row r="5503" spans="1:3">
      <c r="A5503" s="62" t="s">
        <v>10737</v>
      </c>
      <c r="B5503" s="63" t="s">
        <v>10738</v>
      </c>
      <c r="C5503" s="64">
        <v>0.02</v>
      </c>
    </row>
    <row r="5504" spans="1:3">
      <c r="A5504" s="59" t="s">
        <v>10739</v>
      </c>
      <c r="B5504" s="60" t="s">
        <v>10740</v>
      </c>
      <c r="C5504" s="61">
        <v>0.03</v>
      </c>
    </row>
    <row r="5505" spans="1:3">
      <c r="A5505" s="62" t="s">
        <v>10741</v>
      </c>
      <c r="B5505" s="63" t="s">
        <v>10742</v>
      </c>
      <c r="C5505" s="64">
        <v>0.01</v>
      </c>
    </row>
    <row r="5506" spans="1:3">
      <c r="A5506" s="59" t="s">
        <v>10743</v>
      </c>
      <c r="B5506" s="60" t="s">
        <v>10744</v>
      </c>
      <c r="C5506" s="61">
        <v>1E-3</v>
      </c>
    </row>
    <row r="5507" spans="1:3">
      <c r="A5507" s="62" t="s">
        <v>10745</v>
      </c>
      <c r="B5507" s="63" t="s">
        <v>10746</v>
      </c>
      <c r="C5507" s="64">
        <v>1E-3</v>
      </c>
    </row>
    <row r="5508" spans="1:3">
      <c r="A5508" s="59" t="s">
        <v>10747</v>
      </c>
      <c r="B5508" s="60" t="s">
        <v>10748</v>
      </c>
      <c r="C5508" s="61">
        <v>4.0000000000000001E-3</v>
      </c>
    </row>
    <row r="5509" spans="1:3">
      <c r="A5509" s="62" t="s">
        <v>10749</v>
      </c>
      <c r="B5509" s="63" t="s">
        <v>10750</v>
      </c>
      <c r="C5509" s="64">
        <v>1E-3</v>
      </c>
    </row>
    <row r="5510" spans="1:3">
      <c r="A5510" s="59" t="s">
        <v>10751</v>
      </c>
      <c r="B5510" s="60" t="s">
        <v>10752</v>
      </c>
      <c r="C5510" s="61">
        <v>8.9999999999999993E-3</v>
      </c>
    </row>
    <row r="5511" spans="1:3">
      <c r="A5511" s="62" t="s">
        <v>10753</v>
      </c>
      <c r="B5511" s="63" t="s">
        <v>10754</v>
      </c>
      <c r="C5511" s="64">
        <v>2E-3</v>
      </c>
    </row>
    <row r="5512" spans="1:3">
      <c r="A5512" s="59" t="s">
        <v>10755</v>
      </c>
      <c r="B5512" s="60" t="s">
        <v>10756</v>
      </c>
      <c r="C5512" s="61">
        <v>1.6E-2</v>
      </c>
    </row>
    <row r="5513" spans="1:3">
      <c r="A5513" s="62" t="s">
        <v>10757</v>
      </c>
      <c r="B5513" s="63" t="s">
        <v>10758</v>
      </c>
      <c r="C5513" s="64">
        <v>2E-3</v>
      </c>
    </row>
    <row r="5514" spans="1:3">
      <c r="A5514" s="59" t="s">
        <v>10759</v>
      </c>
      <c r="B5514" s="60" t="s">
        <v>10760</v>
      </c>
      <c r="C5514" s="61">
        <v>2.5999999999999999E-2</v>
      </c>
    </row>
    <row r="5515" spans="1:3">
      <c r="A5515" s="62" t="s">
        <v>10761</v>
      </c>
      <c r="B5515" s="63" t="s">
        <v>10762</v>
      </c>
      <c r="C5515" s="64">
        <v>2.1999999999999999E-2</v>
      </c>
    </row>
    <row r="5516" spans="1:3">
      <c r="A5516" s="59" t="s">
        <v>10763</v>
      </c>
      <c r="B5516" s="60" t="s">
        <v>10764</v>
      </c>
      <c r="C5516" s="61">
        <v>2E-3</v>
      </c>
    </row>
    <row r="5517" spans="1:3">
      <c r="A5517" s="62" t="s">
        <v>10765</v>
      </c>
      <c r="B5517" s="63" t="s">
        <v>10766</v>
      </c>
      <c r="C5517" s="64">
        <v>2.3E-2</v>
      </c>
    </row>
    <row r="5518" spans="1:3">
      <c r="A5518" s="59" t="s">
        <v>10767</v>
      </c>
      <c r="B5518" s="60" t="s">
        <v>10768</v>
      </c>
      <c r="C5518" s="61">
        <v>5.0000000000000001E-3</v>
      </c>
    </row>
    <row r="5519" spans="1:3">
      <c r="A5519" s="62" t="s">
        <v>10769</v>
      </c>
      <c r="B5519" s="63" t="s">
        <v>10770</v>
      </c>
      <c r="C5519" s="64">
        <v>4.3999999999999997E-2</v>
      </c>
    </row>
    <row r="5520" spans="1:3">
      <c r="A5520" s="59" t="s">
        <v>10771</v>
      </c>
      <c r="B5520" s="60" t="s">
        <v>10772</v>
      </c>
      <c r="C5520" s="61">
        <v>0.03</v>
      </c>
    </row>
    <row r="5521" spans="1:3">
      <c r="A5521" s="62" t="s">
        <v>10773</v>
      </c>
      <c r="B5521" s="63" t="s">
        <v>10774</v>
      </c>
      <c r="C5521" s="64">
        <v>1E-3</v>
      </c>
    </row>
    <row r="5522" spans="1:3">
      <c r="A5522" s="59" t="s">
        <v>10775</v>
      </c>
      <c r="B5522" s="60" t="s">
        <v>10776</v>
      </c>
      <c r="C5522" s="61">
        <v>2E-3</v>
      </c>
    </row>
    <row r="5523" spans="1:3">
      <c r="A5523" s="62" t="s">
        <v>10777</v>
      </c>
      <c r="B5523" s="63" t="s">
        <v>10778</v>
      </c>
      <c r="C5523" s="64">
        <v>2E-3</v>
      </c>
    </row>
    <row r="5524" spans="1:3">
      <c r="A5524" s="59" t="s">
        <v>10779</v>
      </c>
      <c r="B5524" s="60" t="s">
        <v>10780</v>
      </c>
      <c r="C5524" s="61">
        <v>1E-3</v>
      </c>
    </row>
    <row r="5525" spans="1:3">
      <c r="A5525" s="62" t="s">
        <v>10781</v>
      </c>
      <c r="B5525" s="63" t="s">
        <v>10782</v>
      </c>
      <c r="C5525" s="64">
        <v>1E-3</v>
      </c>
    </row>
    <row r="5526" spans="1:3">
      <c r="A5526" s="59" t="s">
        <v>10783</v>
      </c>
      <c r="B5526" s="60" t="s">
        <v>10784</v>
      </c>
      <c r="C5526" s="61">
        <v>3.4000000000000002E-2</v>
      </c>
    </row>
    <row r="5527" spans="1:3">
      <c r="A5527" s="62" t="s">
        <v>10785</v>
      </c>
      <c r="B5527" s="63" t="s">
        <v>10786</v>
      </c>
      <c r="C5527" s="64">
        <v>6.0000000000000001E-3</v>
      </c>
    </row>
    <row r="5528" spans="1:3">
      <c r="A5528" s="59" t="s">
        <v>10787</v>
      </c>
      <c r="B5528" s="60" t="s">
        <v>10788</v>
      </c>
      <c r="C5528" s="61">
        <v>0.01</v>
      </c>
    </row>
    <row r="5529" spans="1:3">
      <c r="A5529" s="62" t="s">
        <v>10789</v>
      </c>
      <c r="B5529" s="63" t="s">
        <v>10790</v>
      </c>
      <c r="C5529" s="64">
        <v>1.2E-2</v>
      </c>
    </row>
    <row r="5530" spans="1:3">
      <c r="A5530" s="59" t="s">
        <v>10791</v>
      </c>
      <c r="B5530" s="60" t="s">
        <v>10792</v>
      </c>
      <c r="C5530" s="61">
        <v>0.01</v>
      </c>
    </row>
    <row r="5531" spans="1:3">
      <c r="A5531" s="62" t="s">
        <v>10793</v>
      </c>
      <c r="B5531" s="63" t="s">
        <v>10794</v>
      </c>
      <c r="C5531" s="64">
        <v>5.0000000000000001E-3</v>
      </c>
    </row>
    <row r="5532" spans="1:3">
      <c r="A5532" s="59" t="s">
        <v>10795</v>
      </c>
      <c r="B5532" s="60" t="s">
        <v>10796</v>
      </c>
      <c r="C5532" s="61">
        <v>2E-3</v>
      </c>
    </row>
    <row r="5533" spans="1:3">
      <c r="A5533" s="62" t="s">
        <v>10797</v>
      </c>
      <c r="B5533" s="63" t="s">
        <v>10798</v>
      </c>
      <c r="C5533" s="64">
        <v>0.01</v>
      </c>
    </row>
    <row r="5534" spans="1:3">
      <c r="A5534" s="59" t="s">
        <v>10799</v>
      </c>
      <c r="B5534" s="60" t="s">
        <v>10800</v>
      </c>
      <c r="C5534" s="61">
        <v>1.2E-2</v>
      </c>
    </row>
    <row r="5535" spans="1:3">
      <c r="A5535" s="62" t="s">
        <v>10801</v>
      </c>
      <c r="B5535" s="63" t="s">
        <v>10802</v>
      </c>
      <c r="C5535" s="64">
        <v>0</v>
      </c>
    </row>
    <row r="5536" spans="1:3">
      <c r="A5536" s="59" t="s">
        <v>10803</v>
      </c>
      <c r="B5536" s="60" t="s">
        <v>10804</v>
      </c>
      <c r="C5536" s="61">
        <v>4.0000000000000001E-3</v>
      </c>
    </row>
    <row r="5537" spans="1:3">
      <c r="A5537" s="62" t="s">
        <v>10805</v>
      </c>
      <c r="B5537" s="63" t="s">
        <v>10806</v>
      </c>
      <c r="C5537" s="64">
        <v>0.01</v>
      </c>
    </row>
    <row r="5538" spans="1:3">
      <c r="A5538" s="59" t="s">
        <v>10807</v>
      </c>
      <c r="B5538" s="60" t="s">
        <v>10808</v>
      </c>
      <c r="C5538" s="61">
        <v>2.4E-2</v>
      </c>
    </row>
    <row r="5539" spans="1:3">
      <c r="A5539" s="62" t="s">
        <v>10809</v>
      </c>
      <c r="B5539" s="63" t="s">
        <v>10810</v>
      </c>
      <c r="C5539" s="64">
        <v>1E-3</v>
      </c>
    </row>
    <row r="5540" spans="1:3">
      <c r="A5540" s="59" t="s">
        <v>10811</v>
      </c>
      <c r="B5540" s="60" t="s">
        <v>10812</v>
      </c>
      <c r="C5540" s="61">
        <v>5.0000000000000001E-3</v>
      </c>
    </row>
    <row r="5541" spans="1:3">
      <c r="A5541" s="62" t="s">
        <v>10813</v>
      </c>
      <c r="B5541" s="63" t="s">
        <v>10814</v>
      </c>
      <c r="C5541" s="64">
        <v>4.0000000000000001E-3</v>
      </c>
    </row>
    <row r="5542" spans="1:3">
      <c r="A5542" s="59" t="s">
        <v>10815</v>
      </c>
      <c r="B5542" s="60" t="s">
        <v>10816</v>
      </c>
      <c r="C5542" s="61">
        <v>1.7999999999999999E-2</v>
      </c>
    </row>
    <row r="5543" spans="1:3">
      <c r="A5543" s="62" t="s">
        <v>10817</v>
      </c>
      <c r="B5543" s="63" t="s">
        <v>10818</v>
      </c>
      <c r="C5543" s="64">
        <v>4.3999999999999997E-2</v>
      </c>
    </row>
    <row r="5544" spans="1:3">
      <c r="A5544" s="59" t="s">
        <v>10819</v>
      </c>
      <c r="B5544" s="60" t="s">
        <v>10820</v>
      </c>
      <c r="C5544" s="61">
        <v>8.0000000000000002E-3</v>
      </c>
    </row>
    <row r="5545" spans="1:3">
      <c r="A5545" s="62" t="s">
        <v>10821</v>
      </c>
      <c r="B5545" s="63" t="s">
        <v>10822</v>
      </c>
      <c r="C5545" s="64">
        <v>1E-3</v>
      </c>
    </row>
    <row r="5546" spans="1:3">
      <c r="A5546" s="59" t="s">
        <v>10823</v>
      </c>
      <c r="B5546" s="60" t="s">
        <v>10824</v>
      </c>
      <c r="C5546" s="61">
        <v>3.0000000000000001E-3</v>
      </c>
    </row>
    <row r="5547" spans="1:3">
      <c r="A5547" s="62" t="s">
        <v>10825</v>
      </c>
      <c r="B5547" s="63" t="s">
        <v>10826</v>
      </c>
      <c r="C5547" s="64">
        <v>1E-3</v>
      </c>
    </row>
    <row r="5548" spans="1:3">
      <c r="A5548" s="59" t="s">
        <v>10827</v>
      </c>
      <c r="B5548" s="60" t="s">
        <v>10828</v>
      </c>
      <c r="C5548" s="61">
        <v>1E-3</v>
      </c>
    </row>
    <row r="5549" spans="1:3">
      <c r="A5549" s="62" t="s">
        <v>10829</v>
      </c>
      <c r="B5549" s="63" t="s">
        <v>10830</v>
      </c>
      <c r="C5549" s="64">
        <v>0</v>
      </c>
    </row>
    <row r="5550" spans="1:3">
      <c r="A5550" s="59" t="s">
        <v>10831</v>
      </c>
      <c r="B5550" s="60" t="s">
        <v>10832</v>
      </c>
      <c r="C5550" s="61">
        <v>1E-3</v>
      </c>
    </row>
    <row r="5551" spans="1:3">
      <c r="A5551" s="62" t="s">
        <v>10833</v>
      </c>
      <c r="B5551" s="63" t="s">
        <v>10834</v>
      </c>
      <c r="C5551" s="64">
        <v>1E-3</v>
      </c>
    </row>
    <row r="5552" spans="1:3">
      <c r="A5552" s="59" t="s">
        <v>10835</v>
      </c>
      <c r="B5552" s="60" t="s">
        <v>10836</v>
      </c>
      <c r="C5552" s="61">
        <v>1.0999999999999999E-2</v>
      </c>
    </row>
    <row r="5553" spans="1:3">
      <c r="A5553" s="62" t="s">
        <v>10837</v>
      </c>
      <c r="B5553" s="63" t="s">
        <v>10838</v>
      </c>
      <c r="C5553" s="64">
        <v>1.0999999999999999E-2</v>
      </c>
    </row>
    <row r="5554" spans="1:3">
      <c r="A5554" s="59" t="s">
        <v>10839</v>
      </c>
      <c r="B5554" s="60" t="s">
        <v>10840</v>
      </c>
      <c r="C5554" s="61">
        <v>1.0999999999999999E-2</v>
      </c>
    </row>
    <row r="5555" spans="1:3">
      <c r="A5555" s="62" t="s">
        <v>10841</v>
      </c>
      <c r="B5555" s="63" t="s">
        <v>10788</v>
      </c>
      <c r="C5555" s="64">
        <v>0.01</v>
      </c>
    </row>
    <row r="5556" spans="1:3">
      <c r="A5556" s="59" t="s">
        <v>10842</v>
      </c>
      <c r="B5556" s="60" t="s">
        <v>10843</v>
      </c>
      <c r="C5556" s="61">
        <v>0</v>
      </c>
    </row>
    <row r="5557" spans="1:3">
      <c r="A5557" s="62" t="s">
        <v>10844</v>
      </c>
      <c r="B5557" s="63" t="s">
        <v>10845</v>
      </c>
      <c r="C5557" s="64">
        <v>0.01</v>
      </c>
    </row>
    <row r="5558" spans="1:3">
      <c r="A5558" s="59" t="s">
        <v>10846</v>
      </c>
      <c r="B5558" s="60" t="s">
        <v>10847</v>
      </c>
      <c r="C5558" s="61">
        <v>3.0000000000000001E-3</v>
      </c>
    </row>
    <row r="5559" spans="1:3">
      <c r="A5559" s="62" t="s">
        <v>10848</v>
      </c>
      <c r="B5559" s="63" t="s">
        <v>10849</v>
      </c>
      <c r="C5559" s="64">
        <v>1E-3</v>
      </c>
    </row>
    <row r="5560" spans="1:3">
      <c r="A5560" s="59" t="s">
        <v>10850</v>
      </c>
      <c r="B5560" s="60" t="s">
        <v>10851</v>
      </c>
      <c r="C5560" s="61">
        <v>0.03</v>
      </c>
    </row>
    <row r="5561" spans="1:3">
      <c r="A5561" s="62" t="s">
        <v>10852</v>
      </c>
      <c r="B5561" s="63" t="s">
        <v>10832</v>
      </c>
      <c r="C5561" s="64">
        <v>1E-3</v>
      </c>
    </row>
    <row r="5562" spans="1:3">
      <c r="A5562" s="59" t="s">
        <v>10853</v>
      </c>
      <c r="B5562" s="60" t="s">
        <v>10854</v>
      </c>
      <c r="C5562" s="61">
        <v>0</v>
      </c>
    </row>
    <row r="5563" spans="1:3">
      <c r="A5563" s="62" t="s">
        <v>10855</v>
      </c>
      <c r="B5563" s="63" t="s">
        <v>10856</v>
      </c>
      <c r="C5563" s="64">
        <v>0</v>
      </c>
    </row>
    <row r="5564" spans="1:3">
      <c r="A5564" s="59" t="s">
        <v>10857</v>
      </c>
      <c r="B5564" s="60" t="s">
        <v>10858</v>
      </c>
      <c r="C5564" s="61">
        <v>1E-3</v>
      </c>
    </row>
    <row r="5565" spans="1:3">
      <c r="A5565" s="62" t="s">
        <v>10859</v>
      </c>
      <c r="B5565" s="63" t="s">
        <v>10860</v>
      </c>
      <c r="C5565" s="64">
        <v>3.0000000000000001E-3</v>
      </c>
    </row>
    <row r="5566" spans="1:3">
      <c r="A5566" s="59" t="s">
        <v>10861</v>
      </c>
      <c r="B5566" s="60" t="s">
        <v>10862</v>
      </c>
      <c r="C5566" s="61">
        <v>1.7999999999999999E-2</v>
      </c>
    </row>
    <row r="5567" spans="1:3">
      <c r="A5567" s="62" t="s">
        <v>10863</v>
      </c>
      <c r="B5567" s="63" t="s">
        <v>10864</v>
      </c>
      <c r="C5567" s="64">
        <v>1E-3</v>
      </c>
    </row>
    <row r="5568" spans="1:3">
      <c r="A5568" s="59" t="s">
        <v>10865</v>
      </c>
      <c r="B5568" s="60" t="s">
        <v>10866</v>
      </c>
      <c r="C5568" s="61">
        <v>1.7999999999999999E-2</v>
      </c>
    </row>
    <row r="5569" spans="1:3">
      <c r="A5569" s="62" t="s">
        <v>10867</v>
      </c>
      <c r="B5569" s="63" t="s">
        <v>10868</v>
      </c>
      <c r="C5569" s="64">
        <v>1.7999999999999999E-2</v>
      </c>
    </row>
    <row r="5570" spans="1:3">
      <c r="A5570" s="59" t="s">
        <v>10869</v>
      </c>
      <c r="B5570" s="60" t="s">
        <v>10870</v>
      </c>
      <c r="C5570" s="61">
        <v>1.7999999999999999E-2</v>
      </c>
    </row>
    <row r="5571" spans="1:3">
      <c r="A5571" s="62" t="s">
        <v>10871</v>
      </c>
      <c r="B5571" s="63" t="s">
        <v>10872</v>
      </c>
      <c r="C5571" s="64">
        <v>0</v>
      </c>
    </row>
    <row r="5572" spans="1:3">
      <c r="A5572" s="59" t="s">
        <v>10873</v>
      </c>
      <c r="B5572" s="60" t="s">
        <v>10874</v>
      </c>
      <c r="C5572" s="61">
        <v>1.7999999999999999E-2</v>
      </c>
    </row>
    <row r="5573" spans="1:3">
      <c r="A5573" s="62" t="s">
        <v>10875</v>
      </c>
      <c r="B5573" s="63" t="s">
        <v>10876</v>
      </c>
      <c r="C5573" s="64">
        <v>1.0999999999999999E-2</v>
      </c>
    </row>
    <row r="5574" spans="1:3">
      <c r="A5574" s="59" t="s">
        <v>10877</v>
      </c>
      <c r="B5574" s="60" t="s">
        <v>10878</v>
      </c>
      <c r="C5574" s="61">
        <v>4.0000000000000001E-3</v>
      </c>
    </row>
    <row r="5575" spans="1:3">
      <c r="A5575" s="62" t="s">
        <v>10879</v>
      </c>
      <c r="B5575" s="63" t="s">
        <v>10880</v>
      </c>
      <c r="C5575" s="64">
        <v>1.2E-2</v>
      </c>
    </row>
    <row r="5576" spans="1:3">
      <c r="A5576" s="59" t="s">
        <v>10881</v>
      </c>
      <c r="B5576" s="60" t="s">
        <v>10882</v>
      </c>
      <c r="C5576" s="61">
        <v>1.0999999999999999E-2</v>
      </c>
    </row>
    <row r="5577" spans="1:3">
      <c r="A5577" s="62" t="s">
        <v>10883</v>
      </c>
      <c r="B5577" s="63" t="s">
        <v>10884</v>
      </c>
      <c r="C5577" s="64">
        <v>1.0999999999999999E-2</v>
      </c>
    </row>
    <row r="5578" spans="1:3">
      <c r="A5578" s="59" t="s">
        <v>10885</v>
      </c>
      <c r="B5578" s="60" t="s">
        <v>10886</v>
      </c>
      <c r="C5578" s="61">
        <v>0</v>
      </c>
    </row>
    <row r="5579" spans="1:3">
      <c r="A5579" s="62" t="s">
        <v>10887</v>
      </c>
      <c r="B5579" s="63" t="s">
        <v>10888</v>
      </c>
      <c r="C5579" s="64">
        <v>0</v>
      </c>
    </row>
    <row r="5580" spans="1:3">
      <c r="A5580" s="59" t="s">
        <v>10889</v>
      </c>
      <c r="B5580" s="60" t="s">
        <v>1635</v>
      </c>
      <c r="C5580" s="61">
        <v>1E-3</v>
      </c>
    </row>
    <row r="5581" spans="1:3">
      <c r="A5581" s="62" t="s">
        <v>10890</v>
      </c>
      <c r="B5581" s="63" t="s">
        <v>10891</v>
      </c>
      <c r="C5581" s="64">
        <v>0</v>
      </c>
    </row>
    <row r="5582" spans="1:3">
      <c r="A5582" s="59" t="s">
        <v>10892</v>
      </c>
      <c r="B5582" s="60" t="s">
        <v>10893</v>
      </c>
      <c r="C5582" s="61">
        <v>0</v>
      </c>
    </row>
    <row r="5583" spans="1:3">
      <c r="A5583" s="62" t="s">
        <v>10894</v>
      </c>
      <c r="B5583" s="63" t="s">
        <v>10895</v>
      </c>
      <c r="C5583" s="64">
        <v>0</v>
      </c>
    </row>
    <row r="5584" spans="1:3">
      <c r="A5584" s="59" t="s">
        <v>10896</v>
      </c>
      <c r="B5584" s="60" t="s">
        <v>10897</v>
      </c>
      <c r="C5584" s="61">
        <v>0</v>
      </c>
    </row>
    <row r="5585" spans="1:3">
      <c r="A5585" s="62" t="s">
        <v>10898</v>
      </c>
      <c r="B5585" s="63" t="s">
        <v>10899</v>
      </c>
      <c r="C5585" s="64">
        <v>0</v>
      </c>
    </row>
    <row r="5586" spans="1:3">
      <c r="A5586" s="59" t="s">
        <v>10900</v>
      </c>
      <c r="B5586" s="60" t="s">
        <v>10901</v>
      </c>
      <c r="C5586" s="61">
        <v>0</v>
      </c>
    </row>
    <row r="5587" spans="1:3">
      <c r="A5587" s="62" t="s">
        <v>10902</v>
      </c>
      <c r="B5587" s="63" t="s">
        <v>10903</v>
      </c>
      <c r="C5587" s="64">
        <v>0</v>
      </c>
    </row>
    <row r="5588" spans="1:3">
      <c r="A5588" s="59" t="s">
        <v>10904</v>
      </c>
      <c r="B5588" s="60" t="s">
        <v>10905</v>
      </c>
      <c r="C5588" s="61">
        <v>0</v>
      </c>
    </row>
    <row r="5589" spans="1:3">
      <c r="A5589" s="62" t="s">
        <v>10906</v>
      </c>
      <c r="B5589" s="63" t="s">
        <v>10907</v>
      </c>
      <c r="C5589" s="64">
        <v>0</v>
      </c>
    </row>
    <row r="5590" spans="1:3">
      <c r="A5590" s="59" t="s">
        <v>10908</v>
      </c>
      <c r="B5590" s="60" t="s">
        <v>10909</v>
      </c>
      <c r="C5590" s="61">
        <v>0.02</v>
      </c>
    </row>
    <row r="5591" spans="1:3">
      <c r="A5591" s="62" t="s">
        <v>10910</v>
      </c>
      <c r="B5591" s="63" t="s">
        <v>10911</v>
      </c>
      <c r="C5591" s="64">
        <v>0</v>
      </c>
    </row>
    <row r="5592" spans="1:3">
      <c r="A5592" s="59" t="s">
        <v>10912</v>
      </c>
      <c r="B5592" s="60" t="s">
        <v>10913</v>
      </c>
      <c r="C5592" s="61">
        <v>0</v>
      </c>
    </row>
    <row r="5593" spans="1:3">
      <c r="A5593" s="62" t="s">
        <v>10914</v>
      </c>
      <c r="B5593" s="63" t="s">
        <v>10915</v>
      </c>
      <c r="C5593" s="64">
        <v>0</v>
      </c>
    </row>
    <row r="5594" spans="1:3">
      <c r="A5594" s="59" t="s">
        <v>10916</v>
      </c>
      <c r="B5594" s="60" t="s">
        <v>10917</v>
      </c>
      <c r="C5594" s="61">
        <v>2E-3</v>
      </c>
    </row>
    <row r="5595" spans="1:3">
      <c r="A5595" s="62" t="s">
        <v>10918</v>
      </c>
      <c r="B5595" s="63" t="s">
        <v>10919</v>
      </c>
      <c r="C5595" s="64">
        <v>2E-3</v>
      </c>
    </row>
    <row r="5596" spans="1:3">
      <c r="A5596" s="59" t="s">
        <v>10920</v>
      </c>
      <c r="B5596" s="60" t="s">
        <v>10921</v>
      </c>
      <c r="C5596" s="61">
        <v>0</v>
      </c>
    </row>
    <row r="5597" spans="1:3">
      <c r="A5597" s="62" t="s">
        <v>10922</v>
      </c>
      <c r="B5597" s="63" t="s">
        <v>10923</v>
      </c>
      <c r="C5597" s="64">
        <v>0</v>
      </c>
    </row>
    <row r="5598" spans="1:3">
      <c r="A5598" s="59" t="s">
        <v>10924</v>
      </c>
      <c r="B5598" s="60" t="s">
        <v>10925</v>
      </c>
      <c r="C5598" s="61">
        <v>0</v>
      </c>
    </row>
    <row r="5599" spans="1:3">
      <c r="A5599" s="62" t="s">
        <v>10926</v>
      </c>
      <c r="B5599" s="63" t="s">
        <v>10927</v>
      </c>
      <c r="C5599" s="64">
        <v>0</v>
      </c>
    </row>
    <row r="5600" spans="1:3">
      <c r="A5600" s="59" t="s">
        <v>10928</v>
      </c>
      <c r="B5600" s="60" t="s">
        <v>10929</v>
      </c>
      <c r="C5600" s="61">
        <v>0</v>
      </c>
    </row>
    <row r="5601" spans="1:3">
      <c r="A5601" s="62" t="s">
        <v>10930</v>
      </c>
      <c r="B5601" s="63" t="s">
        <v>10931</v>
      </c>
      <c r="C5601" s="64">
        <v>0</v>
      </c>
    </row>
    <row r="5602" spans="1:3">
      <c r="A5602" s="59" t="s">
        <v>10932</v>
      </c>
      <c r="B5602" s="60" t="s">
        <v>10933</v>
      </c>
      <c r="C5602" s="61">
        <v>0</v>
      </c>
    </row>
    <row r="5603" spans="1:3">
      <c r="A5603" s="62" t="s">
        <v>10934</v>
      </c>
      <c r="B5603" s="63" t="s">
        <v>10935</v>
      </c>
      <c r="C5603" s="64">
        <v>0</v>
      </c>
    </row>
    <row r="5604" spans="1:3">
      <c r="A5604" s="59" t="s">
        <v>10936</v>
      </c>
      <c r="B5604" s="60" t="s">
        <v>10937</v>
      </c>
      <c r="C5604" s="61">
        <v>0</v>
      </c>
    </row>
    <row r="5605" spans="1:3">
      <c r="A5605" s="62" t="s">
        <v>10938</v>
      </c>
      <c r="B5605" s="63" t="s">
        <v>10939</v>
      </c>
      <c r="C5605" s="64">
        <v>0</v>
      </c>
    </row>
    <row r="5606" spans="1:3">
      <c r="A5606" s="59" t="s">
        <v>10940</v>
      </c>
      <c r="B5606" s="60" t="s">
        <v>10941</v>
      </c>
      <c r="C5606" s="61">
        <v>0</v>
      </c>
    </row>
    <row r="5607" spans="1:3">
      <c r="A5607" s="62" t="s">
        <v>10942</v>
      </c>
      <c r="B5607" s="63" t="s">
        <v>10943</v>
      </c>
      <c r="C5607" s="64">
        <v>0</v>
      </c>
    </row>
    <row r="5608" spans="1:3">
      <c r="A5608" s="59" t="s">
        <v>10944</v>
      </c>
      <c r="B5608" s="60" t="s">
        <v>10945</v>
      </c>
      <c r="C5608" s="61">
        <v>0</v>
      </c>
    </row>
    <row r="5609" spans="1:3">
      <c r="A5609" s="62" t="s">
        <v>10946</v>
      </c>
      <c r="B5609" s="63" t="s">
        <v>10947</v>
      </c>
      <c r="C5609" s="64">
        <v>0</v>
      </c>
    </row>
    <row r="5610" spans="1:3">
      <c r="A5610" s="59" t="s">
        <v>10948</v>
      </c>
      <c r="B5610" s="60" t="s">
        <v>10949</v>
      </c>
      <c r="C5610" s="61">
        <v>0</v>
      </c>
    </row>
    <row r="5611" spans="1:3">
      <c r="A5611" s="62" t="s">
        <v>10950</v>
      </c>
      <c r="B5611" s="63" t="s">
        <v>10951</v>
      </c>
      <c r="C5611" s="64">
        <v>0</v>
      </c>
    </row>
    <row r="5612" spans="1:3">
      <c r="A5612" s="59" t="s">
        <v>10952</v>
      </c>
      <c r="B5612" s="60" t="s">
        <v>10953</v>
      </c>
      <c r="C5612" s="61">
        <v>0</v>
      </c>
    </row>
    <row r="5613" spans="1:3">
      <c r="A5613" s="62" t="s">
        <v>10954</v>
      </c>
      <c r="B5613" s="63" t="s">
        <v>10955</v>
      </c>
      <c r="C5613" s="64">
        <v>0</v>
      </c>
    </row>
    <row r="5614" spans="1:3">
      <c r="A5614" s="59" t="s">
        <v>10956</v>
      </c>
      <c r="B5614" s="60" t="s">
        <v>10957</v>
      </c>
      <c r="C5614" s="61">
        <v>0</v>
      </c>
    </row>
    <row r="5615" spans="1:3">
      <c r="A5615" s="62" t="s">
        <v>10958</v>
      </c>
      <c r="B5615" s="63" t="s">
        <v>10959</v>
      </c>
      <c r="C5615" s="64">
        <v>0</v>
      </c>
    </row>
    <row r="5616" spans="1:3">
      <c r="A5616" s="59" t="s">
        <v>10960</v>
      </c>
      <c r="B5616" s="60" t="s">
        <v>10961</v>
      </c>
      <c r="C5616" s="61">
        <v>0</v>
      </c>
    </row>
    <row r="5617" spans="1:3">
      <c r="A5617" s="62" t="s">
        <v>10962</v>
      </c>
      <c r="B5617" s="63" t="s">
        <v>10963</v>
      </c>
      <c r="C5617" s="64">
        <v>0</v>
      </c>
    </row>
    <row r="5618" spans="1:3">
      <c r="A5618" s="59" t="s">
        <v>10964</v>
      </c>
      <c r="B5618" s="60" t="s">
        <v>10965</v>
      </c>
      <c r="C5618" s="61">
        <v>0</v>
      </c>
    </row>
    <row r="5619" spans="1:3">
      <c r="A5619" s="62" t="s">
        <v>10966</v>
      </c>
      <c r="B5619" s="63" t="s">
        <v>10967</v>
      </c>
      <c r="C5619" s="64">
        <v>0</v>
      </c>
    </row>
    <row r="5620" spans="1:3">
      <c r="A5620" s="59" t="s">
        <v>10968</v>
      </c>
      <c r="B5620" s="60" t="s">
        <v>10969</v>
      </c>
      <c r="C5620" s="61">
        <v>0</v>
      </c>
    </row>
    <row r="5621" spans="1:3">
      <c r="A5621" s="62" t="s">
        <v>10970</v>
      </c>
      <c r="B5621" s="63" t="s">
        <v>10971</v>
      </c>
      <c r="C5621" s="64">
        <v>0</v>
      </c>
    </row>
    <row r="5622" spans="1:3">
      <c r="A5622" s="59" t="s">
        <v>10972</v>
      </c>
      <c r="B5622" s="60" t="s">
        <v>10973</v>
      </c>
      <c r="C5622" s="61">
        <v>0</v>
      </c>
    </row>
    <row r="5623" spans="1:3">
      <c r="A5623" s="62" t="s">
        <v>10974</v>
      </c>
      <c r="B5623" s="63" t="s">
        <v>10975</v>
      </c>
      <c r="C5623" s="64">
        <v>0</v>
      </c>
    </row>
    <row r="5624" spans="1:3">
      <c r="A5624" s="59" t="s">
        <v>10976</v>
      </c>
      <c r="B5624" s="60" t="s">
        <v>10977</v>
      </c>
      <c r="C5624" s="61">
        <v>0</v>
      </c>
    </row>
    <row r="5625" spans="1:3">
      <c r="A5625" s="62" t="s">
        <v>10978</v>
      </c>
      <c r="B5625" s="63" t="s">
        <v>10979</v>
      </c>
      <c r="C5625" s="64">
        <v>0</v>
      </c>
    </row>
    <row r="5626" spans="1:3">
      <c r="A5626" s="59" t="s">
        <v>10980</v>
      </c>
      <c r="B5626" s="60" t="s">
        <v>10981</v>
      </c>
      <c r="C5626" s="61">
        <v>0</v>
      </c>
    </row>
    <row r="5627" spans="1:3">
      <c r="A5627" s="62" t="s">
        <v>10982</v>
      </c>
      <c r="B5627" s="63" t="s">
        <v>10983</v>
      </c>
      <c r="C5627" s="64">
        <v>0</v>
      </c>
    </row>
    <row r="5628" spans="1:3">
      <c r="A5628" s="59" t="s">
        <v>10984</v>
      </c>
      <c r="B5628" s="60" t="s">
        <v>10985</v>
      </c>
      <c r="C5628" s="61">
        <v>0</v>
      </c>
    </row>
    <row r="5629" spans="1:3">
      <c r="A5629" s="62" t="s">
        <v>10986</v>
      </c>
      <c r="B5629" s="63" t="s">
        <v>10987</v>
      </c>
      <c r="C5629" s="64">
        <v>0</v>
      </c>
    </row>
    <row r="5630" spans="1:3">
      <c r="A5630" s="59" t="s">
        <v>10988</v>
      </c>
      <c r="B5630" s="60" t="s">
        <v>10989</v>
      </c>
      <c r="C5630" s="61">
        <v>0</v>
      </c>
    </row>
    <row r="5631" spans="1:3">
      <c r="A5631" s="62" t="s">
        <v>10990</v>
      </c>
      <c r="B5631" s="63" t="s">
        <v>10991</v>
      </c>
      <c r="C5631" s="64">
        <v>0</v>
      </c>
    </row>
    <row r="5632" spans="1:3">
      <c r="A5632" s="59" t="s">
        <v>10992</v>
      </c>
      <c r="B5632" s="60" t="s">
        <v>10993</v>
      </c>
      <c r="C5632" s="61">
        <v>0</v>
      </c>
    </row>
    <row r="5633" spans="1:3">
      <c r="A5633" s="62" t="s">
        <v>10994</v>
      </c>
      <c r="B5633" s="63" t="s">
        <v>10995</v>
      </c>
      <c r="C5633" s="64">
        <v>0</v>
      </c>
    </row>
    <row r="5634" spans="1:3">
      <c r="A5634" s="59" t="s">
        <v>10996</v>
      </c>
      <c r="B5634" s="60" t="s">
        <v>10997</v>
      </c>
      <c r="C5634" s="61">
        <v>0</v>
      </c>
    </row>
    <row r="5635" spans="1:3">
      <c r="A5635" s="62" t="s">
        <v>10998</v>
      </c>
      <c r="B5635" s="63" t="s">
        <v>10999</v>
      </c>
      <c r="C5635" s="64">
        <v>0</v>
      </c>
    </row>
    <row r="5636" spans="1:3">
      <c r="A5636" s="59" t="s">
        <v>11000</v>
      </c>
      <c r="B5636" s="60" t="s">
        <v>11001</v>
      </c>
      <c r="C5636" s="61">
        <v>0</v>
      </c>
    </row>
    <row r="5637" spans="1:3">
      <c r="A5637" s="62" t="s">
        <v>11002</v>
      </c>
      <c r="B5637" s="63" t="s">
        <v>11003</v>
      </c>
      <c r="C5637" s="64">
        <v>0</v>
      </c>
    </row>
    <row r="5638" spans="1:3">
      <c r="A5638" s="59" t="s">
        <v>11004</v>
      </c>
      <c r="B5638" s="60" t="s">
        <v>11005</v>
      </c>
      <c r="C5638" s="61">
        <v>0</v>
      </c>
    </row>
    <row r="5639" spans="1:3">
      <c r="A5639" s="62" t="s">
        <v>11006</v>
      </c>
      <c r="B5639" s="63" t="s">
        <v>11007</v>
      </c>
      <c r="C5639" s="64">
        <v>0</v>
      </c>
    </row>
    <row r="5640" spans="1:3">
      <c r="A5640" s="59" t="s">
        <v>11008</v>
      </c>
      <c r="B5640" s="60" t="s">
        <v>11009</v>
      </c>
      <c r="C5640" s="61">
        <v>0</v>
      </c>
    </row>
    <row r="5641" spans="1:3">
      <c r="A5641" s="62" t="s">
        <v>11010</v>
      </c>
      <c r="B5641" s="63" t="s">
        <v>11011</v>
      </c>
      <c r="C5641" s="64">
        <v>0</v>
      </c>
    </row>
    <row r="5642" spans="1:3">
      <c r="A5642" s="59" t="s">
        <v>11012</v>
      </c>
      <c r="B5642" s="60" t="s">
        <v>11013</v>
      </c>
      <c r="C5642" s="61">
        <v>0</v>
      </c>
    </row>
    <row r="5643" spans="1:3">
      <c r="A5643" s="62" t="s">
        <v>11014</v>
      </c>
      <c r="B5643" s="63" t="s">
        <v>11015</v>
      </c>
      <c r="C5643" s="64">
        <v>0</v>
      </c>
    </row>
    <row r="5644" spans="1:3">
      <c r="A5644" s="59" t="s">
        <v>11016</v>
      </c>
      <c r="B5644" s="60" t="s">
        <v>11017</v>
      </c>
      <c r="C5644" s="61">
        <v>0</v>
      </c>
    </row>
    <row r="5645" spans="1:3">
      <c r="A5645" s="62" t="s">
        <v>11018</v>
      </c>
      <c r="B5645" s="63" t="s">
        <v>11019</v>
      </c>
      <c r="C5645" s="64">
        <v>0</v>
      </c>
    </row>
    <row r="5646" spans="1:3">
      <c r="A5646" s="59" t="s">
        <v>11020</v>
      </c>
      <c r="B5646" s="60" t="s">
        <v>11021</v>
      </c>
      <c r="C5646" s="61">
        <v>0</v>
      </c>
    </row>
    <row r="5647" spans="1:3">
      <c r="A5647" s="62" t="s">
        <v>11022</v>
      </c>
      <c r="B5647" s="63" t="s">
        <v>11023</v>
      </c>
      <c r="C5647" s="64">
        <v>0</v>
      </c>
    </row>
    <row r="5648" spans="1:3">
      <c r="A5648" s="59" t="s">
        <v>11024</v>
      </c>
      <c r="B5648" s="60" t="s">
        <v>11025</v>
      </c>
      <c r="C5648" s="61">
        <v>0</v>
      </c>
    </row>
    <row r="5649" spans="1:3">
      <c r="A5649" s="62" t="s">
        <v>11026</v>
      </c>
      <c r="B5649" s="63" t="s">
        <v>11027</v>
      </c>
      <c r="C5649" s="64">
        <v>0</v>
      </c>
    </row>
    <row r="5650" spans="1:3">
      <c r="A5650" s="59" t="s">
        <v>11028</v>
      </c>
      <c r="B5650" s="60" t="s">
        <v>11029</v>
      </c>
      <c r="C5650" s="61">
        <v>0</v>
      </c>
    </row>
    <row r="5651" spans="1:3">
      <c r="A5651" s="62" t="s">
        <v>11030</v>
      </c>
      <c r="B5651" s="63" t="s">
        <v>11031</v>
      </c>
      <c r="C5651" s="64">
        <v>0</v>
      </c>
    </row>
    <row r="5652" spans="1:3">
      <c r="A5652" s="59" t="s">
        <v>11032</v>
      </c>
      <c r="B5652" s="60" t="s">
        <v>11033</v>
      </c>
      <c r="C5652" s="61">
        <v>0</v>
      </c>
    </row>
    <row r="5653" spans="1:3">
      <c r="A5653" s="62" t="s">
        <v>11034</v>
      </c>
      <c r="B5653" s="63" t="s">
        <v>11035</v>
      </c>
      <c r="C5653" s="64">
        <v>0</v>
      </c>
    </row>
    <row r="5654" spans="1:3">
      <c r="A5654" s="59" t="s">
        <v>11036</v>
      </c>
      <c r="B5654" s="60" t="s">
        <v>11037</v>
      </c>
      <c r="C5654" s="61">
        <v>0</v>
      </c>
    </row>
    <row r="5655" spans="1:3">
      <c r="A5655" s="62" t="s">
        <v>11038</v>
      </c>
      <c r="B5655" s="63" t="s">
        <v>11039</v>
      </c>
      <c r="C5655" s="64">
        <v>0</v>
      </c>
    </row>
    <row r="5656" spans="1:3">
      <c r="A5656" s="59" t="s">
        <v>11040</v>
      </c>
      <c r="B5656" s="60" t="s">
        <v>11041</v>
      </c>
      <c r="C5656" s="61">
        <v>0</v>
      </c>
    </row>
    <row r="5657" spans="1:3">
      <c r="A5657" s="62" t="s">
        <v>11042</v>
      </c>
      <c r="B5657" s="63" t="s">
        <v>11043</v>
      </c>
      <c r="C5657" s="64">
        <v>0</v>
      </c>
    </row>
    <row r="5658" spans="1:3">
      <c r="A5658" s="59" t="s">
        <v>11044</v>
      </c>
      <c r="B5658" s="60" t="s">
        <v>11045</v>
      </c>
      <c r="C5658" s="61">
        <v>0</v>
      </c>
    </row>
    <row r="5659" spans="1:3">
      <c r="A5659" s="62" t="s">
        <v>11046</v>
      </c>
      <c r="B5659" s="63" t="s">
        <v>11047</v>
      </c>
      <c r="C5659" s="64">
        <v>0</v>
      </c>
    </row>
    <row r="5660" spans="1:3">
      <c r="A5660" s="59" t="s">
        <v>11048</v>
      </c>
      <c r="B5660" s="60" t="s">
        <v>11049</v>
      </c>
      <c r="C5660" s="61">
        <v>0</v>
      </c>
    </row>
    <row r="5661" spans="1:3">
      <c r="A5661" s="62" t="s">
        <v>11050</v>
      </c>
      <c r="B5661" s="63" t="s">
        <v>11051</v>
      </c>
      <c r="C5661" s="64">
        <v>0</v>
      </c>
    </row>
    <row r="5662" spans="1:3">
      <c r="A5662" s="59" t="s">
        <v>11052</v>
      </c>
      <c r="B5662" s="60" t="s">
        <v>11053</v>
      </c>
      <c r="C5662" s="61">
        <v>0</v>
      </c>
    </row>
    <row r="5663" spans="1:3">
      <c r="A5663" s="62" t="s">
        <v>11054</v>
      </c>
      <c r="B5663" s="63" t="s">
        <v>11055</v>
      </c>
      <c r="C5663" s="64">
        <v>0</v>
      </c>
    </row>
    <row r="5664" spans="1:3">
      <c r="A5664" s="59" t="s">
        <v>11056</v>
      </c>
      <c r="B5664" s="60" t="s">
        <v>11057</v>
      </c>
      <c r="C5664" s="61">
        <v>0</v>
      </c>
    </row>
    <row r="5665" spans="1:3">
      <c r="A5665" s="62" t="s">
        <v>11058</v>
      </c>
      <c r="B5665" s="63" t="s">
        <v>11059</v>
      </c>
      <c r="C5665" s="64">
        <v>0</v>
      </c>
    </row>
    <row r="5666" spans="1:3">
      <c r="A5666" s="59" t="s">
        <v>11060</v>
      </c>
      <c r="B5666" s="60" t="s">
        <v>11061</v>
      </c>
      <c r="C5666" s="61">
        <v>0</v>
      </c>
    </row>
    <row r="5667" spans="1:3">
      <c r="A5667" s="62" t="s">
        <v>11062</v>
      </c>
      <c r="B5667" s="63" t="s">
        <v>11063</v>
      </c>
      <c r="C5667" s="64">
        <v>0</v>
      </c>
    </row>
    <row r="5668" spans="1:3">
      <c r="A5668" s="59" t="s">
        <v>11064</v>
      </c>
      <c r="B5668" s="60" t="s">
        <v>11065</v>
      </c>
      <c r="C5668" s="61">
        <v>0</v>
      </c>
    </row>
    <row r="5669" spans="1:3">
      <c r="A5669" s="62" t="s">
        <v>11066</v>
      </c>
      <c r="B5669" s="63" t="s">
        <v>11067</v>
      </c>
      <c r="C5669" s="64">
        <v>0</v>
      </c>
    </row>
    <row r="5670" spans="1:3">
      <c r="A5670" s="59" t="s">
        <v>11068</v>
      </c>
      <c r="B5670" s="60" t="s">
        <v>11069</v>
      </c>
      <c r="C5670" s="61">
        <v>0</v>
      </c>
    </row>
    <row r="5671" spans="1:3">
      <c r="A5671" s="62" t="s">
        <v>11070</v>
      </c>
      <c r="B5671" s="63" t="s">
        <v>11071</v>
      </c>
      <c r="C5671" s="64">
        <v>0</v>
      </c>
    </row>
    <row r="5672" spans="1:3">
      <c r="A5672" s="59" t="s">
        <v>11072</v>
      </c>
      <c r="B5672" s="60" t="s">
        <v>11073</v>
      </c>
      <c r="C5672" s="61">
        <v>0</v>
      </c>
    </row>
    <row r="5673" spans="1:3">
      <c r="A5673" s="62" t="s">
        <v>11074</v>
      </c>
      <c r="B5673" s="63" t="s">
        <v>11075</v>
      </c>
      <c r="C5673" s="64">
        <v>0</v>
      </c>
    </row>
    <row r="5674" spans="1:3">
      <c r="A5674" s="59" t="s">
        <v>11076</v>
      </c>
      <c r="B5674" s="60" t="s">
        <v>11077</v>
      </c>
      <c r="C5674" s="61">
        <v>0</v>
      </c>
    </row>
    <row r="5675" spans="1:3">
      <c r="A5675" s="62" t="s">
        <v>11078</v>
      </c>
      <c r="B5675" s="63" t="s">
        <v>11079</v>
      </c>
      <c r="C5675" s="64">
        <v>0</v>
      </c>
    </row>
    <row r="5676" spans="1:3">
      <c r="A5676" s="59" t="s">
        <v>11080</v>
      </c>
      <c r="B5676" s="60" t="s">
        <v>11081</v>
      </c>
      <c r="C5676" s="61">
        <v>0</v>
      </c>
    </row>
    <row r="5677" spans="1:3">
      <c r="A5677" s="62" t="s">
        <v>11082</v>
      </c>
      <c r="B5677" s="63" t="s">
        <v>11083</v>
      </c>
      <c r="C5677" s="64">
        <v>0</v>
      </c>
    </row>
    <row r="5678" spans="1:3">
      <c r="A5678" s="59" t="s">
        <v>11084</v>
      </c>
      <c r="B5678" s="60" t="s">
        <v>11085</v>
      </c>
      <c r="C5678" s="61">
        <v>0</v>
      </c>
    </row>
    <row r="5679" spans="1:3">
      <c r="A5679" s="62" t="s">
        <v>11086</v>
      </c>
      <c r="B5679" s="63" t="s">
        <v>11087</v>
      </c>
      <c r="C5679" s="64">
        <v>0</v>
      </c>
    </row>
    <row r="5680" spans="1:3">
      <c r="A5680" s="59" t="s">
        <v>11088</v>
      </c>
      <c r="B5680" s="60" t="s">
        <v>11089</v>
      </c>
      <c r="C5680" s="61">
        <v>0</v>
      </c>
    </row>
    <row r="5681" spans="1:3">
      <c r="A5681" s="62" t="s">
        <v>11090</v>
      </c>
      <c r="B5681" s="63" t="s">
        <v>11091</v>
      </c>
      <c r="C5681" s="64">
        <v>0</v>
      </c>
    </row>
    <row r="5682" spans="1:3">
      <c r="A5682" s="59" t="s">
        <v>11092</v>
      </c>
      <c r="B5682" s="60" t="s">
        <v>11093</v>
      </c>
      <c r="C5682" s="61">
        <v>0</v>
      </c>
    </row>
    <row r="5683" spans="1:3">
      <c r="A5683" s="62" t="s">
        <v>11094</v>
      </c>
      <c r="B5683" s="63" t="s">
        <v>11095</v>
      </c>
      <c r="C5683" s="64">
        <v>0</v>
      </c>
    </row>
    <row r="5684" spans="1:3">
      <c r="A5684" s="59" t="s">
        <v>11096</v>
      </c>
      <c r="B5684" s="60" t="s">
        <v>11097</v>
      </c>
      <c r="C5684" s="61">
        <v>0</v>
      </c>
    </row>
    <row r="5685" spans="1:3">
      <c r="A5685" s="62" t="s">
        <v>11098</v>
      </c>
      <c r="B5685" s="63" t="s">
        <v>11099</v>
      </c>
      <c r="C5685" s="64">
        <v>0.1</v>
      </c>
    </row>
    <row r="5686" spans="1:3">
      <c r="A5686" s="59" t="s">
        <v>11100</v>
      </c>
      <c r="B5686" s="60" t="s">
        <v>11101</v>
      </c>
      <c r="C5686" s="61">
        <v>0</v>
      </c>
    </row>
    <row r="5687" spans="1:3">
      <c r="A5687" s="62" t="s">
        <v>11102</v>
      </c>
      <c r="B5687" s="63" t="s">
        <v>11103</v>
      </c>
      <c r="C5687" s="64">
        <v>0</v>
      </c>
    </row>
    <row r="5688" spans="1:3">
      <c r="A5688" s="59" t="s">
        <v>11104</v>
      </c>
      <c r="B5688" s="60" t="s">
        <v>11105</v>
      </c>
      <c r="C5688" s="61">
        <v>0</v>
      </c>
    </row>
    <row r="5689" spans="1:3">
      <c r="A5689" s="62" t="s">
        <v>11106</v>
      </c>
      <c r="B5689" s="63" t="s">
        <v>11107</v>
      </c>
      <c r="C5689" s="64">
        <v>4.0000000000000001E-3</v>
      </c>
    </row>
    <row r="5690" spans="1:3">
      <c r="A5690" s="59" t="s">
        <v>11108</v>
      </c>
      <c r="B5690" s="60" t="s">
        <v>11109</v>
      </c>
      <c r="C5690" s="61">
        <v>0</v>
      </c>
    </row>
    <row r="5691" spans="1:3">
      <c r="A5691" s="62" t="s">
        <v>11110</v>
      </c>
      <c r="B5691" s="63" t="s">
        <v>11111</v>
      </c>
      <c r="C5691" s="64">
        <v>0</v>
      </c>
    </row>
    <row r="5692" spans="1:3">
      <c r="A5692" s="59" t="s">
        <v>11112</v>
      </c>
      <c r="B5692" s="60" t="s">
        <v>11113</v>
      </c>
      <c r="C5692" s="61">
        <v>0</v>
      </c>
    </row>
    <row r="5693" spans="1:3">
      <c r="A5693" s="62" t="s">
        <v>11114</v>
      </c>
      <c r="B5693" s="63" t="s">
        <v>11115</v>
      </c>
      <c r="C5693" s="64">
        <v>0</v>
      </c>
    </row>
    <row r="5694" spans="1:3">
      <c r="A5694" s="59" t="s">
        <v>11116</v>
      </c>
      <c r="B5694" s="60" t="s">
        <v>11117</v>
      </c>
      <c r="C5694" s="61">
        <v>0</v>
      </c>
    </row>
    <row r="5695" spans="1:3">
      <c r="A5695" s="62" t="s">
        <v>11118</v>
      </c>
      <c r="B5695" s="63" t="s">
        <v>11119</v>
      </c>
      <c r="C5695" s="64">
        <v>0</v>
      </c>
    </row>
    <row r="5696" spans="1:3">
      <c r="A5696" s="59" t="s">
        <v>11120</v>
      </c>
      <c r="B5696" s="60" t="s">
        <v>11121</v>
      </c>
      <c r="C5696" s="61">
        <v>0</v>
      </c>
    </row>
    <row r="5697" spans="1:3">
      <c r="A5697" s="62" t="s">
        <v>11122</v>
      </c>
      <c r="B5697" s="63" t="s">
        <v>11123</v>
      </c>
      <c r="C5697" s="64">
        <v>0</v>
      </c>
    </row>
    <row r="5698" spans="1:3">
      <c r="A5698" s="59" t="s">
        <v>11124</v>
      </c>
      <c r="B5698" s="60" t="s">
        <v>11125</v>
      </c>
      <c r="C5698" s="61">
        <v>0</v>
      </c>
    </row>
    <row r="5699" spans="1:3">
      <c r="A5699" s="62" t="s">
        <v>11126</v>
      </c>
      <c r="B5699" s="63" t="s">
        <v>11127</v>
      </c>
      <c r="C5699" s="64">
        <v>0</v>
      </c>
    </row>
    <row r="5700" spans="1:3">
      <c r="A5700" s="59" t="s">
        <v>11128</v>
      </c>
      <c r="B5700" s="60" t="s">
        <v>11129</v>
      </c>
      <c r="C5700" s="61">
        <v>0</v>
      </c>
    </row>
    <row r="5701" spans="1:3">
      <c r="A5701" s="62" t="s">
        <v>11130</v>
      </c>
      <c r="B5701" s="63" t="s">
        <v>11131</v>
      </c>
      <c r="C5701" s="64">
        <v>0</v>
      </c>
    </row>
    <row r="5702" spans="1:3">
      <c r="A5702" s="59" t="s">
        <v>11132</v>
      </c>
      <c r="B5702" s="60" t="s">
        <v>11133</v>
      </c>
      <c r="C5702" s="61">
        <v>1E-3</v>
      </c>
    </row>
    <row r="5703" spans="1:3">
      <c r="A5703" s="62" t="s">
        <v>11134</v>
      </c>
      <c r="B5703" s="63" t="s">
        <v>11135</v>
      </c>
      <c r="C5703" s="64">
        <v>0</v>
      </c>
    </row>
    <row r="5704" spans="1:3">
      <c r="A5704" s="59" t="s">
        <v>11136</v>
      </c>
      <c r="B5704" s="60" t="s">
        <v>11137</v>
      </c>
      <c r="C5704" s="61">
        <v>0</v>
      </c>
    </row>
    <row r="5705" spans="1:3">
      <c r="A5705" s="62" t="s">
        <v>11138</v>
      </c>
      <c r="B5705" s="63" t="s">
        <v>11139</v>
      </c>
      <c r="C5705" s="64">
        <v>0</v>
      </c>
    </row>
    <row r="5706" spans="1:3">
      <c r="A5706" s="59" t="s">
        <v>11140</v>
      </c>
      <c r="B5706" s="60" t="s">
        <v>11141</v>
      </c>
      <c r="C5706" s="61">
        <v>0</v>
      </c>
    </row>
    <row r="5707" spans="1:3">
      <c r="A5707" s="62" t="s">
        <v>11142</v>
      </c>
      <c r="B5707" s="63" t="s">
        <v>11143</v>
      </c>
      <c r="C5707" s="64">
        <v>0</v>
      </c>
    </row>
    <row r="5708" spans="1:3">
      <c r="A5708" s="59" t="s">
        <v>11144</v>
      </c>
      <c r="B5708" s="60" t="s">
        <v>11145</v>
      </c>
      <c r="C5708" s="61">
        <v>0</v>
      </c>
    </row>
    <row r="5709" spans="1:3">
      <c r="A5709" s="62" t="s">
        <v>11146</v>
      </c>
      <c r="B5709" s="63" t="s">
        <v>11147</v>
      </c>
      <c r="C5709" s="64">
        <v>0</v>
      </c>
    </row>
    <row r="5710" spans="1:3">
      <c r="A5710" s="59" t="s">
        <v>11148</v>
      </c>
      <c r="B5710" s="60" t="s">
        <v>11149</v>
      </c>
      <c r="C5710" s="61">
        <v>0</v>
      </c>
    </row>
    <row r="5711" spans="1:3">
      <c r="A5711" s="62" t="s">
        <v>11150</v>
      </c>
      <c r="B5711" s="63" t="s">
        <v>11151</v>
      </c>
      <c r="C5711" s="64">
        <v>0</v>
      </c>
    </row>
    <row r="5712" spans="1:3">
      <c r="A5712" s="59" t="s">
        <v>11152</v>
      </c>
      <c r="B5712" s="60" t="s">
        <v>11153</v>
      </c>
      <c r="C5712" s="61">
        <v>0.02</v>
      </c>
    </row>
    <row r="5713" spans="1:3">
      <c r="A5713" s="62" t="s">
        <v>11154</v>
      </c>
      <c r="B5713" s="63" t="s">
        <v>11155</v>
      </c>
      <c r="C5713" s="64">
        <v>0</v>
      </c>
    </row>
    <row r="5714" spans="1:3">
      <c r="A5714" s="59" t="s">
        <v>11156</v>
      </c>
      <c r="B5714" s="60" t="s">
        <v>11157</v>
      </c>
      <c r="C5714" s="61">
        <v>0</v>
      </c>
    </row>
    <row r="5715" spans="1:3">
      <c r="A5715" s="62" t="s">
        <v>11158</v>
      </c>
      <c r="B5715" s="63" t="s">
        <v>11159</v>
      </c>
      <c r="C5715" s="64">
        <v>0</v>
      </c>
    </row>
    <row r="5716" spans="1:3">
      <c r="A5716" s="59" t="s">
        <v>11160</v>
      </c>
      <c r="B5716" s="60" t="s">
        <v>11161</v>
      </c>
      <c r="C5716" s="61">
        <v>0</v>
      </c>
    </row>
    <row r="5717" spans="1:3">
      <c r="A5717" s="62" t="s">
        <v>11162</v>
      </c>
      <c r="B5717" s="63" t="s">
        <v>11163</v>
      </c>
      <c r="C5717" s="64">
        <v>0</v>
      </c>
    </row>
    <row r="5718" spans="1:3">
      <c r="A5718" s="59" t="s">
        <v>11164</v>
      </c>
      <c r="B5718" s="60" t="s">
        <v>11165</v>
      </c>
      <c r="C5718" s="61">
        <v>0</v>
      </c>
    </row>
    <row r="5719" spans="1:3">
      <c r="A5719" s="62" t="s">
        <v>11166</v>
      </c>
      <c r="B5719" s="63" t="s">
        <v>11167</v>
      </c>
      <c r="C5719" s="64">
        <v>0</v>
      </c>
    </row>
    <row r="5720" spans="1:3">
      <c r="A5720" s="59" t="s">
        <v>11168</v>
      </c>
      <c r="B5720" s="60" t="s">
        <v>11169</v>
      </c>
      <c r="C5720" s="61">
        <v>0</v>
      </c>
    </row>
    <row r="5721" spans="1:3">
      <c r="A5721" s="62" t="s">
        <v>11170</v>
      </c>
      <c r="B5721" s="63" t="s">
        <v>11171</v>
      </c>
      <c r="C5721" s="64">
        <v>0</v>
      </c>
    </row>
    <row r="5722" spans="1:3">
      <c r="A5722" s="59" t="s">
        <v>11172</v>
      </c>
      <c r="B5722" s="60" t="s">
        <v>11173</v>
      </c>
      <c r="C5722" s="61">
        <v>0</v>
      </c>
    </row>
    <row r="5723" spans="1:3">
      <c r="A5723" s="62" t="s">
        <v>11174</v>
      </c>
      <c r="B5723" s="63" t="s">
        <v>11175</v>
      </c>
      <c r="C5723" s="64">
        <v>0</v>
      </c>
    </row>
    <row r="5724" spans="1:3">
      <c r="A5724" s="59" t="s">
        <v>11176</v>
      </c>
      <c r="B5724" s="60" t="s">
        <v>11177</v>
      </c>
      <c r="C5724" s="61">
        <v>0</v>
      </c>
    </row>
    <row r="5725" spans="1:3">
      <c r="A5725" s="62" t="s">
        <v>11178</v>
      </c>
      <c r="B5725" s="63" t="s">
        <v>11179</v>
      </c>
      <c r="C5725" s="64">
        <v>0</v>
      </c>
    </row>
    <row r="5726" spans="1:3">
      <c r="A5726" s="59" t="s">
        <v>11180</v>
      </c>
      <c r="B5726" s="60" t="s">
        <v>11181</v>
      </c>
      <c r="C5726" s="61">
        <v>0</v>
      </c>
    </row>
    <row r="5727" spans="1:3">
      <c r="A5727" s="62" t="s">
        <v>11182</v>
      </c>
      <c r="B5727" s="63" t="s">
        <v>11183</v>
      </c>
      <c r="C5727" s="64">
        <v>0</v>
      </c>
    </row>
    <row r="5728" spans="1:3">
      <c r="A5728" s="59" t="s">
        <v>11184</v>
      </c>
      <c r="B5728" s="60" t="s">
        <v>11185</v>
      </c>
      <c r="C5728" s="61">
        <v>0</v>
      </c>
    </row>
    <row r="5729" spans="1:3">
      <c r="A5729" s="62" t="s">
        <v>11186</v>
      </c>
      <c r="B5729" s="63" t="s">
        <v>11187</v>
      </c>
      <c r="C5729" s="64">
        <v>0</v>
      </c>
    </row>
    <row r="5730" spans="1:3">
      <c r="A5730" s="59" t="s">
        <v>11188</v>
      </c>
      <c r="B5730" s="60" t="s">
        <v>11189</v>
      </c>
      <c r="C5730" s="61">
        <v>0</v>
      </c>
    </row>
    <row r="5731" spans="1:3">
      <c r="A5731" s="62" t="s">
        <v>11190</v>
      </c>
      <c r="B5731" s="63" t="s">
        <v>11191</v>
      </c>
      <c r="C5731" s="64">
        <v>0</v>
      </c>
    </row>
    <row r="5732" spans="1:3">
      <c r="A5732" s="59" t="s">
        <v>11192</v>
      </c>
      <c r="B5732" s="60" t="s">
        <v>11193</v>
      </c>
      <c r="C5732" s="61">
        <v>0</v>
      </c>
    </row>
    <row r="5733" spans="1:3">
      <c r="A5733" s="62" t="s">
        <v>11194</v>
      </c>
      <c r="B5733" s="63" t="s">
        <v>11195</v>
      </c>
      <c r="C5733" s="64">
        <v>0</v>
      </c>
    </row>
    <row r="5734" spans="1:3">
      <c r="A5734" s="59" t="s">
        <v>11196</v>
      </c>
      <c r="B5734" s="60" t="s">
        <v>11197</v>
      </c>
      <c r="C5734" s="61">
        <v>0</v>
      </c>
    </row>
    <row r="5735" spans="1:3">
      <c r="A5735" s="62" t="s">
        <v>11198</v>
      </c>
      <c r="B5735" s="63" t="s">
        <v>11199</v>
      </c>
      <c r="C5735" s="64">
        <v>0</v>
      </c>
    </row>
    <row r="5736" spans="1:3">
      <c r="A5736" s="59" t="s">
        <v>11200</v>
      </c>
      <c r="B5736" s="60" t="s">
        <v>11201</v>
      </c>
      <c r="C5736" s="61">
        <v>0</v>
      </c>
    </row>
    <row r="5737" spans="1:3">
      <c r="A5737" s="62" t="s">
        <v>11202</v>
      </c>
      <c r="B5737" s="63" t="s">
        <v>11203</v>
      </c>
      <c r="C5737" s="64">
        <v>0</v>
      </c>
    </row>
    <row r="5738" spans="1:3">
      <c r="A5738" s="59" t="s">
        <v>11204</v>
      </c>
      <c r="B5738" s="60" t="s">
        <v>11205</v>
      </c>
      <c r="C5738" s="61">
        <v>0</v>
      </c>
    </row>
    <row r="5739" spans="1:3">
      <c r="A5739" s="62" t="s">
        <v>11206</v>
      </c>
      <c r="B5739" s="63" t="s">
        <v>11207</v>
      </c>
      <c r="C5739" s="64">
        <v>0</v>
      </c>
    </row>
    <row r="5740" spans="1:3">
      <c r="A5740" s="59" t="s">
        <v>11208</v>
      </c>
      <c r="B5740" s="60" t="s">
        <v>11209</v>
      </c>
      <c r="C5740" s="61">
        <v>0</v>
      </c>
    </row>
    <row r="5741" spans="1:3">
      <c r="A5741" s="62" t="s">
        <v>11210</v>
      </c>
      <c r="B5741" s="63" t="s">
        <v>11211</v>
      </c>
      <c r="C5741" s="64">
        <v>0</v>
      </c>
    </row>
    <row r="5742" spans="1:3">
      <c r="A5742" s="59" t="s">
        <v>11212</v>
      </c>
      <c r="B5742" s="60" t="s">
        <v>11213</v>
      </c>
      <c r="C5742" s="61">
        <v>0</v>
      </c>
    </row>
    <row r="5743" spans="1:3">
      <c r="A5743" s="62" t="s">
        <v>11214</v>
      </c>
      <c r="B5743" s="63" t="s">
        <v>11215</v>
      </c>
      <c r="C5743" s="64">
        <v>0</v>
      </c>
    </row>
    <row r="5744" spans="1:3">
      <c r="A5744" s="59" t="s">
        <v>11216</v>
      </c>
      <c r="B5744" s="60" t="s">
        <v>11217</v>
      </c>
      <c r="C5744" s="61">
        <v>0</v>
      </c>
    </row>
    <row r="5745" spans="1:3">
      <c r="A5745" s="62" t="s">
        <v>11218</v>
      </c>
      <c r="B5745" s="63" t="s">
        <v>11219</v>
      </c>
      <c r="C5745" s="64">
        <v>2.1999999999999999E-2</v>
      </c>
    </row>
    <row r="5746" spans="1:3">
      <c r="A5746" s="59" t="s">
        <v>11220</v>
      </c>
      <c r="B5746" s="60" t="s">
        <v>11221</v>
      </c>
      <c r="C5746" s="61">
        <v>2.1999999999999999E-2</v>
      </c>
    </row>
    <row r="5747" spans="1:3">
      <c r="A5747" s="62" t="s">
        <v>11222</v>
      </c>
      <c r="B5747" s="63" t="s">
        <v>11223</v>
      </c>
      <c r="C5747" s="64">
        <v>0</v>
      </c>
    </row>
    <row r="5748" spans="1:3">
      <c r="A5748" s="59" t="s">
        <v>11224</v>
      </c>
      <c r="B5748" s="60" t="s">
        <v>11225</v>
      </c>
      <c r="C5748" s="61">
        <v>0</v>
      </c>
    </row>
    <row r="5749" spans="1:3">
      <c r="A5749" s="62" t="s">
        <v>11226</v>
      </c>
      <c r="B5749" s="63" t="s">
        <v>11227</v>
      </c>
      <c r="C5749" s="64">
        <v>0</v>
      </c>
    </row>
    <row r="5750" spans="1:3">
      <c r="A5750" s="59" t="s">
        <v>11228</v>
      </c>
      <c r="B5750" s="60" t="s">
        <v>11229</v>
      </c>
      <c r="C5750" s="61">
        <v>0</v>
      </c>
    </row>
    <row r="5751" spans="1:3">
      <c r="A5751" s="62" t="s">
        <v>11230</v>
      </c>
      <c r="B5751" s="63" t="s">
        <v>11231</v>
      </c>
      <c r="C5751" s="64">
        <v>0</v>
      </c>
    </row>
    <row r="5752" spans="1:3">
      <c r="A5752" s="59" t="s">
        <v>11232</v>
      </c>
      <c r="B5752" s="60" t="s">
        <v>11233</v>
      </c>
      <c r="C5752" s="61">
        <v>0</v>
      </c>
    </row>
    <row r="5753" spans="1:3">
      <c r="A5753" s="62" t="s">
        <v>11234</v>
      </c>
      <c r="B5753" s="63" t="s">
        <v>11235</v>
      </c>
      <c r="C5753" s="64">
        <v>0</v>
      </c>
    </row>
    <row r="5754" spans="1:3">
      <c r="A5754" s="59" t="s">
        <v>11236</v>
      </c>
      <c r="B5754" s="60" t="s">
        <v>11237</v>
      </c>
      <c r="C5754" s="61">
        <v>0</v>
      </c>
    </row>
    <row r="5755" spans="1:3">
      <c r="A5755" s="62" t="s">
        <v>11238</v>
      </c>
      <c r="B5755" s="63" t="s">
        <v>11239</v>
      </c>
      <c r="C5755" s="64">
        <v>0</v>
      </c>
    </row>
    <row r="5756" spans="1:3">
      <c r="A5756" s="59" t="s">
        <v>11240</v>
      </c>
      <c r="B5756" s="60" t="s">
        <v>11241</v>
      </c>
      <c r="C5756" s="61">
        <v>0</v>
      </c>
    </row>
    <row r="5757" spans="1:3">
      <c r="A5757" s="62" t="s">
        <v>11242</v>
      </c>
      <c r="B5757" s="63" t="s">
        <v>11243</v>
      </c>
      <c r="C5757" s="64">
        <v>0</v>
      </c>
    </row>
    <row r="5758" spans="1:3">
      <c r="A5758" s="59" t="s">
        <v>11244</v>
      </c>
      <c r="B5758" s="60" t="s">
        <v>11245</v>
      </c>
      <c r="C5758" s="61">
        <v>0</v>
      </c>
    </row>
    <row r="5759" spans="1:3">
      <c r="A5759" s="62" t="s">
        <v>11246</v>
      </c>
      <c r="B5759" s="63" t="s">
        <v>11247</v>
      </c>
      <c r="C5759" s="64">
        <v>0</v>
      </c>
    </row>
    <row r="5760" spans="1:3">
      <c r="A5760" s="59" t="s">
        <v>11248</v>
      </c>
      <c r="B5760" s="60" t="s">
        <v>11249</v>
      </c>
      <c r="C5760" s="61">
        <v>0</v>
      </c>
    </row>
    <row r="5761" spans="1:3">
      <c r="A5761" s="62" t="s">
        <v>11250</v>
      </c>
      <c r="B5761" s="63" t="s">
        <v>11251</v>
      </c>
      <c r="C5761" s="64">
        <v>0</v>
      </c>
    </row>
    <row r="5762" spans="1:3">
      <c r="A5762" s="59" t="s">
        <v>11252</v>
      </c>
      <c r="B5762" s="60" t="s">
        <v>11253</v>
      </c>
      <c r="C5762" s="61">
        <v>0</v>
      </c>
    </row>
    <row r="5763" spans="1:3">
      <c r="A5763" s="62" t="s">
        <v>11254</v>
      </c>
      <c r="B5763" s="63" t="s">
        <v>11255</v>
      </c>
      <c r="C5763" s="64">
        <v>0</v>
      </c>
    </row>
    <row r="5764" spans="1:3">
      <c r="A5764" s="59" t="s">
        <v>11256</v>
      </c>
      <c r="B5764" s="60" t="s">
        <v>11257</v>
      </c>
      <c r="C5764" s="61">
        <v>0</v>
      </c>
    </row>
    <row r="5765" spans="1:3">
      <c r="A5765" s="62" t="s">
        <v>11258</v>
      </c>
      <c r="B5765" s="63" t="s">
        <v>11259</v>
      </c>
      <c r="C5765" s="64">
        <v>0</v>
      </c>
    </row>
    <row r="5766" spans="1:3">
      <c r="A5766" s="59" t="s">
        <v>11260</v>
      </c>
      <c r="B5766" s="60" t="s">
        <v>1637</v>
      </c>
      <c r="C5766" s="61">
        <v>6.0000000000000001E-3</v>
      </c>
    </row>
    <row r="5767" spans="1:3">
      <c r="A5767" s="62" t="s">
        <v>11261</v>
      </c>
      <c r="B5767" s="63" t="s">
        <v>11262</v>
      </c>
      <c r="C5767" s="64">
        <v>0</v>
      </c>
    </row>
    <row r="5768" spans="1:3">
      <c r="A5768" s="59" t="s">
        <v>11263</v>
      </c>
      <c r="B5768" s="60" t="s">
        <v>11264</v>
      </c>
      <c r="C5768" s="61">
        <v>0</v>
      </c>
    </row>
    <row r="5769" spans="1:3">
      <c r="A5769" s="62" t="s">
        <v>11265</v>
      </c>
      <c r="B5769" s="63" t="s">
        <v>11266</v>
      </c>
      <c r="C5769" s="64">
        <v>0</v>
      </c>
    </row>
    <row r="5770" spans="1:3">
      <c r="A5770" s="59" t="s">
        <v>11267</v>
      </c>
      <c r="B5770" s="60" t="s">
        <v>11268</v>
      </c>
      <c r="C5770" s="61">
        <v>0</v>
      </c>
    </row>
    <row r="5771" spans="1:3">
      <c r="A5771" s="62" t="s">
        <v>11269</v>
      </c>
      <c r="B5771" s="63" t="s">
        <v>11270</v>
      </c>
      <c r="C5771" s="64">
        <v>0</v>
      </c>
    </row>
    <row r="5772" spans="1:3">
      <c r="A5772" s="59" t="s">
        <v>11271</v>
      </c>
      <c r="B5772" s="60" t="s">
        <v>11272</v>
      </c>
      <c r="C5772" s="61">
        <v>0</v>
      </c>
    </row>
    <row r="5773" spans="1:3">
      <c r="A5773" s="62" t="s">
        <v>11273</v>
      </c>
      <c r="B5773" s="63" t="s">
        <v>11274</v>
      </c>
      <c r="C5773" s="64">
        <v>0</v>
      </c>
    </row>
    <row r="5774" spans="1:3">
      <c r="A5774" s="59" t="s">
        <v>11275</v>
      </c>
      <c r="B5774" s="60" t="s">
        <v>11276</v>
      </c>
      <c r="C5774" s="61">
        <v>0</v>
      </c>
    </row>
    <row r="5775" spans="1:3">
      <c r="A5775" s="62" t="s">
        <v>11277</v>
      </c>
      <c r="B5775" s="63" t="s">
        <v>11278</v>
      </c>
      <c r="C5775" s="64">
        <v>0</v>
      </c>
    </row>
    <row r="5776" spans="1:3">
      <c r="A5776" s="59" t="s">
        <v>11279</v>
      </c>
      <c r="B5776" s="60" t="s">
        <v>11280</v>
      </c>
      <c r="C5776" s="61">
        <v>0</v>
      </c>
    </row>
    <row r="5777" spans="1:3">
      <c r="A5777" s="62" t="s">
        <v>11281</v>
      </c>
      <c r="B5777" s="63" t="s">
        <v>11282</v>
      </c>
      <c r="C5777" s="64">
        <v>0</v>
      </c>
    </row>
    <row r="5778" spans="1:3">
      <c r="A5778" s="59" t="s">
        <v>11283</v>
      </c>
      <c r="B5778" s="60" t="s">
        <v>11284</v>
      </c>
      <c r="C5778" s="61">
        <v>0</v>
      </c>
    </row>
    <row r="5779" spans="1:3">
      <c r="A5779" s="62" t="s">
        <v>11285</v>
      </c>
      <c r="B5779" s="63" t="s">
        <v>11286</v>
      </c>
      <c r="C5779" s="64">
        <v>0</v>
      </c>
    </row>
    <row r="5780" spans="1:3">
      <c r="A5780" s="59" t="s">
        <v>11287</v>
      </c>
      <c r="B5780" s="60" t="s">
        <v>11288</v>
      </c>
      <c r="C5780" s="61">
        <v>0</v>
      </c>
    </row>
    <row r="5781" spans="1:3">
      <c r="A5781" s="62" t="s">
        <v>11289</v>
      </c>
      <c r="B5781" s="63" t="s">
        <v>11290</v>
      </c>
      <c r="C5781" s="64">
        <v>0</v>
      </c>
    </row>
    <row r="5782" spans="1:3">
      <c r="A5782" s="59" t="s">
        <v>11291</v>
      </c>
      <c r="B5782" s="60" t="s">
        <v>11292</v>
      </c>
      <c r="C5782" s="61">
        <v>0</v>
      </c>
    </row>
    <row r="5783" spans="1:3">
      <c r="A5783" s="62" t="s">
        <v>11293</v>
      </c>
      <c r="B5783" s="63" t="s">
        <v>11294</v>
      </c>
      <c r="C5783" s="64">
        <v>0</v>
      </c>
    </row>
    <row r="5784" spans="1:3">
      <c r="A5784" s="59" t="s">
        <v>11295</v>
      </c>
      <c r="B5784" s="60" t="s">
        <v>11296</v>
      </c>
      <c r="C5784" s="61">
        <v>0</v>
      </c>
    </row>
    <row r="5785" spans="1:3">
      <c r="A5785" s="62" t="s">
        <v>11297</v>
      </c>
      <c r="B5785" s="63" t="s">
        <v>11298</v>
      </c>
      <c r="C5785" s="64">
        <v>0</v>
      </c>
    </row>
    <row r="5786" spans="1:3">
      <c r="A5786" s="59" t="s">
        <v>11299</v>
      </c>
      <c r="B5786" s="60" t="s">
        <v>11300</v>
      </c>
      <c r="C5786" s="61">
        <v>0</v>
      </c>
    </row>
    <row r="5787" spans="1:3">
      <c r="A5787" s="62" t="s">
        <v>11301</v>
      </c>
      <c r="B5787" s="63" t="s">
        <v>11302</v>
      </c>
      <c r="C5787" s="64">
        <v>0</v>
      </c>
    </row>
    <row r="5788" spans="1:3">
      <c r="A5788" s="59" t="s">
        <v>11303</v>
      </c>
      <c r="B5788" s="60" t="s">
        <v>11304</v>
      </c>
      <c r="C5788" s="61">
        <v>0</v>
      </c>
    </row>
    <row r="5789" spans="1:3">
      <c r="A5789" s="62" t="s">
        <v>11305</v>
      </c>
      <c r="B5789" s="63" t="s">
        <v>11306</v>
      </c>
      <c r="C5789" s="64">
        <v>0</v>
      </c>
    </row>
    <row r="5790" spans="1:3">
      <c r="A5790" s="59" t="s">
        <v>11307</v>
      </c>
      <c r="B5790" s="60" t="s">
        <v>11308</v>
      </c>
      <c r="C5790" s="61">
        <v>0</v>
      </c>
    </row>
    <row r="5791" spans="1:3">
      <c r="A5791" s="62" t="s">
        <v>11309</v>
      </c>
      <c r="B5791" s="63" t="s">
        <v>11310</v>
      </c>
      <c r="C5791" s="64">
        <v>1.2E-2</v>
      </c>
    </row>
    <row r="5792" spans="1:3">
      <c r="A5792" s="59" t="s">
        <v>11311</v>
      </c>
      <c r="B5792" s="60" t="s">
        <v>11312</v>
      </c>
      <c r="C5792" s="61">
        <v>0</v>
      </c>
    </row>
    <row r="5793" spans="1:3">
      <c r="A5793" s="62" t="s">
        <v>11313</v>
      </c>
      <c r="B5793" s="63" t="s">
        <v>11314</v>
      </c>
      <c r="C5793" s="64">
        <v>0</v>
      </c>
    </row>
    <row r="5794" spans="1:3">
      <c r="A5794" s="59" t="s">
        <v>11315</v>
      </c>
      <c r="B5794" s="60" t="s">
        <v>11316</v>
      </c>
      <c r="C5794" s="61">
        <v>1E-3</v>
      </c>
    </row>
    <row r="5795" spans="1:3">
      <c r="A5795" s="62" t="s">
        <v>11317</v>
      </c>
      <c r="B5795" s="63" t="s">
        <v>11318</v>
      </c>
      <c r="C5795" s="64">
        <v>6.0000000000000001E-3</v>
      </c>
    </row>
    <row r="5796" spans="1:3">
      <c r="A5796" s="59" t="s">
        <v>11319</v>
      </c>
      <c r="B5796" s="60" t="s">
        <v>11320</v>
      </c>
      <c r="C5796" s="61">
        <v>2E-3</v>
      </c>
    </row>
    <row r="5797" spans="1:3">
      <c r="A5797" s="62" t="s">
        <v>11321</v>
      </c>
      <c r="B5797" s="63" t="s">
        <v>11322</v>
      </c>
      <c r="C5797" s="64">
        <v>7.0000000000000001E-3</v>
      </c>
    </row>
    <row r="5798" spans="1:3">
      <c r="A5798" s="59" t="s">
        <v>11323</v>
      </c>
      <c r="B5798" s="60" t="s">
        <v>11324</v>
      </c>
      <c r="C5798" s="61">
        <v>2.1999999999999999E-2</v>
      </c>
    </row>
    <row r="5799" spans="1:3">
      <c r="A5799" s="62" t="s">
        <v>11325</v>
      </c>
      <c r="B5799" s="63" t="s">
        <v>11326</v>
      </c>
      <c r="C5799" s="64">
        <v>0</v>
      </c>
    </row>
    <row r="5800" spans="1:3">
      <c r="A5800" s="59" t="s">
        <v>11327</v>
      </c>
      <c r="B5800" s="60" t="s">
        <v>11328</v>
      </c>
      <c r="C5800" s="61">
        <v>0</v>
      </c>
    </row>
    <row r="5801" spans="1:3">
      <c r="A5801" s="62" t="s">
        <v>11329</v>
      </c>
      <c r="B5801" s="63" t="s">
        <v>11330</v>
      </c>
      <c r="C5801" s="64">
        <v>0</v>
      </c>
    </row>
    <row r="5802" spans="1:3">
      <c r="A5802" s="59" t="s">
        <v>11331</v>
      </c>
      <c r="B5802" s="60" t="s">
        <v>11332</v>
      </c>
      <c r="C5802" s="61">
        <v>0</v>
      </c>
    </row>
    <row r="5803" spans="1:3">
      <c r="A5803" s="62" t="s">
        <v>11333</v>
      </c>
      <c r="B5803" s="63" t="s">
        <v>11334</v>
      </c>
      <c r="C5803" s="64">
        <v>0</v>
      </c>
    </row>
    <row r="5804" spans="1:3">
      <c r="A5804" s="59" t="s">
        <v>11335</v>
      </c>
      <c r="B5804" s="60" t="s">
        <v>11336</v>
      </c>
      <c r="C5804" s="61">
        <v>0</v>
      </c>
    </row>
    <row r="5805" spans="1:3">
      <c r="A5805" s="62" t="s">
        <v>11337</v>
      </c>
      <c r="B5805" s="63" t="s">
        <v>11338</v>
      </c>
      <c r="C5805" s="64">
        <v>0</v>
      </c>
    </row>
    <row r="5806" spans="1:3">
      <c r="A5806" s="59" t="s">
        <v>11339</v>
      </c>
      <c r="B5806" s="60" t="s">
        <v>11340</v>
      </c>
      <c r="C5806" s="61">
        <v>0</v>
      </c>
    </row>
    <row r="5807" spans="1:3">
      <c r="A5807" s="62" t="s">
        <v>11341</v>
      </c>
      <c r="B5807" s="63" t="s">
        <v>11342</v>
      </c>
      <c r="C5807" s="64">
        <v>0</v>
      </c>
    </row>
    <row r="5808" spans="1:3">
      <c r="A5808" s="59" t="s">
        <v>11343</v>
      </c>
      <c r="B5808" s="60" t="s">
        <v>11344</v>
      </c>
      <c r="C5808" s="61">
        <v>0</v>
      </c>
    </row>
    <row r="5809" spans="1:3">
      <c r="A5809" s="62" t="s">
        <v>11345</v>
      </c>
      <c r="B5809" s="63" t="s">
        <v>11346</v>
      </c>
      <c r="C5809" s="64">
        <v>6.0000000000000001E-3</v>
      </c>
    </row>
    <row r="5810" spans="1:3">
      <c r="A5810" s="59" t="s">
        <v>11347</v>
      </c>
      <c r="B5810" s="60" t="s">
        <v>11348</v>
      </c>
      <c r="C5810" s="61">
        <v>0</v>
      </c>
    </row>
    <row r="5811" spans="1:3">
      <c r="A5811" s="62" t="s">
        <v>11349</v>
      </c>
      <c r="B5811" s="63" t="s">
        <v>11350</v>
      </c>
      <c r="C5811" s="64">
        <v>0</v>
      </c>
    </row>
    <row r="5812" spans="1:3">
      <c r="A5812" s="59" t="s">
        <v>11351</v>
      </c>
      <c r="B5812" s="60" t="s">
        <v>11352</v>
      </c>
      <c r="C5812" s="61">
        <v>0</v>
      </c>
    </row>
    <row r="5813" spans="1:3">
      <c r="A5813" s="62" t="s">
        <v>11353</v>
      </c>
      <c r="B5813" s="63" t="s">
        <v>11354</v>
      </c>
      <c r="C5813" s="64">
        <v>0</v>
      </c>
    </row>
    <row r="5814" spans="1:3">
      <c r="A5814" s="59" t="s">
        <v>11355</v>
      </c>
      <c r="B5814" s="60" t="s">
        <v>11356</v>
      </c>
      <c r="C5814" s="61">
        <v>0</v>
      </c>
    </row>
    <row r="5815" spans="1:3">
      <c r="A5815" s="62" t="s">
        <v>11357</v>
      </c>
      <c r="B5815" s="63" t="s">
        <v>11358</v>
      </c>
      <c r="C5815" s="64">
        <v>0</v>
      </c>
    </row>
    <row r="5816" spans="1:3">
      <c r="A5816" s="59" t="s">
        <v>11359</v>
      </c>
      <c r="B5816" s="60" t="s">
        <v>11360</v>
      </c>
      <c r="C5816" s="61">
        <v>0</v>
      </c>
    </row>
    <row r="5817" spans="1:3">
      <c r="A5817" s="62" t="s">
        <v>11361</v>
      </c>
      <c r="B5817" s="63" t="s">
        <v>11362</v>
      </c>
      <c r="C5817" s="64">
        <v>0</v>
      </c>
    </row>
    <row r="5818" spans="1:3">
      <c r="A5818" s="59" t="s">
        <v>11363</v>
      </c>
      <c r="B5818" s="60" t="s">
        <v>11364</v>
      </c>
      <c r="C5818" s="61">
        <v>0</v>
      </c>
    </row>
    <row r="5819" spans="1:3">
      <c r="A5819" s="62" t="s">
        <v>11365</v>
      </c>
      <c r="B5819" s="63" t="s">
        <v>11366</v>
      </c>
      <c r="C5819" s="64">
        <v>0</v>
      </c>
    </row>
    <row r="5820" spans="1:3">
      <c r="A5820" s="59" t="s">
        <v>11367</v>
      </c>
      <c r="B5820" s="60" t="s">
        <v>11368</v>
      </c>
      <c r="C5820" s="61">
        <v>0</v>
      </c>
    </row>
    <row r="5821" spans="1:3">
      <c r="A5821" s="62" t="s">
        <v>11369</v>
      </c>
      <c r="B5821" s="63" t="s">
        <v>11370</v>
      </c>
      <c r="C5821" s="64">
        <v>0</v>
      </c>
    </row>
    <row r="5822" spans="1:3">
      <c r="A5822" s="59" t="s">
        <v>11371</v>
      </c>
      <c r="B5822" s="60" t="s">
        <v>11372</v>
      </c>
      <c r="C5822" s="61">
        <v>0</v>
      </c>
    </row>
    <row r="5823" spans="1:3">
      <c r="A5823" s="62" t="s">
        <v>11373</v>
      </c>
      <c r="B5823" s="63" t="s">
        <v>11374</v>
      </c>
      <c r="C5823" s="64">
        <v>0</v>
      </c>
    </row>
    <row r="5824" spans="1:3">
      <c r="A5824" s="59" t="s">
        <v>11375</v>
      </c>
      <c r="B5824" s="60" t="s">
        <v>11376</v>
      </c>
      <c r="C5824" s="61">
        <v>0</v>
      </c>
    </row>
    <row r="5825" spans="1:3">
      <c r="A5825" s="62" t="s">
        <v>11377</v>
      </c>
      <c r="B5825" s="63" t="s">
        <v>11378</v>
      </c>
      <c r="C5825" s="64">
        <v>0</v>
      </c>
    </row>
    <row r="5826" spans="1:3">
      <c r="A5826" s="59" t="s">
        <v>11379</v>
      </c>
      <c r="B5826" s="60" t="s">
        <v>11380</v>
      </c>
      <c r="C5826" s="61">
        <v>0</v>
      </c>
    </row>
    <row r="5827" spans="1:3">
      <c r="A5827" s="62" t="s">
        <v>11381</v>
      </c>
      <c r="B5827" s="63" t="s">
        <v>11382</v>
      </c>
      <c r="C5827" s="64">
        <v>0</v>
      </c>
    </row>
    <row r="5828" spans="1:3">
      <c r="A5828" s="59" t="s">
        <v>11383</v>
      </c>
      <c r="B5828" s="60" t="s">
        <v>11384</v>
      </c>
      <c r="C5828" s="61">
        <v>0</v>
      </c>
    </row>
    <row r="5829" spans="1:3">
      <c r="A5829" s="62" t="s">
        <v>11385</v>
      </c>
      <c r="B5829" s="63" t="s">
        <v>11386</v>
      </c>
      <c r="C5829" s="64">
        <v>0</v>
      </c>
    </row>
    <row r="5830" spans="1:3">
      <c r="A5830" s="59" t="s">
        <v>11387</v>
      </c>
      <c r="B5830" s="60" t="s">
        <v>11388</v>
      </c>
      <c r="C5830" s="61">
        <v>0</v>
      </c>
    </row>
    <row r="5831" spans="1:3">
      <c r="A5831" s="62" t="s">
        <v>11389</v>
      </c>
      <c r="B5831" s="63" t="s">
        <v>11390</v>
      </c>
      <c r="C5831" s="64">
        <v>0</v>
      </c>
    </row>
    <row r="5832" spans="1:3">
      <c r="A5832" s="59" t="s">
        <v>11391</v>
      </c>
      <c r="B5832" s="60" t="s">
        <v>11392</v>
      </c>
      <c r="C5832" s="61">
        <v>0</v>
      </c>
    </row>
    <row r="5833" spans="1:3">
      <c r="A5833" s="62" t="s">
        <v>11393</v>
      </c>
      <c r="B5833" s="63" t="s">
        <v>11394</v>
      </c>
      <c r="C5833" s="64">
        <v>8.0000000000000002E-3</v>
      </c>
    </row>
    <row r="5834" spans="1:3">
      <c r="A5834" s="59" t="s">
        <v>11395</v>
      </c>
      <c r="B5834" s="60" t="s">
        <v>11396</v>
      </c>
      <c r="C5834" s="61">
        <v>0.01</v>
      </c>
    </row>
    <row r="5835" spans="1:3">
      <c r="A5835" s="62" t="s">
        <v>11397</v>
      </c>
      <c r="B5835" s="63" t="s">
        <v>11398</v>
      </c>
      <c r="C5835" s="64">
        <v>1.2E-2</v>
      </c>
    </row>
    <row r="5836" spans="1:3">
      <c r="A5836" s="59" t="s">
        <v>11399</v>
      </c>
      <c r="B5836" s="60" t="s">
        <v>11400</v>
      </c>
      <c r="C5836" s="61">
        <v>0</v>
      </c>
    </row>
    <row r="5837" spans="1:3">
      <c r="A5837" s="62" t="s">
        <v>11401</v>
      </c>
      <c r="B5837" s="63" t="s">
        <v>11402</v>
      </c>
      <c r="C5837" s="64">
        <v>0</v>
      </c>
    </row>
    <row r="5838" spans="1:3">
      <c r="A5838" s="59" t="s">
        <v>11403</v>
      </c>
      <c r="B5838" s="60" t="s">
        <v>11404</v>
      </c>
      <c r="C5838" s="61">
        <v>0</v>
      </c>
    </row>
    <row r="5839" spans="1:3">
      <c r="A5839" s="62" t="s">
        <v>11405</v>
      </c>
      <c r="B5839" s="63" t="s">
        <v>11406</v>
      </c>
      <c r="C5839" s="64">
        <v>0</v>
      </c>
    </row>
    <row r="5840" spans="1:3">
      <c r="A5840" s="59" t="s">
        <v>11407</v>
      </c>
      <c r="B5840" s="60" t="s">
        <v>11408</v>
      </c>
      <c r="C5840" s="61">
        <v>0</v>
      </c>
    </row>
    <row r="5841" spans="1:3">
      <c r="A5841" s="62" t="s">
        <v>11409</v>
      </c>
      <c r="B5841" s="63" t="s">
        <v>11410</v>
      </c>
      <c r="C5841" s="64">
        <v>0</v>
      </c>
    </row>
    <row r="5842" spans="1:3">
      <c r="A5842" s="59" t="s">
        <v>11411</v>
      </c>
      <c r="B5842" s="60" t="s">
        <v>11412</v>
      </c>
      <c r="C5842" s="61">
        <v>0</v>
      </c>
    </row>
    <row r="5843" spans="1:3">
      <c r="A5843" s="62" t="s">
        <v>11413</v>
      </c>
      <c r="B5843" s="63" t="s">
        <v>11414</v>
      </c>
      <c r="C5843" s="64">
        <v>3.0000000000000001E-3</v>
      </c>
    </row>
    <row r="5844" spans="1:3">
      <c r="A5844" s="59" t="s">
        <v>11415</v>
      </c>
      <c r="B5844" s="60" t="s">
        <v>11416</v>
      </c>
      <c r="C5844" s="61">
        <v>2E-3</v>
      </c>
    </row>
    <row r="5845" spans="1:3">
      <c r="A5845" s="62" t="s">
        <v>11417</v>
      </c>
      <c r="B5845" s="63" t="s">
        <v>11418</v>
      </c>
      <c r="C5845" s="64">
        <v>2E-3</v>
      </c>
    </row>
    <row r="5846" spans="1:3">
      <c r="A5846" s="59" t="s">
        <v>11419</v>
      </c>
      <c r="B5846" s="60" t="s">
        <v>11420</v>
      </c>
      <c r="C5846" s="61">
        <v>2E-3</v>
      </c>
    </row>
    <row r="5847" spans="1:3">
      <c r="A5847" s="62" t="s">
        <v>11421</v>
      </c>
      <c r="B5847" s="63" t="s">
        <v>11422</v>
      </c>
      <c r="C5847" s="64">
        <v>3.0000000000000001E-3</v>
      </c>
    </row>
    <row r="5848" spans="1:3">
      <c r="A5848" s="59" t="s">
        <v>11423</v>
      </c>
      <c r="B5848" s="60" t="s">
        <v>11424</v>
      </c>
      <c r="C5848" s="61">
        <v>6.0000000000000001E-3</v>
      </c>
    </row>
    <row r="5849" spans="1:3">
      <c r="A5849" s="62" t="s">
        <v>11425</v>
      </c>
      <c r="B5849" s="63" t="s">
        <v>11426</v>
      </c>
      <c r="C5849" s="64">
        <v>1.2E-2</v>
      </c>
    </row>
    <row r="5850" spans="1:3">
      <c r="A5850" s="59" t="s">
        <v>11427</v>
      </c>
      <c r="B5850" s="60" t="s">
        <v>11428</v>
      </c>
      <c r="C5850" s="61">
        <v>0.02</v>
      </c>
    </row>
    <row r="5851" spans="1:3">
      <c r="A5851" s="62" t="s">
        <v>11429</v>
      </c>
      <c r="B5851" s="63" t="s">
        <v>11430</v>
      </c>
      <c r="C5851" s="64">
        <v>1E-3</v>
      </c>
    </row>
    <row r="5852" spans="1:3">
      <c r="A5852" s="59" t="s">
        <v>11431</v>
      </c>
      <c r="B5852" s="60" t="s">
        <v>11432</v>
      </c>
      <c r="C5852" s="61">
        <v>0</v>
      </c>
    </row>
    <row r="5853" spans="1:3">
      <c r="A5853" s="62" t="s">
        <v>11433</v>
      </c>
      <c r="B5853" s="63" t="s">
        <v>11434</v>
      </c>
      <c r="C5853" s="64">
        <v>1E-3</v>
      </c>
    </row>
    <row r="5854" spans="1:3">
      <c r="A5854" s="59" t="s">
        <v>11435</v>
      </c>
      <c r="B5854" s="60" t="s">
        <v>11436</v>
      </c>
      <c r="C5854" s="61">
        <v>6.0000000000000001E-3</v>
      </c>
    </row>
    <row r="5855" spans="1:3">
      <c r="A5855" s="62" t="s">
        <v>11437</v>
      </c>
      <c r="B5855" s="63" t="s">
        <v>11438</v>
      </c>
      <c r="C5855" s="64">
        <v>3.0000000000000001E-3</v>
      </c>
    </row>
    <row r="5856" spans="1:3">
      <c r="A5856" s="59" t="s">
        <v>11439</v>
      </c>
      <c r="B5856" s="60" t="s">
        <v>11440</v>
      </c>
      <c r="C5856" s="61">
        <v>0</v>
      </c>
    </row>
    <row r="5857" spans="1:3">
      <c r="A5857" s="62" t="s">
        <v>11441</v>
      </c>
      <c r="B5857" s="63" t="s">
        <v>11442</v>
      </c>
      <c r="C5857" s="64">
        <v>0</v>
      </c>
    </row>
    <row r="5858" spans="1:3">
      <c r="A5858" s="59" t="s">
        <v>11443</v>
      </c>
      <c r="B5858" s="60" t="s">
        <v>11444</v>
      </c>
      <c r="C5858" s="61">
        <v>1E-3</v>
      </c>
    </row>
    <row r="5859" spans="1:3">
      <c r="A5859" s="62" t="s">
        <v>11445</v>
      </c>
      <c r="B5859" s="63" t="s">
        <v>11446</v>
      </c>
      <c r="C5859" s="64">
        <v>1E-3</v>
      </c>
    </row>
    <row r="5860" spans="1:3">
      <c r="A5860" s="59" t="s">
        <v>11447</v>
      </c>
      <c r="B5860" s="60" t="s">
        <v>11448</v>
      </c>
      <c r="C5860" s="61">
        <v>0</v>
      </c>
    </row>
    <row r="5861" spans="1:3">
      <c r="A5861" s="62" t="s">
        <v>11449</v>
      </c>
      <c r="B5861" s="63" t="s">
        <v>11450</v>
      </c>
      <c r="C5861" s="64">
        <v>0</v>
      </c>
    </row>
    <row r="5862" spans="1:3">
      <c r="A5862" s="59" t="s">
        <v>11451</v>
      </c>
      <c r="B5862" s="60" t="s">
        <v>11452</v>
      </c>
      <c r="C5862" s="61">
        <v>0</v>
      </c>
    </row>
    <row r="5863" spans="1:3">
      <c r="A5863" s="62" t="s">
        <v>11453</v>
      </c>
      <c r="B5863" s="63" t="s">
        <v>11454</v>
      </c>
      <c r="C5863" s="64">
        <v>0</v>
      </c>
    </row>
    <row r="5864" spans="1:3">
      <c r="A5864" s="59" t="s">
        <v>11455</v>
      </c>
      <c r="B5864" s="60" t="s">
        <v>11456</v>
      </c>
      <c r="C5864" s="61">
        <v>0</v>
      </c>
    </row>
    <row r="5865" spans="1:3">
      <c r="A5865" s="62" t="s">
        <v>11457</v>
      </c>
      <c r="B5865" s="63" t="s">
        <v>11458</v>
      </c>
      <c r="C5865" s="64">
        <v>0</v>
      </c>
    </row>
    <row r="5866" spans="1:3">
      <c r="A5866" s="59" t="s">
        <v>11459</v>
      </c>
      <c r="B5866" s="60" t="s">
        <v>11460</v>
      </c>
      <c r="C5866" s="61">
        <v>0</v>
      </c>
    </row>
    <row r="5867" spans="1:3">
      <c r="A5867" s="62" t="s">
        <v>11461</v>
      </c>
      <c r="B5867" s="63" t="s">
        <v>11462</v>
      </c>
      <c r="C5867" s="64">
        <v>0</v>
      </c>
    </row>
    <row r="5868" spans="1:3">
      <c r="A5868" s="59" t="s">
        <v>11463</v>
      </c>
      <c r="B5868" s="60" t="s">
        <v>11464</v>
      </c>
      <c r="C5868" s="61">
        <v>0</v>
      </c>
    </row>
    <row r="5869" spans="1:3">
      <c r="A5869" s="62" t="s">
        <v>11465</v>
      </c>
      <c r="B5869" s="63" t="s">
        <v>11466</v>
      </c>
      <c r="C5869" s="64">
        <v>0</v>
      </c>
    </row>
    <row r="5870" spans="1:3">
      <c r="A5870" s="59" t="s">
        <v>11467</v>
      </c>
      <c r="B5870" s="60" t="s">
        <v>11468</v>
      </c>
      <c r="C5870" s="61">
        <v>0</v>
      </c>
    </row>
    <row r="5871" spans="1:3">
      <c r="A5871" s="62" t="s">
        <v>11469</v>
      </c>
      <c r="B5871" s="63" t="s">
        <v>11470</v>
      </c>
      <c r="C5871" s="64">
        <v>0</v>
      </c>
    </row>
    <row r="5872" spans="1:3">
      <c r="A5872" s="59" t="s">
        <v>11471</v>
      </c>
      <c r="B5872" s="60" t="s">
        <v>11472</v>
      </c>
      <c r="C5872" s="61">
        <v>0</v>
      </c>
    </row>
    <row r="5873" spans="1:3">
      <c r="A5873" s="62" t="s">
        <v>11473</v>
      </c>
      <c r="B5873" s="63" t="s">
        <v>11474</v>
      </c>
      <c r="C5873" s="64">
        <v>0</v>
      </c>
    </row>
    <row r="5874" spans="1:3">
      <c r="A5874" s="59" t="s">
        <v>11475</v>
      </c>
      <c r="B5874" s="60" t="s">
        <v>11476</v>
      </c>
      <c r="C5874" s="61">
        <v>2.9999999999999997E-4</v>
      </c>
    </row>
    <row r="5875" spans="1:3">
      <c r="A5875" s="62" t="s">
        <v>11477</v>
      </c>
      <c r="B5875" s="63" t="s">
        <v>11478</v>
      </c>
      <c r="C5875" s="64">
        <v>0</v>
      </c>
    </row>
    <row r="5876" spans="1:3">
      <c r="A5876" s="59" t="s">
        <v>11479</v>
      </c>
      <c r="B5876" s="60" t="s">
        <v>11480</v>
      </c>
      <c r="C5876" s="61">
        <v>5.0000000000000001E-3</v>
      </c>
    </row>
    <row r="5877" spans="1:3">
      <c r="A5877" s="62" t="s">
        <v>11481</v>
      </c>
      <c r="B5877" s="63" t="s">
        <v>11482</v>
      </c>
      <c r="C5877" s="64">
        <v>8.0000000000000002E-3</v>
      </c>
    </row>
    <row r="5878" spans="1:3">
      <c r="A5878" s="59" t="s">
        <v>11483</v>
      </c>
      <c r="B5878" s="60" t="s">
        <v>11484</v>
      </c>
      <c r="C5878" s="61">
        <v>8.9999999999999993E-3</v>
      </c>
    </row>
    <row r="5879" spans="1:3">
      <c r="A5879" s="62" t="s">
        <v>11485</v>
      </c>
      <c r="B5879" s="63" t="s">
        <v>11486</v>
      </c>
      <c r="C5879" s="64">
        <v>1.4E-2</v>
      </c>
    </row>
    <row r="5880" spans="1:3">
      <c r="A5880" s="59" t="s">
        <v>11487</v>
      </c>
      <c r="B5880" s="60" t="s">
        <v>11488</v>
      </c>
      <c r="C5880" s="61">
        <v>2.5999999999999999E-2</v>
      </c>
    </row>
    <row r="5881" spans="1:3">
      <c r="A5881" s="62" t="s">
        <v>11489</v>
      </c>
      <c r="B5881" s="63" t="s">
        <v>11490</v>
      </c>
      <c r="C5881" s="64">
        <v>3.1E-2</v>
      </c>
    </row>
    <row r="5882" spans="1:3">
      <c r="A5882" s="59" t="s">
        <v>11491</v>
      </c>
      <c r="B5882" s="60" t="s">
        <v>11492</v>
      </c>
      <c r="C5882" s="61">
        <v>3.6999999999999998E-2</v>
      </c>
    </row>
    <row r="5883" spans="1:3">
      <c r="A5883" s="62" t="s">
        <v>11493</v>
      </c>
      <c r="B5883" s="63" t="s">
        <v>11494</v>
      </c>
      <c r="C5883" s="64">
        <v>2E-3</v>
      </c>
    </row>
    <row r="5884" spans="1:3">
      <c r="A5884" s="59" t="s">
        <v>11495</v>
      </c>
      <c r="B5884" s="60" t="s">
        <v>11496</v>
      </c>
      <c r="C5884" s="61">
        <v>3.0000000000000001E-3</v>
      </c>
    </row>
    <row r="5885" spans="1:3">
      <c r="A5885" s="62" t="s">
        <v>11497</v>
      </c>
      <c r="B5885" s="63" t="s">
        <v>11498</v>
      </c>
      <c r="C5885" s="64">
        <v>3.0000000000000001E-3</v>
      </c>
    </row>
    <row r="5886" spans="1:3">
      <c r="A5886" s="59" t="s">
        <v>11499</v>
      </c>
      <c r="B5886" s="60" t="s">
        <v>11500</v>
      </c>
      <c r="C5886" s="61">
        <v>2.1999999999999999E-2</v>
      </c>
    </row>
    <row r="5887" spans="1:3">
      <c r="A5887" s="62" t="s">
        <v>11501</v>
      </c>
      <c r="B5887" s="63" t="s">
        <v>11502</v>
      </c>
      <c r="C5887" s="64">
        <v>0.02</v>
      </c>
    </row>
    <row r="5888" spans="1:3">
      <c r="A5888" s="59" t="s">
        <v>11503</v>
      </c>
      <c r="B5888" s="60" t="s">
        <v>11504</v>
      </c>
      <c r="C5888" s="61">
        <v>1E-3</v>
      </c>
    </row>
    <row r="5889" spans="1:3">
      <c r="A5889" s="62" t="s">
        <v>11505</v>
      </c>
      <c r="B5889" s="63" t="s">
        <v>11506</v>
      </c>
      <c r="C5889" s="64">
        <v>1E-3</v>
      </c>
    </row>
    <row r="5890" spans="1:3">
      <c r="A5890" s="59" t="s">
        <v>11507</v>
      </c>
      <c r="B5890" s="60" t="s">
        <v>11508</v>
      </c>
      <c r="C5890" s="61">
        <v>4.4999999999999998E-2</v>
      </c>
    </row>
    <row r="5891" spans="1:3">
      <c r="A5891" s="62" t="s">
        <v>11509</v>
      </c>
      <c r="B5891" s="63" t="s">
        <v>11510</v>
      </c>
      <c r="C5891" s="64">
        <v>9.0999999999999998E-2</v>
      </c>
    </row>
    <row r="5892" spans="1:3">
      <c r="A5892" s="59" t="s">
        <v>11511</v>
      </c>
      <c r="B5892" s="60" t="s">
        <v>11512</v>
      </c>
      <c r="C5892" s="61">
        <v>6.0000000000000001E-3</v>
      </c>
    </row>
    <row r="5893" spans="1:3">
      <c r="A5893" s="62" t="s">
        <v>11513</v>
      </c>
      <c r="B5893" s="63" t="s">
        <v>11514</v>
      </c>
      <c r="C5893" s="64">
        <v>4.0000000000000001E-3</v>
      </c>
    </row>
    <row r="5894" spans="1:3">
      <c r="A5894" s="59" t="s">
        <v>11515</v>
      </c>
      <c r="B5894" s="60" t="s">
        <v>11516</v>
      </c>
      <c r="C5894" s="61">
        <v>4.0000000000000001E-3</v>
      </c>
    </row>
    <row r="5895" spans="1:3">
      <c r="A5895" s="62" t="s">
        <v>11517</v>
      </c>
      <c r="B5895" s="63" t="s">
        <v>11518</v>
      </c>
      <c r="C5895" s="64">
        <v>8.9999999999999993E-3</v>
      </c>
    </row>
    <row r="5896" spans="1:3">
      <c r="A5896" s="59" t="s">
        <v>11519</v>
      </c>
      <c r="B5896" s="60" t="s">
        <v>11520</v>
      </c>
      <c r="C5896" s="61">
        <v>0</v>
      </c>
    </row>
    <row r="5897" spans="1:3">
      <c r="A5897" s="62" t="s">
        <v>11521</v>
      </c>
      <c r="B5897" s="63" t="s">
        <v>11522</v>
      </c>
      <c r="C5897" s="64">
        <v>0</v>
      </c>
    </row>
    <row r="5898" spans="1:3">
      <c r="A5898" s="59" t="s">
        <v>11523</v>
      </c>
      <c r="B5898" s="60" t="s">
        <v>11524</v>
      </c>
      <c r="C5898" s="61">
        <v>0</v>
      </c>
    </row>
    <row r="5899" spans="1:3">
      <c r="A5899" s="62" t="s">
        <v>11525</v>
      </c>
      <c r="B5899" s="63" t="s">
        <v>11526</v>
      </c>
      <c r="C5899" s="64">
        <v>0</v>
      </c>
    </row>
    <row r="5900" spans="1:3">
      <c r="A5900" s="59" t="s">
        <v>11527</v>
      </c>
      <c r="B5900" s="60" t="s">
        <v>11528</v>
      </c>
      <c r="C5900" s="61">
        <v>0</v>
      </c>
    </row>
    <row r="5901" spans="1:3">
      <c r="A5901" s="62" t="s">
        <v>11529</v>
      </c>
      <c r="B5901" s="63" t="s">
        <v>11530</v>
      </c>
      <c r="C5901" s="64">
        <v>0</v>
      </c>
    </row>
    <row r="5902" spans="1:3">
      <c r="A5902" s="59" t="s">
        <v>11531</v>
      </c>
      <c r="B5902" s="60" t="s">
        <v>11532</v>
      </c>
      <c r="C5902" s="61">
        <v>0</v>
      </c>
    </row>
    <row r="5903" spans="1:3">
      <c r="A5903" s="62" t="s">
        <v>11533</v>
      </c>
      <c r="B5903" s="63" t="s">
        <v>11534</v>
      </c>
      <c r="C5903" s="64">
        <v>1E-3</v>
      </c>
    </row>
    <row r="5904" spans="1:3">
      <c r="A5904" s="59" t="s">
        <v>11535</v>
      </c>
      <c r="B5904" s="60" t="s">
        <v>11536</v>
      </c>
      <c r="C5904" s="61">
        <v>1E-3</v>
      </c>
    </row>
    <row r="5905" spans="1:3">
      <c r="A5905" s="62" t="s">
        <v>11537</v>
      </c>
      <c r="B5905" s="63" t="s">
        <v>11538</v>
      </c>
      <c r="C5905" s="64">
        <v>1E-3</v>
      </c>
    </row>
    <row r="5906" spans="1:3">
      <c r="A5906" s="59" t="s">
        <v>11539</v>
      </c>
      <c r="B5906" s="60" t="s">
        <v>11540</v>
      </c>
      <c r="C5906" s="61">
        <v>1E-3</v>
      </c>
    </row>
    <row r="5907" spans="1:3">
      <c r="A5907" s="62" t="s">
        <v>11541</v>
      </c>
      <c r="B5907" s="63" t="s">
        <v>11542</v>
      </c>
      <c r="C5907" s="64">
        <v>1E-3</v>
      </c>
    </row>
    <row r="5908" spans="1:3">
      <c r="A5908" s="59" t="s">
        <v>11543</v>
      </c>
      <c r="B5908" s="60" t="s">
        <v>11544</v>
      </c>
      <c r="C5908" s="61">
        <v>1E-3</v>
      </c>
    </row>
    <row r="5909" spans="1:3">
      <c r="A5909" s="62" t="s">
        <v>11545</v>
      </c>
      <c r="B5909" s="63" t="s">
        <v>11546</v>
      </c>
      <c r="C5909" s="64">
        <v>1E-3</v>
      </c>
    </row>
    <row r="5910" spans="1:3">
      <c r="A5910" s="59" t="s">
        <v>11547</v>
      </c>
      <c r="B5910" s="60" t="s">
        <v>11548</v>
      </c>
      <c r="C5910" s="61">
        <v>1E-3</v>
      </c>
    </row>
    <row r="5911" spans="1:3">
      <c r="A5911" s="62" t="s">
        <v>11549</v>
      </c>
      <c r="B5911" s="63" t="s">
        <v>11550</v>
      </c>
      <c r="C5911" s="64">
        <v>0.03</v>
      </c>
    </row>
    <row r="5912" spans="1:3">
      <c r="A5912" s="59" t="s">
        <v>11551</v>
      </c>
      <c r="B5912" s="60" t="s">
        <v>11552</v>
      </c>
      <c r="C5912" s="61">
        <v>1E-3</v>
      </c>
    </row>
    <row r="5913" spans="1:3">
      <c r="A5913" s="62" t="s">
        <v>11553</v>
      </c>
      <c r="B5913" s="63" t="s">
        <v>11554</v>
      </c>
      <c r="C5913" s="64">
        <v>1E-3</v>
      </c>
    </row>
    <row r="5914" spans="1:3">
      <c r="A5914" s="59" t="s">
        <v>11555</v>
      </c>
      <c r="B5914" s="60" t="s">
        <v>11556</v>
      </c>
      <c r="C5914" s="61">
        <v>1E-3</v>
      </c>
    </row>
    <row r="5915" spans="1:3">
      <c r="A5915" s="62" t="s">
        <v>11557</v>
      </c>
      <c r="B5915" s="63" t="s">
        <v>11558</v>
      </c>
      <c r="C5915" s="64">
        <v>0.02</v>
      </c>
    </row>
    <row r="5916" spans="1:3">
      <c r="A5916" s="59" t="s">
        <v>11559</v>
      </c>
      <c r="B5916" s="60" t="s">
        <v>11560</v>
      </c>
      <c r="C5916" s="61">
        <v>1E-3</v>
      </c>
    </row>
    <row r="5917" spans="1:3">
      <c r="A5917" s="62" t="s">
        <v>11561</v>
      </c>
      <c r="B5917" s="63" t="s">
        <v>11562</v>
      </c>
      <c r="C5917" s="64">
        <v>2.1000000000000001E-2</v>
      </c>
    </row>
    <row r="5918" spans="1:3">
      <c r="A5918" s="59" t="s">
        <v>11563</v>
      </c>
      <c r="B5918" s="60" t="s">
        <v>11564</v>
      </c>
      <c r="C5918" s="61">
        <v>3.3000000000000002E-2</v>
      </c>
    </row>
    <row r="5919" spans="1:3">
      <c r="A5919" s="62" t="s">
        <v>11565</v>
      </c>
      <c r="B5919" s="63" t="s">
        <v>11566</v>
      </c>
      <c r="C5919" s="64">
        <v>4.0000000000000001E-3</v>
      </c>
    </row>
    <row r="5920" spans="1:3">
      <c r="A5920" s="59" t="s">
        <v>11567</v>
      </c>
      <c r="B5920" s="60" t="s">
        <v>11568</v>
      </c>
      <c r="C5920" s="61">
        <v>0.02</v>
      </c>
    </row>
    <row r="5921" spans="1:3">
      <c r="A5921" s="62" t="s">
        <v>11569</v>
      </c>
      <c r="B5921" s="63" t="s">
        <v>11570</v>
      </c>
      <c r="C5921" s="64">
        <v>2.4E-2</v>
      </c>
    </row>
    <row r="5922" spans="1:3">
      <c r="A5922" s="59" t="s">
        <v>11571</v>
      </c>
      <c r="B5922" s="60" t="s">
        <v>11572</v>
      </c>
      <c r="C5922" s="61">
        <v>6.7000000000000004E-2</v>
      </c>
    </row>
    <row r="5923" spans="1:3">
      <c r="A5923" s="62" t="s">
        <v>11573</v>
      </c>
      <c r="B5923" s="63" t="s">
        <v>11574</v>
      </c>
      <c r="C5923" s="64">
        <v>7.9000000000000001E-2</v>
      </c>
    </row>
    <row r="5924" spans="1:3">
      <c r="A5924" s="59" t="s">
        <v>11575</v>
      </c>
      <c r="B5924" s="60" t="s">
        <v>11576</v>
      </c>
      <c r="C5924" s="61">
        <v>2E-3</v>
      </c>
    </row>
    <row r="5925" spans="1:3">
      <c r="A5925" s="62" t="s">
        <v>11577</v>
      </c>
      <c r="B5925" s="63" t="s">
        <v>11578</v>
      </c>
      <c r="C5925" s="64">
        <v>0</v>
      </c>
    </row>
    <row r="5926" spans="1:3">
      <c r="A5926" s="59" t="s">
        <v>11579</v>
      </c>
      <c r="B5926" s="60" t="s">
        <v>11580</v>
      </c>
      <c r="C5926" s="61">
        <v>0</v>
      </c>
    </row>
    <row r="5927" spans="1:3">
      <c r="A5927" s="62" t="s">
        <v>11581</v>
      </c>
      <c r="B5927" s="63" t="s">
        <v>11582</v>
      </c>
      <c r="C5927" s="64">
        <v>0</v>
      </c>
    </row>
    <row r="5928" spans="1:3">
      <c r="A5928" s="59" t="s">
        <v>11583</v>
      </c>
      <c r="B5928" s="60" t="s">
        <v>11584</v>
      </c>
      <c r="C5928" s="61">
        <v>5.0000000000000001E-3</v>
      </c>
    </row>
    <row r="5929" spans="1:3">
      <c r="A5929" s="62" t="s">
        <v>11585</v>
      </c>
      <c r="B5929" s="63" t="s">
        <v>11586</v>
      </c>
      <c r="C5929" s="64">
        <v>0</v>
      </c>
    </row>
    <row r="5930" spans="1:3">
      <c r="A5930" s="59" t="s">
        <v>11587</v>
      </c>
      <c r="B5930" s="60" t="s">
        <v>11588</v>
      </c>
      <c r="C5930" s="61">
        <v>0</v>
      </c>
    </row>
    <row r="5931" spans="1:3">
      <c r="A5931" s="62" t="s">
        <v>11589</v>
      </c>
      <c r="B5931" s="63" t="s">
        <v>11590</v>
      </c>
      <c r="C5931" s="64">
        <v>0</v>
      </c>
    </row>
    <row r="5932" spans="1:3">
      <c r="A5932" s="59" t="s">
        <v>11591</v>
      </c>
      <c r="B5932" s="60" t="s">
        <v>11592</v>
      </c>
      <c r="C5932" s="61">
        <v>0</v>
      </c>
    </row>
    <row r="5933" spans="1:3">
      <c r="A5933" s="62" t="s">
        <v>11593</v>
      </c>
      <c r="B5933" s="63" t="s">
        <v>11594</v>
      </c>
      <c r="C5933" s="64">
        <v>0</v>
      </c>
    </row>
    <row r="5934" spans="1:3">
      <c r="A5934" s="59" t="s">
        <v>11595</v>
      </c>
      <c r="B5934" s="60" t="s">
        <v>11596</v>
      </c>
      <c r="C5934" s="61">
        <v>0</v>
      </c>
    </row>
    <row r="5935" spans="1:3">
      <c r="A5935" s="62" t="s">
        <v>11597</v>
      </c>
      <c r="B5935" s="63" t="s">
        <v>11598</v>
      </c>
      <c r="C5935" s="64">
        <v>0</v>
      </c>
    </row>
    <row r="5936" spans="1:3">
      <c r="A5936" s="59" t="s">
        <v>11599</v>
      </c>
      <c r="B5936" s="60" t="s">
        <v>11600</v>
      </c>
      <c r="C5936" s="61">
        <v>0</v>
      </c>
    </row>
    <row r="5937" spans="1:3">
      <c r="A5937" s="62" t="s">
        <v>11601</v>
      </c>
      <c r="B5937" s="63" t="s">
        <v>11602</v>
      </c>
      <c r="C5937" s="64">
        <v>0</v>
      </c>
    </row>
    <row r="5938" spans="1:3">
      <c r="A5938" s="59" t="s">
        <v>11603</v>
      </c>
      <c r="B5938" s="60" t="s">
        <v>11604</v>
      </c>
      <c r="C5938" s="61">
        <v>0</v>
      </c>
    </row>
    <row r="5939" spans="1:3">
      <c r="A5939" s="62" t="s">
        <v>11605</v>
      </c>
      <c r="B5939" s="63" t="s">
        <v>11606</v>
      </c>
      <c r="C5939" s="64">
        <v>0</v>
      </c>
    </row>
    <row r="5940" spans="1:3">
      <c r="A5940" s="59" t="s">
        <v>11607</v>
      </c>
      <c r="B5940" s="60" t="s">
        <v>11608</v>
      </c>
      <c r="C5940" s="61">
        <v>0</v>
      </c>
    </row>
    <row r="5941" spans="1:3">
      <c r="A5941" s="62" t="s">
        <v>11609</v>
      </c>
      <c r="B5941" s="63" t="s">
        <v>11610</v>
      </c>
      <c r="C5941" s="64">
        <v>0</v>
      </c>
    </row>
    <row r="5942" spans="1:3">
      <c r="A5942" s="59" t="s">
        <v>11611</v>
      </c>
      <c r="B5942" s="60" t="s">
        <v>11612</v>
      </c>
      <c r="C5942" s="61">
        <v>0</v>
      </c>
    </row>
    <row r="5943" spans="1:3">
      <c r="A5943" s="62" t="s">
        <v>11613</v>
      </c>
      <c r="B5943" s="63" t="s">
        <v>11614</v>
      </c>
      <c r="C5943" s="64">
        <v>0</v>
      </c>
    </row>
    <row r="5944" spans="1:3">
      <c r="A5944" s="59" t="s">
        <v>11615</v>
      </c>
      <c r="B5944" s="60" t="s">
        <v>11616</v>
      </c>
      <c r="C5944" s="61">
        <v>0</v>
      </c>
    </row>
    <row r="5945" spans="1:3">
      <c r="A5945" s="62" t="s">
        <v>11617</v>
      </c>
      <c r="B5945" s="63" t="s">
        <v>11618</v>
      </c>
      <c r="C5945" s="64">
        <v>0</v>
      </c>
    </row>
    <row r="5946" spans="1:3">
      <c r="A5946" s="59" t="s">
        <v>11619</v>
      </c>
      <c r="B5946" s="60" t="s">
        <v>11620</v>
      </c>
      <c r="C5946" s="61">
        <v>0</v>
      </c>
    </row>
    <row r="5947" spans="1:3">
      <c r="A5947" s="62" t="s">
        <v>11621</v>
      </c>
      <c r="B5947" s="63" t="s">
        <v>11622</v>
      </c>
      <c r="C5947" s="64">
        <v>0</v>
      </c>
    </row>
    <row r="5948" spans="1:3">
      <c r="A5948" s="59" t="s">
        <v>11623</v>
      </c>
      <c r="B5948" s="60" t="s">
        <v>11624</v>
      </c>
      <c r="C5948" s="61">
        <v>0</v>
      </c>
    </row>
    <row r="5949" spans="1:3">
      <c r="A5949" s="62" t="s">
        <v>11625</v>
      </c>
      <c r="B5949" s="63" t="s">
        <v>11626</v>
      </c>
      <c r="C5949" s="64">
        <v>0</v>
      </c>
    </row>
    <row r="5950" spans="1:3">
      <c r="A5950" s="59" t="s">
        <v>11627</v>
      </c>
      <c r="B5950" s="60" t="s">
        <v>11628</v>
      </c>
      <c r="C5950" s="61">
        <v>0</v>
      </c>
    </row>
    <row r="5951" spans="1:3">
      <c r="A5951" s="62" t="s">
        <v>11629</v>
      </c>
      <c r="B5951" s="63" t="s">
        <v>11630</v>
      </c>
      <c r="C5951" s="64">
        <v>0</v>
      </c>
    </row>
    <row r="5952" spans="1:3">
      <c r="A5952" s="59" t="s">
        <v>11631</v>
      </c>
      <c r="B5952" s="60" t="s">
        <v>11632</v>
      </c>
      <c r="C5952" s="61">
        <v>0</v>
      </c>
    </row>
    <row r="5953" spans="1:3">
      <c r="A5953" s="62" t="s">
        <v>11633</v>
      </c>
      <c r="B5953" s="63" t="s">
        <v>11634</v>
      </c>
      <c r="C5953" s="64">
        <v>0</v>
      </c>
    </row>
    <row r="5954" spans="1:3">
      <c r="A5954" s="59" t="s">
        <v>11635</v>
      </c>
      <c r="B5954" s="60" t="s">
        <v>11636</v>
      </c>
      <c r="C5954" s="61">
        <v>0</v>
      </c>
    </row>
    <row r="5955" spans="1:3">
      <c r="A5955" s="62" t="s">
        <v>11637</v>
      </c>
      <c r="B5955" s="63" t="s">
        <v>11638</v>
      </c>
      <c r="C5955" s="64">
        <v>0</v>
      </c>
    </row>
    <row r="5956" spans="1:3">
      <c r="A5956" s="59" t="s">
        <v>11639</v>
      </c>
      <c r="B5956" s="60" t="s">
        <v>11640</v>
      </c>
      <c r="C5956" s="61">
        <v>0</v>
      </c>
    </row>
    <row r="5957" spans="1:3">
      <c r="A5957" s="62" t="s">
        <v>11641</v>
      </c>
      <c r="B5957" s="63" t="s">
        <v>11642</v>
      </c>
      <c r="C5957" s="64">
        <v>0</v>
      </c>
    </row>
    <row r="5958" spans="1:3">
      <c r="A5958" s="59" t="s">
        <v>11643</v>
      </c>
      <c r="B5958" s="60" t="s">
        <v>11644</v>
      </c>
      <c r="C5958" s="61">
        <v>0</v>
      </c>
    </row>
    <row r="5959" spans="1:3">
      <c r="A5959" s="62" t="s">
        <v>11645</v>
      </c>
      <c r="B5959" s="63" t="s">
        <v>11646</v>
      </c>
      <c r="C5959" s="64">
        <v>0</v>
      </c>
    </row>
    <row r="5960" spans="1:3">
      <c r="A5960" s="59" t="s">
        <v>11647</v>
      </c>
      <c r="B5960" s="60" t="s">
        <v>11648</v>
      </c>
      <c r="C5960" s="61">
        <v>0</v>
      </c>
    </row>
    <row r="5961" spans="1:3">
      <c r="A5961" s="62" t="s">
        <v>11649</v>
      </c>
      <c r="B5961" s="63" t="s">
        <v>11650</v>
      </c>
      <c r="C5961" s="64">
        <v>0</v>
      </c>
    </row>
    <row r="5962" spans="1:3">
      <c r="A5962" s="59" t="s">
        <v>11651</v>
      </c>
      <c r="B5962" s="60" t="s">
        <v>11652</v>
      </c>
      <c r="C5962" s="61">
        <v>0</v>
      </c>
    </row>
    <row r="5963" spans="1:3">
      <c r="A5963" s="62" t="s">
        <v>11653</v>
      </c>
      <c r="B5963" s="63" t="s">
        <v>11654</v>
      </c>
      <c r="C5963" s="64">
        <v>0</v>
      </c>
    </row>
    <row r="5964" spans="1:3">
      <c r="A5964" s="59" t="s">
        <v>11655</v>
      </c>
      <c r="B5964" s="60" t="s">
        <v>11656</v>
      </c>
      <c r="C5964" s="61">
        <v>0</v>
      </c>
    </row>
    <row r="5965" spans="1:3">
      <c r="A5965" s="62" t="s">
        <v>11657</v>
      </c>
      <c r="B5965" s="63" t="s">
        <v>11658</v>
      </c>
      <c r="C5965" s="64">
        <v>0</v>
      </c>
    </row>
    <row r="5966" spans="1:3">
      <c r="A5966" s="59" t="s">
        <v>11659</v>
      </c>
      <c r="B5966" s="60" t="s">
        <v>11660</v>
      </c>
      <c r="C5966" s="61">
        <v>0</v>
      </c>
    </row>
    <row r="5967" spans="1:3">
      <c r="A5967" s="62" t="s">
        <v>11661</v>
      </c>
      <c r="B5967" s="63" t="s">
        <v>11662</v>
      </c>
      <c r="C5967" s="64">
        <v>0</v>
      </c>
    </row>
    <row r="5968" spans="1:3">
      <c r="A5968" s="59" t="s">
        <v>11663</v>
      </c>
      <c r="B5968" s="60" t="s">
        <v>11664</v>
      </c>
      <c r="C5968" s="61">
        <v>0</v>
      </c>
    </row>
    <row r="5969" spans="1:3">
      <c r="A5969" s="62" t="s">
        <v>11665</v>
      </c>
      <c r="B5969" s="63" t="s">
        <v>11666</v>
      </c>
      <c r="C5969" s="64">
        <v>0</v>
      </c>
    </row>
    <row r="5970" spans="1:3">
      <c r="A5970" s="59" t="s">
        <v>11667</v>
      </c>
      <c r="B5970" s="60" t="s">
        <v>11668</v>
      </c>
      <c r="C5970" s="61">
        <v>0</v>
      </c>
    </row>
    <row r="5971" spans="1:3">
      <c r="A5971" s="62" t="s">
        <v>11669</v>
      </c>
      <c r="B5971" s="63" t="s">
        <v>11670</v>
      </c>
      <c r="C5971" s="64">
        <v>0</v>
      </c>
    </row>
    <row r="5972" spans="1:3">
      <c r="A5972" s="59" t="s">
        <v>11671</v>
      </c>
      <c r="B5972" s="60" t="s">
        <v>11672</v>
      </c>
      <c r="C5972" s="61">
        <v>0</v>
      </c>
    </row>
    <row r="5973" spans="1:3">
      <c r="A5973" s="62" t="s">
        <v>11673</v>
      </c>
      <c r="B5973" s="63" t="s">
        <v>11674</v>
      </c>
      <c r="C5973" s="64">
        <v>0</v>
      </c>
    </row>
    <row r="5974" spans="1:3">
      <c r="A5974" s="59" t="s">
        <v>11675</v>
      </c>
      <c r="B5974" s="60" t="s">
        <v>11676</v>
      </c>
      <c r="C5974" s="61">
        <v>0</v>
      </c>
    </row>
    <row r="5975" spans="1:3">
      <c r="A5975" s="62" t="s">
        <v>11677</v>
      </c>
      <c r="B5975" s="63" t="s">
        <v>11678</v>
      </c>
      <c r="C5975" s="64">
        <v>0</v>
      </c>
    </row>
    <row r="5976" spans="1:3">
      <c r="A5976" s="59" t="s">
        <v>11679</v>
      </c>
      <c r="B5976" s="60" t="s">
        <v>11680</v>
      </c>
      <c r="C5976" s="61">
        <v>0</v>
      </c>
    </row>
    <row r="5977" spans="1:3">
      <c r="A5977" s="62" t="s">
        <v>11681</v>
      </c>
      <c r="B5977" s="63" t="s">
        <v>11682</v>
      </c>
      <c r="C5977" s="64">
        <v>0</v>
      </c>
    </row>
    <row r="5978" spans="1:3">
      <c r="A5978" s="59" t="s">
        <v>11683</v>
      </c>
      <c r="B5978" s="60" t="s">
        <v>11684</v>
      </c>
      <c r="C5978" s="61">
        <v>0</v>
      </c>
    </row>
    <row r="5979" spans="1:3">
      <c r="A5979" s="62" t="s">
        <v>11685</v>
      </c>
      <c r="B5979" s="63" t="s">
        <v>11686</v>
      </c>
      <c r="C5979" s="64">
        <v>0</v>
      </c>
    </row>
    <row r="5980" spans="1:3">
      <c r="A5980" s="59" t="s">
        <v>11687</v>
      </c>
      <c r="B5980" s="60" t="s">
        <v>11688</v>
      </c>
      <c r="C5980" s="61">
        <v>0</v>
      </c>
    </row>
    <row r="5981" spans="1:3">
      <c r="A5981" s="62" t="s">
        <v>11689</v>
      </c>
      <c r="B5981" s="63" t="s">
        <v>11690</v>
      </c>
      <c r="C5981" s="64">
        <v>0</v>
      </c>
    </row>
    <row r="5982" spans="1:3">
      <c r="A5982" s="59" t="s">
        <v>11691</v>
      </c>
      <c r="B5982" s="60" t="s">
        <v>11692</v>
      </c>
      <c r="C5982" s="61">
        <v>0</v>
      </c>
    </row>
    <row r="5983" spans="1:3">
      <c r="A5983" s="62" t="s">
        <v>11693</v>
      </c>
      <c r="B5983" s="63" t="s">
        <v>11694</v>
      </c>
      <c r="C5983" s="64">
        <v>0</v>
      </c>
    </row>
    <row r="5984" spans="1:3">
      <c r="A5984" s="59" t="s">
        <v>11695</v>
      </c>
      <c r="B5984" s="60" t="s">
        <v>11696</v>
      </c>
      <c r="C5984" s="61">
        <v>0</v>
      </c>
    </row>
    <row r="5985" spans="1:3">
      <c r="A5985" s="62" t="s">
        <v>11697</v>
      </c>
      <c r="B5985" s="63" t="s">
        <v>11698</v>
      </c>
      <c r="C5985" s="64">
        <v>0</v>
      </c>
    </row>
    <row r="5986" spans="1:3">
      <c r="A5986" s="59" t="s">
        <v>11699</v>
      </c>
      <c r="B5986" s="60" t="s">
        <v>11700</v>
      </c>
      <c r="C5986" s="61">
        <v>0</v>
      </c>
    </row>
    <row r="5987" spans="1:3">
      <c r="A5987" s="62" t="s">
        <v>11701</v>
      </c>
      <c r="B5987" s="63" t="s">
        <v>11702</v>
      </c>
      <c r="C5987" s="64">
        <v>0</v>
      </c>
    </row>
    <row r="5988" spans="1:3">
      <c r="A5988" s="59" t="s">
        <v>11703</v>
      </c>
      <c r="B5988" s="60" t="s">
        <v>11704</v>
      </c>
      <c r="C5988" s="61">
        <v>0</v>
      </c>
    </row>
    <row r="5989" spans="1:3">
      <c r="A5989" s="62" t="s">
        <v>11705</v>
      </c>
      <c r="B5989" s="63" t="s">
        <v>11706</v>
      </c>
      <c r="C5989" s="64">
        <v>0</v>
      </c>
    </row>
    <row r="5990" spans="1:3">
      <c r="A5990" s="59" t="s">
        <v>11707</v>
      </c>
      <c r="B5990" s="60" t="s">
        <v>11708</v>
      </c>
      <c r="C5990" s="61">
        <v>0</v>
      </c>
    </row>
    <row r="5991" spans="1:3">
      <c r="A5991" s="62" t="s">
        <v>11709</v>
      </c>
      <c r="B5991" s="63" t="s">
        <v>11710</v>
      </c>
      <c r="C5991" s="64">
        <v>0</v>
      </c>
    </row>
    <row r="5992" spans="1:3">
      <c r="A5992" s="59" t="s">
        <v>11711</v>
      </c>
      <c r="B5992" s="60" t="s">
        <v>11712</v>
      </c>
      <c r="C5992" s="61">
        <v>0</v>
      </c>
    </row>
    <row r="5993" spans="1:3">
      <c r="A5993" s="62" t="s">
        <v>11713</v>
      </c>
      <c r="B5993" s="63" t="s">
        <v>11714</v>
      </c>
      <c r="C5993" s="64">
        <v>0</v>
      </c>
    </row>
    <row r="5994" spans="1:3">
      <c r="A5994" s="59" t="s">
        <v>11715</v>
      </c>
      <c r="B5994" s="60" t="s">
        <v>11716</v>
      </c>
      <c r="C5994" s="61">
        <v>0</v>
      </c>
    </row>
    <row r="5995" spans="1:3">
      <c r="A5995" s="62" t="s">
        <v>11717</v>
      </c>
      <c r="B5995" s="63" t="s">
        <v>11718</v>
      </c>
      <c r="C5995" s="64">
        <v>0</v>
      </c>
    </row>
    <row r="5996" spans="1:3">
      <c r="A5996" s="59" t="s">
        <v>11719</v>
      </c>
      <c r="B5996" s="60" t="s">
        <v>11720</v>
      </c>
      <c r="C5996" s="61">
        <v>0</v>
      </c>
    </row>
    <row r="5997" spans="1:3">
      <c r="A5997" s="62" t="s">
        <v>11721</v>
      </c>
      <c r="B5997" s="63" t="s">
        <v>11722</v>
      </c>
      <c r="C5997" s="64">
        <v>0</v>
      </c>
    </row>
    <row r="5998" spans="1:3">
      <c r="A5998" s="59" t="s">
        <v>11723</v>
      </c>
      <c r="B5998" s="60" t="s">
        <v>11724</v>
      </c>
      <c r="C5998" s="61">
        <v>0</v>
      </c>
    </row>
    <row r="5999" spans="1:3">
      <c r="A5999" s="62" t="s">
        <v>11725</v>
      </c>
      <c r="B5999" s="63" t="s">
        <v>11726</v>
      </c>
      <c r="C5999" s="64">
        <v>0</v>
      </c>
    </row>
    <row r="6000" spans="1:3">
      <c r="A6000" s="59" t="s">
        <v>11727</v>
      </c>
      <c r="B6000" s="60" t="s">
        <v>11728</v>
      </c>
      <c r="C6000" s="61">
        <v>0</v>
      </c>
    </row>
    <row r="6001" spans="1:3">
      <c r="A6001" s="62" t="s">
        <v>11729</v>
      </c>
      <c r="B6001" s="63" t="s">
        <v>11730</v>
      </c>
      <c r="C6001" s="64">
        <v>0</v>
      </c>
    </row>
    <row r="6002" spans="1:3">
      <c r="A6002" s="59" t="s">
        <v>11731</v>
      </c>
      <c r="B6002" s="60" t="s">
        <v>11732</v>
      </c>
      <c r="C6002" s="61">
        <v>0</v>
      </c>
    </row>
    <row r="6003" spans="1:3">
      <c r="A6003" s="62" t="s">
        <v>11733</v>
      </c>
      <c r="B6003" s="63" t="s">
        <v>11734</v>
      </c>
      <c r="C6003" s="64">
        <v>0</v>
      </c>
    </row>
    <row r="6004" spans="1:3">
      <c r="A6004" s="59" t="s">
        <v>11735</v>
      </c>
      <c r="B6004" s="60" t="s">
        <v>11736</v>
      </c>
      <c r="C6004" s="61">
        <v>0</v>
      </c>
    </row>
    <row r="6005" spans="1:3">
      <c r="A6005" s="62" t="s">
        <v>11737</v>
      </c>
      <c r="B6005" s="63" t="s">
        <v>11738</v>
      </c>
      <c r="C6005" s="64">
        <v>0</v>
      </c>
    </row>
    <row r="6006" spans="1:3">
      <c r="A6006" s="59" t="s">
        <v>11739</v>
      </c>
      <c r="B6006" s="60" t="s">
        <v>11740</v>
      </c>
      <c r="C6006" s="61">
        <v>0.03</v>
      </c>
    </row>
    <row r="6007" spans="1:3">
      <c r="A6007" s="62" t="s">
        <v>11741</v>
      </c>
      <c r="B6007" s="63" t="s">
        <v>11742</v>
      </c>
      <c r="C6007" s="64">
        <v>0.159</v>
      </c>
    </row>
    <row r="6008" spans="1:3">
      <c r="A6008" s="59" t="s">
        <v>11743</v>
      </c>
      <c r="B6008" s="60" t="s">
        <v>11744</v>
      </c>
      <c r="C6008" s="61">
        <v>6.0999999999999999E-2</v>
      </c>
    </row>
    <row r="6009" spans="1:3">
      <c r="A6009" s="62" t="s">
        <v>11745</v>
      </c>
      <c r="B6009" s="63" t="s">
        <v>11746</v>
      </c>
      <c r="C6009" s="64">
        <v>9.6000000000000002E-2</v>
      </c>
    </row>
    <row r="6010" spans="1:3">
      <c r="A6010" s="59" t="s">
        <v>11747</v>
      </c>
      <c r="B6010" s="60" t="s">
        <v>11748</v>
      </c>
      <c r="C6010" s="61">
        <v>8.5999999999999993E-2</v>
      </c>
    </row>
    <row r="6011" spans="1:3">
      <c r="A6011" s="62" t="s">
        <v>11749</v>
      </c>
      <c r="B6011" s="63" t="s">
        <v>11750</v>
      </c>
      <c r="C6011" s="64">
        <v>0.183</v>
      </c>
    </row>
    <row r="6012" spans="1:3">
      <c r="A6012" s="59" t="s">
        <v>11751</v>
      </c>
      <c r="B6012" s="60" t="s">
        <v>11752</v>
      </c>
      <c r="C6012" s="61">
        <v>0.159</v>
      </c>
    </row>
    <row r="6013" spans="1:3">
      <c r="A6013" s="62" t="s">
        <v>11753</v>
      </c>
      <c r="B6013" s="63" t="s">
        <v>11754</v>
      </c>
      <c r="C6013" s="64">
        <v>8.1000000000000003E-2</v>
      </c>
    </row>
    <row r="6014" spans="1:3">
      <c r="A6014" s="59" t="s">
        <v>11755</v>
      </c>
      <c r="B6014" s="60" t="s">
        <v>11756</v>
      </c>
      <c r="C6014" s="61">
        <v>7.3999999999999996E-2</v>
      </c>
    </row>
    <row r="6015" spans="1:3">
      <c r="A6015" s="62" t="s">
        <v>11757</v>
      </c>
      <c r="B6015" s="63" t="s">
        <v>11758</v>
      </c>
      <c r="C6015" s="64">
        <v>0.154</v>
      </c>
    </row>
    <row r="6016" spans="1:3">
      <c r="A6016" s="59" t="s">
        <v>11759</v>
      </c>
      <c r="B6016" s="60" t="s">
        <v>11760</v>
      </c>
      <c r="C6016" s="61">
        <v>0.16900000000000001</v>
      </c>
    </row>
    <row r="6017" spans="1:3">
      <c r="A6017" s="62" t="s">
        <v>11761</v>
      </c>
      <c r="B6017" s="63" t="s">
        <v>11762</v>
      </c>
      <c r="C6017" s="64">
        <v>0.24099999999999999</v>
      </c>
    </row>
    <row r="6018" spans="1:3">
      <c r="A6018" s="59" t="s">
        <v>11763</v>
      </c>
      <c r="B6018" s="60" t="s">
        <v>11764</v>
      </c>
      <c r="C6018" s="61">
        <v>0.19900000000000001</v>
      </c>
    </row>
    <row r="6019" spans="1:3">
      <c r="A6019" s="62" t="s">
        <v>11765</v>
      </c>
      <c r="B6019" s="63" t="s">
        <v>11766</v>
      </c>
      <c r="C6019" s="64">
        <v>0.184</v>
      </c>
    </row>
    <row r="6020" spans="1:3">
      <c r="A6020" s="59" t="s">
        <v>11767</v>
      </c>
      <c r="B6020" s="60" t="s">
        <v>11768</v>
      </c>
      <c r="C6020" s="61">
        <v>0.40400000000000003</v>
      </c>
    </row>
    <row r="6021" spans="1:3">
      <c r="A6021" s="62" t="s">
        <v>11769</v>
      </c>
      <c r="B6021" s="63" t="s">
        <v>11770</v>
      </c>
      <c r="C6021" s="64">
        <v>1.0999999999999999E-2</v>
      </c>
    </row>
    <row r="6022" spans="1:3">
      <c r="A6022" s="59" t="s">
        <v>11771</v>
      </c>
      <c r="B6022" s="60" t="s">
        <v>11772</v>
      </c>
      <c r="C6022" s="61">
        <v>1.0999999999999999E-2</v>
      </c>
    </row>
    <row r="6023" spans="1:3">
      <c r="A6023" s="62" t="s">
        <v>11773</v>
      </c>
      <c r="B6023" s="63" t="s">
        <v>11774</v>
      </c>
      <c r="C6023" s="64">
        <v>1.14E-2</v>
      </c>
    </row>
    <row r="6024" spans="1:3">
      <c r="A6024" s="59" t="s">
        <v>11775</v>
      </c>
      <c r="B6024" s="60" t="s">
        <v>11776</v>
      </c>
      <c r="C6024" s="61">
        <v>1.4999999999999999E-2</v>
      </c>
    </row>
    <row r="6025" spans="1:3">
      <c r="A6025" s="62" t="s">
        <v>11777</v>
      </c>
      <c r="B6025" s="63" t="s">
        <v>11778</v>
      </c>
      <c r="C6025" s="64">
        <v>2.1899999999999999E-2</v>
      </c>
    </row>
    <row r="6026" spans="1:3">
      <c r="A6026" s="59" t="s">
        <v>11779</v>
      </c>
      <c r="B6026" s="60" t="s">
        <v>1657</v>
      </c>
      <c r="C6026" s="61">
        <v>2.1000000000000001E-2</v>
      </c>
    </row>
    <row r="6027" spans="1:3">
      <c r="A6027" s="62" t="s">
        <v>11780</v>
      </c>
      <c r="B6027" s="63" t="s">
        <v>11781</v>
      </c>
      <c r="C6027" s="64">
        <v>0</v>
      </c>
    </row>
    <row r="6028" spans="1:3">
      <c r="A6028" s="59" t="s">
        <v>11782</v>
      </c>
      <c r="B6028" s="60" t="s">
        <v>11783</v>
      </c>
      <c r="C6028" s="61">
        <v>0.437</v>
      </c>
    </row>
    <row r="6029" spans="1:3">
      <c r="A6029" s="62" t="s">
        <v>11784</v>
      </c>
      <c r="B6029" s="63" t="s">
        <v>11785</v>
      </c>
      <c r="C6029" s="64">
        <v>0.437</v>
      </c>
    </row>
    <row r="6030" spans="1:3">
      <c r="A6030" s="59" t="s">
        <v>11786</v>
      </c>
      <c r="B6030" s="60" t="s">
        <v>11783</v>
      </c>
      <c r="C6030" s="61">
        <v>0.437</v>
      </c>
    </row>
    <row r="6031" spans="1:3">
      <c r="A6031" s="62" t="s">
        <v>11787</v>
      </c>
      <c r="B6031" s="63" t="s">
        <v>11788</v>
      </c>
      <c r="C6031" s="64">
        <v>0.437</v>
      </c>
    </row>
    <row r="6032" spans="1:3">
      <c r="A6032" s="59" t="s">
        <v>11789</v>
      </c>
      <c r="B6032" s="60" t="s">
        <v>11785</v>
      </c>
      <c r="C6032" s="61">
        <v>1.0529999999999999</v>
      </c>
    </row>
    <row r="6033" spans="1:3">
      <c r="A6033" s="62" t="s">
        <v>11790</v>
      </c>
      <c r="B6033" s="63" t="s">
        <v>11791</v>
      </c>
      <c r="C6033" s="64">
        <v>0.72699999999999998</v>
      </c>
    </row>
    <row r="6034" spans="1:3">
      <c r="A6034" s="59" t="s">
        <v>11792</v>
      </c>
      <c r="B6034" s="60" t="s">
        <v>11793</v>
      </c>
      <c r="C6034" s="61">
        <v>1.911</v>
      </c>
    </row>
    <row r="6035" spans="1:3">
      <c r="A6035" s="62" t="s">
        <v>11794</v>
      </c>
      <c r="B6035" s="63" t="s">
        <v>11795</v>
      </c>
      <c r="C6035" s="64">
        <v>1.4059999999999999</v>
      </c>
    </row>
    <row r="6036" spans="1:3">
      <c r="A6036" s="59" t="s">
        <v>11796</v>
      </c>
      <c r="B6036" s="60" t="s">
        <v>11797</v>
      </c>
      <c r="C6036" s="61">
        <v>0</v>
      </c>
    </row>
    <row r="6037" spans="1:3">
      <c r="A6037" s="62" t="s">
        <v>11798</v>
      </c>
      <c r="B6037" s="63" t="s">
        <v>11799</v>
      </c>
      <c r="C6037" s="64">
        <v>1.464</v>
      </c>
    </row>
    <row r="6038" spans="1:3">
      <c r="A6038" s="59" t="s">
        <v>11800</v>
      </c>
      <c r="B6038" s="60" t="s">
        <v>1659</v>
      </c>
      <c r="C6038" s="61">
        <v>0</v>
      </c>
    </row>
    <row r="6039" spans="1:3">
      <c r="A6039" s="62" t="s">
        <v>11801</v>
      </c>
      <c r="B6039" s="63" t="s">
        <v>11802</v>
      </c>
      <c r="C6039" s="64">
        <v>1.0999999999999999E-2</v>
      </c>
    </row>
    <row r="6040" spans="1:3">
      <c r="A6040" s="59" t="s">
        <v>11803</v>
      </c>
      <c r="B6040" s="60" t="s">
        <v>11804</v>
      </c>
      <c r="C6040" s="61">
        <v>1.2E-2</v>
      </c>
    </row>
    <row r="6041" spans="1:3">
      <c r="A6041" s="62" t="s">
        <v>11805</v>
      </c>
      <c r="B6041" s="63" t="s">
        <v>11806</v>
      </c>
      <c r="C6041" s="64">
        <v>1.0999999999999999E-2</v>
      </c>
    </row>
    <row r="6042" spans="1:3">
      <c r="A6042" s="59" t="s">
        <v>11807</v>
      </c>
      <c r="B6042" s="60" t="s">
        <v>11808</v>
      </c>
      <c r="C6042" s="61">
        <v>1.0999999999999999E-2</v>
      </c>
    </row>
    <row r="6043" spans="1:3">
      <c r="A6043" s="62" t="s">
        <v>11809</v>
      </c>
      <c r="B6043" s="63" t="s">
        <v>11810</v>
      </c>
      <c r="C6043" s="64">
        <v>0</v>
      </c>
    </row>
    <row r="6044" spans="1:3">
      <c r="A6044" s="59" t="s">
        <v>11811</v>
      </c>
      <c r="B6044" s="60" t="s">
        <v>11812</v>
      </c>
      <c r="C6044" s="61">
        <v>1.0999999999999999E-2</v>
      </c>
    </row>
    <row r="6045" spans="1:3">
      <c r="A6045" s="62" t="s">
        <v>11813</v>
      </c>
      <c r="B6045" s="63" t="s">
        <v>11814</v>
      </c>
      <c r="C6045" s="64">
        <v>1.7000000000000001E-2</v>
      </c>
    </row>
    <row r="6046" spans="1:3">
      <c r="A6046" s="59" t="s">
        <v>11815</v>
      </c>
      <c r="B6046" s="60" t="s">
        <v>11816</v>
      </c>
      <c r="C6046" s="61">
        <v>0.30099999999999999</v>
      </c>
    </row>
    <row r="6047" spans="1:3">
      <c r="A6047" s="62" t="s">
        <v>11817</v>
      </c>
      <c r="B6047" s="63" t="s">
        <v>11818</v>
      </c>
      <c r="C6047" s="64">
        <v>0.247</v>
      </c>
    </row>
    <row r="6048" spans="1:3">
      <c r="A6048" s="59" t="s">
        <v>11819</v>
      </c>
      <c r="B6048" s="60" t="s">
        <v>11820</v>
      </c>
      <c r="C6048" s="61">
        <v>0.28699999999999998</v>
      </c>
    </row>
    <row r="6049" spans="1:3">
      <c r="A6049" s="62" t="s">
        <v>11821</v>
      </c>
      <c r="B6049" s="63" t="s">
        <v>11822</v>
      </c>
      <c r="C6049" s="64">
        <v>0.253</v>
      </c>
    </row>
    <row r="6050" spans="1:3">
      <c r="A6050" s="59" t="s">
        <v>11823</v>
      </c>
      <c r="B6050" s="60" t="s">
        <v>11824</v>
      </c>
      <c r="C6050" s="61">
        <v>9.8000000000000004E-2</v>
      </c>
    </row>
    <row r="6051" spans="1:3">
      <c r="A6051" s="62" t="s">
        <v>11825</v>
      </c>
      <c r="B6051" s="63" t="s">
        <v>11826</v>
      </c>
      <c r="C6051" s="64">
        <v>0.30199999999999999</v>
      </c>
    </row>
    <row r="6052" spans="1:3">
      <c r="A6052" s="59" t="s">
        <v>11827</v>
      </c>
      <c r="B6052" s="60" t="s">
        <v>11828</v>
      </c>
      <c r="C6052" s="61">
        <v>0.248</v>
      </c>
    </row>
    <row r="6053" spans="1:3">
      <c r="A6053" s="62" t="s">
        <v>11829</v>
      </c>
      <c r="B6053" s="63" t="s">
        <v>11830</v>
      </c>
      <c r="C6053" s="64">
        <v>2.1000000000000001E-2</v>
      </c>
    </row>
    <row r="6054" spans="1:3">
      <c r="A6054" s="59" t="s">
        <v>11831</v>
      </c>
      <c r="B6054" s="60" t="s">
        <v>11832</v>
      </c>
      <c r="C6054" s="61">
        <v>0</v>
      </c>
    </row>
    <row r="6055" spans="1:3">
      <c r="A6055" s="62" t="s">
        <v>11833</v>
      </c>
      <c r="B6055" s="63" t="s">
        <v>11834</v>
      </c>
      <c r="C6055" s="64">
        <v>0.25600000000000001</v>
      </c>
    </row>
    <row r="6056" spans="1:3">
      <c r="A6056" s="59" t="s">
        <v>11835</v>
      </c>
      <c r="B6056" s="60" t="s">
        <v>11836</v>
      </c>
      <c r="C6056" s="61">
        <v>3.0000000000000001E-3</v>
      </c>
    </row>
    <row r="6057" spans="1:3">
      <c r="A6057" s="62" t="s">
        <v>11837</v>
      </c>
      <c r="B6057" s="63" t="s">
        <v>11838</v>
      </c>
      <c r="C6057" s="64">
        <v>9.9000000000000005E-2</v>
      </c>
    </row>
    <row r="6058" spans="1:3">
      <c r="A6058" s="59" t="s">
        <v>11839</v>
      </c>
      <c r="B6058" s="60" t="s">
        <v>11840</v>
      </c>
      <c r="C6058" s="61">
        <v>1.7000000000000001E-2</v>
      </c>
    </row>
    <row r="6059" spans="1:3">
      <c r="A6059" s="62" t="s">
        <v>11841</v>
      </c>
      <c r="B6059" s="63" t="s">
        <v>11842</v>
      </c>
      <c r="C6059" s="64">
        <v>8.8999999999999996E-2</v>
      </c>
    </row>
    <row r="6060" spans="1:3">
      <c r="A6060" s="59" t="s">
        <v>11843</v>
      </c>
      <c r="B6060" s="60" t="s">
        <v>11844</v>
      </c>
      <c r="C6060" s="61">
        <v>8.8999999999999996E-2</v>
      </c>
    </row>
    <row r="6061" spans="1:3">
      <c r="A6061" s="62" t="s">
        <v>11845</v>
      </c>
      <c r="B6061" s="63" t="s">
        <v>11846</v>
      </c>
      <c r="C6061" s="64">
        <v>8.6999999999999994E-2</v>
      </c>
    </row>
    <row r="6062" spans="1:3">
      <c r="A6062" s="59" t="s">
        <v>11847</v>
      </c>
      <c r="B6062" s="60" t="s">
        <v>11848</v>
      </c>
      <c r="C6062" s="61">
        <v>8.7999999999999995E-2</v>
      </c>
    </row>
    <row r="6063" spans="1:3">
      <c r="A6063" s="62" t="s">
        <v>11849</v>
      </c>
      <c r="B6063" s="63" t="s">
        <v>11850</v>
      </c>
      <c r="C6063" s="64">
        <v>8.5999999999999993E-2</v>
      </c>
    </row>
    <row r="6064" spans="1:3">
      <c r="A6064" s="59" t="s">
        <v>11851</v>
      </c>
      <c r="B6064" s="60" t="s">
        <v>11852</v>
      </c>
      <c r="C6064" s="61">
        <v>8.5000000000000006E-2</v>
      </c>
    </row>
    <row r="6065" spans="1:3">
      <c r="A6065" s="62" t="s">
        <v>11853</v>
      </c>
      <c r="B6065" s="63" t="s">
        <v>11854</v>
      </c>
      <c r="C6065" s="64">
        <v>8.4000000000000005E-2</v>
      </c>
    </row>
    <row r="6066" spans="1:3">
      <c r="A6066" s="59" t="s">
        <v>11855</v>
      </c>
      <c r="B6066" s="60" t="s">
        <v>11856</v>
      </c>
      <c r="C6066" s="61">
        <v>8.3000000000000004E-2</v>
      </c>
    </row>
    <row r="6067" spans="1:3">
      <c r="A6067" s="62" t="s">
        <v>11857</v>
      </c>
      <c r="B6067" s="63" t="s">
        <v>11858</v>
      </c>
      <c r="C6067" s="64">
        <v>8.1000000000000003E-2</v>
      </c>
    </row>
    <row r="6068" spans="1:3">
      <c r="A6068" s="59" t="s">
        <v>11859</v>
      </c>
      <c r="B6068" s="60" t="s">
        <v>11860</v>
      </c>
      <c r="C6068" s="61">
        <v>0.08</v>
      </c>
    </row>
    <row r="6069" spans="1:3">
      <c r="A6069" s="62" t="s">
        <v>11861</v>
      </c>
      <c r="B6069" s="63" t="s">
        <v>11862</v>
      </c>
      <c r="C6069" s="64">
        <v>8.1000000000000003E-2</v>
      </c>
    </row>
    <row r="6070" spans="1:3">
      <c r="A6070" s="59" t="s">
        <v>11863</v>
      </c>
      <c r="B6070" s="60" t="s">
        <v>11864</v>
      </c>
      <c r="C6070" s="61">
        <v>8.1000000000000003E-2</v>
      </c>
    </row>
    <row r="6071" spans="1:3">
      <c r="A6071" s="62" t="s">
        <v>11865</v>
      </c>
      <c r="B6071" s="63" t="s">
        <v>11866</v>
      </c>
      <c r="C6071" s="64">
        <v>8.4000000000000005E-2</v>
      </c>
    </row>
    <row r="6072" spans="1:3">
      <c r="A6072" s="59" t="s">
        <v>11867</v>
      </c>
      <c r="B6072" s="60" t="s">
        <v>11868</v>
      </c>
      <c r="C6072" s="61">
        <v>8.6999999999999994E-2</v>
      </c>
    </row>
    <row r="6073" spans="1:3">
      <c r="A6073" s="62" t="s">
        <v>11869</v>
      </c>
      <c r="B6073" s="63" t="s">
        <v>11870</v>
      </c>
      <c r="C6073" s="64">
        <v>0.107</v>
      </c>
    </row>
    <row r="6074" spans="1:3">
      <c r="A6074" s="59" t="s">
        <v>11871</v>
      </c>
      <c r="B6074" s="60" t="s">
        <v>11872</v>
      </c>
      <c r="C6074" s="61">
        <v>8.5000000000000006E-2</v>
      </c>
    </row>
    <row r="6075" spans="1:3">
      <c r="A6075" s="62" t="s">
        <v>11873</v>
      </c>
      <c r="B6075" s="63" t="s">
        <v>11874</v>
      </c>
      <c r="C6075" s="64">
        <v>0.11899999999999999</v>
      </c>
    </row>
    <row r="6076" spans="1:3">
      <c r="A6076" s="59" t="s">
        <v>11875</v>
      </c>
      <c r="B6076" s="60" t="s">
        <v>11876</v>
      </c>
      <c r="C6076" s="61">
        <v>0.104</v>
      </c>
    </row>
    <row r="6077" spans="1:3">
      <c r="A6077" s="62" t="s">
        <v>11877</v>
      </c>
      <c r="B6077" s="63" t="s">
        <v>11878</v>
      </c>
      <c r="C6077" s="64">
        <v>0.127</v>
      </c>
    </row>
    <row r="6078" spans="1:3">
      <c r="A6078" s="59" t="s">
        <v>11879</v>
      </c>
      <c r="B6078" s="60" t="s">
        <v>11880</v>
      </c>
      <c r="C6078" s="61">
        <v>0.10100000000000001</v>
      </c>
    </row>
    <row r="6079" spans="1:3">
      <c r="A6079" s="62" t="s">
        <v>11881</v>
      </c>
      <c r="B6079" s="63" t="s">
        <v>11882</v>
      </c>
      <c r="C6079" s="64">
        <v>0</v>
      </c>
    </row>
    <row r="6080" spans="1:3">
      <c r="A6080" s="59" t="s">
        <v>11883</v>
      </c>
      <c r="B6080" s="60" t="s">
        <v>11884</v>
      </c>
      <c r="C6080" s="61">
        <v>0.28499999999999998</v>
      </c>
    </row>
    <row r="6081" spans="1:3">
      <c r="A6081" s="62" t="s">
        <v>11885</v>
      </c>
      <c r="B6081" s="63" t="s">
        <v>11886</v>
      </c>
      <c r="C6081" s="64">
        <v>0.254</v>
      </c>
    </row>
    <row r="6082" spans="1:3">
      <c r="A6082" s="59" t="s">
        <v>11887</v>
      </c>
      <c r="B6082" s="60" t="s">
        <v>11888</v>
      </c>
      <c r="C6082" s="61">
        <v>0</v>
      </c>
    </row>
    <row r="6083" spans="1:3">
      <c r="A6083" s="62" t="s">
        <v>11889</v>
      </c>
      <c r="B6083" s="63" t="s">
        <v>11890</v>
      </c>
      <c r="C6083" s="64">
        <v>6.3E-2</v>
      </c>
    </row>
    <row r="6084" spans="1:3">
      <c r="A6084" s="59" t="s">
        <v>11891</v>
      </c>
      <c r="B6084" s="60" t="s">
        <v>11892</v>
      </c>
      <c r="C6084" s="61">
        <v>6.2E-2</v>
      </c>
    </row>
    <row r="6085" spans="1:3">
      <c r="A6085" s="62" t="s">
        <v>11893</v>
      </c>
      <c r="B6085" s="63" t="s">
        <v>11894</v>
      </c>
      <c r="C6085" s="64">
        <v>5.8999999999999997E-2</v>
      </c>
    </row>
    <row r="6086" spans="1:3">
      <c r="A6086" s="59" t="s">
        <v>11895</v>
      </c>
      <c r="B6086" s="60" t="s">
        <v>11896</v>
      </c>
      <c r="C6086" s="61">
        <v>5.8000000000000003E-2</v>
      </c>
    </row>
    <row r="6087" spans="1:3">
      <c r="A6087" s="62" t="s">
        <v>11897</v>
      </c>
      <c r="B6087" s="63" t="s">
        <v>11898</v>
      </c>
      <c r="C6087" s="64">
        <v>5.6000000000000001E-2</v>
      </c>
    </row>
    <row r="6088" spans="1:3">
      <c r="A6088" s="59" t="s">
        <v>11899</v>
      </c>
      <c r="B6088" s="60" t="s">
        <v>11900</v>
      </c>
      <c r="C6088" s="61">
        <v>5.5E-2</v>
      </c>
    </row>
    <row r="6089" spans="1:3">
      <c r="A6089" s="62" t="s">
        <v>11901</v>
      </c>
      <c r="B6089" s="63" t="s">
        <v>11902</v>
      </c>
      <c r="C6089" s="64">
        <v>5.2999999999999999E-2</v>
      </c>
    </row>
    <row r="6090" spans="1:3">
      <c r="A6090" s="59" t="s">
        <v>11903</v>
      </c>
      <c r="B6090" s="60" t="s">
        <v>11904</v>
      </c>
      <c r="C6090" s="61">
        <v>5.0999999999999997E-2</v>
      </c>
    </row>
    <row r="6091" spans="1:3">
      <c r="A6091" s="62" t="s">
        <v>11905</v>
      </c>
      <c r="B6091" s="63" t="s">
        <v>11906</v>
      </c>
      <c r="C6091" s="64">
        <v>0.05</v>
      </c>
    </row>
    <row r="6092" spans="1:3">
      <c r="A6092" s="59" t="s">
        <v>11907</v>
      </c>
      <c r="B6092" s="60" t="s">
        <v>11908</v>
      </c>
      <c r="C6092" s="61">
        <v>4.8000000000000001E-2</v>
      </c>
    </row>
    <row r="6093" spans="1:3">
      <c r="A6093" s="62" t="s">
        <v>11909</v>
      </c>
      <c r="B6093" s="63" t="s">
        <v>11910</v>
      </c>
      <c r="C6093" s="64">
        <v>4.7E-2</v>
      </c>
    </row>
    <row r="6094" spans="1:3">
      <c r="A6094" s="59" t="s">
        <v>11911</v>
      </c>
      <c r="B6094" s="60" t="s">
        <v>11912</v>
      </c>
      <c r="C6094" s="61">
        <v>4.4999999999999998E-2</v>
      </c>
    </row>
    <row r="6095" spans="1:3">
      <c r="A6095" s="62" t="s">
        <v>11913</v>
      </c>
      <c r="B6095" s="63" t="s">
        <v>11914</v>
      </c>
      <c r="C6095" s="64">
        <v>4.2999999999999997E-2</v>
      </c>
    </row>
    <row r="6096" spans="1:3">
      <c r="A6096" s="59" t="s">
        <v>11915</v>
      </c>
      <c r="B6096" s="60" t="s">
        <v>11916</v>
      </c>
      <c r="C6096" s="61">
        <v>4.2000000000000003E-2</v>
      </c>
    </row>
    <row r="6097" spans="1:3">
      <c r="A6097" s="62" t="s">
        <v>11917</v>
      </c>
      <c r="B6097" s="63" t="s">
        <v>11918</v>
      </c>
      <c r="C6097" s="64">
        <v>4.1000000000000002E-2</v>
      </c>
    </row>
    <row r="6098" spans="1:3">
      <c r="A6098" s="59" t="s">
        <v>11919</v>
      </c>
      <c r="B6098" s="60" t="s">
        <v>11920</v>
      </c>
      <c r="C6098" s="61">
        <v>3.9E-2</v>
      </c>
    </row>
    <row r="6099" spans="1:3">
      <c r="A6099" s="62" t="s">
        <v>11921</v>
      </c>
      <c r="B6099" s="63" t="s">
        <v>11922</v>
      </c>
      <c r="C6099" s="64">
        <v>3.6999999999999998E-2</v>
      </c>
    </row>
    <row r="6100" spans="1:3">
      <c r="A6100" s="59" t="s">
        <v>11923</v>
      </c>
      <c r="B6100" s="60" t="s">
        <v>11924</v>
      </c>
      <c r="C6100" s="61">
        <v>3.5000000000000003E-2</v>
      </c>
    </row>
    <row r="6101" spans="1:3">
      <c r="A6101" s="62" t="s">
        <v>11925</v>
      </c>
      <c r="B6101" s="63" t="s">
        <v>11926</v>
      </c>
      <c r="C6101" s="64">
        <v>3.4000000000000002E-2</v>
      </c>
    </row>
    <row r="6102" spans="1:3">
      <c r="A6102" s="59" t="s">
        <v>11927</v>
      </c>
      <c r="B6102" s="60" t="s">
        <v>11928</v>
      </c>
      <c r="C6102" s="61">
        <v>3.3000000000000002E-2</v>
      </c>
    </row>
    <row r="6103" spans="1:3">
      <c r="A6103" s="62" t="s">
        <v>11929</v>
      </c>
      <c r="B6103" s="63" t="s">
        <v>11930</v>
      </c>
      <c r="C6103" s="64">
        <v>3.2000000000000001E-2</v>
      </c>
    </row>
    <row r="6104" spans="1:3">
      <c r="A6104" s="59" t="s">
        <v>11931</v>
      </c>
      <c r="B6104" s="60" t="s">
        <v>11932</v>
      </c>
      <c r="C6104" s="61">
        <v>0.03</v>
      </c>
    </row>
    <row r="6105" spans="1:3">
      <c r="A6105" s="62" t="s">
        <v>11933</v>
      </c>
      <c r="B6105" s="63" t="s">
        <v>11934</v>
      </c>
      <c r="C6105" s="64">
        <v>5.0999999999999997E-2</v>
      </c>
    </row>
    <row r="6106" spans="1:3">
      <c r="A6106" s="59" t="s">
        <v>11935</v>
      </c>
      <c r="B6106" s="60" t="s">
        <v>11936</v>
      </c>
      <c r="C6106" s="61">
        <v>0</v>
      </c>
    </row>
    <row r="6107" spans="1:3">
      <c r="A6107" s="62" t="s">
        <v>11937</v>
      </c>
      <c r="B6107" s="63" t="s">
        <v>11932</v>
      </c>
      <c r="C6107" s="64">
        <v>2.5000000000000001E-2</v>
      </c>
    </row>
    <row r="6108" spans="1:3">
      <c r="A6108" s="59" t="s">
        <v>11938</v>
      </c>
      <c r="B6108" s="60" t="s">
        <v>11939</v>
      </c>
      <c r="C6108" s="61">
        <v>0.02</v>
      </c>
    </row>
    <row r="6109" spans="1:3">
      <c r="A6109" s="62" t="s">
        <v>11940</v>
      </c>
      <c r="B6109" s="63" t="s">
        <v>11941</v>
      </c>
      <c r="C6109" s="64">
        <v>1E-3</v>
      </c>
    </row>
    <row r="6110" spans="1:3">
      <c r="A6110" s="59" t="s">
        <v>11942</v>
      </c>
      <c r="B6110" s="60" t="s">
        <v>8820</v>
      </c>
      <c r="C6110" s="61">
        <v>3.0000000000000001E-3</v>
      </c>
    </row>
    <row r="6111" spans="1:3">
      <c r="A6111" s="62" t="s">
        <v>11943</v>
      </c>
      <c r="B6111" s="63" t="s">
        <v>11944</v>
      </c>
      <c r="C6111" s="64">
        <v>0</v>
      </c>
    </row>
    <row r="6112" spans="1:3">
      <c r="A6112" s="59" t="s">
        <v>11945</v>
      </c>
      <c r="B6112" s="60" t="s">
        <v>11946</v>
      </c>
      <c r="C6112" s="61">
        <v>0</v>
      </c>
    </row>
    <row r="6113" spans="1:3">
      <c r="A6113" s="62" t="s">
        <v>11947</v>
      </c>
      <c r="B6113" s="63" t="s">
        <v>11948</v>
      </c>
      <c r="C6113" s="64">
        <v>0</v>
      </c>
    </row>
    <row r="6114" spans="1:3">
      <c r="A6114" s="59" t="s">
        <v>11949</v>
      </c>
      <c r="B6114" s="60" t="s">
        <v>11950</v>
      </c>
      <c r="C6114" s="61">
        <v>0</v>
      </c>
    </row>
    <row r="6115" spans="1:3">
      <c r="A6115" s="62" t="s">
        <v>11951</v>
      </c>
      <c r="B6115" s="63" t="s">
        <v>11952</v>
      </c>
      <c r="C6115" s="64">
        <v>0</v>
      </c>
    </row>
    <row r="6116" spans="1:3">
      <c r="A6116" s="59" t="s">
        <v>11953</v>
      </c>
      <c r="B6116" s="60" t="s">
        <v>11954</v>
      </c>
      <c r="C6116" s="61">
        <v>0</v>
      </c>
    </row>
    <row r="6117" spans="1:3">
      <c r="A6117" s="62" t="s">
        <v>11955</v>
      </c>
      <c r="B6117" s="63" t="s">
        <v>11956</v>
      </c>
      <c r="C6117" s="64">
        <v>0</v>
      </c>
    </row>
    <row r="6118" spans="1:3">
      <c r="A6118" s="59" t="s">
        <v>11957</v>
      </c>
      <c r="B6118" s="60" t="s">
        <v>11958</v>
      </c>
      <c r="C6118" s="61">
        <v>0</v>
      </c>
    </row>
    <row r="6119" spans="1:3">
      <c r="A6119" s="62" t="s">
        <v>11959</v>
      </c>
      <c r="B6119" s="63" t="s">
        <v>11960</v>
      </c>
      <c r="C6119" s="64">
        <v>0</v>
      </c>
    </row>
    <row r="6120" spans="1:3">
      <c r="A6120" s="59" t="s">
        <v>11961</v>
      </c>
      <c r="B6120" s="60" t="s">
        <v>11952</v>
      </c>
      <c r="C6120" s="61">
        <v>0</v>
      </c>
    </row>
    <row r="6121" spans="1:3">
      <c r="A6121" s="62" t="s">
        <v>11962</v>
      </c>
      <c r="B6121" s="63" t="s">
        <v>11963</v>
      </c>
      <c r="C6121" s="64">
        <v>0</v>
      </c>
    </row>
    <row r="6122" spans="1:3">
      <c r="A6122" s="59" t="s">
        <v>11964</v>
      </c>
      <c r="B6122" s="60" t="s">
        <v>11965</v>
      </c>
      <c r="C6122" s="61">
        <v>0</v>
      </c>
    </row>
    <row r="6123" spans="1:3">
      <c r="A6123" s="62" t="s">
        <v>11966</v>
      </c>
      <c r="B6123" s="63" t="s">
        <v>11967</v>
      </c>
      <c r="C6123" s="64">
        <v>0.58499999999999996</v>
      </c>
    </row>
    <row r="6124" spans="1:3">
      <c r="A6124" s="59" t="s">
        <v>11968</v>
      </c>
      <c r="B6124" s="60" t="s">
        <v>11969</v>
      </c>
      <c r="C6124" s="61">
        <v>0.54500000000000004</v>
      </c>
    </row>
    <row r="6125" spans="1:3">
      <c r="A6125" s="62" t="s">
        <v>11970</v>
      </c>
      <c r="B6125" s="63" t="s">
        <v>11971</v>
      </c>
      <c r="C6125" s="64">
        <v>0</v>
      </c>
    </row>
    <row r="6126" spans="1:3">
      <c r="A6126" s="59" t="s">
        <v>11972</v>
      </c>
      <c r="B6126" s="60" t="s">
        <v>11973</v>
      </c>
      <c r="C6126" s="61">
        <v>2.843</v>
      </c>
    </row>
    <row r="6127" spans="1:3">
      <c r="A6127" s="62" t="s">
        <v>11974</v>
      </c>
      <c r="B6127" s="63" t="s">
        <v>11975</v>
      </c>
      <c r="C6127" s="64">
        <v>0</v>
      </c>
    </row>
    <row r="6128" spans="1:3">
      <c r="A6128" s="59" t="s">
        <v>11976</v>
      </c>
      <c r="B6128" s="60" t="s">
        <v>11977</v>
      </c>
      <c r="C6128" s="61">
        <v>0.28499999999999998</v>
      </c>
    </row>
    <row r="6129" spans="1:3">
      <c r="A6129" s="62" t="s">
        <v>11978</v>
      </c>
      <c r="B6129" s="63" t="s">
        <v>11979</v>
      </c>
      <c r="C6129" s="64">
        <v>0</v>
      </c>
    </row>
    <row r="6130" spans="1:3">
      <c r="A6130" s="59" t="s">
        <v>11980</v>
      </c>
      <c r="B6130" s="60" t="s">
        <v>11981</v>
      </c>
      <c r="C6130" s="61">
        <v>0</v>
      </c>
    </row>
    <row r="6131" spans="1:3">
      <c r="A6131" s="62" t="s">
        <v>11982</v>
      </c>
      <c r="B6131" s="63" t="s">
        <v>11983</v>
      </c>
      <c r="C6131" s="64">
        <v>1.7999999999999999E-2</v>
      </c>
    </row>
    <row r="6132" spans="1:3">
      <c r="A6132" s="59" t="s">
        <v>11984</v>
      </c>
      <c r="B6132" s="60" t="s">
        <v>11985</v>
      </c>
      <c r="C6132" s="61">
        <v>0.157</v>
      </c>
    </row>
    <row r="6133" spans="1:3">
      <c r="A6133" s="62" t="s">
        <v>11986</v>
      </c>
      <c r="B6133" s="63" t="s">
        <v>11987</v>
      </c>
      <c r="C6133" s="64">
        <v>0</v>
      </c>
    </row>
    <row r="6134" spans="1:3">
      <c r="A6134" s="59" t="s">
        <v>11988</v>
      </c>
      <c r="B6134" s="60" t="s">
        <v>11989</v>
      </c>
      <c r="C6134" s="61">
        <v>0</v>
      </c>
    </row>
    <row r="6135" spans="1:3">
      <c r="A6135" s="62" t="s">
        <v>11990</v>
      </c>
      <c r="B6135" s="63" t="s">
        <v>11991</v>
      </c>
      <c r="C6135" s="64">
        <v>0</v>
      </c>
    </row>
    <row r="6136" spans="1:3">
      <c r="A6136" s="59" t="s">
        <v>11992</v>
      </c>
      <c r="B6136" s="60" t="s">
        <v>11993</v>
      </c>
      <c r="C6136" s="61">
        <v>0</v>
      </c>
    </row>
    <row r="6137" spans="1:3">
      <c r="A6137" s="62" t="s">
        <v>11994</v>
      </c>
      <c r="B6137" s="63" t="s">
        <v>11995</v>
      </c>
      <c r="C6137" s="64">
        <v>0</v>
      </c>
    </row>
    <row r="6138" spans="1:3">
      <c r="A6138" s="59" t="s">
        <v>11996</v>
      </c>
      <c r="B6138" s="60" t="s">
        <v>11997</v>
      </c>
      <c r="C6138" s="61">
        <v>0</v>
      </c>
    </row>
    <row r="6139" spans="1:3">
      <c r="A6139" s="62" t="s">
        <v>11998</v>
      </c>
      <c r="B6139" s="63" t="s">
        <v>11999</v>
      </c>
      <c r="C6139" s="64">
        <v>0</v>
      </c>
    </row>
    <row r="6140" spans="1:3">
      <c r="A6140" s="59" t="s">
        <v>12000</v>
      </c>
      <c r="B6140" s="60" t="s">
        <v>12001</v>
      </c>
      <c r="C6140" s="61">
        <v>0</v>
      </c>
    </row>
    <row r="6141" spans="1:3">
      <c r="A6141" s="62" t="s">
        <v>12002</v>
      </c>
      <c r="B6141" s="63" t="s">
        <v>12003</v>
      </c>
      <c r="C6141" s="64">
        <v>0</v>
      </c>
    </row>
    <row r="6142" spans="1:3">
      <c r="A6142" s="59" t="s">
        <v>12004</v>
      </c>
      <c r="B6142" s="60" t="s">
        <v>12005</v>
      </c>
      <c r="C6142" s="61">
        <v>0</v>
      </c>
    </row>
    <row r="6143" spans="1:3">
      <c r="A6143" s="62" t="s">
        <v>12006</v>
      </c>
      <c r="B6143" s="63" t="s">
        <v>12007</v>
      </c>
      <c r="C6143" s="64">
        <v>0</v>
      </c>
    </row>
    <row r="6144" spans="1:3">
      <c r="A6144" s="59" t="s">
        <v>12008</v>
      </c>
      <c r="B6144" s="60" t="s">
        <v>12009</v>
      </c>
      <c r="C6144" s="61">
        <v>0</v>
      </c>
    </row>
    <row r="6145" spans="1:3">
      <c r="A6145" s="62" t="s">
        <v>12010</v>
      </c>
      <c r="B6145" s="63" t="s">
        <v>12011</v>
      </c>
      <c r="C6145" s="64">
        <v>0</v>
      </c>
    </row>
    <row r="6146" spans="1:3">
      <c r="A6146" s="59" t="s">
        <v>12012</v>
      </c>
      <c r="B6146" s="60" t="s">
        <v>12013</v>
      </c>
      <c r="C6146" s="61">
        <v>0</v>
      </c>
    </row>
    <row r="6147" spans="1:3">
      <c r="A6147" s="62" t="s">
        <v>12014</v>
      </c>
      <c r="B6147" s="63" t="s">
        <v>12015</v>
      </c>
      <c r="C6147" s="64">
        <v>0</v>
      </c>
    </row>
    <row r="6148" spans="1:3">
      <c r="A6148" s="59" t="s">
        <v>12016</v>
      </c>
      <c r="B6148" s="60" t="s">
        <v>12017</v>
      </c>
      <c r="C6148" s="61">
        <v>0</v>
      </c>
    </row>
    <row r="6149" spans="1:3">
      <c r="A6149" s="62" t="s">
        <v>12018</v>
      </c>
      <c r="B6149" s="63" t="s">
        <v>12019</v>
      </c>
      <c r="C6149" s="64">
        <v>0</v>
      </c>
    </row>
    <row r="6150" spans="1:3">
      <c r="A6150" s="59" t="s">
        <v>12020</v>
      </c>
      <c r="B6150" s="60" t="s">
        <v>12021</v>
      </c>
      <c r="C6150" s="61">
        <v>0</v>
      </c>
    </row>
    <row r="6151" spans="1:3">
      <c r="A6151" s="62" t="s">
        <v>12022</v>
      </c>
      <c r="B6151" s="63" t="s">
        <v>12023</v>
      </c>
      <c r="C6151" s="64">
        <v>0</v>
      </c>
    </row>
    <row r="6152" spans="1:3">
      <c r="A6152" s="59" t="s">
        <v>12024</v>
      </c>
      <c r="B6152" s="60" t="s">
        <v>12025</v>
      </c>
      <c r="C6152" s="61">
        <v>0</v>
      </c>
    </row>
    <row r="6153" spans="1:3">
      <c r="A6153" s="62" t="s">
        <v>12026</v>
      </c>
      <c r="B6153" s="63" t="s">
        <v>12027</v>
      </c>
      <c r="C6153" s="64">
        <v>0</v>
      </c>
    </row>
    <row r="6154" spans="1:3">
      <c r="A6154" s="59" t="s">
        <v>12028</v>
      </c>
      <c r="B6154" s="60" t="s">
        <v>12029</v>
      </c>
      <c r="C6154" s="61">
        <v>0</v>
      </c>
    </row>
    <row r="6155" spans="1:3">
      <c r="A6155" s="62" t="s">
        <v>12030</v>
      </c>
      <c r="B6155" s="63" t="s">
        <v>12031</v>
      </c>
      <c r="C6155" s="64">
        <v>0</v>
      </c>
    </row>
    <row r="6156" spans="1:3">
      <c r="A6156" s="59" t="s">
        <v>12032</v>
      </c>
      <c r="B6156" s="60" t="s">
        <v>12033</v>
      </c>
      <c r="C6156" s="61">
        <v>0</v>
      </c>
    </row>
    <row r="6157" spans="1:3">
      <c r="A6157" s="62" t="s">
        <v>12034</v>
      </c>
      <c r="B6157" s="63" t="s">
        <v>12035</v>
      </c>
      <c r="C6157" s="64">
        <v>0</v>
      </c>
    </row>
    <row r="6158" spans="1:3">
      <c r="A6158" s="59" t="s">
        <v>12036</v>
      </c>
      <c r="B6158" s="60" t="s">
        <v>12037</v>
      </c>
      <c r="C6158" s="61">
        <v>0</v>
      </c>
    </row>
    <row r="6159" spans="1:3">
      <c r="A6159" s="62" t="s">
        <v>12038</v>
      </c>
      <c r="B6159" s="63" t="s">
        <v>12039</v>
      </c>
      <c r="C6159" s="64">
        <v>0</v>
      </c>
    </row>
    <row r="6160" spans="1:3">
      <c r="A6160" s="59" t="s">
        <v>12040</v>
      </c>
      <c r="B6160" s="60" t="s">
        <v>12041</v>
      </c>
      <c r="C6160" s="61">
        <v>0</v>
      </c>
    </row>
    <row r="6161" spans="1:3">
      <c r="A6161" s="62" t="s">
        <v>12042</v>
      </c>
      <c r="B6161" s="63" t="s">
        <v>12043</v>
      </c>
      <c r="C6161" s="64">
        <v>0</v>
      </c>
    </row>
    <row r="6162" spans="1:3">
      <c r="A6162" s="59" t="s">
        <v>12044</v>
      </c>
      <c r="B6162" s="60" t="s">
        <v>12045</v>
      </c>
      <c r="C6162" s="61">
        <v>0</v>
      </c>
    </row>
    <row r="6163" spans="1:3">
      <c r="A6163" s="62" t="s">
        <v>12046</v>
      </c>
      <c r="B6163" s="63" t="s">
        <v>12047</v>
      </c>
      <c r="C6163" s="64">
        <v>0</v>
      </c>
    </row>
    <row r="6164" spans="1:3">
      <c r="A6164" s="59" t="s">
        <v>12048</v>
      </c>
      <c r="B6164" s="60" t="s">
        <v>12049</v>
      </c>
      <c r="C6164" s="61">
        <v>0</v>
      </c>
    </row>
    <row r="6165" spans="1:3">
      <c r="A6165" s="62" t="s">
        <v>12050</v>
      </c>
      <c r="B6165" s="63" t="s">
        <v>12051</v>
      </c>
      <c r="C6165" s="64">
        <v>0</v>
      </c>
    </row>
    <row r="6166" spans="1:3">
      <c r="A6166" s="59" t="s">
        <v>12052</v>
      </c>
      <c r="B6166" s="60" t="s">
        <v>12053</v>
      </c>
      <c r="C6166" s="61">
        <v>1.03E-2</v>
      </c>
    </row>
    <row r="6167" spans="1:3">
      <c r="A6167" s="62" t="s">
        <v>12054</v>
      </c>
      <c r="B6167" s="63" t="s">
        <v>12055</v>
      </c>
      <c r="C6167" s="64">
        <v>1.2E-2</v>
      </c>
    </row>
    <row r="6168" spans="1:3">
      <c r="A6168" s="59" t="s">
        <v>12056</v>
      </c>
      <c r="B6168" s="60" t="s">
        <v>12057</v>
      </c>
      <c r="C6168" s="61">
        <v>1.14E-2</v>
      </c>
    </row>
    <row r="6169" spans="1:3">
      <c r="A6169" s="62" t="s">
        <v>12058</v>
      </c>
      <c r="B6169" s="63" t="s">
        <v>12059</v>
      </c>
      <c r="C6169" s="64">
        <v>1.2999999999999999E-2</v>
      </c>
    </row>
    <row r="6170" spans="1:3">
      <c r="A6170" s="59" t="s">
        <v>12060</v>
      </c>
      <c r="B6170" s="60" t="s">
        <v>12061</v>
      </c>
      <c r="C6170" s="61">
        <v>0</v>
      </c>
    </row>
    <row r="6171" spans="1:3">
      <c r="A6171" s="62" t="s">
        <v>12062</v>
      </c>
      <c r="B6171" s="63" t="s">
        <v>12063</v>
      </c>
      <c r="C6171" s="64">
        <v>0</v>
      </c>
    </row>
    <row r="6172" spans="1:3">
      <c r="A6172" s="59" t="s">
        <v>12064</v>
      </c>
      <c r="B6172" s="60" t="s">
        <v>12065</v>
      </c>
      <c r="C6172" s="61">
        <v>0</v>
      </c>
    </row>
    <row r="6173" spans="1:3">
      <c r="A6173" s="62" t="s">
        <v>12066</v>
      </c>
      <c r="B6173" s="63" t="s">
        <v>12067</v>
      </c>
      <c r="C6173" s="64">
        <v>0</v>
      </c>
    </row>
    <row r="6174" spans="1:3">
      <c r="A6174" s="59" t="s">
        <v>12068</v>
      </c>
      <c r="B6174" s="60" t="s">
        <v>12069</v>
      </c>
      <c r="C6174" s="61">
        <v>0</v>
      </c>
    </row>
    <row r="6175" spans="1:3">
      <c r="A6175" s="62" t="s">
        <v>12070</v>
      </c>
      <c r="B6175" s="63" t="s">
        <v>12071</v>
      </c>
      <c r="C6175" s="64">
        <v>0</v>
      </c>
    </row>
    <row r="6176" spans="1:3">
      <c r="A6176" s="59" t="s">
        <v>12072</v>
      </c>
      <c r="B6176" s="60" t="s">
        <v>12073</v>
      </c>
      <c r="C6176" s="61">
        <v>0</v>
      </c>
    </row>
    <row r="6177" spans="1:3">
      <c r="A6177" s="62" t="s">
        <v>12074</v>
      </c>
      <c r="B6177" s="63" t="s">
        <v>12075</v>
      </c>
      <c r="C6177" s="64">
        <v>0</v>
      </c>
    </row>
    <row r="6178" spans="1:3">
      <c r="A6178" s="59" t="s">
        <v>12076</v>
      </c>
      <c r="B6178" s="60" t="s">
        <v>12077</v>
      </c>
      <c r="C6178" s="61">
        <v>0</v>
      </c>
    </row>
    <row r="6179" spans="1:3">
      <c r="A6179" s="62" t="s">
        <v>12078</v>
      </c>
      <c r="B6179" s="63" t="s">
        <v>12079</v>
      </c>
      <c r="C6179" s="64">
        <v>0</v>
      </c>
    </row>
    <row r="6180" spans="1:3">
      <c r="A6180" s="59" t="s">
        <v>12080</v>
      </c>
      <c r="B6180" s="60" t="s">
        <v>12081</v>
      </c>
      <c r="C6180" s="61">
        <v>0</v>
      </c>
    </row>
    <row r="6181" spans="1:3">
      <c r="A6181" s="62" t="s">
        <v>12082</v>
      </c>
      <c r="B6181" s="63" t="s">
        <v>12083</v>
      </c>
      <c r="C6181" s="64">
        <v>0</v>
      </c>
    </row>
    <row r="6182" spans="1:3">
      <c r="A6182" s="59" t="s">
        <v>12084</v>
      </c>
      <c r="B6182" s="60" t="s">
        <v>12085</v>
      </c>
      <c r="C6182" s="61">
        <v>0</v>
      </c>
    </row>
    <row r="6183" spans="1:3">
      <c r="A6183" s="62" t="s">
        <v>12086</v>
      </c>
      <c r="B6183" s="63" t="s">
        <v>12087</v>
      </c>
      <c r="C6183" s="64">
        <v>0</v>
      </c>
    </row>
    <row r="6184" spans="1:3">
      <c r="A6184" s="59" t="s">
        <v>12088</v>
      </c>
      <c r="B6184" s="60" t="s">
        <v>12089</v>
      </c>
      <c r="C6184" s="61">
        <v>0</v>
      </c>
    </row>
    <row r="6185" spans="1:3">
      <c r="A6185" s="62" t="s">
        <v>12090</v>
      </c>
      <c r="B6185" s="63" t="s">
        <v>12091</v>
      </c>
      <c r="C6185" s="64">
        <v>3.0000000000000001E-3</v>
      </c>
    </row>
    <row r="6186" spans="1:3">
      <c r="A6186" s="59" t="s">
        <v>12092</v>
      </c>
      <c r="B6186" s="60" t="s">
        <v>12093</v>
      </c>
      <c r="C6186" s="61">
        <v>0</v>
      </c>
    </row>
    <row r="6187" spans="1:3">
      <c r="A6187" s="62" t="s">
        <v>12094</v>
      </c>
      <c r="B6187" s="63" t="s">
        <v>12095</v>
      </c>
      <c r="C6187" s="64">
        <v>0</v>
      </c>
    </row>
    <row r="6188" spans="1:3">
      <c r="A6188" s="59" t="s">
        <v>12096</v>
      </c>
      <c r="B6188" s="60" t="s">
        <v>8752</v>
      </c>
      <c r="C6188" s="61">
        <v>0</v>
      </c>
    </row>
    <row r="6189" spans="1:3">
      <c r="A6189" s="62" t="s">
        <v>12097</v>
      </c>
      <c r="B6189" s="63" t="s">
        <v>12098</v>
      </c>
      <c r="C6189" s="64">
        <v>0</v>
      </c>
    </row>
    <row r="6190" spans="1:3">
      <c r="A6190" s="59" t="s">
        <v>12099</v>
      </c>
      <c r="B6190" s="60" t="s">
        <v>12100</v>
      </c>
      <c r="C6190" s="61">
        <v>0</v>
      </c>
    </row>
    <row r="6191" spans="1:3">
      <c r="A6191" s="62" t="s">
        <v>12101</v>
      </c>
      <c r="B6191" s="63" t="s">
        <v>12102</v>
      </c>
      <c r="C6191" s="64">
        <v>0</v>
      </c>
    </row>
    <row r="6192" spans="1:3">
      <c r="A6192" s="59" t="s">
        <v>12103</v>
      </c>
      <c r="B6192" s="60" t="s">
        <v>12104</v>
      </c>
      <c r="C6192" s="61">
        <v>0</v>
      </c>
    </row>
    <row r="6193" spans="1:3">
      <c r="A6193" s="62" t="s">
        <v>12105</v>
      </c>
      <c r="B6193" s="63" t="s">
        <v>12106</v>
      </c>
      <c r="C6193" s="64">
        <v>0</v>
      </c>
    </row>
    <row r="6194" spans="1:3">
      <c r="A6194" s="59" t="s">
        <v>12107</v>
      </c>
      <c r="B6194" s="60" t="s">
        <v>12108</v>
      </c>
      <c r="C6194" s="61">
        <v>0</v>
      </c>
    </row>
    <row r="6195" spans="1:3">
      <c r="A6195" s="62" t="s">
        <v>12109</v>
      </c>
      <c r="B6195" s="63" t="s">
        <v>12110</v>
      </c>
      <c r="C6195" s="64">
        <v>0</v>
      </c>
    </row>
    <row r="6196" spans="1:3">
      <c r="A6196" s="59" t="s">
        <v>12111</v>
      </c>
      <c r="B6196" s="60" t="s">
        <v>12112</v>
      </c>
      <c r="C6196" s="61">
        <v>0</v>
      </c>
    </row>
    <row r="6197" spans="1:3">
      <c r="A6197" s="62" t="s">
        <v>12113</v>
      </c>
      <c r="B6197" s="63" t="s">
        <v>12114</v>
      </c>
      <c r="C6197" s="64">
        <v>0</v>
      </c>
    </row>
    <row r="6198" spans="1:3">
      <c r="A6198" s="59" t="s">
        <v>12115</v>
      </c>
      <c r="B6198" s="60" t="s">
        <v>12116</v>
      </c>
      <c r="C6198" s="61">
        <v>0</v>
      </c>
    </row>
    <row r="6199" spans="1:3">
      <c r="A6199" s="62" t="s">
        <v>12117</v>
      </c>
      <c r="B6199" s="63" t="s">
        <v>12118</v>
      </c>
      <c r="C6199" s="64">
        <v>0</v>
      </c>
    </row>
    <row r="6200" spans="1:3">
      <c r="A6200" s="59" t="s">
        <v>12119</v>
      </c>
      <c r="B6200" s="60" t="s">
        <v>12120</v>
      </c>
      <c r="C6200" s="61">
        <v>0</v>
      </c>
    </row>
    <row r="6201" spans="1:3">
      <c r="A6201" s="62" t="s">
        <v>12121</v>
      </c>
      <c r="B6201" s="63" t="s">
        <v>12122</v>
      </c>
      <c r="C6201" s="64">
        <v>0</v>
      </c>
    </row>
    <row r="6202" spans="1:3">
      <c r="A6202" s="59" t="s">
        <v>12123</v>
      </c>
      <c r="B6202" s="60" t="s">
        <v>12124</v>
      </c>
      <c r="C6202" s="61">
        <v>0</v>
      </c>
    </row>
    <row r="6203" spans="1:3">
      <c r="A6203" s="62" t="s">
        <v>12125</v>
      </c>
      <c r="B6203" s="63" t="s">
        <v>8750</v>
      </c>
      <c r="C6203" s="64">
        <v>0</v>
      </c>
    </row>
    <row r="6204" spans="1:3">
      <c r="A6204" s="59" t="s">
        <v>12126</v>
      </c>
      <c r="B6204" s="60" t="s">
        <v>12127</v>
      </c>
      <c r="C6204" s="61">
        <v>0</v>
      </c>
    </row>
    <row r="6205" spans="1:3">
      <c r="A6205" s="62" t="s">
        <v>12128</v>
      </c>
      <c r="B6205" s="63" t="s">
        <v>12129</v>
      </c>
      <c r="C6205" s="64">
        <v>0</v>
      </c>
    </row>
    <row r="6206" spans="1:3">
      <c r="A6206" s="59" t="s">
        <v>12130</v>
      </c>
      <c r="B6206" s="60" t="s">
        <v>12131</v>
      </c>
      <c r="C6206" s="61">
        <v>0</v>
      </c>
    </row>
    <row r="6207" spans="1:3">
      <c r="A6207" s="62" t="s">
        <v>12132</v>
      </c>
      <c r="B6207" s="63" t="s">
        <v>12133</v>
      </c>
      <c r="C6207" s="64">
        <v>0</v>
      </c>
    </row>
    <row r="6208" spans="1:3">
      <c r="A6208" s="59" t="s">
        <v>12134</v>
      </c>
      <c r="B6208" s="60" t="s">
        <v>12135</v>
      </c>
      <c r="C6208" s="61">
        <v>0</v>
      </c>
    </row>
    <row r="6209" spans="1:3">
      <c r="A6209" s="62" t="s">
        <v>12136</v>
      </c>
      <c r="B6209" s="63" t="s">
        <v>12137</v>
      </c>
      <c r="C6209" s="64">
        <v>0</v>
      </c>
    </row>
    <row r="6210" spans="1:3">
      <c r="A6210" s="59" t="s">
        <v>12138</v>
      </c>
      <c r="B6210" s="60" t="s">
        <v>12139</v>
      </c>
      <c r="C6210" s="61">
        <v>0</v>
      </c>
    </row>
    <row r="6211" spans="1:3">
      <c r="A6211" s="62" t="s">
        <v>12140</v>
      </c>
      <c r="B6211" s="63" t="s">
        <v>12141</v>
      </c>
      <c r="C6211" s="64">
        <v>0</v>
      </c>
    </row>
    <row r="6212" spans="1:3">
      <c r="A6212" s="59" t="s">
        <v>12142</v>
      </c>
      <c r="B6212" s="60" t="s">
        <v>12143</v>
      </c>
      <c r="C6212" s="61">
        <v>0</v>
      </c>
    </row>
    <row r="6213" spans="1:3">
      <c r="A6213" s="62" t="s">
        <v>12144</v>
      </c>
      <c r="B6213" s="63" t="s">
        <v>12145</v>
      </c>
      <c r="C6213" s="64">
        <v>0</v>
      </c>
    </row>
    <row r="6214" spans="1:3">
      <c r="A6214" s="59" t="s">
        <v>12146</v>
      </c>
      <c r="B6214" s="60" t="s">
        <v>12147</v>
      </c>
      <c r="C6214" s="61">
        <v>0</v>
      </c>
    </row>
    <row r="6215" spans="1:3">
      <c r="A6215" s="62" t="s">
        <v>12148</v>
      </c>
      <c r="B6215" s="63" t="s">
        <v>12149</v>
      </c>
      <c r="C6215" s="64">
        <v>0</v>
      </c>
    </row>
    <row r="6216" spans="1:3">
      <c r="A6216" s="59" t="s">
        <v>12150</v>
      </c>
      <c r="B6216" s="60" t="s">
        <v>12151</v>
      </c>
      <c r="C6216" s="61">
        <v>0</v>
      </c>
    </row>
    <row r="6217" spans="1:3">
      <c r="A6217" s="62" t="s">
        <v>12152</v>
      </c>
      <c r="B6217" s="63" t="s">
        <v>12153</v>
      </c>
      <c r="C6217" s="64">
        <v>0</v>
      </c>
    </row>
    <row r="6218" spans="1:3">
      <c r="A6218" s="59" t="s">
        <v>12154</v>
      </c>
      <c r="B6218" s="60" t="s">
        <v>12155</v>
      </c>
      <c r="C6218" s="61">
        <v>0</v>
      </c>
    </row>
    <row r="6219" spans="1:3">
      <c r="A6219" s="62" t="s">
        <v>12156</v>
      </c>
      <c r="B6219" s="63" t="s">
        <v>12157</v>
      </c>
      <c r="C6219" s="64">
        <v>0</v>
      </c>
    </row>
    <row r="6220" spans="1:3">
      <c r="A6220" s="59" t="s">
        <v>12158</v>
      </c>
      <c r="B6220" s="60" t="s">
        <v>12159</v>
      </c>
      <c r="C6220" s="61">
        <v>0</v>
      </c>
    </row>
    <row r="6221" spans="1:3">
      <c r="A6221" s="62" t="s">
        <v>12160</v>
      </c>
      <c r="B6221" s="63" t="s">
        <v>12161</v>
      </c>
      <c r="C6221" s="64">
        <v>0</v>
      </c>
    </row>
    <row r="6222" spans="1:3">
      <c r="A6222" s="59" t="s">
        <v>12162</v>
      </c>
      <c r="B6222" s="60" t="s">
        <v>12163</v>
      </c>
      <c r="C6222" s="61">
        <v>0</v>
      </c>
    </row>
    <row r="6223" spans="1:3">
      <c r="A6223" s="62" t="s">
        <v>12164</v>
      </c>
      <c r="B6223" s="63" t="s">
        <v>12165</v>
      </c>
      <c r="C6223" s="64">
        <v>0</v>
      </c>
    </row>
    <row r="6224" spans="1:3">
      <c r="A6224" s="59" t="s">
        <v>12166</v>
      </c>
      <c r="B6224" s="60" t="s">
        <v>12167</v>
      </c>
      <c r="C6224" s="61">
        <v>0</v>
      </c>
    </row>
    <row r="6225" spans="1:3">
      <c r="A6225" s="62" t="s">
        <v>12168</v>
      </c>
      <c r="B6225" s="63" t="s">
        <v>12169</v>
      </c>
      <c r="C6225" s="64">
        <v>0</v>
      </c>
    </row>
    <row r="6226" spans="1:3">
      <c r="A6226" s="59" t="s">
        <v>12170</v>
      </c>
      <c r="B6226" s="60" t="s">
        <v>12171</v>
      </c>
      <c r="C6226" s="61">
        <v>0</v>
      </c>
    </row>
    <row r="6227" spans="1:3">
      <c r="A6227" s="62" t="s">
        <v>12172</v>
      </c>
      <c r="B6227" s="63" t="s">
        <v>12173</v>
      </c>
      <c r="C6227" s="64">
        <v>0</v>
      </c>
    </row>
    <row r="6228" spans="1:3">
      <c r="A6228" s="59" t="s">
        <v>12174</v>
      </c>
      <c r="B6228" s="60" t="s">
        <v>12175</v>
      </c>
      <c r="C6228" s="61">
        <v>0</v>
      </c>
    </row>
    <row r="6229" spans="1:3">
      <c r="A6229" s="62" t="s">
        <v>12176</v>
      </c>
      <c r="B6229" s="63" t="s">
        <v>12177</v>
      </c>
      <c r="C6229" s="64">
        <v>0</v>
      </c>
    </row>
    <row r="6230" spans="1:3">
      <c r="A6230" s="59" t="s">
        <v>12178</v>
      </c>
      <c r="B6230" s="60" t="s">
        <v>12179</v>
      </c>
      <c r="C6230" s="61">
        <v>0</v>
      </c>
    </row>
    <row r="6231" spans="1:3">
      <c r="A6231" s="62" t="s">
        <v>12180</v>
      </c>
      <c r="B6231" s="63" t="s">
        <v>12181</v>
      </c>
      <c r="C6231" s="64">
        <v>0</v>
      </c>
    </row>
    <row r="6232" spans="1:3">
      <c r="A6232" s="59" t="s">
        <v>12182</v>
      </c>
      <c r="B6232" s="60" t="s">
        <v>12183</v>
      </c>
      <c r="C6232" s="61">
        <v>0</v>
      </c>
    </row>
    <row r="6233" spans="1:3">
      <c r="A6233" s="62" t="s">
        <v>12184</v>
      </c>
      <c r="B6233" s="63" t="s">
        <v>12185</v>
      </c>
      <c r="C6233" s="64">
        <v>0</v>
      </c>
    </row>
    <row r="6234" spans="1:3">
      <c r="A6234" s="59" t="s">
        <v>12186</v>
      </c>
      <c r="B6234" s="60" t="s">
        <v>12187</v>
      </c>
      <c r="C6234" s="61">
        <v>0</v>
      </c>
    </row>
    <row r="6235" spans="1:3">
      <c r="A6235" s="62" t="s">
        <v>12188</v>
      </c>
      <c r="B6235" s="63" t="s">
        <v>12189</v>
      </c>
      <c r="C6235" s="64">
        <v>0</v>
      </c>
    </row>
    <row r="6236" spans="1:3">
      <c r="A6236" s="59" t="s">
        <v>12190</v>
      </c>
      <c r="B6236" s="60" t="s">
        <v>12191</v>
      </c>
      <c r="C6236" s="61">
        <v>0</v>
      </c>
    </row>
    <row r="6237" spans="1:3">
      <c r="A6237" s="62" t="s">
        <v>12192</v>
      </c>
      <c r="B6237" s="63" t="s">
        <v>12193</v>
      </c>
      <c r="C6237" s="64">
        <v>0</v>
      </c>
    </row>
    <row r="6238" spans="1:3">
      <c r="A6238" s="59" t="s">
        <v>12194</v>
      </c>
      <c r="B6238" s="60" t="s">
        <v>12195</v>
      </c>
      <c r="C6238" s="61">
        <v>0</v>
      </c>
    </row>
    <row r="6239" spans="1:3">
      <c r="A6239" s="62" t="s">
        <v>12196</v>
      </c>
      <c r="B6239" s="63" t="s">
        <v>12197</v>
      </c>
      <c r="C6239" s="64">
        <v>0</v>
      </c>
    </row>
    <row r="6240" spans="1:3">
      <c r="A6240" s="59" t="s">
        <v>12198</v>
      </c>
      <c r="B6240" s="60" t="s">
        <v>12199</v>
      </c>
      <c r="C6240" s="61">
        <v>0</v>
      </c>
    </row>
    <row r="6241" spans="1:3">
      <c r="A6241" s="62" t="s">
        <v>12200</v>
      </c>
      <c r="B6241" s="63" t="s">
        <v>12201</v>
      </c>
      <c r="C6241" s="64">
        <v>0</v>
      </c>
    </row>
    <row r="6242" spans="1:3">
      <c r="A6242" s="59" t="s">
        <v>12202</v>
      </c>
      <c r="B6242" s="60" t="s">
        <v>12203</v>
      </c>
      <c r="C6242" s="61">
        <v>0</v>
      </c>
    </row>
    <row r="6243" spans="1:3">
      <c r="A6243" s="62" t="s">
        <v>12204</v>
      </c>
      <c r="B6243" s="63" t="s">
        <v>12205</v>
      </c>
      <c r="C6243" s="64">
        <v>0</v>
      </c>
    </row>
    <row r="6244" spans="1:3">
      <c r="A6244" s="59" t="s">
        <v>12206</v>
      </c>
      <c r="B6244" s="60" t="s">
        <v>12207</v>
      </c>
      <c r="C6244" s="61">
        <v>0</v>
      </c>
    </row>
    <row r="6245" spans="1:3">
      <c r="A6245" s="62" t="s">
        <v>12208</v>
      </c>
      <c r="B6245" s="63" t="s">
        <v>12209</v>
      </c>
      <c r="C6245" s="64">
        <v>0</v>
      </c>
    </row>
    <row r="6246" spans="1:3">
      <c r="A6246" s="59" t="s">
        <v>12210</v>
      </c>
      <c r="B6246" s="60" t="s">
        <v>12211</v>
      </c>
      <c r="C6246" s="61">
        <v>0</v>
      </c>
    </row>
    <row r="6247" spans="1:3">
      <c r="A6247" s="62" t="s">
        <v>12212</v>
      </c>
      <c r="B6247" s="63" t="s">
        <v>12213</v>
      </c>
      <c r="C6247" s="64">
        <v>0</v>
      </c>
    </row>
    <row r="6248" spans="1:3">
      <c r="A6248" s="59" t="s">
        <v>12214</v>
      </c>
      <c r="B6248" s="60" t="s">
        <v>12215</v>
      </c>
      <c r="C6248" s="61">
        <v>0</v>
      </c>
    </row>
    <row r="6249" spans="1:3">
      <c r="A6249" s="62" t="s">
        <v>12216</v>
      </c>
      <c r="B6249" s="63" t="s">
        <v>12217</v>
      </c>
      <c r="C6249" s="64">
        <v>0</v>
      </c>
    </row>
    <row r="6250" spans="1:3">
      <c r="A6250" s="59" t="s">
        <v>12218</v>
      </c>
      <c r="B6250" s="60" t="s">
        <v>12219</v>
      </c>
      <c r="C6250" s="61">
        <v>0</v>
      </c>
    </row>
    <row r="6251" spans="1:3">
      <c r="A6251" s="62" t="s">
        <v>12220</v>
      </c>
      <c r="B6251" s="63" t="s">
        <v>12221</v>
      </c>
      <c r="C6251" s="64">
        <v>0</v>
      </c>
    </row>
    <row r="6252" spans="1:3">
      <c r="A6252" s="59" t="s">
        <v>12222</v>
      </c>
      <c r="B6252" s="60" t="s">
        <v>12223</v>
      </c>
      <c r="C6252" s="61">
        <v>0</v>
      </c>
    </row>
    <row r="6253" spans="1:3">
      <c r="A6253" s="62" t="s">
        <v>12224</v>
      </c>
      <c r="B6253" s="63" t="s">
        <v>12225</v>
      </c>
      <c r="C6253" s="64">
        <v>0</v>
      </c>
    </row>
    <row r="6254" spans="1:3">
      <c r="A6254" s="59" t="s">
        <v>12226</v>
      </c>
      <c r="B6254" s="60" t="s">
        <v>12227</v>
      </c>
      <c r="C6254" s="61">
        <v>0</v>
      </c>
    </row>
    <row r="6255" spans="1:3">
      <c r="A6255" s="62" t="s">
        <v>12228</v>
      </c>
      <c r="B6255" s="63" t="s">
        <v>12229</v>
      </c>
      <c r="C6255" s="64">
        <v>0</v>
      </c>
    </row>
    <row r="6256" spans="1:3">
      <c r="A6256" s="59" t="s">
        <v>12230</v>
      </c>
      <c r="B6256" s="60" t="s">
        <v>12231</v>
      </c>
      <c r="C6256" s="61">
        <v>0</v>
      </c>
    </row>
    <row r="6257" spans="1:3">
      <c r="A6257" s="62" t="s">
        <v>12232</v>
      </c>
      <c r="B6257" s="63" t="s">
        <v>12233</v>
      </c>
      <c r="C6257" s="64">
        <v>0</v>
      </c>
    </row>
    <row r="6258" spans="1:3">
      <c r="A6258" s="59" t="s">
        <v>12234</v>
      </c>
      <c r="B6258" s="60" t="s">
        <v>12235</v>
      </c>
      <c r="C6258" s="61">
        <v>0</v>
      </c>
    </row>
    <row r="6259" spans="1:3">
      <c r="A6259" s="62" t="s">
        <v>12236</v>
      </c>
      <c r="B6259" s="63" t="s">
        <v>12237</v>
      </c>
      <c r="C6259" s="64">
        <v>0</v>
      </c>
    </row>
    <row r="6260" spans="1:3">
      <c r="A6260" s="59" t="s">
        <v>12238</v>
      </c>
      <c r="B6260" s="60" t="s">
        <v>12239</v>
      </c>
      <c r="C6260" s="61">
        <v>0</v>
      </c>
    </row>
    <row r="6261" spans="1:3">
      <c r="A6261" s="62" t="s">
        <v>12240</v>
      </c>
      <c r="B6261" s="63" t="s">
        <v>12241</v>
      </c>
      <c r="C6261" s="64">
        <v>0</v>
      </c>
    </row>
    <row r="6262" spans="1:3">
      <c r="A6262" s="59" t="s">
        <v>12242</v>
      </c>
      <c r="B6262" s="60" t="s">
        <v>12243</v>
      </c>
      <c r="C6262" s="61">
        <v>0</v>
      </c>
    </row>
    <row r="6263" spans="1:3">
      <c r="A6263" s="62" t="s">
        <v>12244</v>
      </c>
      <c r="B6263" s="63" t="s">
        <v>12245</v>
      </c>
      <c r="C6263" s="64">
        <v>0</v>
      </c>
    </row>
    <row r="6264" spans="1:3">
      <c r="A6264" s="59" t="s">
        <v>12246</v>
      </c>
      <c r="B6264" s="60" t="s">
        <v>12247</v>
      </c>
      <c r="C6264" s="61">
        <v>0</v>
      </c>
    </row>
    <row r="6265" spans="1:3">
      <c r="A6265" s="62" t="s">
        <v>12248</v>
      </c>
      <c r="B6265" s="63" t="s">
        <v>12249</v>
      </c>
      <c r="C6265" s="64">
        <v>0</v>
      </c>
    </row>
    <row r="6266" spans="1:3">
      <c r="A6266" s="59" t="s">
        <v>12250</v>
      </c>
      <c r="B6266" s="60" t="s">
        <v>12251</v>
      </c>
      <c r="C6266" s="61">
        <v>0</v>
      </c>
    </row>
    <row r="6267" spans="1:3">
      <c r="A6267" s="62" t="s">
        <v>12252</v>
      </c>
      <c r="B6267" s="63" t="s">
        <v>12253</v>
      </c>
      <c r="C6267" s="64">
        <v>0</v>
      </c>
    </row>
    <row r="6268" spans="1:3">
      <c r="A6268" s="59" t="s">
        <v>12254</v>
      </c>
      <c r="B6268" s="60" t="s">
        <v>12255</v>
      </c>
      <c r="C6268" s="61">
        <v>0</v>
      </c>
    </row>
    <row r="6269" spans="1:3">
      <c r="A6269" s="62" t="s">
        <v>12256</v>
      </c>
      <c r="B6269" s="63" t="s">
        <v>12257</v>
      </c>
      <c r="C6269" s="64">
        <v>0</v>
      </c>
    </row>
    <row r="6270" spans="1:3">
      <c r="A6270" s="59" t="s">
        <v>12258</v>
      </c>
      <c r="B6270" s="60" t="s">
        <v>12259</v>
      </c>
      <c r="C6270" s="61">
        <v>0</v>
      </c>
    </row>
    <row r="6271" spans="1:3">
      <c r="A6271" s="62" t="s">
        <v>12260</v>
      </c>
      <c r="B6271" s="63" t="s">
        <v>12261</v>
      </c>
      <c r="C6271" s="64">
        <v>0</v>
      </c>
    </row>
    <row r="6272" spans="1:3">
      <c r="A6272" s="59" t="s">
        <v>12262</v>
      </c>
      <c r="B6272" s="60" t="s">
        <v>12263</v>
      </c>
      <c r="C6272" s="61">
        <v>0</v>
      </c>
    </row>
    <row r="6273" spans="1:3">
      <c r="A6273" s="62" t="s">
        <v>12264</v>
      </c>
      <c r="B6273" s="63" t="s">
        <v>12265</v>
      </c>
      <c r="C6273" s="64">
        <v>0</v>
      </c>
    </row>
    <row r="6274" spans="1:3">
      <c r="A6274" s="59" t="s">
        <v>12266</v>
      </c>
      <c r="B6274" s="60" t="s">
        <v>12267</v>
      </c>
      <c r="C6274" s="61">
        <v>0</v>
      </c>
    </row>
    <row r="6275" spans="1:3">
      <c r="A6275" s="62" t="s">
        <v>12268</v>
      </c>
      <c r="B6275" s="63" t="s">
        <v>12269</v>
      </c>
      <c r="C6275" s="64">
        <v>0</v>
      </c>
    </row>
    <row r="6276" spans="1:3">
      <c r="A6276" s="59" t="s">
        <v>12270</v>
      </c>
      <c r="B6276" s="60" t="s">
        <v>12271</v>
      </c>
      <c r="C6276" s="61">
        <v>0</v>
      </c>
    </row>
    <row r="6277" spans="1:3">
      <c r="A6277" s="62" t="s">
        <v>12272</v>
      </c>
      <c r="B6277" s="63" t="s">
        <v>12273</v>
      </c>
      <c r="C6277" s="64">
        <v>0</v>
      </c>
    </row>
    <row r="6278" spans="1:3">
      <c r="A6278" s="59" t="s">
        <v>12274</v>
      </c>
      <c r="B6278" s="60" t="s">
        <v>12275</v>
      </c>
      <c r="C6278" s="61">
        <v>0</v>
      </c>
    </row>
    <row r="6279" spans="1:3">
      <c r="A6279" s="62" t="s">
        <v>12276</v>
      </c>
      <c r="B6279" s="63" t="s">
        <v>12277</v>
      </c>
      <c r="C6279" s="64">
        <v>0</v>
      </c>
    </row>
    <row r="6280" spans="1:3">
      <c r="A6280" s="59" t="s">
        <v>12278</v>
      </c>
      <c r="B6280" s="60" t="s">
        <v>12279</v>
      </c>
      <c r="C6280" s="61">
        <v>0</v>
      </c>
    </row>
    <row r="6281" spans="1:3">
      <c r="A6281" s="62" t="s">
        <v>12280</v>
      </c>
      <c r="B6281" s="63" t="s">
        <v>12281</v>
      </c>
      <c r="C6281" s="64">
        <v>0</v>
      </c>
    </row>
    <row r="6282" spans="1:3">
      <c r="A6282" s="59" t="s">
        <v>12282</v>
      </c>
      <c r="B6282" s="60" t="s">
        <v>12283</v>
      </c>
      <c r="C6282" s="61">
        <v>0</v>
      </c>
    </row>
    <row r="6283" spans="1:3">
      <c r="A6283" s="62" t="s">
        <v>12284</v>
      </c>
      <c r="B6283" s="63" t="s">
        <v>12285</v>
      </c>
      <c r="C6283" s="64">
        <v>0</v>
      </c>
    </row>
    <row r="6284" spans="1:3">
      <c r="A6284" s="59" t="s">
        <v>12286</v>
      </c>
      <c r="B6284" s="60" t="s">
        <v>12287</v>
      </c>
      <c r="C6284" s="61">
        <v>0</v>
      </c>
    </row>
    <row r="6285" spans="1:3">
      <c r="A6285" s="62" t="s">
        <v>12288</v>
      </c>
      <c r="B6285" s="63" t="s">
        <v>12289</v>
      </c>
      <c r="C6285" s="64">
        <v>0</v>
      </c>
    </row>
    <row r="6286" spans="1:3">
      <c r="A6286" s="59" t="s">
        <v>12290</v>
      </c>
      <c r="B6286" s="60" t="s">
        <v>12291</v>
      </c>
      <c r="C6286" s="61">
        <v>0</v>
      </c>
    </row>
    <row r="6287" spans="1:3">
      <c r="A6287" s="62" t="s">
        <v>12292</v>
      </c>
      <c r="B6287" s="63" t="s">
        <v>12293</v>
      </c>
      <c r="C6287" s="64">
        <v>0</v>
      </c>
    </row>
    <row r="6288" spans="1:3">
      <c r="A6288" s="59" t="s">
        <v>12294</v>
      </c>
      <c r="B6288" s="60" t="s">
        <v>12295</v>
      </c>
      <c r="C6288" s="61">
        <v>0</v>
      </c>
    </row>
    <row r="6289" spans="1:3">
      <c r="A6289" s="62" t="s">
        <v>12296</v>
      </c>
      <c r="B6289" s="63" t="s">
        <v>12297</v>
      </c>
      <c r="C6289" s="64">
        <v>0</v>
      </c>
    </row>
    <row r="6290" spans="1:3">
      <c r="A6290" s="59" t="s">
        <v>12298</v>
      </c>
      <c r="B6290" s="60" t="s">
        <v>12299</v>
      </c>
      <c r="C6290" s="61">
        <v>0</v>
      </c>
    </row>
    <row r="6291" spans="1:3">
      <c r="A6291" s="62" t="s">
        <v>12300</v>
      </c>
      <c r="B6291" s="63" t="s">
        <v>12301</v>
      </c>
      <c r="C6291" s="64">
        <v>0</v>
      </c>
    </row>
    <row r="6292" spans="1:3">
      <c r="A6292" s="59" t="s">
        <v>12302</v>
      </c>
      <c r="B6292" s="60" t="s">
        <v>12303</v>
      </c>
      <c r="C6292" s="61">
        <v>0</v>
      </c>
    </row>
    <row r="6293" spans="1:3">
      <c r="A6293" s="62" t="s">
        <v>12304</v>
      </c>
      <c r="B6293" s="63" t="s">
        <v>12305</v>
      </c>
      <c r="C6293" s="64">
        <v>0</v>
      </c>
    </row>
    <row r="6294" spans="1:3">
      <c r="A6294" s="59" t="s">
        <v>12306</v>
      </c>
      <c r="B6294" s="60" t="s">
        <v>12307</v>
      </c>
      <c r="C6294" s="61">
        <v>0</v>
      </c>
    </row>
    <row r="6295" spans="1:3">
      <c r="A6295" s="62" t="s">
        <v>12308</v>
      </c>
      <c r="B6295" s="63" t="s">
        <v>12309</v>
      </c>
      <c r="C6295" s="64">
        <v>0</v>
      </c>
    </row>
    <row r="6296" spans="1:3">
      <c r="A6296" s="59" t="s">
        <v>12310</v>
      </c>
      <c r="B6296" s="60" t="s">
        <v>12311</v>
      </c>
      <c r="C6296" s="61">
        <v>0</v>
      </c>
    </row>
    <row r="6297" spans="1:3">
      <c r="A6297" s="62" t="s">
        <v>12312</v>
      </c>
      <c r="B6297" s="63" t="s">
        <v>12313</v>
      </c>
      <c r="C6297" s="64">
        <v>0</v>
      </c>
    </row>
    <row r="6298" spans="1:3">
      <c r="A6298" s="59" t="s">
        <v>12314</v>
      </c>
      <c r="B6298" s="60" t="s">
        <v>12315</v>
      </c>
      <c r="C6298" s="61">
        <v>0</v>
      </c>
    </row>
    <row r="6299" spans="1:3">
      <c r="A6299" s="62" t="s">
        <v>12316</v>
      </c>
      <c r="B6299" s="63" t="s">
        <v>12317</v>
      </c>
      <c r="C6299" s="64">
        <v>0</v>
      </c>
    </row>
    <row r="6300" spans="1:3">
      <c r="A6300" s="59" t="s">
        <v>12318</v>
      </c>
      <c r="B6300" s="60" t="s">
        <v>12319</v>
      </c>
      <c r="C6300" s="61">
        <v>0</v>
      </c>
    </row>
    <row r="6301" spans="1:3">
      <c r="A6301" s="62" t="s">
        <v>12320</v>
      </c>
      <c r="B6301" s="63" t="s">
        <v>12321</v>
      </c>
      <c r="C6301" s="64">
        <v>0</v>
      </c>
    </row>
    <row r="6302" spans="1:3">
      <c r="A6302" s="59" t="s">
        <v>12322</v>
      </c>
      <c r="B6302" s="60" t="s">
        <v>12323</v>
      </c>
      <c r="C6302" s="61">
        <v>0</v>
      </c>
    </row>
    <row r="6303" spans="1:3">
      <c r="A6303" s="62" t="s">
        <v>12324</v>
      </c>
      <c r="B6303" s="63" t="s">
        <v>12325</v>
      </c>
      <c r="C6303" s="64">
        <v>0</v>
      </c>
    </row>
    <row r="6304" spans="1:3">
      <c r="A6304" s="59" t="s">
        <v>12326</v>
      </c>
      <c r="B6304" s="60" t="s">
        <v>12327</v>
      </c>
      <c r="C6304" s="61">
        <v>0</v>
      </c>
    </row>
    <row r="6305" spans="1:3">
      <c r="A6305" s="62" t="s">
        <v>12328</v>
      </c>
      <c r="B6305" s="63" t="s">
        <v>12329</v>
      </c>
      <c r="C6305" s="64">
        <v>0</v>
      </c>
    </row>
    <row r="6306" spans="1:3">
      <c r="A6306" s="59" t="s">
        <v>12330</v>
      </c>
      <c r="B6306" s="60" t="s">
        <v>12331</v>
      </c>
      <c r="C6306" s="61">
        <v>0</v>
      </c>
    </row>
    <row r="6307" spans="1:3">
      <c r="A6307" s="62" t="s">
        <v>12332</v>
      </c>
      <c r="B6307" s="63" t="s">
        <v>12333</v>
      </c>
      <c r="C6307" s="64">
        <v>0</v>
      </c>
    </row>
    <row r="6308" spans="1:3">
      <c r="A6308" s="59" t="s">
        <v>12334</v>
      </c>
      <c r="B6308" s="60" t="s">
        <v>12335</v>
      </c>
      <c r="C6308" s="61">
        <v>0</v>
      </c>
    </row>
    <row r="6309" spans="1:3">
      <c r="A6309" s="62" t="s">
        <v>12336</v>
      </c>
      <c r="B6309" s="63" t="s">
        <v>12337</v>
      </c>
      <c r="C6309" s="64">
        <v>0</v>
      </c>
    </row>
    <row r="6310" spans="1:3">
      <c r="A6310" s="59" t="s">
        <v>12338</v>
      </c>
      <c r="B6310" s="60" t="s">
        <v>12339</v>
      </c>
      <c r="C6310" s="61">
        <v>0</v>
      </c>
    </row>
    <row r="6311" spans="1:3">
      <c r="A6311" s="62" t="s">
        <v>12340</v>
      </c>
      <c r="B6311" s="63" t="s">
        <v>12341</v>
      </c>
      <c r="C6311" s="64">
        <v>0</v>
      </c>
    </row>
    <row r="6312" spans="1:3">
      <c r="A6312" s="59" t="s">
        <v>12342</v>
      </c>
      <c r="B6312" s="60" t="s">
        <v>12343</v>
      </c>
      <c r="C6312" s="61">
        <v>0</v>
      </c>
    </row>
    <row r="6313" spans="1:3">
      <c r="A6313" s="62" t="s">
        <v>12344</v>
      </c>
      <c r="B6313" s="63" t="s">
        <v>12345</v>
      </c>
      <c r="C6313" s="64">
        <v>0</v>
      </c>
    </row>
    <row r="6314" spans="1:3">
      <c r="A6314" s="59" t="s">
        <v>12346</v>
      </c>
      <c r="B6314" s="60" t="s">
        <v>12347</v>
      </c>
      <c r="C6314" s="61">
        <v>0</v>
      </c>
    </row>
    <row r="6315" spans="1:3">
      <c r="A6315" s="62" t="s">
        <v>12348</v>
      </c>
      <c r="B6315" s="63" t="s">
        <v>12349</v>
      </c>
      <c r="C6315" s="64">
        <v>0</v>
      </c>
    </row>
    <row r="6316" spans="1:3">
      <c r="A6316" s="59" t="s">
        <v>12350</v>
      </c>
      <c r="B6316" s="60" t="s">
        <v>12351</v>
      </c>
      <c r="C6316" s="61">
        <v>7.1999999999999998E-3</v>
      </c>
    </row>
    <row r="6317" spans="1:3">
      <c r="A6317" s="62" t="s">
        <v>12352</v>
      </c>
      <c r="B6317" s="63" t="s">
        <v>12353</v>
      </c>
      <c r="C6317" s="64">
        <v>6.0000000000000001E-3</v>
      </c>
    </row>
    <row r="6318" spans="1:3">
      <c r="A6318" s="59" t="s">
        <v>12354</v>
      </c>
      <c r="B6318" s="60" t="s">
        <v>12355</v>
      </c>
      <c r="C6318" s="61">
        <v>0</v>
      </c>
    </row>
    <row r="6319" spans="1:3">
      <c r="A6319" s="62" t="s">
        <v>12356</v>
      </c>
      <c r="B6319" s="63" t="s">
        <v>12357</v>
      </c>
      <c r="C6319" s="64">
        <v>0</v>
      </c>
    </row>
    <row r="6320" spans="1:3">
      <c r="A6320" s="59" t="s">
        <v>12358</v>
      </c>
      <c r="B6320" s="60" t="s">
        <v>12359</v>
      </c>
      <c r="C6320" s="61">
        <v>0</v>
      </c>
    </row>
    <row r="6321" spans="1:3">
      <c r="A6321" s="62" t="s">
        <v>12360</v>
      </c>
      <c r="B6321" s="63" t="s">
        <v>12361</v>
      </c>
      <c r="C6321" s="64">
        <v>9.0999999999999998E-2</v>
      </c>
    </row>
    <row r="6322" spans="1:3">
      <c r="A6322" s="59" t="s">
        <v>12362</v>
      </c>
      <c r="B6322" s="60" t="s">
        <v>12363</v>
      </c>
      <c r="C6322" s="61">
        <v>0</v>
      </c>
    </row>
    <row r="6323" spans="1:3">
      <c r="A6323" s="62" t="s">
        <v>12364</v>
      </c>
      <c r="B6323" s="63" t="s">
        <v>12365</v>
      </c>
      <c r="C6323" s="64">
        <v>0</v>
      </c>
    </row>
    <row r="6324" spans="1:3">
      <c r="A6324" s="59" t="s">
        <v>12366</v>
      </c>
      <c r="B6324" s="60" t="s">
        <v>12367</v>
      </c>
      <c r="C6324" s="61">
        <v>0</v>
      </c>
    </row>
    <row r="6325" spans="1:3">
      <c r="A6325" s="62" t="s">
        <v>12368</v>
      </c>
      <c r="B6325" s="63" t="s">
        <v>12369</v>
      </c>
      <c r="C6325" s="64">
        <v>0</v>
      </c>
    </row>
    <row r="6326" spans="1:3">
      <c r="A6326" s="59" t="s">
        <v>12370</v>
      </c>
      <c r="B6326" s="60" t="s">
        <v>12371</v>
      </c>
      <c r="C6326" s="61">
        <v>0</v>
      </c>
    </row>
    <row r="6327" spans="1:3">
      <c r="A6327" s="62" t="s">
        <v>12372</v>
      </c>
      <c r="B6327" s="63" t="s">
        <v>12373</v>
      </c>
      <c r="C6327" s="64">
        <v>0</v>
      </c>
    </row>
    <row r="6328" spans="1:3">
      <c r="A6328" s="59" t="s">
        <v>12374</v>
      </c>
      <c r="B6328" s="60" t="s">
        <v>12375</v>
      </c>
      <c r="C6328" s="61">
        <v>0</v>
      </c>
    </row>
    <row r="6329" spans="1:3">
      <c r="A6329" s="62" t="s">
        <v>12376</v>
      </c>
      <c r="B6329" s="63" t="s">
        <v>12377</v>
      </c>
      <c r="C6329" s="64">
        <v>0</v>
      </c>
    </row>
    <row r="6330" spans="1:3">
      <c r="A6330" s="59" t="s">
        <v>12378</v>
      </c>
      <c r="B6330" s="60" t="s">
        <v>12379</v>
      </c>
      <c r="C6330" s="61">
        <v>0</v>
      </c>
    </row>
    <row r="6331" spans="1:3">
      <c r="A6331" s="62" t="s">
        <v>12380</v>
      </c>
      <c r="B6331" s="63" t="s">
        <v>12381</v>
      </c>
      <c r="C6331" s="64">
        <v>0</v>
      </c>
    </row>
    <row r="6332" spans="1:3">
      <c r="A6332" s="59" t="s">
        <v>12382</v>
      </c>
      <c r="B6332" s="60" t="s">
        <v>12383</v>
      </c>
      <c r="C6332" s="61">
        <v>0</v>
      </c>
    </row>
    <row r="6333" spans="1:3">
      <c r="A6333" s="62" t="s">
        <v>12384</v>
      </c>
      <c r="B6333" s="63" t="s">
        <v>12385</v>
      </c>
      <c r="C6333" s="64">
        <v>0</v>
      </c>
    </row>
    <row r="6334" spans="1:3">
      <c r="A6334" s="59" t="s">
        <v>12386</v>
      </c>
      <c r="B6334" s="60" t="s">
        <v>12387</v>
      </c>
      <c r="C6334" s="61">
        <v>0</v>
      </c>
    </row>
    <row r="6335" spans="1:3">
      <c r="A6335" s="62" t="s">
        <v>12388</v>
      </c>
      <c r="B6335" s="63" t="s">
        <v>12389</v>
      </c>
      <c r="C6335" s="64">
        <v>0</v>
      </c>
    </row>
    <row r="6336" spans="1:3">
      <c r="A6336" s="59" t="s">
        <v>12390</v>
      </c>
      <c r="B6336" s="60" t="s">
        <v>12391</v>
      </c>
      <c r="C6336" s="61">
        <v>0</v>
      </c>
    </row>
    <row r="6337" spans="1:3">
      <c r="A6337" s="62" t="s">
        <v>12392</v>
      </c>
      <c r="B6337" s="63" t="s">
        <v>12393</v>
      </c>
      <c r="C6337" s="64">
        <v>0</v>
      </c>
    </row>
    <row r="6338" spans="1:3">
      <c r="A6338" s="59" t="s">
        <v>12394</v>
      </c>
      <c r="B6338" s="60" t="s">
        <v>12395</v>
      </c>
      <c r="C6338" s="61">
        <v>0</v>
      </c>
    </row>
    <row r="6339" spans="1:3">
      <c r="A6339" s="62" t="s">
        <v>12396</v>
      </c>
      <c r="B6339" s="63" t="s">
        <v>12397</v>
      </c>
      <c r="C6339" s="64">
        <v>0</v>
      </c>
    </row>
    <row r="6340" spans="1:3">
      <c r="A6340" s="59" t="s">
        <v>12398</v>
      </c>
      <c r="B6340" s="60" t="s">
        <v>12399</v>
      </c>
      <c r="C6340" s="61">
        <v>0</v>
      </c>
    </row>
    <row r="6341" spans="1:3">
      <c r="A6341" s="62" t="s">
        <v>12400</v>
      </c>
      <c r="B6341" s="63" t="s">
        <v>12401</v>
      </c>
      <c r="C6341" s="64">
        <v>0</v>
      </c>
    </row>
    <row r="6342" spans="1:3">
      <c r="A6342" s="59" t="s">
        <v>12402</v>
      </c>
      <c r="B6342" s="60" t="s">
        <v>12403</v>
      </c>
      <c r="C6342" s="61">
        <v>0</v>
      </c>
    </row>
    <row r="6343" spans="1:3">
      <c r="A6343" s="62" t="s">
        <v>12404</v>
      </c>
      <c r="B6343" s="63" t="s">
        <v>12405</v>
      </c>
      <c r="C6343" s="64">
        <v>0</v>
      </c>
    </row>
    <row r="6344" spans="1:3">
      <c r="A6344" s="59" t="s">
        <v>12406</v>
      </c>
      <c r="B6344" s="60" t="s">
        <v>12407</v>
      </c>
      <c r="C6344" s="61">
        <v>0</v>
      </c>
    </row>
    <row r="6345" spans="1:3">
      <c r="A6345" s="62" t="s">
        <v>12408</v>
      </c>
      <c r="B6345" s="63" t="s">
        <v>12409</v>
      </c>
      <c r="C6345" s="64">
        <v>0</v>
      </c>
    </row>
    <row r="6346" spans="1:3">
      <c r="A6346" s="59" t="s">
        <v>12410</v>
      </c>
      <c r="B6346" s="60" t="s">
        <v>12411</v>
      </c>
      <c r="C6346" s="61">
        <v>0</v>
      </c>
    </row>
    <row r="6347" spans="1:3">
      <c r="A6347" s="62" t="s">
        <v>12412</v>
      </c>
      <c r="B6347" s="63" t="s">
        <v>12413</v>
      </c>
      <c r="C6347" s="64">
        <v>0</v>
      </c>
    </row>
    <row r="6348" spans="1:3">
      <c r="A6348" s="59" t="s">
        <v>12414</v>
      </c>
      <c r="B6348" s="60" t="s">
        <v>12415</v>
      </c>
      <c r="C6348" s="61">
        <v>0</v>
      </c>
    </row>
    <row r="6349" spans="1:3">
      <c r="A6349" s="62" t="s">
        <v>12416</v>
      </c>
      <c r="B6349" s="63" t="s">
        <v>12417</v>
      </c>
      <c r="C6349" s="64">
        <v>0</v>
      </c>
    </row>
    <row r="6350" spans="1:3">
      <c r="A6350" s="59" t="s">
        <v>12418</v>
      </c>
      <c r="B6350" s="60" t="s">
        <v>12419</v>
      </c>
      <c r="C6350" s="61">
        <v>0</v>
      </c>
    </row>
    <row r="6351" spans="1:3">
      <c r="A6351" s="62" t="s">
        <v>12420</v>
      </c>
      <c r="B6351" s="63" t="s">
        <v>12421</v>
      </c>
      <c r="C6351" s="64">
        <v>0</v>
      </c>
    </row>
    <row r="6352" spans="1:3">
      <c r="A6352" s="59" t="s">
        <v>12422</v>
      </c>
      <c r="B6352" s="60" t="s">
        <v>12423</v>
      </c>
      <c r="C6352" s="61">
        <v>0</v>
      </c>
    </row>
    <row r="6353" spans="1:3">
      <c r="A6353" s="62" t="s">
        <v>12424</v>
      </c>
      <c r="B6353" s="63" t="s">
        <v>12425</v>
      </c>
      <c r="C6353" s="64">
        <v>0</v>
      </c>
    </row>
    <row r="6354" spans="1:3">
      <c r="A6354" s="59" t="s">
        <v>12426</v>
      </c>
      <c r="B6354" s="60" t="s">
        <v>12427</v>
      </c>
      <c r="C6354" s="61">
        <v>0</v>
      </c>
    </row>
    <row r="6355" spans="1:3">
      <c r="A6355" s="62" t="s">
        <v>12428</v>
      </c>
      <c r="B6355" s="63" t="s">
        <v>12429</v>
      </c>
      <c r="C6355" s="64">
        <v>0</v>
      </c>
    </row>
    <row r="6356" spans="1:3">
      <c r="A6356" s="59" t="s">
        <v>12430</v>
      </c>
      <c r="B6356" s="60" t="s">
        <v>12431</v>
      </c>
      <c r="C6356" s="61">
        <v>0</v>
      </c>
    </row>
    <row r="6357" spans="1:3">
      <c r="A6357" s="62" t="s">
        <v>12432</v>
      </c>
      <c r="B6357" s="63" t="s">
        <v>12433</v>
      </c>
      <c r="C6357" s="64">
        <v>0</v>
      </c>
    </row>
    <row r="6358" spans="1:3">
      <c r="A6358" s="59" t="s">
        <v>12434</v>
      </c>
      <c r="B6358" s="60" t="s">
        <v>12435</v>
      </c>
      <c r="C6358" s="61">
        <v>0</v>
      </c>
    </row>
    <row r="6359" spans="1:3">
      <c r="A6359" s="62" t="s">
        <v>12436</v>
      </c>
      <c r="B6359" s="63" t="s">
        <v>12437</v>
      </c>
      <c r="C6359" s="64">
        <v>0</v>
      </c>
    </row>
    <row r="6360" spans="1:3">
      <c r="A6360" s="59" t="s">
        <v>12438</v>
      </c>
      <c r="B6360" s="60" t="s">
        <v>12439</v>
      </c>
      <c r="C6360" s="61">
        <v>0</v>
      </c>
    </row>
    <row r="6361" spans="1:3">
      <c r="A6361" s="62" t="s">
        <v>12440</v>
      </c>
      <c r="B6361" s="63" t="s">
        <v>12441</v>
      </c>
      <c r="C6361" s="64">
        <v>0</v>
      </c>
    </row>
    <row r="6362" spans="1:3">
      <c r="A6362" s="59" t="s">
        <v>12442</v>
      </c>
      <c r="B6362" s="60" t="s">
        <v>12443</v>
      </c>
      <c r="C6362" s="61">
        <v>0</v>
      </c>
    </row>
    <row r="6363" spans="1:3">
      <c r="A6363" s="62" t="s">
        <v>12444</v>
      </c>
      <c r="B6363" s="63" t="s">
        <v>12445</v>
      </c>
      <c r="C6363" s="64">
        <v>0</v>
      </c>
    </row>
    <row r="6364" spans="1:3">
      <c r="A6364" s="59" t="s">
        <v>12446</v>
      </c>
      <c r="B6364" s="60" t="s">
        <v>12447</v>
      </c>
      <c r="C6364" s="61">
        <v>0</v>
      </c>
    </row>
    <row r="6365" spans="1:3">
      <c r="A6365" s="62" t="s">
        <v>12448</v>
      </c>
      <c r="B6365" s="63" t="s">
        <v>12449</v>
      </c>
      <c r="C6365" s="64">
        <v>0</v>
      </c>
    </row>
    <row r="6366" spans="1:3">
      <c r="A6366" s="59" t="s">
        <v>12450</v>
      </c>
      <c r="B6366" s="60" t="s">
        <v>12451</v>
      </c>
      <c r="C6366" s="61">
        <v>0</v>
      </c>
    </row>
    <row r="6367" spans="1:3">
      <c r="A6367" s="62" t="s">
        <v>12452</v>
      </c>
      <c r="B6367" s="63" t="s">
        <v>12453</v>
      </c>
      <c r="C6367" s="64">
        <v>0</v>
      </c>
    </row>
    <row r="6368" spans="1:3">
      <c r="A6368" s="59" t="s">
        <v>12454</v>
      </c>
      <c r="B6368" s="60" t="s">
        <v>12455</v>
      </c>
      <c r="C6368" s="61">
        <v>0</v>
      </c>
    </row>
    <row r="6369" spans="1:3">
      <c r="A6369" s="62" t="s">
        <v>12456</v>
      </c>
      <c r="B6369" s="63" t="s">
        <v>12457</v>
      </c>
      <c r="C6369" s="64">
        <v>0</v>
      </c>
    </row>
    <row r="6370" spans="1:3">
      <c r="A6370" s="59" t="s">
        <v>12458</v>
      </c>
      <c r="B6370" s="60" t="s">
        <v>12459</v>
      </c>
      <c r="C6370" s="61">
        <v>0</v>
      </c>
    </row>
    <row r="6371" spans="1:3">
      <c r="A6371" s="62" t="s">
        <v>12460</v>
      </c>
      <c r="B6371" s="63" t="s">
        <v>12461</v>
      </c>
      <c r="C6371" s="64">
        <v>0.03</v>
      </c>
    </row>
    <row r="6372" spans="1:3">
      <c r="A6372" s="59" t="s">
        <v>12462</v>
      </c>
      <c r="B6372" s="60" t="s">
        <v>12463</v>
      </c>
      <c r="C6372" s="61">
        <v>1.7000000000000001E-2</v>
      </c>
    </row>
    <row r="6373" spans="1:3">
      <c r="A6373" s="62" t="s">
        <v>12464</v>
      </c>
      <c r="B6373" s="63" t="s">
        <v>12465</v>
      </c>
      <c r="C6373" s="64">
        <v>8.0000000000000002E-3</v>
      </c>
    </row>
    <row r="6374" spans="1:3">
      <c r="A6374" s="59" t="s">
        <v>12466</v>
      </c>
      <c r="B6374" s="60" t="s">
        <v>12467</v>
      </c>
      <c r="C6374" s="61">
        <v>1E-3</v>
      </c>
    </row>
    <row r="6375" spans="1:3">
      <c r="A6375" s="62" t="s">
        <v>12468</v>
      </c>
      <c r="B6375" s="63" t="s">
        <v>12469</v>
      </c>
      <c r="C6375" s="64">
        <v>0</v>
      </c>
    </row>
    <row r="6376" spans="1:3">
      <c r="A6376" s="59" t="s">
        <v>12470</v>
      </c>
      <c r="B6376" s="60" t="s">
        <v>12471</v>
      </c>
      <c r="C6376" s="61">
        <v>0</v>
      </c>
    </row>
    <row r="6377" spans="1:3">
      <c r="A6377" s="62" t="s">
        <v>12472</v>
      </c>
      <c r="B6377" s="63" t="s">
        <v>12473</v>
      </c>
      <c r="C6377" s="64">
        <v>0</v>
      </c>
    </row>
    <row r="6378" spans="1:3">
      <c r="A6378" s="59" t="s">
        <v>12474</v>
      </c>
      <c r="B6378" s="60" t="s">
        <v>12475</v>
      </c>
      <c r="C6378" s="61">
        <v>0</v>
      </c>
    </row>
    <row r="6379" spans="1:3">
      <c r="A6379" s="62" t="s">
        <v>12476</v>
      </c>
      <c r="B6379" s="63" t="s">
        <v>12477</v>
      </c>
      <c r="C6379" s="64">
        <v>0</v>
      </c>
    </row>
    <row r="6380" spans="1:3">
      <c r="A6380" s="59" t="s">
        <v>12478</v>
      </c>
      <c r="B6380" s="60" t="s">
        <v>12479</v>
      </c>
      <c r="C6380" s="61">
        <v>0</v>
      </c>
    </row>
    <row r="6381" spans="1:3">
      <c r="A6381" s="62" t="s">
        <v>12480</v>
      </c>
      <c r="B6381" s="63" t="s">
        <v>12481</v>
      </c>
      <c r="C6381" s="64">
        <v>0</v>
      </c>
    </row>
    <row r="6382" spans="1:3">
      <c r="A6382" s="59" t="s">
        <v>12482</v>
      </c>
      <c r="B6382" s="60" t="s">
        <v>12483</v>
      </c>
      <c r="C6382" s="61">
        <v>0</v>
      </c>
    </row>
    <row r="6383" spans="1:3">
      <c r="A6383" s="62" t="s">
        <v>12484</v>
      </c>
      <c r="B6383" s="63" t="s">
        <v>2498</v>
      </c>
      <c r="C6383" s="64">
        <v>6.9000000000000006E-2</v>
      </c>
    </row>
    <row r="6384" spans="1:3">
      <c r="A6384" s="59" t="s">
        <v>12485</v>
      </c>
      <c r="B6384" s="60" t="s">
        <v>12486</v>
      </c>
      <c r="C6384" s="61">
        <v>0</v>
      </c>
    </row>
    <row r="6385" spans="1:3">
      <c r="A6385" s="62" t="s">
        <v>12487</v>
      </c>
      <c r="B6385" s="63" t="s">
        <v>12486</v>
      </c>
      <c r="C6385" s="64">
        <v>0</v>
      </c>
    </row>
    <row r="6386" spans="1:3">
      <c r="A6386" s="59" t="s">
        <v>12488</v>
      </c>
      <c r="B6386" s="60" t="s">
        <v>12489</v>
      </c>
      <c r="C6386" s="61">
        <v>0.60099999999999998</v>
      </c>
    </row>
    <row r="6387" spans="1:3">
      <c r="A6387" s="62" t="s">
        <v>12490</v>
      </c>
      <c r="B6387" s="63" t="s">
        <v>12491</v>
      </c>
      <c r="C6387" s="64">
        <v>0.61099999999999999</v>
      </c>
    </row>
    <row r="6388" spans="1:3">
      <c r="A6388" s="59" t="s">
        <v>12492</v>
      </c>
      <c r="B6388" s="60" t="s">
        <v>12493</v>
      </c>
      <c r="C6388" s="61">
        <v>0.71499999999999997</v>
      </c>
    </row>
    <row r="6389" spans="1:3">
      <c r="A6389" s="62" t="s">
        <v>12494</v>
      </c>
      <c r="B6389" s="63" t="s">
        <v>12495</v>
      </c>
      <c r="C6389" s="64">
        <v>2.0019999999999998</v>
      </c>
    </row>
    <row r="6390" spans="1:3">
      <c r="A6390" s="59" t="s">
        <v>12496</v>
      </c>
      <c r="B6390" s="60" t="s">
        <v>12497</v>
      </c>
      <c r="C6390" s="61">
        <v>1.9990000000000001</v>
      </c>
    </row>
    <row r="6391" spans="1:3">
      <c r="A6391" s="62" t="s">
        <v>12498</v>
      </c>
      <c r="B6391" s="63" t="s">
        <v>12499</v>
      </c>
      <c r="C6391" s="64">
        <v>2.0070000000000001</v>
      </c>
    </row>
    <row r="6392" spans="1:3">
      <c r="A6392" s="59" t="s">
        <v>12500</v>
      </c>
      <c r="B6392" s="60" t="s">
        <v>12501</v>
      </c>
      <c r="C6392" s="61">
        <v>0.59099999999999997</v>
      </c>
    </row>
    <row r="6393" spans="1:3">
      <c r="A6393" s="62" t="s">
        <v>12502</v>
      </c>
      <c r="B6393" s="63" t="s">
        <v>12503</v>
      </c>
      <c r="C6393" s="64">
        <v>0.58599999999999997</v>
      </c>
    </row>
    <row r="6394" spans="1:3">
      <c r="A6394" s="59" t="s">
        <v>12504</v>
      </c>
      <c r="B6394" s="60" t="s">
        <v>12505</v>
      </c>
      <c r="C6394" s="61">
        <v>0.67800000000000005</v>
      </c>
    </row>
    <row r="6395" spans="1:3">
      <c r="A6395" s="62" t="s">
        <v>12506</v>
      </c>
      <c r="B6395" s="63" t="s">
        <v>12507</v>
      </c>
      <c r="C6395" s="64">
        <v>9.2999999999999999E-2</v>
      </c>
    </row>
    <row r="6396" spans="1:3">
      <c r="A6396" s="59" t="s">
        <v>12508</v>
      </c>
      <c r="B6396" s="60" t="s">
        <v>12509</v>
      </c>
      <c r="C6396" s="61">
        <v>3.6739999999999999</v>
      </c>
    </row>
    <row r="6397" spans="1:3">
      <c r="A6397" s="62" t="s">
        <v>12510</v>
      </c>
      <c r="B6397" s="63" t="s">
        <v>12511</v>
      </c>
      <c r="C6397" s="64">
        <v>3.4140000000000001</v>
      </c>
    </row>
    <row r="6398" spans="1:3">
      <c r="A6398" s="59" t="s">
        <v>12512</v>
      </c>
      <c r="B6398" s="60" t="s">
        <v>12513</v>
      </c>
      <c r="C6398" s="61">
        <v>0</v>
      </c>
    </row>
    <row r="6399" spans="1:3">
      <c r="A6399" s="62" t="s">
        <v>12514</v>
      </c>
      <c r="B6399" s="63" t="s">
        <v>12515</v>
      </c>
      <c r="C6399" s="64">
        <v>0</v>
      </c>
    </row>
    <row r="6400" spans="1:3">
      <c r="A6400" s="59" t="s">
        <v>12516</v>
      </c>
      <c r="B6400" s="60" t="s">
        <v>12517</v>
      </c>
      <c r="C6400" s="61">
        <v>0</v>
      </c>
    </row>
    <row r="6401" spans="1:3">
      <c r="A6401" s="62" t="s">
        <v>12518</v>
      </c>
      <c r="B6401" s="63" t="s">
        <v>12519</v>
      </c>
      <c r="C6401" s="64">
        <v>0</v>
      </c>
    </row>
    <row r="6402" spans="1:3">
      <c r="A6402" s="59" t="s">
        <v>12520</v>
      </c>
      <c r="B6402" s="60" t="s">
        <v>12521</v>
      </c>
      <c r="C6402" s="61">
        <v>0</v>
      </c>
    </row>
    <row r="6403" spans="1:3">
      <c r="A6403" s="62" t="s">
        <v>12522</v>
      </c>
      <c r="B6403" s="63" t="s">
        <v>12523</v>
      </c>
      <c r="C6403" s="64">
        <v>0</v>
      </c>
    </row>
    <row r="6404" spans="1:3">
      <c r="A6404" s="59" t="s">
        <v>12524</v>
      </c>
      <c r="B6404" s="60" t="s">
        <v>12525</v>
      </c>
      <c r="C6404" s="61">
        <v>2.2999999999999998</v>
      </c>
    </row>
    <row r="6405" spans="1:3">
      <c r="A6405" s="62" t="s">
        <v>12526</v>
      </c>
      <c r="B6405" s="63" t="s">
        <v>12527</v>
      </c>
      <c r="C6405" s="64">
        <v>3.7029999999999998</v>
      </c>
    </row>
    <row r="6406" spans="1:3">
      <c r="A6406" s="59" t="s">
        <v>12528</v>
      </c>
      <c r="B6406" s="60" t="s">
        <v>12529</v>
      </c>
      <c r="C6406" s="61">
        <v>4</v>
      </c>
    </row>
    <row r="6407" spans="1:3">
      <c r="A6407" s="62" t="s">
        <v>12530</v>
      </c>
      <c r="B6407" s="63" t="s">
        <v>12531</v>
      </c>
      <c r="C6407" s="64">
        <v>6.7</v>
      </c>
    </row>
    <row r="6408" spans="1:3">
      <c r="A6408" s="59" t="s">
        <v>12532</v>
      </c>
      <c r="B6408" s="60" t="s">
        <v>12533</v>
      </c>
      <c r="C6408" s="61">
        <v>8.5</v>
      </c>
    </row>
    <row r="6409" spans="1:3">
      <c r="A6409" s="62" t="s">
        <v>12534</v>
      </c>
      <c r="B6409" s="63" t="s">
        <v>12535</v>
      </c>
      <c r="C6409" s="64">
        <v>8.9</v>
      </c>
    </row>
    <row r="6410" spans="1:3">
      <c r="A6410" s="59" t="s">
        <v>12536</v>
      </c>
      <c r="B6410" s="60" t="s">
        <v>12537</v>
      </c>
      <c r="C6410" s="61">
        <v>14.7</v>
      </c>
    </row>
    <row r="6411" spans="1:3">
      <c r="A6411" s="62" t="s">
        <v>12538</v>
      </c>
      <c r="B6411" s="63" t="s">
        <v>12539</v>
      </c>
      <c r="C6411" s="64">
        <v>18</v>
      </c>
    </row>
    <row r="6412" spans="1:3">
      <c r="A6412" s="59" t="s">
        <v>12540</v>
      </c>
      <c r="B6412" s="60" t="s">
        <v>12541</v>
      </c>
      <c r="C6412" s="61">
        <v>24.8</v>
      </c>
    </row>
    <row r="6413" spans="1:3">
      <c r="A6413" s="62" t="s">
        <v>12542</v>
      </c>
      <c r="B6413" s="63" t="s">
        <v>12543</v>
      </c>
      <c r="C6413" s="64">
        <v>32.200000000000003</v>
      </c>
    </row>
    <row r="6414" spans="1:3">
      <c r="A6414" s="59" t="s">
        <v>12544</v>
      </c>
      <c r="B6414" s="60" t="s">
        <v>12545</v>
      </c>
      <c r="C6414" s="61">
        <v>51.63</v>
      </c>
    </row>
    <row r="6415" spans="1:3">
      <c r="A6415" s="62" t="s">
        <v>12546</v>
      </c>
      <c r="B6415" s="63" t="s">
        <v>12547</v>
      </c>
      <c r="C6415" s="64">
        <v>57.47</v>
      </c>
    </row>
    <row r="6416" spans="1:3">
      <c r="A6416" s="59" t="s">
        <v>12548</v>
      </c>
      <c r="B6416" s="60" t="s">
        <v>12549</v>
      </c>
      <c r="C6416" s="61">
        <v>67.75</v>
      </c>
    </row>
    <row r="6417" spans="1:3">
      <c r="A6417" s="62" t="s">
        <v>12550</v>
      </c>
      <c r="B6417" s="63" t="s">
        <v>12551</v>
      </c>
      <c r="C6417" s="64">
        <v>0</v>
      </c>
    </row>
    <row r="6418" spans="1:3">
      <c r="A6418" s="59" t="s">
        <v>12552</v>
      </c>
      <c r="B6418" s="60" t="s">
        <v>12553</v>
      </c>
      <c r="C6418" s="61">
        <v>0</v>
      </c>
    </row>
    <row r="6419" spans="1:3">
      <c r="A6419" s="62" t="s">
        <v>12554</v>
      </c>
      <c r="B6419" s="63" t="s">
        <v>12555</v>
      </c>
      <c r="C6419" s="64">
        <v>0</v>
      </c>
    </row>
    <row r="6420" spans="1:3">
      <c r="A6420" s="59" t="s">
        <v>12556</v>
      </c>
      <c r="B6420" s="60" t="s">
        <v>12557</v>
      </c>
      <c r="C6420" s="61">
        <v>0</v>
      </c>
    </row>
    <row r="6421" spans="1:3">
      <c r="A6421" s="62" t="s">
        <v>12558</v>
      </c>
      <c r="B6421" s="63" t="s">
        <v>12559</v>
      </c>
      <c r="C6421" s="64">
        <v>0</v>
      </c>
    </row>
    <row r="6422" spans="1:3">
      <c r="A6422" s="59" t="s">
        <v>12560</v>
      </c>
      <c r="B6422" s="60" t="s">
        <v>12561</v>
      </c>
      <c r="C6422" s="61">
        <v>0</v>
      </c>
    </row>
    <row r="6423" spans="1:3">
      <c r="A6423" s="62" t="s">
        <v>12562</v>
      </c>
      <c r="B6423" s="63" t="s">
        <v>12563</v>
      </c>
      <c r="C6423" s="64">
        <v>0</v>
      </c>
    </row>
    <row r="6424" spans="1:3">
      <c r="A6424" s="59" t="s">
        <v>12564</v>
      </c>
      <c r="B6424" s="60" t="s">
        <v>12565</v>
      </c>
      <c r="C6424" s="61">
        <v>0</v>
      </c>
    </row>
    <row r="6425" spans="1:3">
      <c r="A6425" s="62" t="s">
        <v>12566</v>
      </c>
      <c r="B6425" s="63" t="s">
        <v>12567</v>
      </c>
      <c r="C6425" s="64">
        <v>0</v>
      </c>
    </row>
    <row r="6426" spans="1:3">
      <c r="A6426" s="59" t="s">
        <v>12568</v>
      </c>
      <c r="B6426" s="60" t="s">
        <v>12569</v>
      </c>
      <c r="C6426" s="61">
        <v>0</v>
      </c>
    </row>
    <row r="6427" spans="1:3">
      <c r="A6427" s="62" t="s">
        <v>12570</v>
      </c>
      <c r="B6427" s="63" t="s">
        <v>12571</v>
      </c>
      <c r="C6427" s="64">
        <v>0</v>
      </c>
    </row>
    <row r="6428" spans="1:3">
      <c r="A6428" s="59" t="s">
        <v>12572</v>
      </c>
      <c r="B6428" s="60" t="s">
        <v>12573</v>
      </c>
      <c r="C6428" s="61">
        <v>0</v>
      </c>
    </row>
    <row r="6429" spans="1:3">
      <c r="A6429" s="62" t="s">
        <v>12574</v>
      </c>
      <c r="B6429" s="63" t="s">
        <v>12575</v>
      </c>
      <c r="C6429" s="64">
        <v>0</v>
      </c>
    </row>
    <row r="6430" spans="1:3">
      <c r="A6430" s="59" t="s">
        <v>12576</v>
      </c>
      <c r="B6430" s="60" t="s">
        <v>12577</v>
      </c>
      <c r="C6430" s="61">
        <v>0</v>
      </c>
    </row>
    <row r="6431" spans="1:3">
      <c r="A6431" s="62" t="s">
        <v>12578</v>
      </c>
      <c r="B6431" s="63" t="s">
        <v>12579</v>
      </c>
      <c r="C6431" s="64">
        <v>0</v>
      </c>
    </row>
    <row r="6432" spans="1:3">
      <c r="A6432" s="59" t="s">
        <v>12580</v>
      </c>
      <c r="B6432" s="60" t="s">
        <v>12581</v>
      </c>
      <c r="C6432" s="61">
        <v>0</v>
      </c>
    </row>
    <row r="6433" spans="1:3">
      <c r="A6433" s="62" t="s">
        <v>12582</v>
      </c>
      <c r="B6433" s="63" t="s">
        <v>12583</v>
      </c>
      <c r="C6433" s="64">
        <v>0</v>
      </c>
    </row>
    <row r="6434" spans="1:3">
      <c r="A6434" s="59" t="s">
        <v>12584</v>
      </c>
      <c r="B6434" s="60" t="s">
        <v>12585</v>
      </c>
      <c r="C6434" s="61">
        <v>0</v>
      </c>
    </row>
    <row r="6435" spans="1:3">
      <c r="A6435" s="62" t="s">
        <v>12586</v>
      </c>
      <c r="B6435" s="63" t="s">
        <v>12587</v>
      </c>
      <c r="C6435" s="64">
        <v>0</v>
      </c>
    </row>
    <row r="6436" spans="1:3">
      <c r="A6436" s="59" t="s">
        <v>12588</v>
      </c>
      <c r="B6436" s="60" t="s">
        <v>12589</v>
      </c>
      <c r="C6436" s="61">
        <v>0</v>
      </c>
    </row>
    <row r="6437" spans="1:3">
      <c r="A6437" s="62" t="s">
        <v>12590</v>
      </c>
      <c r="B6437" s="63" t="s">
        <v>12591</v>
      </c>
      <c r="C6437" s="64">
        <v>0.1</v>
      </c>
    </row>
    <row r="6438" spans="1:3">
      <c r="A6438" s="59" t="s">
        <v>12592</v>
      </c>
      <c r="B6438" s="60" t="s">
        <v>12593</v>
      </c>
      <c r="C6438" s="61">
        <v>8.4000000000000005E-2</v>
      </c>
    </row>
    <row r="6439" spans="1:3">
      <c r="A6439" s="62" t="s">
        <v>12594</v>
      </c>
      <c r="B6439" s="63" t="s">
        <v>12595</v>
      </c>
      <c r="C6439" s="64">
        <v>0.06</v>
      </c>
    </row>
    <row r="6440" spans="1:3">
      <c r="A6440" s="59" t="s">
        <v>12596</v>
      </c>
      <c r="B6440" s="60" t="s">
        <v>12597</v>
      </c>
      <c r="C6440" s="61">
        <v>0.15</v>
      </c>
    </row>
    <row r="6441" spans="1:3">
      <c r="A6441" s="62" t="s">
        <v>12598</v>
      </c>
      <c r="B6441" s="63" t="s">
        <v>12599</v>
      </c>
      <c r="C6441" s="64">
        <v>0</v>
      </c>
    </row>
    <row r="6442" spans="1:3">
      <c r="A6442" s="59" t="s">
        <v>12600</v>
      </c>
      <c r="B6442" s="60" t="s">
        <v>12601</v>
      </c>
      <c r="C6442" s="61">
        <v>0</v>
      </c>
    </row>
    <row r="6443" spans="1:3">
      <c r="A6443" s="62" t="s">
        <v>12602</v>
      </c>
      <c r="B6443" s="63" t="s">
        <v>12603</v>
      </c>
      <c r="C6443" s="64">
        <v>0.10299999999999999</v>
      </c>
    </row>
    <row r="6444" spans="1:3">
      <c r="A6444" s="59" t="s">
        <v>12604</v>
      </c>
      <c r="B6444" s="60" t="s">
        <v>12605</v>
      </c>
      <c r="C6444" s="61">
        <v>0.11799999999999999</v>
      </c>
    </row>
    <row r="6445" spans="1:3">
      <c r="A6445" s="62" t="s">
        <v>12606</v>
      </c>
      <c r="B6445" s="63" t="s">
        <v>1755</v>
      </c>
      <c r="C6445" s="64">
        <v>0.11799999999999999</v>
      </c>
    </row>
    <row r="6446" spans="1:3">
      <c r="A6446" s="59" t="s">
        <v>12607</v>
      </c>
      <c r="B6446" s="60" t="s">
        <v>1763</v>
      </c>
      <c r="C6446" s="61">
        <v>0.39700000000000002</v>
      </c>
    </row>
    <row r="6447" spans="1:3">
      <c r="A6447" s="62" t="s">
        <v>12608</v>
      </c>
      <c r="B6447" s="63" t="s">
        <v>12609</v>
      </c>
      <c r="C6447" s="64">
        <v>0.13300000000000001</v>
      </c>
    </row>
    <row r="6448" spans="1:3">
      <c r="A6448" s="59" t="s">
        <v>12610</v>
      </c>
      <c r="B6448" s="60" t="s">
        <v>12611</v>
      </c>
      <c r="C6448" s="61">
        <v>0.216</v>
      </c>
    </row>
    <row r="6449" spans="1:3">
      <c r="A6449" s="62" t="s">
        <v>12612</v>
      </c>
      <c r="B6449" s="63" t="s">
        <v>12613</v>
      </c>
      <c r="C6449" s="64">
        <v>7.2999999999999995E-2</v>
      </c>
    </row>
    <row r="6450" spans="1:3">
      <c r="A6450" s="59" t="s">
        <v>12614</v>
      </c>
      <c r="B6450" s="60" t="s">
        <v>12615</v>
      </c>
      <c r="C6450" s="61">
        <v>10.316000000000001</v>
      </c>
    </row>
    <row r="6451" spans="1:3">
      <c r="A6451" s="62" t="s">
        <v>12616</v>
      </c>
      <c r="B6451" s="63" t="s">
        <v>12617</v>
      </c>
      <c r="C6451" s="64">
        <v>10.316000000000001</v>
      </c>
    </row>
    <row r="6452" spans="1:3">
      <c r="A6452" s="59" t="s">
        <v>12618</v>
      </c>
      <c r="B6452" s="60" t="s">
        <v>12619</v>
      </c>
      <c r="C6452" s="61">
        <v>0.11600000000000001</v>
      </c>
    </row>
    <row r="6453" spans="1:3">
      <c r="A6453" s="62" t="s">
        <v>12620</v>
      </c>
      <c r="B6453" s="63" t="s">
        <v>12621</v>
      </c>
      <c r="C6453" s="64">
        <v>0.11600000000000001</v>
      </c>
    </row>
    <row r="6454" spans="1:3">
      <c r="A6454" s="59" t="s">
        <v>12622</v>
      </c>
      <c r="B6454" s="60" t="s">
        <v>12623</v>
      </c>
      <c r="C6454" s="61">
        <v>14.627000000000001</v>
      </c>
    </row>
    <row r="6455" spans="1:3">
      <c r="A6455" s="62" t="s">
        <v>12624</v>
      </c>
      <c r="B6455" s="63" t="s">
        <v>12625</v>
      </c>
      <c r="C6455" s="64">
        <v>14.627000000000001</v>
      </c>
    </row>
    <row r="6456" spans="1:3">
      <c r="A6456" s="59" t="s">
        <v>12626</v>
      </c>
      <c r="B6456" s="60" t="s">
        <v>12627</v>
      </c>
      <c r="C6456" s="61">
        <v>0</v>
      </c>
    </row>
    <row r="6457" spans="1:3">
      <c r="A6457" s="62" t="s">
        <v>12628</v>
      </c>
      <c r="B6457" s="63" t="s">
        <v>12629</v>
      </c>
      <c r="C6457" s="64">
        <v>1.4E-2</v>
      </c>
    </row>
    <row r="6458" spans="1:3">
      <c r="A6458" s="59" t="s">
        <v>12630</v>
      </c>
      <c r="B6458" s="60" t="s">
        <v>12631</v>
      </c>
      <c r="C6458" s="61">
        <v>2.1000000000000001E-2</v>
      </c>
    </row>
    <row r="6459" spans="1:3">
      <c r="A6459" s="62" t="s">
        <v>12632</v>
      </c>
      <c r="B6459" s="63" t="s">
        <v>12633</v>
      </c>
      <c r="C6459" s="64">
        <v>0</v>
      </c>
    </row>
    <row r="6460" spans="1:3">
      <c r="A6460" s="59" t="s">
        <v>12634</v>
      </c>
      <c r="B6460" s="60" t="s">
        <v>12635</v>
      </c>
      <c r="C6460" s="61">
        <v>0</v>
      </c>
    </row>
    <row r="6461" spans="1:3">
      <c r="A6461" s="62" t="s">
        <v>12636</v>
      </c>
      <c r="B6461" s="63" t="s">
        <v>12637</v>
      </c>
      <c r="C6461" s="64">
        <v>0</v>
      </c>
    </row>
    <row r="6462" spans="1:3">
      <c r="A6462" s="59" t="s">
        <v>12638</v>
      </c>
      <c r="B6462" s="60" t="s">
        <v>12639</v>
      </c>
      <c r="C6462" s="61">
        <v>0</v>
      </c>
    </row>
    <row r="6463" spans="1:3">
      <c r="A6463" s="62" t="s">
        <v>12640</v>
      </c>
      <c r="B6463" s="63" t="s">
        <v>12641</v>
      </c>
      <c r="C6463" s="64">
        <v>2.1949999999999998</v>
      </c>
    </row>
    <row r="6464" spans="1:3">
      <c r="A6464" s="59" t="s">
        <v>12642</v>
      </c>
      <c r="B6464" s="60" t="s">
        <v>12643</v>
      </c>
      <c r="C6464" s="61">
        <v>0</v>
      </c>
    </row>
    <row r="6465" spans="1:3">
      <c r="A6465" s="62" t="s">
        <v>12644</v>
      </c>
      <c r="B6465" s="63" t="s">
        <v>12645</v>
      </c>
      <c r="C6465" s="64">
        <v>0</v>
      </c>
    </row>
    <row r="6466" spans="1:3">
      <c r="A6466" s="59" t="s">
        <v>12646</v>
      </c>
      <c r="B6466" s="60" t="s">
        <v>12647</v>
      </c>
      <c r="C6466" s="61">
        <v>0</v>
      </c>
    </row>
    <row r="6467" spans="1:3">
      <c r="A6467" s="62" t="s">
        <v>12648</v>
      </c>
      <c r="B6467" s="63" t="s">
        <v>12649</v>
      </c>
      <c r="C6467" s="64">
        <v>0</v>
      </c>
    </row>
    <row r="6468" spans="1:3">
      <c r="A6468" s="59" t="s">
        <v>12650</v>
      </c>
      <c r="B6468" s="60" t="s">
        <v>12651</v>
      </c>
      <c r="C6468" s="61">
        <v>0</v>
      </c>
    </row>
    <row r="6469" spans="1:3">
      <c r="A6469" s="62" t="s">
        <v>12652</v>
      </c>
      <c r="B6469" s="63" t="s">
        <v>12653</v>
      </c>
      <c r="C6469" s="64">
        <v>0</v>
      </c>
    </row>
    <row r="6470" spans="1:3">
      <c r="A6470" s="59" t="s">
        <v>12654</v>
      </c>
      <c r="B6470" s="60" t="s">
        <v>12655</v>
      </c>
      <c r="C6470" s="61">
        <v>0</v>
      </c>
    </row>
    <row r="6471" spans="1:3">
      <c r="A6471" s="62" t="s">
        <v>12656</v>
      </c>
      <c r="B6471" s="63" t="s">
        <v>12657</v>
      </c>
      <c r="C6471" s="64">
        <v>0.152</v>
      </c>
    </row>
    <row r="6472" spans="1:3">
      <c r="A6472" s="59" t="s">
        <v>12658</v>
      </c>
      <c r="B6472" s="60" t="s">
        <v>12659</v>
      </c>
      <c r="C6472" s="61">
        <v>0</v>
      </c>
    </row>
    <row r="6473" spans="1:3">
      <c r="A6473" s="62" t="s">
        <v>12660</v>
      </c>
      <c r="B6473" s="63" t="s">
        <v>12661</v>
      </c>
      <c r="C6473" s="64">
        <v>1.2999999999999999E-2</v>
      </c>
    </row>
    <row r="6474" spans="1:3">
      <c r="A6474" s="59" t="s">
        <v>12662</v>
      </c>
      <c r="B6474" s="60" t="s">
        <v>1761</v>
      </c>
      <c r="C6474" s="61">
        <v>3.3000000000000002E-2</v>
      </c>
    </row>
    <row r="6475" spans="1:3">
      <c r="A6475" s="62" t="s">
        <v>12663</v>
      </c>
      <c r="B6475" s="63" t="s">
        <v>12664</v>
      </c>
      <c r="C6475" s="64">
        <v>10.295999999999999</v>
      </c>
    </row>
    <row r="6476" spans="1:3">
      <c r="A6476" s="59" t="s">
        <v>12665</v>
      </c>
      <c r="B6476" s="60" t="s">
        <v>12666</v>
      </c>
      <c r="C6476" s="61">
        <v>10.295999999999999</v>
      </c>
    </row>
    <row r="6477" spans="1:3">
      <c r="A6477" s="62" t="s">
        <v>12667</v>
      </c>
      <c r="B6477" s="63" t="s">
        <v>12668</v>
      </c>
      <c r="C6477" s="64">
        <v>14.606999999999999</v>
      </c>
    </row>
    <row r="6478" spans="1:3">
      <c r="A6478" s="59" t="s">
        <v>12669</v>
      </c>
      <c r="B6478" s="60" t="s">
        <v>12670</v>
      </c>
      <c r="C6478" s="61">
        <v>0</v>
      </c>
    </row>
    <row r="6479" spans="1:3">
      <c r="A6479" s="62" t="s">
        <v>12671</v>
      </c>
      <c r="B6479" s="63" t="s">
        <v>12672</v>
      </c>
      <c r="C6479" s="64">
        <v>0</v>
      </c>
    </row>
    <row r="6480" spans="1:3">
      <c r="A6480" s="59" t="s">
        <v>12673</v>
      </c>
      <c r="B6480" s="60" t="s">
        <v>12674</v>
      </c>
      <c r="C6480" s="61">
        <v>0</v>
      </c>
    </row>
    <row r="6481" spans="1:3">
      <c r="A6481" s="62" t="s">
        <v>12675</v>
      </c>
      <c r="B6481" s="63" t="s">
        <v>12676</v>
      </c>
      <c r="C6481" s="64">
        <v>0</v>
      </c>
    </row>
    <row r="6482" spans="1:3">
      <c r="A6482" s="59" t="s">
        <v>12677</v>
      </c>
      <c r="B6482" s="60" t="s">
        <v>12678</v>
      </c>
      <c r="C6482" s="61">
        <v>0</v>
      </c>
    </row>
    <row r="6483" spans="1:3">
      <c r="A6483" s="62" t="s">
        <v>12679</v>
      </c>
      <c r="B6483" s="63" t="s">
        <v>12680</v>
      </c>
      <c r="C6483" s="64">
        <v>0</v>
      </c>
    </row>
    <row r="6484" spans="1:3">
      <c r="A6484" s="59" t="s">
        <v>12681</v>
      </c>
      <c r="B6484" s="60" t="s">
        <v>12682</v>
      </c>
      <c r="C6484" s="61">
        <v>0</v>
      </c>
    </row>
    <row r="6485" spans="1:3">
      <c r="A6485" s="62" t="s">
        <v>12683</v>
      </c>
      <c r="B6485" s="63" t="s">
        <v>12684</v>
      </c>
      <c r="C6485" s="64">
        <v>0</v>
      </c>
    </row>
    <row r="6486" spans="1:3">
      <c r="A6486" s="59" t="s">
        <v>12685</v>
      </c>
      <c r="B6486" s="60" t="s">
        <v>12686</v>
      </c>
      <c r="C6486" s="61">
        <v>0</v>
      </c>
    </row>
    <row r="6487" spans="1:3">
      <c r="A6487" s="62" t="s">
        <v>12687</v>
      </c>
      <c r="B6487" s="63" t="s">
        <v>12688</v>
      </c>
      <c r="C6487" s="64">
        <v>0.152</v>
      </c>
    </row>
    <row r="6488" spans="1:3">
      <c r="A6488" s="59" t="s">
        <v>12689</v>
      </c>
      <c r="B6488" s="60" t="s">
        <v>12690</v>
      </c>
      <c r="C6488" s="61">
        <v>0.152</v>
      </c>
    </row>
    <row r="6489" spans="1:3">
      <c r="A6489" s="62" t="s">
        <v>12691</v>
      </c>
      <c r="B6489" s="63" t="s">
        <v>12692</v>
      </c>
      <c r="C6489" s="64">
        <v>0.151</v>
      </c>
    </row>
    <row r="6490" spans="1:3">
      <c r="A6490" s="59" t="s">
        <v>12693</v>
      </c>
      <c r="B6490" s="60" t="s">
        <v>1765</v>
      </c>
      <c r="C6490" s="61">
        <v>0</v>
      </c>
    </row>
    <row r="6491" spans="1:3">
      <c r="A6491" s="62" t="s">
        <v>12694</v>
      </c>
      <c r="B6491" s="63" t="s">
        <v>12695</v>
      </c>
      <c r="C6491" s="64">
        <v>0</v>
      </c>
    </row>
    <row r="6492" spans="1:3">
      <c r="A6492" s="59" t="s">
        <v>12696</v>
      </c>
      <c r="B6492" s="60" t="s">
        <v>12697</v>
      </c>
      <c r="C6492" s="61">
        <v>0</v>
      </c>
    </row>
    <row r="6493" spans="1:3">
      <c r="A6493" s="62" t="s">
        <v>12698</v>
      </c>
      <c r="B6493" s="63" t="s">
        <v>12699</v>
      </c>
      <c r="C6493" s="64">
        <v>0</v>
      </c>
    </row>
    <row r="6494" spans="1:3">
      <c r="A6494" s="59" t="s">
        <v>12700</v>
      </c>
      <c r="B6494" s="60" t="s">
        <v>12701</v>
      </c>
      <c r="C6494" s="61">
        <v>0</v>
      </c>
    </row>
    <row r="6495" spans="1:3">
      <c r="A6495" s="62" t="s">
        <v>12702</v>
      </c>
      <c r="B6495" s="63" t="s">
        <v>12703</v>
      </c>
      <c r="C6495" s="64">
        <v>0.156</v>
      </c>
    </row>
    <row r="6496" spans="1:3">
      <c r="A6496" s="59" t="s">
        <v>12704</v>
      </c>
      <c r="B6496" s="60" t="s">
        <v>12705</v>
      </c>
      <c r="C6496" s="61">
        <v>0</v>
      </c>
    </row>
    <row r="6497" spans="1:3">
      <c r="A6497" s="62" t="s">
        <v>12706</v>
      </c>
      <c r="B6497" s="63" t="s">
        <v>12707</v>
      </c>
      <c r="C6497" s="64">
        <v>0</v>
      </c>
    </row>
    <row r="6498" spans="1:3">
      <c r="A6498" s="59" t="s">
        <v>12708</v>
      </c>
      <c r="B6498" s="60" t="s">
        <v>12709</v>
      </c>
      <c r="C6498" s="61">
        <v>0</v>
      </c>
    </row>
    <row r="6499" spans="1:3">
      <c r="A6499" s="62" t="s">
        <v>12710</v>
      </c>
      <c r="B6499" s="63" t="s">
        <v>12711</v>
      </c>
      <c r="C6499" s="64">
        <v>0</v>
      </c>
    </row>
    <row r="6500" spans="1:3">
      <c r="A6500" s="59" t="s">
        <v>12712</v>
      </c>
      <c r="B6500" s="60" t="s">
        <v>12713</v>
      </c>
      <c r="C6500" s="61">
        <v>0</v>
      </c>
    </row>
    <row r="6501" spans="1:3">
      <c r="A6501" s="62" t="s">
        <v>12714</v>
      </c>
      <c r="B6501" s="63" t="s">
        <v>12715</v>
      </c>
      <c r="C6501" s="64">
        <v>0</v>
      </c>
    </row>
    <row r="6502" spans="1:3">
      <c r="A6502" s="59" t="s">
        <v>12716</v>
      </c>
      <c r="B6502" s="60" t="s">
        <v>12717</v>
      </c>
      <c r="C6502" s="61">
        <v>0</v>
      </c>
    </row>
    <row r="6503" spans="1:3">
      <c r="A6503" s="62" t="s">
        <v>12718</v>
      </c>
      <c r="B6503" s="63" t="s">
        <v>12719</v>
      </c>
      <c r="C6503" s="64">
        <v>0</v>
      </c>
    </row>
    <row r="6504" spans="1:3">
      <c r="A6504" s="59" t="s">
        <v>12720</v>
      </c>
      <c r="B6504" s="60" t="s">
        <v>12721</v>
      </c>
      <c r="C6504" s="61">
        <v>0</v>
      </c>
    </row>
    <row r="6505" spans="1:3">
      <c r="A6505" s="62" t="s">
        <v>12722</v>
      </c>
      <c r="B6505" s="63" t="s">
        <v>12723</v>
      </c>
      <c r="C6505" s="64">
        <v>0</v>
      </c>
    </row>
    <row r="6506" spans="1:3">
      <c r="A6506" s="59" t="s">
        <v>12724</v>
      </c>
      <c r="B6506" s="60" t="s">
        <v>12725</v>
      </c>
      <c r="C6506" s="61">
        <v>0</v>
      </c>
    </row>
    <row r="6507" spans="1:3">
      <c r="A6507" s="62" t="s">
        <v>12726</v>
      </c>
      <c r="B6507" s="63" t="s">
        <v>1336</v>
      </c>
      <c r="C6507" s="64">
        <v>1.744</v>
      </c>
    </row>
    <row r="6508" spans="1:3">
      <c r="A6508" s="59" t="s">
        <v>12727</v>
      </c>
      <c r="B6508" s="60" t="s">
        <v>1338</v>
      </c>
      <c r="C6508" s="61">
        <v>0</v>
      </c>
    </row>
    <row r="6509" spans="1:3">
      <c r="A6509" s="62" t="s">
        <v>12728</v>
      </c>
      <c r="B6509" s="63" t="s">
        <v>5148</v>
      </c>
      <c r="C6509" s="64">
        <v>0.66300000000000003</v>
      </c>
    </row>
    <row r="6510" spans="1:3">
      <c r="A6510" s="59" t="s">
        <v>12729</v>
      </c>
      <c r="B6510" s="60" t="s">
        <v>5149</v>
      </c>
      <c r="C6510" s="61">
        <v>0.66300000000000003</v>
      </c>
    </row>
    <row r="6511" spans="1:3">
      <c r="A6511" s="62" t="s">
        <v>12730</v>
      </c>
      <c r="B6511" s="63" t="s">
        <v>5152</v>
      </c>
      <c r="C6511" s="64">
        <v>0.70199999999999996</v>
      </c>
    </row>
    <row r="6512" spans="1:3">
      <c r="A6512" s="59" t="s">
        <v>12731</v>
      </c>
      <c r="B6512" s="60" t="s">
        <v>5153</v>
      </c>
      <c r="C6512" s="61">
        <v>0</v>
      </c>
    </row>
    <row r="6513" spans="1:3">
      <c r="A6513" s="62" t="s">
        <v>12732</v>
      </c>
      <c r="B6513" s="63" t="s">
        <v>5164</v>
      </c>
      <c r="C6513" s="64">
        <v>0</v>
      </c>
    </row>
    <row r="6514" spans="1:3">
      <c r="A6514" s="59" t="s">
        <v>12733</v>
      </c>
      <c r="B6514" s="60" t="s">
        <v>5155</v>
      </c>
      <c r="C6514" s="61">
        <v>0</v>
      </c>
    </row>
    <row r="6515" spans="1:3">
      <c r="A6515" s="62" t="s">
        <v>12734</v>
      </c>
      <c r="B6515" s="63" t="s">
        <v>5158</v>
      </c>
      <c r="C6515" s="64">
        <v>0</v>
      </c>
    </row>
    <row r="6516" spans="1:3">
      <c r="A6516" s="59" t="s">
        <v>12735</v>
      </c>
      <c r="B6516" s="60" t="s">
        <v>5159</v>
      </c>
      <c r="C6516" s="61">
        <v>0</v>
      </c>
    </row>
    <row r="6517" spans="1:3">
      <c r="A6517" s="62" t="s">
        <v>12736</v>
      </c>
      <c r="B6517" s="63" t="s">
        <v>5162</v>
      </c>
      <c r="C6517" s="64">
        <v>0</v>
      </c>
    </row>
    <row r="6518" spans="1:3">
      <c r="A6518" s="59" t="s">
        <v>12737</v>
      </c>
      <c r="B6518" s="60" t="s">
        <v>12738</v>
      </c>
      <c r="C6518" s="61">
        <v>0.65600000000000003</v>
      </c>
    </row>
    <row r="6519" spans="1:3">
      <c r="A6519" s="62" t="s">
        <v>12739</v>
      </c>
      <c r="B6519" s="63" t="s">
        <v>12740</v>
      </c>
      <c r="C6519" s="64">
        <v>0.65900000000000003</v>
      </c>
    </row>
    <row r="6520" spans="1:3">
      <c r="A6520" s="59" t="s">
        <v>12741</v>
      </c>
      <c r="B6520" s="60" t="s">
        <v>12742</v>
      </c>
      <c r="C6520" s="61">
        <v>0.69599999999999995</v>
      </c>
    </row>
    <row r="6521" spans="1:3">
      <c r="A6521" s="62" t="s">
        <v>12743</v>
      </c>
      <c r="B6521" s="63" t="s">
        <v>12744</v>
      </c>
      <c r="C6521" s="64">
        <v>0</v>
      </c>
    </row>
    <row r="6522" spans="1:3">
      <c r="A6522" s="59" t="s">
        <v>12745</v>
      </c>
      <c r="B6522" s="60" t="s">
        <v>12746</v>
      </c>
      <c r="C6522" s="61">
        <v>0</v>
      </c>
    </row>
    <row r="6523" spans="1:3">
      <c r="A6523" s="62" t="s">
        <v>12747</v>
      </c>
      <c r="B6523" s="63" t="s">
        <v>12748</v>
      </c>
      <c r="C6523" s="64">
        <v>0</v>
      </c>
    </row>
    <row r="6524" spans="1:3">
      <c r="A6524" s="59" t="s">
        <v>12749</v>
      </c>
      <c r="B6524" s="60" t="s">
        <v>12750</v>
      </c>
      <c r="C6524" s="61">
        <v>0</v>
      </c>
    </row>
    <row r="6525" spans="1:3">
      <c r="A6525" s="62" t="s">
        <v>12751</v>
      </c>
      <c r="B6525" s="63" t="s">
        <v>12752</v>
      </c>
      <c r="C6525" s="64">
        <v>0</v>
      </c>
    </row>
    <row r="6526" spans="1:3">
      <c r="A6526" s="59" t="s">
        <v>12753</v>
      </c>
      <c r="B6526" s="60" t="s">
        <v>12754</v>
      </c>
      <c r="C6526" s="61">
        <v>0</v>
      </c>
    </row>
    <row r="6527" spans="1:3">
      <c r="A6527" s="62" t="s">
        <v>12755</v>
      </c>
      <c r="B6527" s="63" t="s">
        <v>12756</v>
      </c>
      <c r="C6527" s="64">
        <v>0</v>
      </c>
    </row>
    <row r="6528" spans="1:3">
      <c r="A6528" s="59" t="s">
        <v>12757</v>
      </c>
      <c r="B6528" s="60" t="s">
        <v>12758</v>
      </c>
      <c r="C6528" s="61">
        <v>0</v>
      </c>
    </row>
    <row r="6529" spans="1:3">
      <c r="A6529" s="62" t="s">
        <v>12759</v>
      </c>
      <c r="B6529" s="63" t="s">
        <v>12760</v>
      </c>
      <c r="C6529" s="64">
        <v>0</v>
      </c>
    </row>
    <row r="6530" spans="1:3">
      <c r="A6530" s="59" t="s">
        <v>12761</v>
      </c>
      <c r="B6530" s="60" t="s">
        <v>12762</v>
      </c>
      <c r="C6530" s="61">
        <v>0</v>
      </c>
    </row>
    <row r="6531" spans="1:3">
      <c r="A6531" s="62" t="s">
        <v>12763</v>
      </c>
      <c r="B6531" s="63" t="s">
        <v>12764</v>
      </c>
      <c r="C6531" s="64">
        <v>0</v>
      </c>
    </row>
    <row r="6532" spans="1:3">
      <c r="A6532" s="59" t="s">
        <v>12765</v>
      </c>
      <c r="B6532" s="60" t="s">
        <v>12766</v>
      </c>
      <c r="C6532" s="61">
        <v>0</v>
      </c>
    </row>
    <row r="6533" spans="1:3">
      <c r="A6533" s="62" t="s">
        <v>12767</v>
      </c>
      <c r="B6533" s="63" t="s">
        <v>12768</v>
      </c>
      <c r="C6533" s="64">
        <v>0</v>
      </c>
    </row>
    <row r="6534" spans="1:3">
      <c r="A6534" s="59" t="s">
        <v>12769</v>
      </c>
      <c r="B6534" s="60" t="s">
        <v>12770</v>
      </c>
      <c r="C6534" s="61">
        <v>0</v>
      </c>
    </row>
    <row r="6535" spans="1:3">
      <c r="A6535" s="62" t="s">
        <v>12771</v>
      </c>
      <c r="B6535" s="63" t="s">
        <v>12772</v>
      </c>
      <c r="C6535" s="64">
        <v>0</v>
      </c>
    </row>
    <row r="6536" spans="1:3">
      <c r="A6536" s="59" t="s">
        <v>12773</v>
      </c>
      <c r="B6536" s="60" t="s">
        <v>12774</v>
      </c>
      <c r="C6536" s="61">
        <v>0</v>
      </c>
    </row>
    <row r="6537" spans="1:3">
      <c r="A6537" s="62" t="s">
        <v>12775</v>
      </c>
      <c r="B6537" s="63" t="s">
        <v>12776</v>
      </c>
      <c r="C6537" s="64">
        <v>0</v>
      </c>
    </row>
    <row r="6538" spans="1:3">
      <c r="A6538" s="59" t="s">
        <v>12777</v>
      </c>
      <c r="B6538" s="60" t="s">
        <v>12778</v>
      </c>
      <c r="C6538" s="61">
        <v>0</v>
      </c>
    </row>
    <row r="6539" spans="1:3">
      <c r="A6539" s="62" t="s">
        <v>12779</v>
      </c>
      <c r="B6539" s="63" t="s">
        <v>12780</v>
      </c>
      <c r="C6539" s="64">
        <v>0</v>
      </c>
    </row>
    <row r="6540" spans="1:3">
      <c r="A6540" s="59" t="s">
        <v>12781</v>
      </c>
      <c r="B6540" s="60" t="s">
        <v>12782</v>
      </c>
      <c r="C6540" s="61">
        <v>0</v>
      </c>
    </row>
    <row r="6541" spans="1:3">
      <c r="A6541" s="62" t="s">
        <v>12783</v>
      </c>
      <c r="B6541" s="63" t="s">
        <v>12784</v>
      </c>
      <c r="C6541" s="64">
        <v>0</v>
      </c>
    </row>
    <row r="6542" spans="1:3">
      <c r="A6542" s="59" t="s">
        <v>12785</v>
      </c>
      <c r="B6542" s="60" t="s">
        <v>12786</v>
      </c>
      <c r="C6542" s="61">
        <v>0</v>
      </c>
    </row>
    <row r="6543" spans="1:3">
      <c r="A6543" s="62" t="s">
        <v>12787</v>
      </c>
      <c r="B6543" s="63" t="s">
        <v>12788</v>
      </c>
      <c r="C6543" s="64">
        <v>0</v>
      </c>
    </row>
    <row r="6544" spans="1:3">
      <c r="A6544" s="59" t="s">
        <v>12789</v>
      </c>
      <c r="B6544" s="60" t="s">
        <v>12790</v>
      </c>
      <c r="C6544" s="61">
        <v>0</v>
      </c>
    </row>
    <row r="6545" spans="1:3">
      <c r="A6545" s="62" t="s">
        <v>12791</v>
      </c>
      <c r="B6545" s="63" t="s">
        <v>12792</v>
      </c>
      <c r="C6545" s="64">
        <v>0</v>
      </c>
    </row>
    <row r="6546" spans="1:3">
      <c r="A6546" s="59" t="s">
        <v>12793</v>
      </c>
      <c r="B6546" s="60" t="s">
        <v>12794</v>
      </c>
      <c r="C6546" s="61">
        <v>0</v>
      </c>
    </row>
    <row r="6547" spans="1:3">
      <c r="A6547" s="62" t="s">
        <v>12795</v>
      </c>
      <c r="B6547" s="63" t="s">
        <v>12796</v>
      </c>
      <c r="C6547" s="64">
        <v>1.01</v>
      </c>
    </row>
    <row r="6548" spans="1:3">
      <c r="A6548" s="59" t="s">
        <v>12797</v>
      </c>
      <c r="B6548" s="60" t="s">
        <v>12798</v>
      </c>
      <c r="C6548" s="61">
        <v>1.22</v>
      </c>
    </row>
    <row r="6549" spans="1:3">
      <c r="A6549" s="62" t="s">
        <v>12799</v>
      </c>
      <c r="B6549" s="63" t="s">
        <v>12800</v>
      </c>
      <c r="C6549" s="64">
        <v>0</v>
      </c>
    </row>
    <row r="6550" spans="1:3">
      <c r="A6550" s="59" t="s">
        <v>12801</v>
      </c>
      <c r="B6550" s="60" t="s">
        <v>12802</v>
      </c>
      <c r="C6550" s="61">
        <v>0</v>
      </c>
    </row>
    <row r="6551" spans="1:3">
      <c r="A6551" s="62" t="s">
        <v>12803</v>
      </c>
      <c r="B6551" s="63" t="s">
        <v>12804</v>
      </c>
      <c r="C6551" s="64">
        <v>0</v>
      </c>
    </row>
    <row r="6552" spans="1:3">
      <c r="A6552" s="59" t="s">
        <v>12805</v>
      </c>
      <c r="B6552" s="60" t="s">
        <v>12806</v>
      </c>
      <c r="C6552" s="61">
        <v>0.17899999999999999</v>
      </c>
    </row>
    <row r="6553" spans="1:3">
      <c r="A6553" s="62" t="s">
        <v>12807</v>
      </c>
      <c r="B6553" s="63" t="s">
        <v>12808</v>
      </c>
      <c r="C6553" s="64">
        <v>0</v>
      </c>
    </row>
    <row r="6554" spans="1:3">
      <c r="A6554" s="59" t="s">
        <v>12809</v>
      </c>
      <c r="B6554" s="60" t="s">
        <v>12810</v>
      </c>
      <c r="C6554" s="61">
        <v>0</v>
      </c>
    </row>
    <row r="6555" spans="1:3">
      <c r="A6555" s="62" t="s">
        <v>12811</v>
      </c>
      <c r="B6555" s="63" t="s">
        <v>12812</v>
      </c>
      <c r="C6555" s="64">
        <v>0</v>
      </c>
    </row>
    <row r="6556" spans="1:3">
      <c r="A6556" s="59" t="s">
        <v>12813</v>
      </c>
      <c r="B6556" s="60" t="s">
        <v>12814</v>
      </c>
      <c r="C6556" s="61">
        <v>0</v>
      </c>
    </row>
    <row r="6557" spans="1:3">
      <c r="A6557" s="62" t="s">
        <v>12815</v>
      </c>
      <c r="B6557" s="63" t="s">
        <v>12816</v>
      </c>
      <c r="C6557" s="64">
        <v>0</v>
      </c>
    </row>
    <row r="6558" spans="1:3">
      <c r="A6558" s="59" t="s">
        <v>12817</v>
      </c>
      <c r="B6558" s="60" t="s">
        <v>12818</v>
      </c>
      <c r="C6558" s="61">
        <v>0</v>
      </c>
    </row>
    <row r="6559" spans="1:3">
      <c r="A6559" s="62" t="s">
        <v>12819</v>
      </c>
      <c r="B6559" s="63" t="s">
        <v>12820</v>
      </c>
      <c r="C6559" s="64">
        <v>0</v>
      </c>
    </row>
    <row r="6560" spans="1:3">
      <c r="A6560" s="59" t="s">
        <v>12821</v>
      </c>
      <c r="B6560" s="60" t="s">
        <v>12822</v>
      </c>
      <c r="C6560" s="61">
        <v>0</v>
      </c>
    </row>
    <row r="6561" spans="1:3">
      <c r="A6561" s="62" t="s">
        <v>12823</v>
      </c>
      <c r="B6561" s="63" t="s">
        <v>12824</v>
      </c>
      <c r="C6561" s="64">
        <v>0</v>
      </c>
    </row>
    <row r="6562" spans="1:3">
      <c r="A6562" s="59" t="s">
        <v>12825</v>
      </c>
      <c r="B6562" s="60" t="s">
        <v>12826</v>
      </c>
      <c r="C6562" s="61">
        <v>0</v>
      </c>
    </row>
    <row r="6563" spans="1:3">
      <c r="A6563" s="62" t="s">
        <v>12827</v>
      </c>
      <c r="B6563" s="63" t="s">
        <v>12828</v>
      </c>
      <c r="C6563" s="64">
        <v>0</v>
      </c>
    </row>
    <row r="6564" spans="1:3">
      <c r="A6564" s="59" t="s">
        <v>12829</v>
      </c>
      <c r="B6564" s="60" t="s">
        <v>12830</v>
      </c>
      <c r="C6564" s="61">
        <v>0</v>
      </c>
    </row>
    <row r="6565" spans="1:3">
      <c r="A6565" s="62" t="s">
        <v>12831</v>
      </c>
      <c r="B6565" s="63" t="s">
        <v>12832</v>
      </c>
      <c r="C6565" s="64">
        <v>0</v>
      </c>
    </row>
    <row r="6566" spans="1:3">
      <c r="A6566" s="59" t="s">
        <v>12833</v>
      </c>
      <c r="B6566" s="60" t="s">
        <v>12834</v>
      </c>
      <c r="C6566" s="61">
        <v>0</v>
      </c>
    </row>
    <row r="6567" spans="1:3">
      <c r="A6567" s="62" t="s">
        <v>12835</v>
      </c>
      <c r="B6567" s="63" t="s">
        <v>12836</v>
      </c>
      <c r="C6567" s="64">
        <v>0</v>
      </c>
    </row>
    <row r="6568" spans="1:3">
      <c r="A6568" s="59" t="s">
        <v>12837</v>
      </c>
      <c r="B6568" s="60" t="s">
        <v>12838</v>
      </c>
      <c r="C6568" s="61">
        <v>0</v>
      </c>
    </row>
    <row r="6569" spans="1:3">
      <c r="A6569" s="62" t="s">
        <v>12839</v>
      </c>
      <c r="B6569" s="63" t="s">
        <v>12840</v>
      </c>
      <c r="C6569" s="64">
        <v>0</v>
      </c>
    </row>
    <row r="6570" spans="1:3">
      <c r="A6570" s="59" t="s">
        <v>12841</v>
      </c>
      <c r="B6570" s="60" t="s">
        <v>12842</v>
      </c>
      <c r="C6570" s="61">
        <v>0</v>
      </c>
    </row>
    <row r="6571" spans="1:3">
      <c r="A6571" s="62" t="s">
        <v>12843</v>
      </c>
      <c r="B6571" s="63" t="s">
        <v>12844</v>
      </c>
      <c r="C6571" s="64">
        <v>0</v>
      </c>
    </row>
    <row r="6572" spans="1:3">
      <c r="A6572" s="59" t="s">
        <v>12845</v>
      </c>
      <c r="B6572" s="60" t="s">
        <v>12846</v>
      </c>
      <c r="C6572" s="61">
        <v>0</v>
      </c>
    </row>
    <row r="6573" spans="1:3">
      <c r="A6573" s="62" t="s">
        <v>12847</v>
      </c>
      <c r="B6573" s="63" t="s">
        <v>12848</v>
      </c>
      <c r="C6573" s="64">
        <v>0</v>
      </c>
    </row>
    <row r="6574" spans="1:3">
      <c r="A6574" s="59" t="s">
        <v>12849</v>
      </c>
      <c r="B6574" s="60" t="s">
        <v>12850</v>
      </c>
      <c r="C6574" s="61">
        <v>0</v>
      </c>
    </row>
    <row r="6575" spans="1:3">
      <c r="A6575" s="62" t="s">
        <v>12851</v>
      </c>
      <c r="B6575" s="63" t="s">
        <v>12852</v>
      </c>
      <c r="C6575" s="64">
        <v>0</v>
      </c>
    </row>
    <row r="6576" spans="1:3">
      <c r="A6576" s="59" t="s">
        <v>12853</v>
      </c>
      <c r="B6576" s="60" t="s">
        <v>12854</v>
      </c>
      <c r="C6576" s="61">
        <v>0</v>
      </c>
    </row>
    <row r="6577" spans="1:3">
      <c r="A6577" s="62" t="s">
        <v>12855</v>
      </c>
      <c r="B6577" s="63" t="s">
        <v>12856</v>
      </c>
      <c r="C6577" s="64">
        <v>0</v>
      </c>
    </row>
    <row r="6578" spans="1:3">
      <c r="A6578" s="59" t="s">
        <v>12857</v>
      </c>
      <c r="B6578" s="60" t="s">
        <v>12858</v>
      </c>
      <c r="C6578" s="61">
        <v>0</v>
      </c>
    </row>
    <row r="6579" spans="1:3">
      <c r="A6579" s="62" t="s">
        <v>12859</v>
      </c>
      <c r="B6579" s="63" t="s">
        <v>12860</v>
      </c>
      <c r="C6579" s="64">
        <v>0</v>
      </c>
    </row>
    <row r="6580" spans="1:3">
      <c r="A6580" s="59" t="s">
        <v>12861</v>
      </c>
      <c r="B6580" s="60" t="s">
        <v>1771</v>
      </c>
      <c r="C6580" s="61">
        <v>0</v>
      </c>
    </row>
    <row r="6581" spans="1:3">
      <c r="A6581" s="62" t="s">
        <v>12862</v>
      </c>
      <c r="B6581" s="63" t="s">
        <v>1773</v>
      </c>
      <c r="C6581" s="64">
        <v>0</v>
      </c>
    </row>
    <row r="6582" spans="1:3">
      <c r="A6582" s="59" t="s">
        <v>12863</v>
      </c>
      <c r="B6582" s="60" t="s">
        <v>1775</v>
      </c>
      <c r="C6582" s="61">
        <v>0</v>
      </c>
    </row>
    <row r="6583" spans="1:3">
      <c r="A6583" s="62" t="s">
        <v>12864</v>
      </c>
      <c r="B6583" s="63" t="s">
        <v>12865</v>
      </c>
      <c r="C6583" s="64">
        <v>0.88</v>
      </c>
    </row>
    <row r="6584" spans="1:3">
      <c r="A6584" s="59" t="s">
        <v>12866</v>
      </c>
      <c r="B6584" s="60" t="s">
        <v>12867</v>
      </c>
      <c r="C6584" s="61">
        <v>0.88</v>
      </c>
    </row>
    <row r="6585" spans="1:3">
      <c r="A6585" s="62" t="s">
        <v>12868</v>
      </c>
      <c r="B6585" s="63" t="s">
        <v>12869</v>
      </c>
      <c r="C6585" s="64">
        <v>0.47599999999999998</v>
      </c>
    </row>
    <row r="6586" spans="1:3">
      <c r="A6586" s="59" t="s">
        <v>12870</v>
      </c>
      <c r="B6586" s="60" t="s">
        <v>12871</v>
      </c>
      <c r="C6586" s="61">
        <v>0.27700000000000002</v>
      </c>
    </row>
    <row r="6587" spans="1:3">
      <c r="A6587" s="62" t="s">
        <v>12872</v>
      </c>
      <c r="B6587" s="63" t="s">
        <v>12873</v>
      </c>
      <c r="C6587" s="64">
        <v>0</v>
      </c>
    </row>
    <row r="6588" spans="1:3">
      <c r="A6588" s="59" t="s">
        <v>12874</v>
      </c>
      <c r="B6588" s="60" t="s">
        <v>12875</v>
      </c>
      <c r="C6588" s="61">
        <v>0</v>
      </c>
    </row>
    <row r="6589" spans="1:3">
      <c r="A6589" s="62" t="s">
        <v>12876</v>
      </c>
      <c r="B6589" s="63" t="s">
        <v>12877</v>
      </c>
      <c r="C6589" s="64">
        <v>0.17100000000000001</v>
      </c>
    </row>
    <row r="6590" spans="1:3">
      <c r="A6590" s="59" t="s">
        <v>12878</v>
      </c>
      <c r="B6590" s="60" t="s">
        <v>12879</v>
      </c>
      <c r="C6590" s="61">
        <v>0</v>
      </c>
    </row>
    <row r="6591" spans="1:3">
      <c r="A6591" s="62" t="s">
        <v>12880</v>
      </c>
      <c r="B6591" s="63" t="s">
        <v>12881</v>
      </c>
      <c r="C6591" s="64">
        <v>0</v>
      </c>
    </row>
    <row r="6592" spans="1:3">
      <c r="A6592" s="59" t="s">
        <v>12882</v>
      </c>
      <c r="B6592" s="60" t="s">
        <v>12883</v>
      </c>
      <c r="C6592" s="61">
        <v>0</v>
      </c>
    </row>
    <row r="6593" spans="1:3">
      <c r="A6593" s="62" t="s">
        <v>12884</v>
      </c>
      <c r="B6593" s="63" t="s">
        <v>12885</v>
      </c>
      <c r="C6593" s="64">
        <v>0</v>
      </c>
    </row>
    <row r="6594" spans="1:3">
      <c r="A6594" s="59" t="s">
        <v>12886</v>
      </c>
      <c r="B6594" s="60" t="s">
        <v>12887</v>
      </c>
      <c r="C6594" s="61">
        <v>0</v>
      </c>
    </row>
    <row r="6595" spans="1:3">
      <c r="A6595" s="62" t="s">
        <v>12888</v>
      </c>
      <c r="B6595" s="63" t="s">
        <v>12889</v>
      </c>
      <c r="C6595" s="64">
        <v>0</v>
      </c>
    </row>
    <row r="6596" spans="1:3">
      <c r="A6596" s="59" t="s">
        <v>12890</v>
      </c>
      <c r="B6596" s="60" t="s">
        <v>12891</v>
      </c>
      <c r="C6596" s="61">
        <v>0</v>
      </c>
    </row>
    <row r="6597" spans="1:3">
      <c r="A6597" s="62" t="s">
        <v>12892</v>
      </c>
      <c r="B6597" s="63" t="s">
        <v>12893</v>
      </c>
      <c r="C6597" s="64">
        <v>0</v>
      </c>
    </row>
    <row r="6598" spans="1:3">
      <c r="A6598" s="59" t="s">
        <v>12894</v>
      </c>
      <c r="B6598" s="60" t="s">
        <v>12895</v>
      </c>
      <c r="C6598" s="61">
        <v>0</v>
      </c>
    </row>
    <row r="6599" spans="1:3">
      <c r="A6599" s="62" t="s">
        <v>12896</v>
      </c>
      <c r="B6599" s="63" t="s">
        <v>12897</v>
      </c>
      <c r="C6599" s="64">
        <v>0</v>
      </c>
    </row>
    <row r="6600" spans="1:3">
      <c r="A6600" s="59" t="s">
        <v>12898</v>
      </c>
      <c r="B6600" s="60" t="s">
        <v>1785</v>
      </c>
      <c r="C6600" s="61">
        <v>0</v>
      </c>
    </row>
    <row r="6601" spans="1:3">
      <c r="A6601" s="62" t="s">
        <v>12899</v>
      </c>
      <c r="B6601" s="63" t="s">
        <v>12900</v>
      </c>
      <c r="C6601" s="64">
        <v>0</v>
      </c>
    </row>
    <row r="6602" spans="1:3">
      <c r="A6602" s="59" t="s">
        <v>12901</v>
      </c>
      <c r="B6602" s="60" t="s">
        <v>12902</v>
      </c>
      <c r="C6602" s="61">
        <v>0</v>
      </c>
    </row>
    <row r="6603" spans="1:3">
      <c r="A6603" s="62" t="s">
        <v>12903</v>
      </c>
      <c r="B6603" s="63" t="s">
        <v>12904</v>
      </c>
      <c r="C6603" s="64">
        <v>0</v>
      </c>
    </row>
    <row r="6604" spans="1:3">
      <c r="A6604" s="59" t="s">
        <v>12905</v>
      </c>
      <c r="B6604" s="60" t="s">
        <v>12906</v>
      </c>
      <c r="C6604" s="61">
        <v>0</v>
      </c>
    </row>
    <row r="6605" spans="1:3">
      <c r="A6605" s="62" t="s">
        <v>12907</v>
      </c>
      <c r="B6605" s="63" t="s">
        <v>12908</v>
      </c>
      <c r="C6605" s="64">
        <v>0</v>
      </c>
    </row>
    <row r="6606" spans="1:3">
      <c r="A6606" s="59" t="s">
        <v>12909</v>
      </c>
      <c r="B6606" s="60" t="s">
        <v>12910</v>
      </c>
      <c r="C6606" s="61">
        <v>0</v>
      </c>
    </row>
    <row r="6607" spans="1:3">
      <c r="A6607" s="62" t="s">
        <v>12911</v>
      </c>
      <c r="B6607" s="63" t="s">
        <v>12912</v>
      </c>
      <c r="C6607" s="64">
        <v>0</v>
      </c>
    </row>
    <row r="6608" spans="1:3">
      <c r="A6608" s="59" t="s">
        <v>12913</v>
      </c>
      <c r="B6608" s="60" t="s">
        <v>12914</v>
      </c>
      <c r="C6608" s="61">
        <v>0</v>
      </c>
    </row>
    <row r="6609" spans="1:3">
      <c r="A6609" s="62" t="s">
        <v>12915</v>
      </c>
      <c r="B6609" s="63" t="s">
        <v>12916</v>
      </c>
      <c r="C6609" s="64">
        <v>0</v>
      </c>
    </row>
    <row r="6610" spans="1:3">
      <c r="A6610" s="59" t="s">
        <v>12917</v>
      </c>
      <c r="B6610" s="60" t="s">
        <v>12918</v>
      </c>
      <c r="C6610" s="61">
        <v>0.47099999999999997</v>
      </c>
    </row>
    <row r="6611" spans="1:3">
      <c r="A6611" s="62" t="s">
        <v>12919</v>
      </c>
      <c r="B6611" s="63" t="s">
        <v>12920</v>
      </c>
      <c r="C6611" s="64">
        <v>0.66700000000000004</v>
      </c>
    </row>
    <row r="6612" spans="1:3">
      <c r="A6612" s="59" t="s">
        <v>12921</v>
      </c>
      <c r="B6612" s="60" t="s">
        <v>12922</v>
      </c>
      <c r="C6612" s="61">
        <v>1.024</v>
      </c>
    </row>
    <row r="6613" spans="1:3">
      <c r="A6613" s="62" t="s">
        <v>12923</v>
      </c>
      <c r="B6613" s="63" t="s">
        <v>1787</v>
      </c>
      <c r="C6613" s="64">
        <v>0</v>
      </c>
    </row>
    <row r="6614" spans="1:3">
      <c r="A6614" s="59" t="s">
        <v>12924</v>
      </c>
      <c r="B6614" s="60" t="s">
        <v>12925</v>
      </c>
      <c r="C6614" s="61">
        <v>0</v>
      </c>
    </row>
    <row r="6615" spans="1:3">
      <c r="A6615" s="62" t="s">
        <v>12926</v>
      </c>
      <c r="B6615" s="63" t="s">
        <v>12927</v>
      </c>
      <c r="C6615" s="64">
        <v>0</v>
      </c>
    </row>
    <row r="6616" spans="1:3">
      <c r="A6616" s="59" t="s">
        <v>12928</v>
      </c>
      <c r="B6616" s="60" t="s">
        <v>12929</v>
      </c>
      <c r="C6616" s="61">
        <v>0</v>
      </c>
    </row>
    <row r="6617" spans="1:3">
      <c r="A6617" s="62" t="s">
        <v>12930</v>
      </c>
      <c r="B6617" s="63" t="s">
        <v>12931</v>
      </c>
      <c r="C6617" s="64">
        <v>0</v>
      </c>
    </row>
    <row r="6618" spans="1:3">
      <c r="A6618" s="59" t="s">
        <v>12932</v>
      </c>
      <c r="B6618" s="60" t="s">
        <v>12933</v>
      </c>
      <c r="C6618" s="61">
        <v>0</v>
      </c>
    </row>
    <row r="6619" spans="1:3">
      <c r="A6619" s="62" t="s">
        <v>12934</v>
      </c>
      <c r="B6619" s="63" t="s">
        <v>12935</v>
      </c>
      <c r="C6619" s="64">
        <v>0</v>
      </c>
    </row>
    <row r="6620" spans="1:3">
      <c r="A6620" s="59" t="s">
        <v>12936</v>
      </c>
      <c r="B6620" s="60" t="s">
        <v>12937</v>
      </c>
      <c r="C6620" s="61">
        <v>0</v>
      </c>
    </row>
    <row r="6621" spans="1:3">
      <c r="A6621" s="62" t="s">
        <v>12938</v>
      </c>
      <c r="B6621" s="63" t="s">
        <v>12939</v>
      </c>
      <c r="C6621" s="64">
        <v>0</v>
      </c>
    </row>
    <row r="6622" spans="1:3">
      <c r="A6622" s="59" t="s">
        <v>12940</v>
      </c>
      <c r="B6622" s="60" t="s">
        <v>12941</v>
      </c>
      <c r="C6622" s="61">
        <v>0</v>
      </c>
    </row>
    <row r="6623" spans="1:3">
      <c r="A6623" s="62" t="s">
        <v>12942</v>
      </c>
      <c r="B6623" s="63" t="s">
        <v>12943</v>
      </c>
      <c r="C6623" s="64">
        <v>0</v>
      </c>
    </row>
    <row r="6624" spans="1:3">
      <c r="A6624" s="59" t="s">
        <v>12944</v>
      </c>
      <c r="B6624" s="60" t="s">
        <v>12945</v>
      </c>
      <c r="C6624" s="61">
        <v>0</v>
      </c>
    </row>
    <row r="6625" spans="1:3">
      <c r="A6625" s="62" t="s">
        <v>12946</v>
      </c>
      <c r="B6625" s="63" t="s">
        <v>12947</v>
      </c>
      <c r="C6625" s="64">
        <v>0</v>
      </c>
    </row>
    <row r="6626" spans="1:3">
      <c r="A6626" s="59" t="s">
        <v>12948</v>
      </c>
      <c r="B6626" s="60" t="s">
        <v>12949</v>
      </c>
      <c r="C6626" s="61">
        <v>0</v>
      </c>
    </row>
    <row r="6627" spans="1:3">
      <c r="A6627" s="62" t="s">
        <v>12950</v>
      </c>
      <c r="B6627" s="63" t="s">
        <v>12951</v>
      </c>
      <c r="C6627" s="64">
        <v>0</v>
      </c>
    </row>
    <row r="6628" spans="1:3">
      <c r="A6628" s="59" t="s">
        <v>12952</v>
      </c>
      <c r="B6628" s="60" t="s">
        <v>12953</v>
      </c>
      <c r="C6628" s="61">
        <v>0</v>
      </c>
    </row>
    <row r="6629" spans="1:3">
      <c r="A6629" s="62" t="s">
        <v>12954</v>
      </c>
      <c r="B6629" s="63" t="s">
        <v>12955</v>
      </c>
      <c r="C6629" s="64">
        <v>6.577</v>
      </c>
    </row>
    <row r="6630" spans="1:3">
      <c r="A6630" s="59" t="s">
        <v>12956</v>
      </c>
      <c r="B6630" s="60" t="s">
        <v>12957</v>
      </c>
      <c r="C6630" s="61">
        <v>0</v>
      </c>
    </row>
    <row r="6631" spans="1:3">
      <c r="A6631" s="62" t="s">
        <v>12958</v>
      </c>
      <c r="B6631" s="63" t="s">
        <v>12959</v>
      </c>
      <c r="C6631" s="64">
        <v>0</v>
      </c>
    </row>
    <row r="6632" spans="1:3">
      <c r="A6632" s="59" t="s">
        <v>12960</v>
      </c>
      <c r="B6632" s="60" t="s">
        <v>12961</v>
      </c>
      <c r="C6632" s="61">
        <v>0</v>
      </c>
    </row>
    <row r="6633" spans="1:3">
      <c r="A6633" s="62" t="s">
        <v>12962</v>
      </c>
      <c r="B6633" s="63" t="s">
        <v>12963</v>
      </c>
      <c r="C6633" s="64">
        <v>0</v>
      </c>
    </row>
    <row r="6634" spans="1:3">
      <c r="A6634" s="59" t="s">
        <v>12964</v>
      </c>
      <c r="B6634" s="60" t="s">
        <v>9942</v>
      </c>
      <c r="C6634" s="61">
        <v>0</v>
      </c>
    </row>
    <row r="6635" spans="1:3">
      <c r="A6635" s="62" t="s">
        <v>12965</v>
      </c>
      <c r="B6635" s="63" t="s">
        <v>9940</v>
      </c>
      <c r="C6635" s="64">
        <v>0</v>
      </c>
    </row>
    <row r="6636" spans="1:3">
      <c r="A6636" s="59" t="s">
        <v>12966</v>
      </c>
      <c r="B6636" s="60" t="s">
        <v>12967</v>
      </c>
      <c r="C6636" s="61">
        <v>0</v>
      </c>
    </row>
    <row r="6637" spans="1:3">
      <c r="A6637" s="62" t="s">
        <v>12968</v>
      </c>
      <c r="B6637" s="63" t="s">
        <v>12969</v>
      </c>
      <c r="C6637" s="64">
        <v>0</v>
      </c>
    </row>
    <row r="6638" spans="1:3">
      <c r="A6638" s="59" t="s">
        <v>12970</v>
      </c>
      <c r="B6638" s="60" t="s">
        <v>12971</v>
      </c>
      <c r="C6638" s="61">
        <v>0</v>
      </c>
    </row>
    <row r="6639" spans="1:3">
      <c r="A6639" s="62" t="s">
        <v>12972</v>
      </c>
      <c r="B6639" s="63" t="s">
        <v>12973</v>
      </c>
      <c r="C6639" s="64">
        <v>0</v>
      </c>
    </row>
    <row r="6640" spans="1:3">
      <c r="A6640" s="59" t="s">
        <v>12974</v>
      </c>
      <c r="B6640" s="60" t="s">
        <v>12975</v>
      </c>
      <c r="C6640" s="61">
        <v>0</v>
      </c>
    </row>
    <row r="6641" spans="1:3">
      <c r="A6641" s="62" t="s">
        <v>12976</v>
      </c>
      <c r="B6641" s="63" t="s">
        <v>12977</v>
      </c>
      <c r="C6641" s="64">
        <v>0</v>
      </c>
    </row>
    <row r="6642" spans="1:3">
      <c r="A6642" s="59" t="s">
        <v>12978</v>
      </c>
      <c r="B6642" s="60" t="s">
        <v>12979</v>
      </c>
      <c r="C6642" s="61">
        <v>0</v>
      </c>
    </row>
    <row r="6643" spans="1:3">
      <c r="A6643" s="62" t="s">
        <v>12980</v>
      </c>
      <c r="B6643" s="63" t="s">
        <v>12981</v>
      </c>
      <c r="C6643" s="64">
        <v>0</v>
      </c>
    </row>
    <row r="6644" spans="1:3">
      <c r="A6644" s="59" t="s">
        <v>12982</v>
      </c>
      <c r="B6644" s="60" t="s">
        <v>12983</v>
      </c>
      <c r="C6644" s="61">
        <v>0</v>
      </c>
    </row>
    <row r="6645" spans="1:3">
      <c r="A6645" s="62" t="s">
        <v>12984</v>
      </c>
      <c r="B6645" s="63" t="s">
        <v>12985</v>
      </c>
      <c r="C6645" s="64">
        <v>0</v>
      </c>
    </row>
    <row r="6646" spans="1:3">
      <c r="A6646" s="59" t="s">
        <v>12986</v>
      </c>
      <c r="B6646" s="60" t="s">
        <v>12987</v>
      </c>
      <c r="C6646" s="61">
        <v>0</v>
      </c>
    </row>
    <row r="6647" spans="1:3">
      <c r="A6647" s="62" t="s">
        <v>12988</v>
      </c>
      <c r="B6647" s="63" t="s">
        <v>12989</v>
      </c>
      <c r="C6647" s="64">
        <v>0</v>
      </c>
    </row>
    <row r="6648" spans="1:3">
      <c r="A6648" s="59" t="s">
        <v>12990</v>
      </c>
      <c r="B6648" s="60" t="s">
        <v>12991</v>
      </c>
      <c r="C6648" s="61">
        <v>0</v>
      </c>
    </row>
    <row r="6649" spans="1:3">
      <c r="A6649" s="62" t="s">
        <v>12992</v>
      </c>
      <c r="B6649" s="63" t="s">
        <v>12993</v>
      </c>
      <c r="C6649" s="64">
        <v>0</v>
      </c>
    </row>
    <row r="6650" spans="1:3">
      <c r="A6650" s="59" t="s">
        <v>12994</v>
      </c>
      <c r="B6650" s="60" t="s">
        <v>12995</v>
      </c>
      <c r="C6650" s="61">
        <v>0</v>
      </c>
    </row>
    <row r="6651" spans="1:3">
      <c r="A6651" s="62" t="s">
        <v>12996</v>
      </c>
      <c r="B6651" s="63" t="s">
        <v>12997</v>
      </c>
      <c r="C6651" s="64">
        <v>0</v>
      </c>
    </row>
    <row r="6652" spans="1:3">
      <c r="A6652" s="59" t="s">
        <v>12998</v>
      </c>
      <c r="B6652" s="60" t="s">
        <v>12999</v>
      </c>
      <c r="C6652" s="61">
        <v>0</v>
      </c>
    </row>
    <row r="6653" spans="1:3">
      <c r="A6653" s="62" t="s">
        <v>13000</v>
      </c>
      <c r="B6653" s="63" t="s">
        <v>13001</v>
      </c>
      <c r="C6653" s="64">
        <v>0</v>
      </c>
    </row>
    <row r="6654" spans="1:3">
      <c r="A6654" s="59" t="s">
        <v>13002</v>
      </c>
      <c r="B6654" s="60" t="s">
        <v>13003</v>
      </c>
      <c r="C6654" s="61">
        <v>0</v>
      </c>
    </row>
    <row r="6655" spans="1:3">
      <c r="A6655" s="62" t="s">
        <v>13004</v>
      </c>
      <c r="B6655" s="63" t="s">
        <v>13005</v>
      </c>
      <c r="C6655" s="64">
        <v>0</v>
      </c>
    </row>
    <row r="6656" spans="1:3">
      <c r="A6656" s="59" t="s">
        <v>13006</v>
      </c>
      <c r="B6656" s="60" t="s">
        <v>13007</v>
      </c>
      <c r="C6656" s="61">
        <v>0</v>
      </c>
    </row>
    <row r="6657" spans="1:3">
      <c r="A6657" s="62" t="s">
        <v>13008</v>
      </c>
      <c r="B6657" s="63" t="s">
        <v>13009</v>
      </c>
      <c r="C6657" s="64">
        <v>2.8000000000000001E-2</v>
      </c>
    </row>
    <row r="6658" spans="1:3">
      <c r="A6658" s="59" t="s">
        <v>13010</v>
      </c>
      <c r="B6658" s="60" t="s">
        <v>13011</v>
      </c>
      <c r="C6658" s="61">
        <v>0</v>
      </c>
    </row>
    <row r="6659" spans="1:3">
      <c r="A6659" s="62" t="s">
        <v>13012</v>
      </c>
      <c r="B6659" s="63" t="s">
        <v>13013</v>
      </c>
      <c r="C6659" s="64">
        <v>0</v>
      </c>
    </row>
    <row r="6660" spans="1:3">
      <c r="A6660" s="59" t="s">
        <v>13014</v>
      </c>
      <c r="B6660" s="60" t="s">
        <v>13015</v>
      </c>
      <c r="C6660" s="61">
        <v>0</v>
      </c>
    </row>
    <row r="6661" spans="1:3">
      <c r="A6661" s="62" t="s">
        <v>13016</v>
      </c>
      <c r="B6661" s="63" t="s">
        <v>13017</v>
      </c>
      <c r="C6661" s="64">
        <v>0</v>
      </c>
    </row>
    <row r="6662" spans="1:3">
      <c r="A6662" s="59" t="s">
        <v>13018</v>
      </c>
      <c r="B6662" s="60" t="s">
        <v>13019</v>
      </c>
      <c r="C6662" s="61">
        <v>0</v>
      </c>
    </row>
    <row r="6663" spans="1:3">
      <c r="A6663" s="62" t="s">
        <v>13020</v>
      </c>
      <c r="B6663" s="63" t="s">
        <v>13021</v>
      </c>
      <c r="C6663" s="64">
        <v>0</v>
      </c>
    </row>
    <row r="6664" spans="1:3">
      <c r="A6664" s="59" t="s">
        <v>13022</v>
      </c>
      <c r="B6664" s="60" t="s">
        <v>13023</v>
      </c>
      <c r="C6664" s="61">
        <v>0</v>
      </c>
    </row>
    <row r="6665" spans="1:3">
      <c r="A6665" s="62" t="s">
        <v>13024</v>
      </c>
      <c r="B6665" s="63" t="s">
        <v>13025</v>
      </c>
      <c r="C6665" s="64">
        <v>0</v>
      </c>
    </row>
    <row r="6666" spans="1:3">
      <c r="A6666" s="59" t="s">
        <v>13026</v>
      </c>
      <c r="B6666" s="60" t="s">
        <v>13027</v>
      </c>
      <c r="C6666" s="61">
        <v>0</v>
      </c>
    </row>
    <row r="6667" spans="1:3">
      <c r="A6667" s="62" t="s">
        <v>13028</v>
      </c>
      <c r="B6667" s="63" t="s">
        <v>13029</v>
      </c>
      <c r="C6667" s="64">
        <v>0</v>
      </c>
    </row>
    <row r="6668" spans="1:3">
      <c r="A6668" s="59" t="s">
        <v>13030</v>
      </c>
      <c r="B6668" s="60" t="s">
        <v>13031</v>
      </c>
      <c r="C6668" s="61">
        <v>0</v>
      </c>
    </row>
    <row r="6669" spans="1:3">
      <c r="A6669" s="62" t="s">
        <v>13032</v>
      </c>
      <c r="B6669" s="63" t="s">
        <v>5779</v>
      </c>
      <c r="C6669" s="64">
        <v>0</v>
      </c>
    </row>
    <row r="6670" spans="1:3">
      <c r="A6670" s="59" t="s">
        <v>13033</v>
      </c>
      <c r="B6670" s="60" t="s">
        <v>5783</v>
      </c>
      <c r="C6670" s="61">
        <v>0</v>
      </c>
    </row>
    <row r="6671" spans="1:3">
      <c r="A6671" s="62" t="s">
        <v>13034</v>
      </c>
      <c r="B6671" s="63" t="s">
        <v>5795</v>
      </c>
      <c r="C6671" s="64">
        <v>0</v>
      </c>
    </row>
    <row r="6672" spans="1:3">
      <c r="A6672" s="59" t="s">
        <v>13035</v>
      </c>
      <c r="B6672" s="60" t="s">
        <v>5801</v>
      </c>
      <c r="C6672" s="61">
        <v>0</v>
      </c>
    </row>
    <row r="6673" spans="1:3">
      <c r="A6673" s="62" t="s">
        <v>13036</v>
      </c>
      <c r="B6673" s="63" t="s">
        <v>13037</v>
      </c>
      <c r="C6673" s="64">
        <v>0</v>
      </c>
    </row>
    <row r="6674" spans="1:3">
      <c r="A6674" s="59" t="s">
        <v>13038</v>
      </c>
      <c r="B6674" s="60" t="s">
        <v>13039</v>
      </c>
      <c r="C6674" s="61">
        <v>0</v>
      </c>
    </row>
    <row r="6675" spans="1:3">
      <c r="A6675" s="62" t="s">
        <v>13040</v>
      </c>
      <c r="B6675" s="63" t="s">
        <v>13041</v>
      </c>
      <c r="C6675" s="64">
        <v>0</v>
      </c>
    </row>
    <row r="6676" spans="1:3">
      <c r="A6676" s="59" t="s">
        <v>13042</v>
      </c>
      <c r="B6676" s="60" t="s">
        <v>13043</v>
      </c>
      <c r="C6676" s="61">
        <v>0</v>
      </c>
    </row>
    <row r="6677" spans="1:3">
      <c r="A6677" s="62" t="s">
        <v>13044</v>
      </c>
      <c r="B6677" s="63" t="s">
        <v>13045</v>
      </c>
      <c r="C6677" s="64">
        <v>0</v>
      </c>
    </row>
    <row r="6678" spans="1:3">
      <c r="A6678" s="59" t="s">
        <v>13046</v>
      </c>
      <c r="B6678" s="60" t="s">
        <v>13047</v>
      </c>
      <c r="C6678" s="61">
        <v>0</v>
      </c>
    </row>
    <row r="6679" spans="1:3">
      <c r="A6679" s="62" t="s">
        <v>13048</v>
      </c>
      <c r="B6679" s="63" t="s">
        <v>13049</v>
      </c>
      <c r="C6679" s="64">
        <v>0</v>
      </c>
    </row>
    <row r="6680" spans="1:3">
      <c r="A6680" s="59" t="s">
        <v>13050</v>
      </c>
      <c r="B6680" s="60" t="s">
        <v>13051</v>
      </c>
      <c r="C6680" s="61">
        <v>0</v>
      </c>
    </row>
    <row r="6681" spans="1:3">
      <c r="A6681" s="62" t="s">
        <v>13052</v>
      </c>
      <c r="B6681" s="63" t="s">
        <v>13053</v>
      </c>
      <c r="C6681" s="64">
        <v>0</v>
      </c>
    </row>
    <row r="6682" spans="1:3">
      <c r="A6682" s="59" t="s">
        <v>13054</v>
      </c>
      <c r="B6682" s="60" t="s">
        <v>13055</v>
      </c>
      <c r="C6682" s="61">
        <v>0</v>
      </c>
    </row>
    <row r="6683" spans="1:3">
      <c r="A6683" s="62" t="s">
        <v>13056</v>
      </c>
      <c r="B6683" s="63" t="s">
        <v>13057</v>
      </c>
      <c r="C6683" s="64">
        <v>0</v>
      </c>
    </row>
    <row r="6684" spans="1:3">
      <c r="A6684" s="59" t="s">
        <v>13058</v>
      </c>
      <c r="B6684" s="60" t="s">
        <v>13059</v>
      </c>
      <c r="C6684" s="61">
        <v>0</v>
      </c>
    </row>
    <row r="6685" spans="1:3">
      <c r="A6685" s="62" t="s">
        <v>13060</v>
      </c>
      <c r="B6685" s="63" t="s">
        <v>13061</v>
      </c>
      <c r="C6685" s="64">
        <v>0</v>
      </c>
    </row>
    <row r="6686" spans="1:3">
      <c r="A6686" s="59" t="s">
        <v>13062</v>
      </c>
      <c r="B6686" s="60" t="s">
        <v>13039</v>
      </c>
      <c r="C6686" s="61">
        <v>0</v>
      </c>
    </row>
    <row r="6687" spans="1:3">
      <c r="A6687" s="62" t="s">
        <v>13063</v>
      </c>
      <c r="B6687" s="63" t="s">
        <v>13064</v>
      </c>
      <c r="C6687" s="64">
        <v>0</v>
      </c>
    </row>
    <row r="6688" spans="1:3">
      <c r="A6688" s="59" t="s">
        <v>13065</v>
      </c>
      <c r="B6688" s="60" t="s">
        <v>5214</v>
      </c>
      <c r="C6688" s="61">
        <v>0.41799999999999998</v>
      </c>
    </row>
    <row r="6689" spans="1:3">
      <c r="A6689" s="62" t="s">
        <v>13066</v>
      </c>
      <c r="B6689" s="63" t="s">
        <v>13067</v>
      </c>
      <c r="C6689" s="64">
        <v>0</v>
      </c>
    </row>
    <row r="6690" spans="1:3">
      <c r="A6690" s="59" t="s">
        <v>13068</v>
      </c>
      <c r="B6690" s="60" t="s">
        <v>13069</v>
      </c>
      <c r="C6690" s="61">
        <v>0</v>
      </c>
    </row>
    <row r="6691" spans="1:3">
      <c r="A6691" s="62" t="s">
        <v>13070</v>
      </c>
      <c r="B6691" s="63" t="s">
        <v>13071</v>
      </c>
      <c r="C6691" s="64">
        <v>0</v>
      </c>
    </row>
    <row r="6692" spans="1:3">
      <c r="A6692" s="59" t="s">
        <v>13072</v>
      </c>
      <c r="B6692" s="60" t="s">
        <v>13073</v>
      </c>
      <c r="C6692" s="61">
        <v>0.11899999999999999</v>
      </c>
    </row>
    <row r="6693" spans="1:3">
      <c r="A6693" s="62" t="s">
        <v>13074</v>
      </c>
      <c r="B6693" s="63" t="s">
        <v>13075</v>
      </c>
      <c r="C6693" s="64">
        <v>0.45400000000000001</v>
      </c>
    </row>
    <row r="6694" spans="1:3">
      <c r="A6694" s="59" t="s">
        <v>13076</v>
      </c>
      <c r="B6694" s="60" t="s">
        <v>13077</v>
      </c>
      <c r="C6694" s="61">
        <v>0.53900000000000003</v>
      </c>
    </row>
    <row r="6695" spans="1:3">
      <c r="A6695" s="62" t="s">
        <v>13078</v>
      </c>
      <c r="B6695" s="63" t="s">
        <v>13079</v>
      </c>
      <c r="C6695" s="64">
        <v>0.105</v>
      </c>
    </row>
    <row r="6696" spans="1:3">
      <c r="A6696" s="59" t="s">
        <v>13080</v>
      </c>
      <c r="B6696" s="60" t="s">
        <v>13081</v>
      </c>
      <c r="C6696" s="61">
        <v>9.7000000000000003E-2</v>
      </c>
    </row>
    <row r="6697" spans="1:3">
      <c r="A6697" s="62" t="s">
        <v>13082</v>
      </c>
      <c r="B6697" s="63" t="s">
        <v>13083</v>
      </c>
      <c r="C6697" s="64">
        <v>8.9999999999999993E-3</v>
      </c>
    </row>
    <row r="6698" spans="1:3">
      <c r="A6698" s="59" t="s">
        <v>13084</v>
      </c>
      <c r="B6698" s="60" t="s">
        <v>13085</v>
      </c>
      <c r="C6698" s="61">
        <v>0.51800000000000002</v>
      </c>
    </row>
    <row r="6699" spans="1:3">
      <c r="A6699" s="62" t="s">
        <v>13086</v>
      </c>
      <c r="B6699" s="63" t="s">
        <v>13087</v>
      </c>
      <c r="C6699" s="64">
        <v>0.63300000000000001</v>
      </c>
    </row>
    <row r="6700" spans="1:3">
      <c r="A6700" s="59" t="s">
        <v>13088</v>
      </c>
      <c r="B6700" s="60" t="s">
        <v>13089</v>
      </c>
      <c r="C6700" s="61">
        <v>0.63300000000000001</v>
      </c>
    </row>
    <row r="6701" spans="1:3">
      <c r="A6701" s="62" t="s">
        <v>13090</v>
      </c>
      <c r="B6701" s="63" t="s">
        <v>2299</v>
      </c>
      <c r="C6701" s="64">
        <v>0.27300000000000002</v>
      </c>
    </row>
    <row r="6702" spans="1:3">
      <c r="A6702" s="59" t="s">
        <v>13091</v>
      </c>
      <c r="B6702" s="60" t="s">
        <v>2303</v>
      </c>
      <c r="C6702" s="61">
        <v>0.27500000000000002</v>
      </c>
    </row>
    <row r="6703" spans="1:3">
      <c r="A6703" s="62" t="s">
        <v>13092</v>
      </c>
      <c r="B6703" s="63" t="s">
        <v>13093</v>
      </c>
      <c r="C6703" s="64">
        <v>8.9999999999999993E-3</v>
      </c>
    </row>
    <row r="6704" spans="1:3">
      <c r="A6704" s="59" t="s">
        <v>13094</v>
      </c>
      <c r="B6704" s="60" t="s">
        <v>13095</v>
      </c>
      <c r="C6704" s="61">
        <v>0.371</v>
      </c>
    </row>
    <row r="6705" spans="1:3">
      <c r="A6705" s="62" t="s">
        <v>13096</v>
      </c>
      <c r="B6705" s="63" t="s">
        <v>13097</v>
      </c>
      <c r="C6705" s="64">
        <v>0</v>
      </c>
    </row>
    <row r="6706" spans="1:3">
      <c r="A6706" s="59" t="s">
        <v>13098</v>
      </c>
      <c r="B6706" s="60" t="s">
        <v>13099</v>
      </c>
      <c r="C6706" s="61">
        <v>5.0999999999999997E-2</v>
      </c>
    </row>
    <row r="6707" spans="1:3">
      <c r="A6707" s="62" t="s">
        <v>13100</v>
      </c>
      <c r="B6707" s="63" t="s">
        <v>13101</v>
      </c>
      <c r="C6707" s="64">
        <v>8.2000000000000003E-2</v>
      </c>
    </row>
    <row r="6708" spans="1:3">
      <c r="A6708" s="59" t="s">
        <v>13102</v>
      </c>
      <c r="B6708" s="60" t="s">
        <v>13103</v>
      </c>
      <c r="C6708" s="61">
        <v>0.11799999999999999</v>
      </c>
    </row>
    <row r="6709" spans="1:3">
      <c r="A6709" s="62" t="s">
        <v>13104</v>
      </c>
      <c r="B6709" s="63" t="s">
        <v>13105</v>
      </c>
      <c r="C6709" s="64">
        <v>0.121</v>
      </c>
    </row>
    <row r="6710" spans="1:3">
      <c r="A6710" s="59" t="s">
        <v>13106</v>
      </c>
      <c r="B6710" s="60" t="s">
        <v>13107</v>
      </c>
      <c r="C6710" s="61">
        <v>5.0999999999999997E-2</v>
      </c>
    </row>
    <row r="6711" spans="1:3">
      <c r="A6711" s="62" t="s">
        <v>13108</v>
      </c>
      <c r="B6711" s="63" t="s">
        <v>13109</v>
      </c>
      <c r="C6711" s="64">
        <v>8.2000000000000003E-2</v>
      </c>
    </row>
    <row r="6712" spans="1:3">
      <c r="A6712" s="59" t="s">
        <v>13110</v>
      </c>
      <c r="B6712" s="60" t="s">
        <v>13111</v>
      </c>
      <c r="C6712" s="61">
        <v>0.11799999999999999</v>
      </c>
    </row>
    <row r="6713" spans="1:3">
      <c r="A6713" s="62" t="s">
        <v>13112</v>
      </c>
      <c r="B6713" s="63" t="s">
        <v>13113</v>
      </c>
      <c r="C6713" s="64">
        <v>0.121</v>
      </c>
    </row>
    <row r="6714" spans="1:3">
      <c r="A6714" s="59" t="s">
        <v>13114</v>
      </c>
      <c r="B6714" s="60" t="s">
        <v>13115</v>
      </c>
      <c r="C6714" s="61">
        <v>2.9000000000000001E-2</v>
      </c>
    </row>
    <row r="6715" spans="1:3">
      <c r="A6715" s="62" t="s">
        <v>13116</v>
      </c>
      <c r="B6715" s="63" t="s">
        <v>13117</v>
      </c>
      <c r="C6715" s="64">
        <v>0.46100000000000002</v>
      </c>
    </row>
    <row r="6716" spans="1:3">
      <c r="A6716" s="59" t="s">
        <v>13118</v>
      </c>
      <c r="B6716" s="60" t="s">
        <v>1790</v>
      </c>
      <c r="C6716" s="61">
        <v>8.4000000000000005E-2</v>
      </c>
    </row>
    <row r="6717" spans="1:3">
      <c r="A6717" s="62" t="s">
        <v>13119</v>
      </c>
      <c r="B6717" s="63" t="s">
        <v>13120</v>
      </c>
      <c r="C6717" s="64">
        <v>2.9000000000000001E-2</v>
      </c>
    </row>
    <row r="6718" spans="1:3">
      <c r="A6718" s="59" t="s">
        <v>13121</v>
      </c>
      <c r="B6718" s="60" t="s">
        <v>13122</v>
      </c>
      <c r="C6718" s="61">
        <v>2.9000000000000001E-2</v>
      </c>
    </row>
    <row r="6719" spans="1:3">
      <c r="A6719" s="62" t="s">
        <v>13123</v>
      </c>
      <c r="B6719" s="63" t="s">
        <v>13124</v>
      </c>
      <c r="C6719" s="64">
        <v>0</v>
      </c>
    </row>
    <row r="6720" spans="1:3">
      <c r="A6720" s="59" t="s">
        <v>13125</v>
      </c>
      <c r="B6720" s="60" t="s">
        <v>13126</v>
      </c>
      <c r="C6720" s="61">
        <v>7.5999999999999998E-2</v>
      </c>
    </row>
    <row r="6721" spans="1:3">
      <c r="A6721" s="62" t="s">
        <v>13127</v>
      </c>
      <c r="B6721" s="63" t="s">
        <v>13128</v>
      </c>
      <c r="C6721" s="64">
        <v>0.11799999999999999</v>
      </c>
    </row>
    <row r="6722" spans="1:3">
      <c r="A6722" s="59" t="s">
        <v>13129</v>
      </c>
      <c r="B6722" s="60" t="s">
        <v>13130</v>
      </c>
      <c r="C6722" s="61">
        <v>0.108</v>
      </c>
    </row>
    <row r="6723" spans="1:3">
      <c r="A6723" s="62" t="s">
        <v>13131</v>
      </c>
      <c r="B6723" s="63" t="s">
        <v>13132</v>
      </c>
      <c r="C6723" s="64">
        <v>2.3E-2</v>
      </c>
    </row>
    <row r="6724" spans="1:3">
      <c r="A6724" s="59" t="s">
        <v>13133</v>
      </c>
      <c r="B6724" s="60" t="s">
        <v>13134</v>
      </c>
      <c r="C6724" s="61">
        <v>7.0000000000000007E-2</v>
      </c>
    </row>
    <row r="6725" spans="1:3">
      <c r="A6725" s="62" t="s">
        <v>13135</v>
      </c>
      <c r="B6725" s="63" t="s">
        <v>13136</v>
      </c>
      <c r="C6725" s="64">
        <v>6.6000000000000003E-2</v>
      </c>
    </row>
    <row r="6726" spans="1:3">
      <c r="A6726" s="59" t="s">
        <v>13137</v>
      </c>
      <c r="B6726" s="60" t="s">
        <v>13138</v>
      </c>
      <c r="C6726" s="61">
        <v>6.5000000000000002E-2</v>
      </c>
    </row>
    <row r="6727" spans="1:3">
      <c r="A6727" s="62" t="s">
        <v>13139</v>
      </c>
      <c r="B6727" s="63" t="s">
        <v>13140</v>
      </c>
      <c r="C6727" s="64">
        <v>0.222</v>
      </c>
    </row>
    <row r="6728" spans="1:3">
      <c r="A6728" s="59" t="s">
        <v>13141</v>
      </c>
      <c r="B6728" s="60" t="s">
        <v>13142</v>
      </c>
      <c r="C6728" s="61">
        <v>1.0169999999999999</v>
      </c>
    </row>
    <row r="6729" spans="1:3">
      <c r="A6729" s="62" t="s">
        <v>13143</v>
      </c>
      <c r="B6729" s="63" t="s">
        <v>13144</v>
      </c>
      <c r="C6729" s="64">
        <v>6.4000000000000001E-2</v>
      </c>
    </row>
    <row r="6730" spans="1:3">
      <c r="A6730" s="59" t="s">
        <v>13145</v>
      </c>
      <c r="B6730" s="60" t="s">
        <v>13146</v>
      </c>
      <c r="C6730" s="61">
        <v>0.20899999999999999</v>
      </c>
    </row>
    <row r="6731" spans="1:3">
      <c r="A6731" s="62" t="s">
        <v>13147</v>
      </c>
      <c r="B6731" s="63" t="s">
        <v>13148</v>
      </c>
      <c r="C6731" s="64">
        <v>0.20899999999999999</v>
      </c>
    </row>
    <row r="6732" spans="1:3">
      <c r="A6732" s="59" t="s">
        <v>13149</v>
      </c>
      <c r="B6732" s="60" t="s">
        <v>1804</v>
      </c>
      <c r="C6732" s="61">
        <v>6.5000000000000002E-2</v>
      </c>
    </row>
    <row r="6733" spans="1:3">
      <c r="A6733" s="62" t="s">
        <v>13150</v>
      </c>
      <c r="B6733" s="63" t="s">
        <v>1806</v>
      </c>
      <c r="C6733" s="64">
        <v>6.5000000000000002E-2</v>
      </c>
    </row>
    <row r="6734" spans="1:3">
      <c r="A6734" s="59" t="s">
        <v>13151</v>
      </c>
      <c r="B6734" s="60" t="s">
        <v>1808</v>
      </c>
      <c r="C6734" s="61">
        <v>6.4000000000000001E-2</v>
      </c>
    </row>
    <row r="6735" spans="1:3">
      <c r="A6735" s="62" t="s">
        <v>13152</v>
      </c>
      <c r="B6735" s="63" t="s">
        <v>1810</v>
      </c>
      <c r="C6735" s="64">
        <v>0.222</v>
      </c>
    </row>
    <row r="6736" spans="1:3">
      <c r="A6736" s="59" t="s">
        <v>13153</v>
      </c>
      <c r="B6736" s="60" t="s">
        <v>1812</v>
      </c>
      <c r="C6736" s="61">
        <v>0.20899999999999999</v>
      </c>
    </row>
    <row r="6737" spans="1:3">
      <c r="A6737" s="62" t="s">
        <v>13154</v>
      </c>
      <c r="B6737" s="63" t="s">
        <v>13155</v>
      </c>
      <c r="C6737" s="64">
        <v>0.39300000000000002</v>
      </c>
    </row>
    <row r="6738" spans="1:3">
      <c r="A6738" s="59" t="s">
        <v>13156</v>
      </c>
      <c r="B6738" s="60" t="s">
        <v>13157</v>
      </c>
      <c r="C6738" s="61">
        <v>0.42299999999999999</v>
      </c>
    </row>
    <row r="6739" spans="1:3">
      <c r="A6739" s="62" t="s">
        <v>13158</v>
      </c>
      <c r="B6739" s="63" t="s">
        <v>13159</v>
      </c>
      <c r="C6739" s="64">
        <v>0.51400000000000001</v>
      </c>
    </row>
    <row r="6740" spans="1:3">
      <c r="A6740" s="59" t="s">
        <v>13160</v>
      </c>
      <c r="B6740" s="60" t="s">
        <v>13161</v>
      </c>
      <c r="C6740" s="61">
        <v>1.234</v>
      </c>
    </row>
    <row r="6741" spans="1:3">
      <c r="A6741" s="62" t="s">
        <v>13162</v>
      </c>
      <c r="B6741" s="63" t="s">
        <v>13163</v>
      </c>
      <c r="C6741" s="64">
        <v>1.204</v>
      </c>
    </row>
    <row r="6742" spans="1:3">
      <c r="A6742" s="59" t="s">
        <v>13164</v>
      </c>
      <c r="B6742" s="60" t="s">
        <v>13165</v>
      </c>
      <c r="C6742" s="61">
        <v>1.234</v>
      </c>
    </row>
    <row r="6743" spans="1:3">
      <c r="A6743" s="62" t="s">
        <v>13166</v>
      </c>
      <c r="B6743" s="63" t="s">
        <v>13167</v>
      </c>
      <c r="C6743" s="64">
        <v>1.367</v>
      </c>
    </row>
    <row r="6744" spans="1:3">
      <c r="A6744" s="59" t="s">
        <v>13168</v>
      </c>
      <c r="B6744" s="60" t="s">
        <v>13169</v>
      </c>
      <c r="C6744" s="61">
        <v>0.53300000000000003</v>
      </c>
    </row>
    <row r="6745" spans="1:3">
      <c r="A6745" s="62" t="s">
        <v>13170</v>
      </c>
      <c r="B6745" s="63" t="s">
        <v>13171</v>
      </c>
      <c r="C6745" s="64">
        <v>0.53700000000000003</v>
      </c>
    </row>
    <row r="6746" spans="1:3">
      <c r="A6746" s="59" t="s">
        <v>13172</v>
      </c>
      <c r="B6746" s="60" t="s">
        <v>13173</v>
      </c>
      <c r="C6746" s="61">
        <v>0.57999999999999996</v>
      </c>
    </row>
    <row r="6747" spans="1:3">
      <c r="A6747" s="62" t="s">
        <v>13174</v>
      </c>
      <c r="B6747" s="63" t="s">
        <v>13175</v>
      </c>
      <c r="C6747" s="64">
        <v>1.7929999999999999</v>
      </c>
    </row>
    <row r="6748" spans="1:3">
      <c r="A6748" s="59" t="s">
        <v>13176</v>
      </c>
      <c r="B6748" s="60" t="s">
        <v>13177</v>
      </c>
      <c r="C6748" s="61">
        <v>1.9590000000000001</v>
      </c>
    </row>
    <row r="6749" spans="1:3">
      <c r="A6749" s="62" t="s">
        <v>13178</v>
      </c>
      <c r="B6749" s="63" t="s">
        <v>13179</v>
      </c>
      <c r="C6749" s="64">
        <v>1.9319999999999999</v>
      </c>
    </row>
    <row r="6750" spans="1:3">
      <c r="A6750" s="59" t="s">
        <v>13180</v>
      </c>
      <c r="B6750" s="60" t="s">
        <v>1814</v>
      </c>
      <c r="C6750" s="61">
        <v>0.749</v>
      </c>
    </row>
    <row r="6751" spans="1:3">
      <c r="A6751" s="62" t="s">
        <v>13181</v>
      </c>
      <c r="B6751" s="63" t="s">
        <v>1816</v>
      </c>
      <c r="C6751" s="64">
        <v>0.76600000000000001</v>
      </c>
    </row>
    <row r="6752" spans="1:3">
      <c r="A6752" s="59" t="s">
        <v>13182</v>
      </c>
      <c r="B6752" s="60" t="s">
        <v>13183</v>
      </c>
      <c r="C6752" s="61">
        <v>0.69199999999999995</v>
      </c>
    </row>
    <row r="6753" spans="1:3">
      <c r="A6753" s="62" t="s">
        <v>13184</v>
      </c>
      <c r="B6753" s="63" t="s">
        <v>13185</v>
      </c>
      <c r="C6753" s="64">
        <v>0.66200000000000003</v>
      </c>
    </row>
    <row r="6754" spans="1:3">
      <c r="A6754" s="59" t="s">
        <v>13186</v>
      </c>
      <c r="B6754" s="60" t="s">
        <v>13187</v>
      </c>
      <c r="C6754" s="61">
        <v>1.9E-2</v>
      </c>
    </row>
    <row r="6755" spans="1:3">
      <c r="A6755" s="62" t="s">
        <v>13188</v>
      </c>
      <c r="B6755" s="63" t="s">
        <v>1820</v>
      </c>
      <c r="C6755" s="64">
        <v>1.9E-2</v>
      </c>
    </row>
    <row r="6756" spans="1:3">
      <c r="A6756" s="59" t="s">
        <v>13189</v>
      </c>
      <c r="B6756" s="60" t="s">
        <v>1822</v>
      </c>
      <c r="C6756" s="61">
        <v>6.5000000000000002E-2</v>
      </c>
    </row>
    <row r="6757" spans="1:3">
      <c r="A6757" s="62" t="s">
        <v>13190</v>
      </c>
      <c r="B6757" s="63" t="s">
        <v>13191</v>
      </c>
      <c r="C6757" s="64">
        <v>0.313</v>
      </c>
    </row>
    <row r="6758" spans="1:3">
      <c r="A6758" s="59" t="s">
        <v>13192</v>
      </c>
      <c r="B6758" s="60" t="s">
        <v>13193</v>
      </c>
      <c r="C6758" s="61">
        <v>0.47</v>
      </c>
    </row>
    <row r="6759" spans="1:3">
      <c r="A6759" s="62" t="s">
        <v>13194</v>
      </c>
      <c r="B6759" s="63" t="s">
        <v>13195</v>
      </c>
      <c r="C6759" s="64">
        <v>0.81100000000000005</v>
      </c>
    </row>
    <row r="6760" spans="1:3">
      <c r="A6760" s="59" t="s">
        <v>13196</v>
      </c>
      <c r="B6760" s="60" t="s">
        <v>13197</v>
      </c>
      <c r="C6760" s="61">
        <v>1.6020000000000001</v>
      </c>
    </row>
    <row r="6761" spans="1:3">
      <c r="A6761" s="62" t="s">
        <v>13198</v>
      </c>
      <c r="B6761" s="63" t="s">
        <v>13199</v>
      </c>
      <c r="C6761" s="64">
        <v>2.347</v>
      </c>
    </row>
    <row r="6762" spans="1:3">
      <c r="A6762" s="59" t="s">
        <v>13200</v>
      </c>
      <c r="B6762" s="60" t="s">
        <v>13201</v>
      </c>
      <c r="C6762" s="61">
        <v>3.2719999999999998</v>
      </c>
    </row>
    <row r="6763" spans="1:3">
      <c r="A6763" s="62" t="s">
        <v>13202</v>
      </c>
      <c r="B6763" s="63" t="s">
        <v>13203</v>
      </c>
      <c r="C6763" s="64">
        <v>0.09</v>
      </c>
    </row>
    <row r="6764" spans="1:3">
      <c r="A6764" s="59" t="s">
        <v>13204</v>
      </c>
      <c r="B6764" s="60" t="s">
        <v>13205</v>
      </c>
      <c r="C6764" s="61">
        <v>1.59</v>
      </c>
    </row>
    <row r="6765" spans="1:3">
      <c r="A6765" s="62" t="s">
        <v>13206</v>
      </c>
      <c r="B6765" s="63" t="s">
        <v>13207</v>
      </c>
      <c r="C6765" s="64">
        <v>1.72</v>
      </c>
    </row>
    <row r="6766" spans="1:3">
      <c r="A6766" s="59" t="s">
        <v>13208</v>
      </c>
      <c r="B6766" s="60" t="s">
        <v>13209</v>
      </c>
      <c r="C6766" s="61">
        <v>1.85</v>
      </c>
    </row>
    <row r="6767" spans="1:3">
      <c r="A6767" s="62" t="s">
        <v>13210</v>
      </c>
      <c r="B6767" s="63" t="s">
        <v>13211</v>
      </c>
      <c r="C6767" s="64">
        <v>1.9</v>
      </c>
    </row>
    <row r="6768" spans="1:3">
      <c r="A6768" s="59" t="s">
        <v>13212</v>
      </c>
      <c r="B6768" s="60" t="s">
        <v>13213</v>
      </c>
      <c r="C6768" s="61">
        <v>2.0699999999999998</v>
      </c>
    </row>
    <row r="6769" spans="1:3">
      <c r="A6769" s="62" t="s">
        <v>13214</v>
      </c>
      <c r="B6769" s="63" t="s">
        <v>13215</v>
      </c>
      <c r="C6769" s="64">
        <v>0.23</v>
      </c>
    </row>
    <row r="6770" spans="1:3">
      <c r="A6770" s="59" t="s">
        <v>13216</v>
      </c>
      <c r="B6770" s="60" t="s">
        <v>13217</v>
      </c>
      <c r="C6770" s="61">
        <v>0.38</v>
      </c>
    </row>
    <row r="6771" spans="1:3">
      <c r="A6771" s="62" t="s">
        <v>13218</v>
      </c>
      <c r="B6771" s="63" t="s">
        <v>13219</v>
      </c>
      <c r="C6771" s="64">
        <v>0.56000000000000005</v>
      </c>
    </row>
    <row r="6772" spans="1:3">
      <c r="A6772" s="59" t="s">
        <v>13220</v>
      </c>
      <c r="B6772" s="60" t="s">
        <v>13221</v>
      </c>
      <c r="C6772" s="61">
        <v>0.33</v>
      </c>
    </row>
    <row r="6773" spans="1:3">
      <c r="A6773" s="62" t="s">
        <v>13222</v>
      </c>
      <c r="B6773" s="63" t="s">
        <v>13223</v>
      </c>
      <c r="C6773" s="64">
        <v>0.48</v>
      </c>
    </row>
    <row r="6774" spans="1:3">
      <c r="A6774" s="59" t="s">
        <v>13224</v>
      </c>
      <c r="B6774" s="60" t="s">
        <v>13225</v>
      </c>
      <c r="C6774" s="61">
        <v>0.65</v>
      </c>
    </row>
    <row r="6775" spans="1:3">
      <c r="A6775" s="62" t="s">
        <v>13226</v>
      </c>
      <c r="B6775" s="63" t="s">
        <v>13227</v>
      </c>
      <c r="C6775" s="64">
        <v>0.33</v>
      </c>
    </row>
    <row r="6776" spans="1:3">
      <c r="A6776" s="59" t="s">
        <v>13228</v>
      </c>
      <c r="B6776" s="60" t="s">
        <v>13229</v>
      </c>
      <c r="C6776" s="61">
        <v>0.53</v>
      </c>
    </row>
    <row r="6777" spans="1:3">
      <c r="A6777" s="62" t="s">
        <v>13230</v>
      </c>
      <c r="B6777" s="63" t="s">
        <v>13231</v>
      </c>
      <c r="C6777" s="64">
        <v>0.88</v>
      </c>
    </row>
    <row r="6778" spans="1:3">
      <c r="A6778" s="59" t="s">
        <v>13232</v>
      </c>
      <c r="B6778" s="60" t="s">
        <v>13233</v>
      </c>
      <c r="C6778" s="61">
        <v>0.43</v>
      </c>
    </row>
    <row r="6779" spans="1:3">
      <c r="A6779" s="62" t="s">
        <v>13234</v>
      </c>
      <c r="B6779" s="63" t="s">
        <v>13235</v>
      </c>
      <c r="C6779" s="64">
        <v>0.63</v>
      </c>
    </row>
    <row r="6780" spans="1:3">
      <c r="A6780" s="59" t="s">
        <v>13236</v>
      </c>
      <c r="B6780" s="60" t="s">
        <v>13237</v>
      </c>
      <c r="C6780" s="61">
        <v>0.97</v>
      </c>
    </row>
    <row r="6781" spans="1:3">
      <c r="A6781" s="62" t="s">
        <v>13238</v>
      </c>
      <c r="B6781" s="63" t="s">
        <v>13239</v>
      </c>
      <c r="C6781" s="64">
        <v>0.63900000000000001</v>
      </c>
    </row>
    <row r="6782" spans="1:3">
      <c r="A6782" s="59" t="s">
        <v>13240</v>
      </c>
      <c r="B6782" s="60" t="s">
        <v>13241</v>
      </c>
      <c r="C6782" s="61">
        <v>0.63600000000000001</v>
      </c>
    </row>
    <row r="6783" spans="1:3">
      <c r="A6783" s="62" t="s">
        <v>13242</v>
      </c>
      <c r="B6783" s="63" t="s">
        <v>13243</v>
      </c>
      <c r="C6783" s="64">
        <v>0.749</v>
      </c>
    </row>
    <row r="6784" spans="1:3">
      <c r="A6784" s="59" t="s">
        <v>13244</v>
      </c>
      <c r="B6784" s="60" t="s">
        <v>13245</v>
      </c>
      <c r="C6784" s="61">
        <v>0.192</v>
      </c>
    </row>
    <row r="6785" spans="1:3">
      <c r="A6785" s="62" t="s">
        <v>13246</v>
      </c>
      <c r="B6785" s="63" t="s">
        <v>13247</v>
      </c>
      <c r="C6785" s="64">
        <v>0.218</v>
      </c>
    </row>
    <row r="6786" spans="1:3">
      <c r="A6786" s="59" t="s">
        <v>13248</v>
      </c>
      <c r="B6786" s="60" t="s">
        <v>13249</v>
      </c>
      <c r="C6786" s="61">
        <v>0.192</v>
      </c>
    </row>
    <row r="6787" spans="1:3">
      <c r="A6787" s="62" t="s">
        <v>13250</v>
      </c>
      <c r="B6787" s="63" t="s">
        <v>1982</v>
      </c>
      <c r="C6787" s="64">
        <v>0.218</v>
      </c>
    </row>
    <row r="6788" spans="1:3">
      <c r="A6788" s="59" t="s">
        <v>13251</v>
      </c>
      <c r="B6788" s="60" t="s">
        <v>13252</v>
      </c>
      <c r="C6788" s="61">
        <v>0.65800000000000003</v>
      </c>
    </row>
    <row r="6789" spans="1:3">
      <c r="A6789" s="62" t="s">
        <v>13253</v>
      </c>
      <c r="B6789" s="63" t="s">
        <v>13254</v>
      </c>
      <c r="C6789" s="64">
        <v>0.65500000000000003</v>
      </c>
    </row>
    <row r="6790" spans="1:3">
      <c r="A6790" s="59" t="s">
        <v>13255</v>
      </c>
      <c r="B6790" s="60" t="s">
        <v>13256</v>
      </c>
      <c r="C6790" s="61">
        <v>0.76800000000000002</v>
      </c>
    </row>
    <row r="6791" spans="1:3">
      <c r="A6791" s="62" t="s">
        <v>13257</v>
      </c>
      <c r="B6791" s="63" t="s">
        <v>13258</v>
      </c>
      <c r="C6791" s="64">
        <v>1.4999999999999999E-2</v>
      </c>
    </row>
    <row r="6792" spans="1:3">
      <c r="A6792" s="59" t="s">
        <v>13259</v>
      </c>
      <c r="B6792" s="60" t="s">
        <v>13260</v>
      </c>
      <c r="C6792" s="61">
        <v>1.4999999999999999E-2</v>
      </c>
    </row>
    <row r="6793" spans="1:3">
      <c r="A6793" s="62" t="s">
        <v>13261</v>
      </c>
      <c r="B6793" s="63" t="s">
        <v>13262</v>
      </c>
      <c r="C6793" s="64">
        <v>1.4999999999999999E-2</v>
      </c>
    </row>
    <row r="6794" spans="1:3">
      <c r="A6794" s="59" t="s">
        <v>13263</v>
      </c>
      <c r="B6794" s="60" t="s">
        <v>13264</v>
      </c>
      <c r="C6794" s="61">
        <v>0.72399999999999998</v>
      </c>
    </row>
    <row r="6795" spans="1:3">
      <c r="A6795" s="62" t="s">
        <v>13265</v>
      </c>
      <c r="B6795" s="63" t="s">
        <v>13266</v>
      </c>
      <c r="C6795" s="64">
        <v>0.72399999999999998</v>
      </c>
    </row>
    <row r="6796" spans="1:3">
      <c r="A6796" s="59" t="s">
        <v>13267</v>
      </c>
      <c r="B6796" s="60" t="s">
        <v>13268</v>
      </c>
      <c r="C6796" s="61">
        <v>0.78900000000000003</v>
      </c>
    </row>
    <row r="6797" spans="1:3">
      <c r="A6797" s="62" t="s">
        <v>13269</v>
      </c>
      <c r="B6797" s="63" t="s">
        <v>13270</v>
      </c>
      <c r="C6797" s="64">
        <v>0.78900000000000003</v>
      </c>
    </row>
    <row r="6798" spans="1:3">
      <c r="A6798" s="59" t="s">
        <v>13271</v>
      </c>
      <c r="B6798" s="60" t="s">
        <v>13272</v>
      </c>
      <c r="C6798" s="61">
        <v>1.603</v>
      </c>
    </row>
    <row r="6799" spans="1:3">
      <c r="A6799" s="62" t="s">
        <v>13273</v>
      </c>
      <c r="B6799" s="63" t="s">
        <v>13274</v>
      </c>
      <c r="C6799" s="64">
        <v>1.603</v>
      </c>
    </row>
    <row r="6800" spans="1:3">
      <c r="A6800" s="59" t="s">
        <v>13275</v>
      </c>
      <c r="B6800" s="60" t="s">
        <v>13276</v>
      </c>
      <c r="C6800" s="61">
        <v>1.53</v>
      </c>
    </row>
    <row r="6801" spans="1:3">
      <c r="A6801" s="62" t="s">
        <v>13277</v>
      </c>
      <c r="B6801" s="63" t="s">
        <v>13278</v>
      </c>
      <c r="C6801" s="64">
        <v>2.2909999999999999</v>
      </c>
    </row>
    <row r="6802" spans="1:3">
      <c r="A6802" s="59" t="s">
        <v>13279</v>
      </c>
      <c r="B6802" s="60" t="s">
        <v>13280</v>
      </c>
      <c r="C6802" s="61">
        <v>0.23</v>
      </c>
    </row>
    <row r="6803" spans="1:3">
      <c r="A6803" s="62" t="s">
        <v>13281</v>
      </c>
      <c r="B6803" s="63" t="s">
        <v>13282</v>
      </c>
      <c r="C6803" s="64">
        <v>0.23</v>
      </c>
    </row>
    <row r="6804" spans="1:3">
      <c r="A6804" s="59" t="s">
        <v>13283</v>
      </c>
      <c r="B6804" s="60" t="s">
        <v>13284</v>
      </c>
      <c r="C6804" s="61">
        <v>0.23</v>
      </c>
    </row>
    <row r="6805" spans="1:3">
      <c r="A6805" s="62" t="s">
        <v>13285</v>
      </c>
      <c r="B6805" s="63" t="s">
        <v>13286</v>
      </c>
      <c r="C6805" s="64">
        <v>0.23</v>
      </c>
    </row>
    <row r="6806" spans="1:3">
      <c r="A6806" s="59" t="s">
        <v>13287</v>
      </c>
      <c r="B6806" s="60" t="s">
        <v>13288</v>
      </c>
      <c r="C6806" s="61">
        <v>0.23</v>
      </c>
    </row>
    <row r="6807" spans="1:3">
      <c r="A6807" s="62" t="s">
        <v>13289</v>
      </c>
      <c r="B6807" s="63" t="s">
        <v>13290</v>
      </c>
      <c r="C6807" s="64">
        <v>0.23</v>
      </c>
    </row>
    <row r="6808" spans="1:3">
      <c r="A6808" s="59" t="s">
        <v>13291</v>
      </c>
      <c r="B6808" s="60" t="s">
        <v>13292</v>
      </c>
      <c r="C6808" s="61">
        <v>9.7000000000000003E-2</v>
      </c>
    </row>
    <row r="6809" spans="1:3">
      <c r="A6809" s="62" t="s">
        <v>13293</v>
      </c>
      <c r="B6809" s="63" t="s">
        <v>13294</v>
      </c>
      <c r="C6809" s="64">
        <v>0.56200000000000006</v>
      </c>
    </row>
    <row r="6810" spans="1:3">
      <c r="A6810" s="59" t="s">
        <v>13295</v>
      </c>
      <c r="B6810" s="60" t="s">
        <v>13296</v>
      </c>
      <c r="C6810" s="61">
        <v>0.56200000000000006</v>
      </c>
    </row>
    <row r="6811" spans="1:3">
      <c r="A6811" s="62" t="s">
        <v>13297</v>
      </c>
      <c r="B6811" s="63" t="s">
        <v>13298</v>
      </c>
      <c r="C6811" s="64">
        <v>0.56200000000000006</v>
      </c>
    </row>
    <row r="6812" spans="1:3">
      <c r="A6812" s="59" t="s">
        <v>13299</v>
      </c>
      <c r="B6812" s="60" t="s">
        <v>13300</v>
      </c>
      <c r="C6812" s="61">
        <v>1.4E-2</v>
      </c>
    </row>
    <row r="6813" spans="1:3">
      <c r="A6813" s="62" t="s">
        <v>13301</v>
      </c>
      <c r="B6813" s="63" t="s">
        <v>13302</v>
      </c>
      <c r="C6813" s="64">
        <v>2.8000000000000001E-2</v>
      </c>
    </row>
    <row r="6814" spans="1:3">
      <c r="A6814" s="59" t="s">
        <v>13303</v>
      </c>
      <c r="B6814" s="60" t="s">
        <v>13304</v>
      </c>
      <c r="C6814" s="61">
        <v>2.8000000000000001E-2</v>
      </c>
    </row>
    <row r="6815" spans="1:3">
      <c r="A6815" s="62" t="s">
        <v>13305</v>
      </c>
      <c r="B6815" s="63" t="s">
        <v>13306</v>
      </c>
      <c r="C6815" s="64">
        <v>0.80600000000000005</v>
      </c>
    </row>
    <row r="6816" spans="1:3">
      <c r="A6816" s="59" t="s">
        <v>13307</v>
      </c>
      <c r="B6816" s="60" t="s">
        <v>13308</v>
      </c>
      <c r="C6816" s="61">
        <v>0.85699999999999998</v>
      </c>
    </row>
    <row r="6817" spans="1:3">
      <c r="A6817" s="62" t="s">
        <v>13309</v>
      </c>
      <c r="B6817" s="63" t="s">
        <v>13310</v>
      </c>
      <c r="C6817" s="64">
        <v>0.95499999999999996</v>
      </c>
    </row>
    <row r="6818" spans="1:3">
      <c r="A6818" s="59" t="s">
        <v>13311</v>
      </c>
      <c r="B6818" s="60" t="s">
        <v>13312</v>
      </c>
      <c r="C6818" s="61">
        <v>0.95</v>
      </c>
    </row>
    <row r="6819" spans="1:3">
      <c r="A6819" s="62" t="s">
        <v>13313</v>
      </c>
      <c r="B6819" s="63" t="s">
        <v>13314</v>
      </c>
      <c r="C6819" s="64">
        <v>1.1000000000000001</v>
      </c>
    </row>
    <row r="6820" spans="1:3">
      <c r="A6820" s="59" t="s">
        <v>13315</v>
      </c>
      <c r="B6820" s="60" t="s">
        <v>13316</v>
      </c>
      <c r="C6820" s="61">
        <v>1.905</v>
      </c>
    </row>
    <row r="6821" spans="1:3">
      <c r="A6821" s="62" t="s">
        <v>13317</v>
      </c>
      <c r="B6821" s="63" t="s">
        <v>13318</v>
      </c>
      <c r="C6821" s="64">
        <v>1.9079999999999999</v>
      </c>
    </row>
    <row r="6822" spans="1:3">
      <c r="A6822" s="59" t="s">
        <v>13319</v>
      </c>
      <c r="B6822" s="60" t="s">
        <v>1828</v>
      </c>
      <c r="C6822" s="61">
        <v>0.23</v>
      </c>
    </row>
    <row r="6823" spans="1:3">
      <c r="A6823" s="62" t="s">
        <v>13320</v>
      </c>
      <c r="B6823" s="63" t="s">
        <v>1830</v>
      </c>
      <c r="C6823" s="64">
        <v>0.23</v>
      </c>
    </row>
    <row r="6824" spans="1:3">
      <c r="A6824" s="59" t="s">
        <v>13321</v>
      </c>
      <c r="B6824" s="60" t="s">
        <v>1832</v>
      </c>
      <c r="C6824" s="61">
        <v>0.23</v>
      </c>
    </row>
    <row r="6825" spans="1:3">
      <c r="A6825" s="62" t="s">
        <v>13322</v>
      </c>
      <c r="B6825" s="63" t="s">
        <v>1834</v>
      </c>
      <c r="C6825" s="64">
        <v>0.23</v>
      </c>
    </row>
    <row r="6826" spans="1:3">
      <c r="A6826" s="59" t="s">
        <v>13323</v>
      </c>
      <c r="B6826" s="60" t="s">
        <v>1836</v>
      </c>
      <c r="C6826" s="61">
        <v>0.23</v>
      </c>
    </row>
    <row r="6827" spans="1:3">
      <c r="A6827" s="62" t="s">
        <v>13324</v>
      </c>
      <c r="B6827" s="63" t="s">
        <v>1838</v>
      </c>
      <c r="C6827" s="64">
        <v>0.23</v>
      </c>
    </row>
    <row r="6828" spans="1:3">
      <c r="A6828" s="59" t="s">
        <v>13325</v>
      </c>
      <c r="B6828" s="60" t="s">
        <v>1840</v>
      </c>
      <c r="C6828" s="61">
        <v>0.23</v>
      </c>
    </row>
    <row r="6829" spans="1:3">
      <c r="A6829" s="62" t="s">
        <v>13326</v>
      </c>
      <c r="B6829" s="63" t="s">
        <v>13327</v>
      </c>
      <c r="C6829" s="64">
        <v>3.8330000000000002</v>
      </c>
    </row>
    <row r="6830" spans="1:3">
      <c r="A6830" s="59" t="s">
        <v>13328</v>
      </c>
      <c r="B6830" s="60" t="s">
        <v>13329</v>
      </c>
      <c r="C6830" s="61">
        <v>0.59</v>
      </c>
    </row>
    <row r="6831" spans="1:3">
      <c r="A6831" s="62" t="s">
        <v>13330</v>
      </c>
      <c r="B6831" s="63" t="s">
        <v>13331</v>
      </c>
      <c r="C6831" s="64">
        <v>3.8450000000000002</v>
      </c>
    </row>
    <row r="6832" spans="1:3">
      <c r="A6832" s="59" t="s">
        <v>13332</v>
      </c>
      <c r="B6832" s="60" t="s">
        <v>1846</v>
      </c>
      <c r="C6832" s="61">
        <v>6.4000000000000001E-2</v>
      </c>
    </row>
    <row r="6833" spans="1:3">
      <c r="A6833" s="62" t="s">
        <v>13333</v>
      </c>
      <c r="B6833" s="63" t="s">
        <v>13334</v>
      </c>
      <c r="C6833" s="64">
        <v>7.3999999999999996E-2</v>
      </c>
    </row>
    <row r="6834" spans="1:3">
      <c r="A6834" s="59" t="s">
        <v>13335</v>
      </c>
      <c r="B6834" s="60" t="s">
        <v>13336</v>
      </c>
      <c r="C6834" s="61">
        <v>1.59</v>
      </c>
    </row>
    <row r="6835" spans="1:3">
      <c r="A6835" s="62" t="s">
        <v>13337</v>
      </c>
      <c r="B6835" s="63" t="s">
        <v>13338</v>
      </c>
      <c r="C6835" s="64">
        <v>1.72</v>
      </c>
    </row>
    <row r="6836" spans="1:3">
      <c r="A6836" s="59" t="s">
        <v>13339</v>
      </c>
      <c r="B6836" s="60" t="s">
        <v>13340</v>
      </c>
      <c r="C6836" s="61">
        <v>1.85</v>
      </c>
    </row>
    <row r="6837" spans="1:3">
      <c r="A6837" s="62" t="s">
        <v>13341</v>
      </c>
      <c r="B6837" s="63" t="s">
        <v>13342</v>
      </c>
      <c r="C6837" s="64">
        <v>2.2000000000000002</v>
      </c>
    </row>
    <row r="6838" spans="1:3">
      <c r="A6838" s="59" t="s">
        <v>13343</v>
      </c>
      <c r="B6838" s="60" t="s">
        <v>13344</v>
      </c>
      <c r="C6838" s="61">
        <v>1.94</v>
      </c>
    </row>
    <row r="6839" spans="1:3">
      <c r="A6839" s="62" t="s">
        <v>13345</v>
      </c>
      <c r="B6839" s="63" t="s">
        <v>13346</v>
      </c>
      <c r="C6839" s="64">
        <v>2.0699999999999998</v>
      </c>
    </row>
    <row r="6840" spans="1:3">
      <c r="A6840" s="59" t="s">
        <v>13347</v>
      </c>
      <c r="B6840" s="60" t="s">
        <v>13348</v>
      </c>
      <c r="C6840" s="61">
        <v>3.3769999999999998</v>
      </c>
    </row>
    <row r="6841" spans="1:3">
      <c r="A6841" s="62" t="s">
        <v>13349</v>
      </c>
      <c r="B6841" s="63" t="s">
        <v>13350</v>
      </c>
      <c r="C6841" s="64">
        <v>3.3809999999999998</v>
      </c>
    </row>
    <row r="6842" spans="1:3">
      <c r="A6842" s="59" t="s">
        <v>13351</v>
      </c>
      <c r="B6842" s="60" t="s">
        <v>13352</v>
      </c>
      <c r="C6842" s="61">
        <v>5.0860000000000003</v>
      </c>
    </row>
    <row r="6843" spans="1:3">
      <c r="A6843" s="62" t="s">
        <v>13353</v>
      </c>
      <c r="B6843" s="63" t="s">
        <v>13354</v>
      </c>
      <c r="C6843" s="64">
        <v>5.0979999999999999</v>
      </c>
    </row>
    <row r="6844" spans="1:3">
      <c r="A6844" s="59" t="s">
        <v>13355</v>
      </c>
      <c r="B6844" s="60" t="s">
        <v>13356</v>
      </c>
      <c r="C6844" s="61">
        <v>0.16300000000000001</v>
      </c>
    </row>
    <row r="6845" spans="1:3">
      <c r="A6845" s="62" t="s">
        <v>13357</v>
      </c>
      <c r="B6845" s="63" t="s">
        <v>13358</v>
      </c>
      <c r="C6845" s="64">
        <v>0.16400000000000001</v>
      </c>
    </row>
    <row r="6846" spans="1:3">
      <c r="A6846" s="59" t="s">
        <v>13359</v>
      </c>
      <c r="B6846" s="60" t="s">
        <v>13360</v>
      </c>
      <c r="C6846" s="61">
        <v>0.16300000000000001</v>
      </c>
    </row>
    <row r="6847" spans="1:3">
      <c r="A6847" s="62" t="s">
        <v>13361</v>
      </c>
      <c r="B6847" s="63" t="s">
        <v>13362</v>
      </c>
      <c r="C6847" s="64">
        <v>0.16300000000000001</v>
      </c>
    </row>
    <row r="6848" spans="1:3">
      <c r="A6848" s="59" t="s">
        <v>13363</v>
      </c>
      <c r="B6848" s="60" t="s">
        <v>13364</v>
      </c>
      <c r="C6848" s="61">
        <v>0.16300000000000001</v>
      </c>
    </row>
    <row r="6849" spans="1:3">
      <c r="A6849" s="62" t="s">
        <v>13365</v>
      </c>
      <c r="B6849" s="63" t="s">
        <v>13366</v>
      </c>
      <c r="C6849" s="64">
        <v>0.84</v>
      </c>
    </row>
    <row r="6850" spans="1:3">
      <c r="A6850" s="59" t="s">
        <v>13367</v>
      </c>
      <c r="B6850" s="60" t="s">
        <v>13368</v>
      </c>
      <c r="C6850" s="61">
        <v>0.878</v>
      </c>
    </row>
    <row r="6851" spans="1:3">
      <c r="A6851" s="62" t="s">
        <v>13369</v>
      </c>
      <c r="B6851" s="63" t="s">
        <v>13370</v>
      </c>
      <c r="C6851" s="64">
        <v>0.878</v>
      </c>
    </row>
    <row r="6852" spans="1:3">
      <c r="A6852" s="59" t="s">
        <v>13371</v>
      </c>
      <c r="B6852" s="60" t="s">
        <v>13372</v>
      </c>
      <c r="C6852" s="61">
        <v>0.83299999999999996</v>
      </c>
    </row>
    <row r="6853" spans="1:3">
      <c r="A6853" s="62" t="s">
        <v>13373</v>
      </c>
      <c r="B6853" s="63" t="s">
        <v>13374</v>
      </c>
      <c r="C6853" s="64">
        <v>0.91900000000000004</v>
      </c>
    </row>
    <row r="6854" spans="1:3">
      <c r="A6854" s="59" t="s">
        <v>13375</v>
      </c>
      <c r="B6854" s="60" t="s">
        <v>13376</v>
      </c>
      <c r="C6854" s="61">
        <v>0.83299999999999996</v>
      </c>
    </row>
    <row r="6855" spans="1:3">
      <c r="A6855" s="62" t="s">
        <v>13377</v>
      </c>
      <c r="B6855" s="63" t="s">
        <v>13378</v>
      </c>
      <c r="C6855" s="64">
        <v>0.91900000000000004</v>
      </c>
    </row>
    <row r="6856" spans="1:3">
      <c r="A6856" s="59" t="s">
        <v>13379</v>
      </c>
      <c r="B6856" s="60" t="s">
        <v>13380</v>
      </c>
      <c r="C6856" s="61">
        <v>6.0999999999999999E-2</v>
      </c>
    </row>
    <row r="6857" spans="1:3">
      <c r="A6857" s="62" t="s">
        <v>13381</v>
      </c>
      <c r="B6857" s="63" t="s">
        <v>13382</v>
      </c>
      <c r="C6857" s="64">
        <v>6.0999999999999999E-2</v>
      </c>
    </row>
    <row r="6858" spans="1:3">
      <c r="A6858" s="59" t="s">
        <v>13383</v>
      </c>
      <c r="B6858" s="60" t="s">
        <v>1862</v>
      </c>
      <c r="C6858" s="61">
        <v>2.9000000000000001E-2</v>
      </c>
    </row>
    <row r="6859" spans="1:3">
      <c r="A6859" s="62" t="s">
        <v>13384</v>
      </c>
      <c r="B6859" s="63" t="s">
        <v>1864</v>
      </c>
      <c r="C6859" s="64">
        <v>2.9000000000000001E-2</v>
      </c>
    </row>
    <row r="6860" spans="1:3">
      <c r="A6860" s="59" t="s">
        <v>13385</v>
      </c>
      <c r="B6860" s="60" t="s">
        <v>13386</v>
      </c>
      <c r="C6860" s="61">
        <v>3.6999999999999998E-2</v>
      </c>
    </row>
    <row r="6861" spans="1:3">
      <c r="A6861" s="62" t="s">
        <v>13387</v>
      </c>
      <c r="B6861" s="63" t="s">
        <v>13388</v>
      </c>
      <c r="C6861" s="64">
        <v>4.8000000000000001E-2</v>
      </c>
    </row>
    <row r="6862" spans="1:3">
      <c r="A6862" s="59" t="s">
        <v>13389</v>
      </c>
      <c r="B6862" s="60" t="s">
        <v>13390</v>
      </c>
      <c r="C6862" s="61">
        <v>8.6999999999999994E-2</v>
      </c>
    </row>
    <row r="6863" spans="1:3">
      <c r="A6863" s="62" t="s">
        <v>13391</v>
      </c>
      <c r="B6863" s="63" t="s">
        <v>13392</v>
      </c>
      <c r="C6863" s="64">
        <v>7.3999999999999996E-2</v>
      </c>
    </row>
    <row r="6864" spans="1:3">
      <c r="A6864" s="59" t="s">
        <v>13393</v>
      </c>
      <c r="B6864" s="60" t="s">
        <v>13394</v>
      </c>
      <c r="C6864" s="61">
        <v>5.8999999999999997E-2</v>
      </c>
    </row>
    <row r="6865" spans="1:3">
      <c r="A6865" s="62" t="s">
        <v>13395</v>
      </c>
      <c r="B6865" s="63" t="s">
        <v>13396</v>
      </c>
      <c r="C6865" s="64">
        <v>0.14399999999999999</v>
      </c>
    </row>
    <row r="6866" spans="1:3">
      <c r="A6866" s="59" t="s">
        <v>13397</v>
      </c>
      <c r="B6866" s="60" t="s">
        <v>13398</v>
      </c>
      <c r="C6866" s="61">
        <v>0.52400000000000002</v>
      </c>
    </row>
    <row r="6867" spans="1:3">
      <c r="A6867" s="62" t="s">
        <v>13399</v>
      </c>
      <c r="B6867" s="63" t="s">
        <v>13400</v>
      </c>
      <c r="C6867" s="64">
        <v>0.33100000000000002</v>
      </c>
    </row>
    <row r="6868" spans="1:3">
      <c r="A6868" s="59" t="s">
        <v>13401</v>
      </c>
      <c r="B6868" s="60" t="s">
        <v>13402</v>
      </c>
      <c r="C6868" s="61">
        <v>0.29899999999999999</v>
      </c>
    </row>
    <row r="6869" spans="1:3">
      <c r="A6869" s="62" t="s">
        <v>13403</v>
      </c>
      <c r="B6869" s="63" t="s">
        <v>13404</v>
      </c>
      <c r="C6869" s="64">
        <v>0.219</v>
      </c>
    </row>
    <row r="6870" spans="1:3">
      <c r="A6870" s="59" t="s">
        <v>13405</v>
      </c>
      <c r="B6870" s="60" t="s">
        <v>13406</v>
      </c>
      <c r="C6870" s="61">
        <v>0.17599999999999999</v>
      </c>
    </row>
    <row r="6871" spans="1:3">
      <c r="A6871" s="62" t="s">
        <v>13407</v>
      </c>
      <c r="B6871" s="63" t="s">
        <v>13408</v>
      </c>
      <c r="C6871" s="64">
        <v>0</v>
      </c>
    </row>
    <row r="6872" spans="1:3">
      <c r="A6872" s="59" t="s">
        <v>13409</v>
      </c>
      <c r="B6872" s="60" t="s">
        <v>13410</v>
      </c>
      <c r="C6872" s="61">
        <v>0</v>
      </c>
    </row>
    <row r="6873" spans="1:3">
      <c r="A6873" s="62" t="s">
        <v>13411</v>
      </c>
      <c r="B6873" s="63" t="s">
        <v>13412</v>
      </c>
      <c r="C6873" s="64">
        <v>1.2999999999999999E-2</v>
      </c>
    </row>
    <row r="6874" spans="1:3">
      <c r="A6874" s="59" t="s">
        <v>13413</v>
      </c>
      <c r="B6874" s="60" t="s">
        <v>13414</v>
      </c>
      <c r="C6874" s="61">
        <v>8.2000000000000003E-2</v>
      </c>
    </row>
    <row r="6875" spans="1:3">
      <c r="A6875" s="62" t="s">
        <v>13415</v>
      </c>
      <c r="B6875" s="63" t="s">
        <v>13416</v>
      </c>
      <c r="C6875" s="64">
        <v>0.01</v>
      </c>
    </row>
    <row r="6876" spans="1:3">
      <c r="A6876" s="59" t="s">
        <v>13417</v>
      </c>
      <c r="B6876" s="60" t="s">
        <v>13418</v>
      </c>
      <c r="C6876" s="61">
        <v>5.3999999999999999E-2</v>
      </c>
    </row>
    <row r="6877" spans="1:3">
      <c r="A6877" s="62" t="s">
        <v>13419</v>
      </c>
      <c r="B6877" s="63" t="s">
        <v>13420</v>
      </c>
      <c r="C6877" s="64">
        <v>0</v>
      </c>
    </row>
    <row r="6878" spans="1:3">
      <c r="A6878" s="59" t="s">
        <v>13421</v>
      </c>
      <c r="B6878" s="60" t="s">
        <v>13422</v>
      </c>
      <c r="C6878" s="61">
        <v>0</v>
      </c>
    </row>
    <row r="6879" spans="1:3">
      <c r="A6879" s="62" t="s">
        <v>13423</v>
      </c>
      <c r="B6879" s="63" t="s">
        <v>13424</v>
      </c>
      <c r="C6879" s="64">
        <v>0</v>
      </c>
    </row>
    <row r="6880" spans="1:3">
      <c r="A6880" s="59" t="s">
        <v>13425</v>
      </c>
      <c r="B6880" s="60" t="s">
        <v>13426</v>
      </c>
      <c r="C6880" s="61">
        <v>3.5000000000000003E-2</v>
      </c>
    </row>
    <row r="6881" spans="1:3">
      <c r="A6881" s="62" t="s">
        <v>13427</v>
      </c>
      <c r="B6881" s="63" t="s">
        <v>13428</v>
      </c>
      <c r="C6881" s="64">
        <v>3.5999999999999997E-2</v>
      </c>
    </row>
    <row r="6882" spans="1:3">
      <c r="A6882" s="59" t="s">
        <v>13429</v>
      </c>
      <c r="B6882" s="60" t="s">
        <v>13430</v>
      </c>
      <c r="C6882" s="61">
        <v>0</v>
      </c>
    </row>
    <row r="6883" spans="1:3">
      <c r="A6883" s="62" t="s">
        <v>13431</v>
      </c>
      <c r="B6883" s="63" t="s">
        <v>13432</v>
      </c>
      <c r="C6883" s="64">
        <v>0</v>
      </c>
    </row>
    <row r="6884" spans="1:3">
      <c r="A6884" s="59" t="s">
        <v>13433</v>
      </c>
      <c r="B6884" s="60" t="s">
        <v>13434</v>
      </c>
      <c r="C6884" s="61">
        <v>0</v>
      </c>
    </row>
    <row r="6885" spans="1:3">
      <c r="A6885" s="62" t="s">
        <v>13435</v>
      </c>
      <c r="B6885" s="63" t="s">
        <v>13436</v>
      </c>
      <c r="C6885" s="64">
        <v>0</v>
      </c>
    </row>
    <row r="6886" spans="1:3">
      <c r="A6886" s="59" t="s">
        <v>13437</v>
      </c>
      <c r="B6886" s="60" t="s">
        <v>13438</v>
      </c>
      <c r="C6886" s="61">
        <v>0</v>
      </c>
    </row>
    <row r="6887" spans="1:3">
      <c r="A6887" s="62" t="s">
        <v>13439</v>
      </c>
      <c r="B6887" s="63" t="s">
        <v>13440</v>
      </c>
      <c r="C6887" s="64">
        <v>5.1999999999999998E-2</v>
      </c>
    </row>
    <row r="6888" spans="1:3">
      <c r="A6888" s="59" t="s">
        <v>13441</v>
      </c>
      <c r="B6888" s="60" t="s">
        <v>13442</v>
      </c>
      <c r="C6888" s="61">
        <v>0</v>
      </c>
    </row>
    <row r="6889" spans="1:3">
      <c r="A6889" s="62" t="s">
        <v>13443</v>
      </c>
      <c r="B6889" s="63" t="s">
        <v>13444</v>
      </c>
      <c r="C6889" s="64">
        <v>8.2000000000000003E-2</v>
      </c>
    </row>
    <row r="6890" spans="1:3">
      <c r="A6890" s="59" t="s">
        <v>13445</v>
      </c>
      <c r="B6890" s="60" t="s">
        <v>13446</v>
      </c>
      <c r="C6890" s="61">
        <v>0</v>
      </c>
    </row>
    <row r="6891" spans="1:3">
      <c r="A6891" s="62" t="s">
        <v>13447</v>
      </c>
      <c r="B6891" s="63" t="s">
        <v>13448</v>
      </c>
      <c r="C6891" s="64">
        <v>0</v>
      </c>
    </row>
    <row r="6892" spans="1:3">
      <c r="A6892" s="59" t="s">
        <v>13449</v>
      </c>
      <c r="B6892" s="60" t="s">
        <v>13450</v>
      </c>
      <c r="C6892" s="61">
        <v>4.1000000000000002E-2</v>
      </c>
    </row>
    <row r="6893" spans="1:3">
      <c r="A6893" s="62" t="s">
        <v>13451</v>
      </c>
      <c r="B6893" s="63" t="s">
        <v>13452</v>
      </c>
      <c r="C6893" s="64">
        <v>4.3999999999999997E-2</v>
      </c>
    </row>
    <row r="6894" spans="1:3">
      <c r="A6894" s="59" t="s">
        <v>13453</v>
      </c>
      <c r="B6894" s="60" t="s">
        <v>13454</v>
      </c>
      <c r="C6894" s="61">
        <v>0.06</v>
      </c>
    </row>
    <row r="6895" spans="1:3">
      <c r="A6895" s="62" t="s">
        <v>13455</v>
      </c>
      <c r="B6895" s="63" t="s">
        <v>13456</v>
      </c>
      <c r="C6895" s="64">
        <v>0</v>
      </c>
    </row>
    <row r="6896" spans="1:3">
      <c r="A6896" s="59" t="s">
        <v>13457</v>
      </c>
      <c r="B6896" s="60" t="s">
        <v>13458</v>
      </c>
      <c r="C6896" s="61">
        <v>4.9000000000000002E-2</v>
      </c>
    </row>
    <row r="6897" spans="1:3">
      <c r="A6897" s="62" t="s">
        <v>13459</v>
      </c>
      <c r="B6897" s="63" t="s">
        <v>13460</v>
      </c>
      <c r="C6897" s="64">
        <v>4.9000000000000002E-2</v>
      </c>
    </row>
    <row r="6898" spans="1:3">
      <c r="A6898" s="59" t="s">
        <v>13461</v>
      </c>
      <c r="B6898" s="60" t="s">
        <v>13462</v>
      </c>
      <c r="C6898" s="61">
        <v>4.9000000000000002E-2</v>
      </c>
    </row>
    <row r="6899" spans="1:3">
      <c r="A6899" s="62" t="s">
        <v>13463</v>
      </c>
      <c r="B6899" s="63" t="s">
        <v>13464</v>
      </c>
      <c r="C6899" s="64">
        <v>0</v>
      </c>
    </row>
    <row r="6900" spans="1:3">
      <c r="A6900" s="59" t="s">
        <v>13465</v>
      </c>
      <c r="B6900" s="60" t="s">
        <v>13466</v>
      </c>
      <c r="C6900" s="61">
        <v>0</v>
      </c>
    </row>
    <row r="6901" spans="1:3">
      <c r="A6901" s="62" t="s">
        <v>13467</v>
      </c>
      <c r="B6901" s="63" t="s">
        <v>13468</v>
      </c>
      <c r="C6901" s="64">
        <v>0</v>
      </c>
    </row>
    <row r="6902" spans="1:3">
      <c r="A6902" s="59" t="s">
        <v>13469</v>
      </c>
      <c r="B6902" s="60" t="s">
        <v>13470</v>
      </c>
      <c r="C6902" s="61">
        <v>0</v>
      </c>
    </row>
    <row r="6903" spans="1:3">
      <c r="A6903" s="62" t="s">
        <v>13471</v>
      </c>
      <c r="B6903" s="63" t="s">
        <v>13472</v>
      </c>
      <c r="C6903" s="64">
        <v>0</v>
      </c>
    </row>
    <row r="6904" spans="1:3">
      <c r="A6904" s="59" t="s">
        <v>13473</v>
      </c>
      <c r="B6904" s="60" t="s">
        <v>13474</v>
      </c>
      <c r="C6904" s="61">
        <v>6.9000000000000006E-2</v>
      </c>
    </row>
    <row r="6905" spans="1:3">
      <c r="A6905" s="62" t="s">
        <v>13475</v>
      </c>
      <c r="B6905" s="63" t="s">
        <v>13476</v>
      </c>
      <c r="C6905" s="64">
        <v>0.14699999999999999</v>
      </c>
    </row>
    <row r="6906" spans="1:3">
      <c r="A6906" s="59" t="s">
        <v>13477</v>
      </c>
      <c r="B6906" s="60" t="s">
        <v>13478</v>
      </c>
      <c r="C6906" s="61">
        <v>0</v>
      </c>
    </row>
    <row r="6907" spans="1:3">
      <c r="A6907" s="62" t="s">
        <v>13479</v>
      </c>
      <c r="B6907" s="63" t="s">
        <v>13480</v>
      </c>
      <c r="C6907" s="64">
        <v>0</v>
      </c>
    </row>
    <row r="6908" spans="1:3">
      <c r="A6908" s="59" t="s">
        <v>13481</v>
      </c>
      <c r="B6908" s="60" t="s">
        <v>13482</v>
      </c>
      <c r="C6908" s="61">
        <v>0</v>
      </c>
    </row>
    <row r="6909" spans="1:3">
      <c r="A6909" s="62" t="s">
        <v>13483</v>
      </c>
      <c r="B6909" s="63" t="s">
        <v>13484</v>
      </c>
      <c r="C6909" s="64">
        <v>0.161</v>
      </c>
    </row>
    <row r="6910" spans="1:3">
      <c r="A6910" s="59" t="s">
        <v>13485</v>
      </c>
      <c r="B6910" s="60" t="s">
        <v>13486</v>
      </c>
      <c r="C6910" s="61">
        <v>0</v>
      </c>
    </row>
    <row r="6911" spans="1:3">
      <c r="A6911" s="62" t="s">
        <v>13487</v>
      </c>
      <c r="B6911" s="63" t="s">
        <v>13488</v>
      </c>
      <c r="C6911" s="64">
        <v>0</v>
      </c>
    </row>
    <row r="6912" spans="1:3">
      <c r="A6912" s="59" t="s">
        <v>13489</v>
      </c>
      <c r="B6912" s="60" t="s">
        <v>13490</v>
      </c>
      <c r="C6912" s="61">
        <v>0</v>
      </c>
    </row>
    <row r="6913" spans="1:3">
      <c r="A6913" s="62" t="s">
        <v>13491</v>
      </c>
      <c r="B6913" s="63" t="s">
        <v>13492</v>
      </c>
      <c r="C6913" s="64">
        <v>0</v>
      </c>
    </row>
    <row r="6914" spans="1:3">
      <c r="A6914" s="59" t="s">
        <v>13493</v>
      </c>
      <c r="B6914" s="60" t="s">
        <v>13494</v>
      </c>
      <c r="C6914" s="61">
        <v>0</v>
      </c>
    </row>
    <row r="6915" spans="1:3">
      <c r="A6915" s="62" t="s">
        <v>13495</v>
      </c>
      <c r="B6915" s="63" t="s">
        <v>13496</v>
      </c>
      <c r="C6915" s="64">
        <v>0</v>
      </c>
    </row>
    <row r="6916" spans="1:3">
      <c r="A6916" s="59" t="s">
        <v>13497</v>
      </c>
      <c r="B6916" s="60" t="s">
        <v>13498</v>
      </c>
      <c r="C6916" s="61">
        <v>0</v>
      </c>
    </row>
    <row r="6917" spans="1:3">
      <c r="A6917" s="62" t="s">
        <v>13499</v>
      </c>
      <c r="B6917" s="63" t="s">
        <v>13500</v>
      </c>
      <c r="C6917" s="64">
        <v>0</v>
      </c>
    </row>
    <row r="6918" spans="1:3">
      <c r="A6918" s="59" t="s">
        <v>13501</v>
      </c>
      <c r="B6918" s="60" t="s">
        <v>13502</v>
      </c>
      <c r="C6918" s="61">
        <v>0</v>
      </c>
    </row>
    <row r="6919" spans="1:3">
      <c r="A6919" s="62" t="s">
        <v>13503</v>
      </c>
      <c r="B6919" s="63" t="s">
        <v>13504</v>
      </c>
      <c r="C6919" s="64">
        <v>0</v>
      </c>
    </row>
    <row r="6920" spans="1:3">
      <c r="A6920" s="59" t="s">
        <v>13505</v>
      </c>
      <c r="B6920" s="60" t="s">
        <v>13506</v>
      </c>
      <c r="C6920" s="61">
        <v>0</v>
      </c>
    </row>
    <row r="6921" spans="1:3">
      <c r="A6921" s="62" t="s">
        <v>13507</v>
      </c>
      <c r="B6921" s="63" t="s">
        <v>13508</v>
      </c>
      <c r="C6921" s="64">
        <v>0</v>
      </c>
    </row>
    <row r="6922" spans="1:3">
      <c r="A6922" s="59" t="s">
        <v>13509</v>
      </c>
      <c r="B6922" s="60" t="s">
        <v>13510</v>
      </c>
      <c r="C6922" s="61">
        <v>0</v>
      </c>
    </row>
    <row r="6923" spans="1:3">
      <c r="A6923" s="62" t="s">
        <v>13511</v>
      </c>
      <c r="B6923" s="63" t="s">
        <v>13512</v>
      </c>
      <c r="C6923" s="64">
        <v>0</v>
      </c>
    </row>
    <row r="6924" spans="1:3">
      <c r="A6924" s="59" t="s">
        <v>13513</v>
      </c>
      <c r="B6924" s="60" t="s">
        <v>13514</v>
      </c>
      <c r="C6924" s="61">
        <v>0</v>
      </c>
    </row>
    <row r="6925" spans="1:3">
      <c r="A6925" s="62" t="s">
        <v>13515</v>
      </c>
      <c r="B6925" s="63" t="s">
        <v>13516</v>
      </c>
      <c r="C6925" s="64">
        <v>0</v>
      </c>
    </row>
    <row r="6926" spans="1:3">
      <c r="A6926" s="59" t="s">
        <v>13517</v>
      </c>
      <c r="B6926" s="60" t="s">
        <v>13518</v>
      </c>
      <c r="C6926" s="61">
        <v>0</v>
      </c>
    </row>
    <row r="6927" spans="1:3">
      <c r="A6927" s="62" t="s">
        <v>13519</v>
      </c>
      <c r="B6927" s="63" t="s">
        <v>13520</v>
      </c>
      <c r="C6927" s="64">
        <v>0</v>
      </c>
    </row>
    <row r="6928" spans="1:3">
      <c r="A6928" s="59" t="s">
        <v>13521</v>
      </c>
      <c r="B6928" s="60" t="s">
        <v>13522</v>
      </c>
      <c r="C6928" s="61">
        <v>0</v>
      </c>
    </row>
    <row r="6929" spans="1:3">
      <c r="A6929" s="62" t="s">
        <v>13523</v>
      </c>
      <c r="B6929" s="63" t="s">
        <v>13524</v>
      </c>
      <c r="C6929" s="64">
        <v>0</v>
      </c>
    </row>
    <row r="6930" spans="1:3">
      <c r="A6930" s="59" t="s">
        <v>13525</v>
      </c>
      <c r="B6930" s="60" t="s">
        <v>13526</v>
      </c>
      <c r="C6930" s="61">
        <v>0</v>
      </c>
    </row>
    <row r="6931" spans="1:3">
      <c r="A6931" s="62" t="s">
        <v>13527</v>
      </c>
      <c r="B6931" s="63" t="s">
        <v>13528</v>
      </c>
      <c r="C6931" s="64">
        <v>0</v>
      </c>
    </row>
    <row r="6932" spans="1:3">
      <c r="A6932" s="59" t="s">
        <v>13529</v>
      </c>
      <c r="B6932" s="60" t="s">
        <v>13530</v>
      </c>
      <c r="C6932" s="61">
        <v>0</v>
      </c>
    </row>
    <row r="6933" spans="1:3">
      <c r="A6933" s="62" t="s">
        <v>13531</v>
      </c>
      <c r="B6933" s="63" t="s">
        <v>13532</v>
      </c>
      <c r="C6933" s="64">
        <v>0</v>
      </c>
    </row>
    <row r="6934" spans="1:3">
      <c r="A6934" s="59" t="s">
        <v>13533</v>
      </c>
      <c r="B6934" s="60" t="s">
        <v>13534</v>
      </c>
      <c r="C6934" s="61">
        <v>0</v>
      </c>
    </row>
    <row r="6935" spans="1:3">
      <c r="A6935" s="62" t="s">
        <v>13535</v>
      </c>
      <c r="B6935" s="63" t="s">
        <v>13536</v>
      </c>
      <c r="C6935" s="64">
        <v>0</v>
      </c>
    </row>
    <row r="6936" spans="1:3">
      <c r="A6936" s="59" t="s">
        <v>13537</v>
      </c>
      <c r="B6936" s="60" t="s">
        <v>13538</v>
      </c>
      <c r="C6936" s="61">
        <v>0</v>
      </c>
    </row>
    <row r="6937" spans="1:3">
      <c r="A6937" s="62" t="s">
        <v>13539</v>
      </c>
      <c r="B6937" s="63" t="s">
        <v>13540</v>
      </c>
      <c r="C6937" s="64">
        <v>0</v>
      </c>
    </row>
    <row r="6938" spans="1:3">
      <c r="A6938" s="59" t="s">
        <v>13541</v>
      </c>
      <c r="B6938" s="60" t="s">
        <v>13542</v>
      </c>
      <c r="C6938" s="61">
        <v>0</v>
      </c>
    </row>
    <row r="6939" spans="1:3">
      <c r="A6939" s="62" t="s">
        <v>13543</v>
      </c>
      <c r="B6939" s="63" t="s">
        <v>13544</v>
      </c>
      <c r="C6939" s="64">
        <v>3.5000000000000003E-2</v>
      </c>
    </row>
    <row r="6940" spans="1:3">
      <c r="A6940" s="59" t="s">
        <v>13545</v>
      </c>
      <c r="B6940" s="60" t="s">
        <v>13546</v>
      </c>
      <c r="C6940" s="61">
        <v>0.5</v>
      </c>
    </row>
    <row r="6941" spans="1:3">
      <c r="A6941" s="62" t="s">
        <v>13547</v>
      </c>
      <c r="B6941" s="63" t="s">
        <v>13548</v>
      </c>
      <c r="C6941" s="64">
        <v>2.9000000000000001E-2</v>
      </c>
    </row>
    <row r="6942" spans="1:3">
      <c r="A6942" s="59" t="s">
        <v>13549</v>
      </c>
      <c r="B6942" s="60" t="s">
        <v>13550</v>
      </c>
      <c r="C6942" s="61">
        <v>0.02</v>
      </c>
    </row>
    <row r="6943" spans="1:3">
      <c r="A6943" s="62" t="s">
        <v>13551</v>
      </c>
      <c r="B6943" s="63" t="s">
        <v>13552</v>
      </c>
      <c r="C6943" s="64">
        <v>0</v>
      </c>
    </row>
    <row r="6944" spans="1:3">
      <c r="A6944" s="59" t="s">
        <v>13553</v>
      </c>
      <c r="B6944" s="60" t="s">
        <v>13554</v>
      </c>
      <c r="C6944" s="61">
        <v>0</v>
      </c>
    </row>
    <row r="6945" spans="1:3">
      <c r="A6945" s="62" t="s">
        <v>13555</v>
      </c>
      <c r="B6945" s="63" t="s">
        <v>13556</v>
      </c>
      <c r="C6945" s="64">
        <v>0</v>
      </c>
    </row>
    <row r="6946" spans="1:3">
      <c r="A6946" s="59" t="s">
        <v>13557</v>
      </c>
      <c r="B6946" s="60" t="s">
        <v>13558</v>
      </c>
      <c r="C6946" s="61">
        <v>0</v>
      </c>
    </row>
    <row r="6947" spans="1:3">
      <c r="A6947" s="62" t="s">
        <v>13559</v>
      </c>
      <c r="B6947" s="63" t="s">
        <v>13560</v>
      </c>
      <c r="C6947" s="64">
        <v>0</v>
      </c>
    </row>
    <row r="6948" spans="1:3">
      <c r="A6948" s="59" t="s">
        <v>13561</v>
      </c>
      <c r="B6948" s="60" t="s">
        <v>13562</v>
      </c>
      <c r="C6948" s="61">
        <v>0</v>
      </c>
    </row>
    <row r="6949" spans="1:3">
      <c r="A6949" s="62" t="s">
        <v>13563</v>
      </c>
      <c r="B6949" s="63" t="s">
        <v>13564</v>
      </c>
      <c r="C6949" s="64">
        <v>0</v>
      </c>
    </row>
    <row r="6950" spans="1:3">
      <c r="A6950" s="59" t="s">
        <v>13565</v>
      </c>
      <c r="B6950" s="60" t="s">
        <v>13566</v>
      </c>
      <c r="C6950" s="61">
        <v>0</v>
      </c>
    </row>
    <row r="6951" spans="1:3">
      <c r="A6951" s="62" t="s">
        <v>13567</v>
      </c>
      <c r="B6951" s="63" t="s">
        <v>13568</v>
      </c>
      <c r="C6951" s="64">
        <v>0</v>
      </c>
    </row>
    <row r="6952" spans="1:3">
      <c r="A6952" s="59" t="s">
        <v>13569</v>
      </c>
      <c r="B6952" s="60" t="s">
        <v>13570</v>
      </c>
      <c r="C6952" s="61">
        <v>0</v>
      </c>
    </row>
    <row r="6953" spans="1:3">
      <c r="A6953" s="62" t="s">
        <v>13571</v>
      </c>
      <c r="B6953" s="63" t="s">
        <v>13572</v>
      </c>
      <c r="C6953" s="64">
        <v>0</v>
      </c>
    </row>
    <row r="6954" spans="1:3">
      <c r="A6954" s="59" t="s">
        <v>13573</v>
      </c>
      <c r="B6954" s="60" t="s">
        <v>13574</v>
      </c>
      <c r="C6954" s="61">
        <v>0</v>
      </c>
    </row>
    <row r="6955" spans="1:3">
      <c r="A6955" s="62" t="s">
        <v>13575</v>
      </c>
      <c r="B6955" s="63" t="s">
        <v>13576</v>
      </c>
      <c r="C6955" s="64">
        <v>0.19</v>
      </c>
    </row>
    <row r="6956" spans="1:3">
      <c r="A6956" s="59" t="s">
        <v>13577</v>
      </c>
      <c r="B6956" s="60" t="s">
        <v>13578</v>
      </c>
      <c r="C6956" s="61">
        <v>0</v>
      </c>
    </row>
    <row r="6957" spans="1:3">
      <c r="A6957" s="62" t="s">
        <v>13579</v>
      </c>
      <c r="B6957" s="63" t="s">
        <v>13580</v>
      </c>
      <c r="C6957" s="64">
        <v>0.1</v>
      </c>
    </row>
    <row r="6958" spans="1:3">
      <c r="A6958" s="59" t="s">
        <v>13581</v>
      </c>
      <c r="B6958" s="60" t="s">
        <v>13582</v>
      </c>
      <c r="C6958" s="61">
        <v>0.26600000000000001</v>
      </c>
    </row>
    <row r="6959" spans="1:3">
      <c r="A6959" s="62" t="s">
        <v>13583</v>
      </c>
      <c r="B6959" s="63" t="s">
        <v>13584</v>
      </c>
      <c r="C6959" s="64">
        <v>0</v>
      </c>
    </row>
    <row r="6960" spans="1:3">
      <c r="A6960" s="59" t="s">
        <v>13585</v>
      </c>
      <c r="B6960" s="60" t="s">
        <v>13586</v>
      </c>
      <c r="C6960" s="61">
        <v>0</v>
      </c>
    </row>
    <row r="6961" spans="1:3">
      <c r="A6961" s="62" t="s">
        <v>13587</v>
      </c>
      <c r="B6961" s="63" t="s">
        <v>13588</v>
      </c>
      <c r="C6961" s="64">
        <v>0</v>
      </c>
    </row>
    <row r="6962" spans="1:3">
      <c r="A6962" s="59" t="s">
        <v>13589</v>
      </c>
      <c r="B6962" s="60" t="s">
        <v>13590</v>
      </c>
      <c r="C6962" s="61">
        <v>0</v>
      </c>
    </row>
    <row r="6963" spans="1:3">
      <c r="A6963" s="62" t="s">
        <v>13591</v>
      </c>
      <c r="B6963" s="63" t="s">
        <v>13592</v>
      </c>
      <c r="C6963" s="64">
        <v>0</v>
      </c>
    </row>
    <row r="6964" spans="1:3">
      <c r="A6964" s="59" t="s">
        <v>13593</v>
      </c>
      <c r="B6964" s="60" t="s">
        <v>13594</v>
      </c>
      <c r="C6964" s="61">
        <v>0</v>
      </c>
    </row>
    <row r="6965" spans="1:3">
      <c r="A6965" s="62" t="s">
        <v>13595</v>
      </c>
      <c r="B6965" s="63" t="s">
        <v>13596</v>
      </c>
      <c r="C6965" s="64">
        <v>0</v>
      </c>
    </row>
    <row r="6966" spans="1:3">
      <c r="A6966" s="59" t="s">
        <v>13597</v>
      </c>
      <c r="B6966" s="60" t="s">
        <v>13598</v>
      </c>
      <c r="C6966" s="61">
        <v>0</v>
      </c>
    </row>
    <row r="6967" spans="1:3">
      <c r="A6967" s="62" t="s">
        <v>13599</v>
      </c>
      <c r="B6967" s="63" t="s">
        <v>13600</v>
      </c>
      <c r="C6967" s="64">
        <v>0</v>
      </c>
    </row>
    <row r="6968" spans="1:3">
      <c r="A6968" s="59" t="s">
        <v>13601</v>
      </c>
      <c r="B6968" s="60" t="s">
        <v>13602</v>
      </c>
      <c r="C6968" s="61">
        <v>0</v>
      </c>
    </row>
    <row r="6969" spans="1:3">
      <c r="A6969" s="62" t="s">
        <v>13603</v>
      </c>
      <c r="B6969" s="63" t="s">
        <v>13604</v>
      </c>
      <c r="C6969" s="64">
        <v>0</v>
      </c>
    </row>
    <row r="6970" spans="1:3">
      <c r="A6970" s="59" t="s">
        <v>13605</v>
      </c>
      <c r="B6970" s="60" t="s">
        <v>13606</v>
      </c>
      <c r="C6970" s="61">
        <v>0</v>
      </c>
    </row>
    <row r="6971" spans="1:3">
      <c r="A6971" s="62" t="s">
        <v>13607</v>
      </c>
      <c r="B6971" s="63" t="s">
        <v>13608</v>
      </c>
      <c r="C6971" s="64">
        <v>0</v>
      </c>
    </row>
    <row r="6972" spans="1:3">
      <c r="A6972" s="59" t="s">
        <v>13609</v>
      </c>
      <c r="B6972" s="60" t="s">
        <v>13610</v>
      </c>
      <c r="C6972" s="61">
        <v>0</v>
      </c>
    </row>
    <row r="6973" spans="1:3">
      <c r="A6973" s="62" t="s">
        <v>13611</v>
      </c>
      <c r="B6973" s="63" t="s">
        <v>13612</v>
      </c>
      <c r="C6973" s="64">
        <v>0</v>
      </c>
    </row>
    <row r="6974" spans="1:3">
      <c r="A6974" s="59" t="s">
        <v>13613</v>
      </c>
      <c r="B6974" s="60" t="s">
        <v>13614</v>
      </c>
      <c r="C6974" s="61">
        <v>0</v>
      </c>
    </row>
    <row r="6975" spans="1:3">
      <c r="A6975" s="62" t="s">
        <v>13615</v>
      </c>
      <c r="B6975" s="63" t="s">
        <v>13616</v>
      </c>
      <c r="C6975" s="64">
        <v>0</v>
      </c>
    </row>
    <row r="6976" spans="1:3">
      <c r="A6976" s="59" t="s">
        <v>13617</v>
      </c>
      <c r="B6976" s="60" t="s">
        <v>13618</v>
      </c>
      <c r="C6976" s="61">
        <v>0</v>
      </c>
    </row>
    <row r="6977" spans="1:3">
      <c r="A6977" s="62" t="s">
        <v>13619</v>
      </c>
      <c r="B6977" s="63" t="s">
        <v>13620</v>
      </c>
      <c r="C6977" s="64">
        <v>0</v>
      </c>
    </row>
    <row r="6978" spans="1:3">
      <c r="A6978" s="59" t="s">
        <v>13621</v>
      </c>
      <c r="B6978" s="60" t="s">
        <v>13622</v>
      </c>
      <c r="C6978" s="61">
        <v>0</v>
      </c>
    </row>
    <row r="6979" spans="1:3">
      <c r="A6979" s="62" t="s">
        <v>13623</v>
      </c>
      <c r="B6979" s="63" t="s">
        <v>13624</v>
      </c>
      <c r="C6979" s="64">
        <v>0</v>
      </c>
    </row>
    <row r="6980" spans="1:3">
      <c r="A6980" s="59" t="s">
        <v>13625</v>
      </c>
      <c r="B6980" s="60" t="s">
        <v>13626</v>
      </c>
      <c r="C6980" s="61">
        <v>0.28000000000000003</v>
      </c>
    </row>
    <row r="6981" spans="1:3">
      <c r="A6981" s="62" t="s">
        <v>13627</v>
      </c>
      <c r="B6981" s="63" t="s">
        <v>13628</v>
      </c>
      <c r="C6981" s="64">
        <v>1E-3</v>
      </c>
    </row>
    <row r="6982" spans="1:3">
      <c r="A6982" s="59" t="s">
        <v>13629</v>
      </c>
      <c r="B6982" s="60" t="s">
        <v>13630</v>
      </c>
      <c r="C6982" s="61">
        <v>2E-3</v>
      </c>
    </row>
    <row r="6983" spans="1:3">
      <c r="A6983" s="62" t="s">
        <v>13631</v>
      </c>
      <c r="B6983" s="63" t="s">
        <v>13632</v>
      </c>
      <c r="C6983" s="64">
        <v>3.0000000000000001E-3</v>
      </c>
    </row>
    <row r="6984" spans="1:3">
      <c r="A6984" s="59" t="s">
        <v>13633</v>
      </c>
      <c r="B6984" s="60" t="s">
        <v>13634</v>
      </c>
      <c r="C6984" s="61">
        <v>4.0000000000000001E-3</v>
      </c>
    </row>
    <row r="6985" spans="1:3">
      <c r="A6985" s="62" t="s">
        <v>13635</v>
      </c>
      <c r="B6985" s="63" t="s">
        <v>13636</v>
      </c>
      <c r="C6985" s="64">
        <v>0</v>
      </c>
    </row>
    <row r="6986" spans="1:3">
      <c r="A6986" s="59" t="s">
        <v>13637</v>
      </c>
      <c r="B6986" s="60" t="s">
        <v>13638</v>
      </c>
      <c r="C6986" s="61">
        <v>0</v>
      </c>
    </row>
    <row r="6987" spans="1:3">
      <c r="A6987" s="62" t="s">
        <v>13639</v>
      </c>
      <c r="B6987" s="63" t="s">
        <v>13640</v>
      </c>
      <c r="C6987" s="64">
        <v>0</v>
      </c>
    </row>
    <row r="6988" spans="1:3">
      <c r="A6988" s="59" t="s">
        <v>13641</v>
      </c>
      <c r="B6988" s="60" t="s">
        <v>13642</v>
      </c>
      <c r="C6988" s="61">
        <v>0</v>
      </c>
    </row>
    <row r="6989" spans="1:3">
      <c r="A6989" s="62" t="s">
        <v>13643</v>
      </c>
      <c r="B6989" s="63" t="s">
        <v>13644</v>
      </c>
      <c r="C6989" s="64">
        <v>0</v>
      </c>
    </row>
    <row r="6990" spans="1:3">
      <c r="A6990" s="59" t="s">
        <v>13645</v>
      </c>
      <c r="B6990" s="60" t="s">
        <v>13646</v>
      </c>
      <c r="C6990" s="61">
        <v>0</v>
      </c>
    </row>
    <row r="6991" spans="1:3">
      <c r="A6991" s="62" t="s">
        <v>13647</v>
      </c>
      <c r="B6991" s="63" t="s">
        <v>13648</v>
      </c>
      <c r="C6991" s="64">
        <v>0</v>
      </c>
    </row>
    <row r="6992" spans="1:3">
      <c r="A6992" s="59" t="s">
        <v>13649</v>
      </c>
      <c r="B6992" s="60" t="s">
        <v>13650</v>
      </c>
      <c r="C6992" s="61">
        <v>0</v>
      </c>
    </row>
    <row r="6993" spans="1:3">
      <c r="A6993" s="62" t="s">
        <v>13651</v>
      </c>
      <c r="B6993" s="63" t="s">
        <v>13652</v>
      </c>
      <c r="C6993" s="64">
        <v>0</v>
      </c>
    </row>
    <row r="6994" spans="1:3">
      <c r="A6994" s="59" t="s">
        <v>13653</v>
      </c>
      <c r="B6994" s="60" t="s">
        <v>13654</v>
      </c>
      <c r="C6994" s="61">
        <v>0</v>
      </c>
    </row>
    <row r="6995" spans="1:3">
      <c r="A6995" s="62" t="s">
        <v>13655</v>
      </c>
      <c r="B6995" s="63" t="s">
        <v>13656</v>
      </c>
      <c r="C6995" s="64">
        <v>0</v>
      </c>
    </row>
    <row r="6996" spans="1:3">
      <c r="A6996" s="59" t="s">
        <v>13657</v>
      </c>
      <c r="B6996" s="60" t="s">
        <v>13658</v>
      </c>
      <c r="C6996" s="61">
        <v>0</v>
      </c>
    </row>
    <row r="6997" spans="1:3">
      <c r="A6997" s="62" t="s">
        <v>13659</v>
      </c>
      <c r="B6997" s="63" t="s">
        <v>13660</v>
      </c>
      <c r="C6997" s="64">
        <v>0</v>
      </c>
    </row>
    <row r="6998" spans="1:3">
      <c r="A6998" s="59" t="s">
        <v>13661</v>
      </c>
      <c r="B6998" s="60" t="s">
        <v>13662</v>
      </c>
      <c r="C6998" s="61">
        <v>1E-3</v>
      </c>
    </row>
    <row r="6999" spans="1:3">
      <c r="A6999" s="62" t="s">
        <v>13663</v>
      </c>
      <c r="B6999" s="63" t="s">
        <v>13664</v>
      </c>
      <c r="C6999" s="64">
        <v>3.0000000000000001E-3</v>
      </c>
    </row>
    <row r="7000" spans="1:3">
      <c r="A7000" s="59" t="s">
        <v>13665</v>
      </c>
      <c r="B7000" s="60" t="s">
        <v>13666</v>
      </c>
      <c r="C7000" s="61">
        <v>0</v>
      </c>
    </row>
    <row r="7001" spans="1:3">
      <c r="A7001" s="62" t="s">
        <v>13667</v>
      </c>
      <c r="B7001" s="63" t="s">
        <v>13668</v>
      </c>
      <c r="C7001" s="64">
        <v>0</v>
      </c>
    </row>
    <row r="7002" spans="1:3">
      <c r="A7002" s="59" t="s">
        <v>13669</v>
      </c>
      <c r="B7002" s="60" t="s">
        <v>13670</v>
      </c>
      <c r="C7002" s="61">
        <v>0</v>
      </c>
    </row>
    <row r="7003" spans="1:3">
      <c r="A7003" s="62" t="s">
        <v>13671</v>
      </c>
      <c r="B7003" s="63" t="s">
        <v>13672</v>
      </c>
      <c r="C7003" s="64">
        <v>5.0000000000000001E-3</v>
      </c>
    </row>
    <row r="7004" spans="1:3">
      <c r="A7004" s="59" t="s">
        <v>13673</v>
      </c>
      <c r="B7004" s="60" t="s">
        <v>13674</v>
      </c>
      <c r="C7004" s="61">
        <v>5.0000000000000001E-3</v>
      </c>
    </row>
    <row r="7005" spans="1:3">
      <c r="A7005" s="62" t="s">
        <v>13675</v>
      </c>
      <c r="B7005" s="63" t="s">
        <v>13676</v>
      </c>
      <c r="C7005" s="64">
        <v>5.0000000000000001E-3</v>
      </c>
    </row>
    <row r="7006" spans="1:3">
      <c r="A7006" s="59" t="s">
        <v>13677</v>
      </c>
      <c r="B7006" s="60" t="s">
        <v>13678</v>
      </c>
      <c r="C7006" s="61">
        <v>0</v>
      </c>
    </row>
    <row r="7007" spans="1:3">
      <c r="A7007" s="62" t="s">
        <v>13679</v>
      </c>
      <c r="B7007" s="63" t="s">
        <v>13680</v>
      </c>
      <c r="C7007" s="64">
        <v>0</v>
      </c>
    </row>
    <row r="7008" spans="1:3">
      <c r="A7008" s="59" t="s">
        <v>13681</v>
      </c>
      <c r="B7008" s="60" t="s">
        <v>13682</v>
      </c>
      <c r="C7008" s="61">
        <v>0</v>
      </c>
    </row>
    <row r="7009" spans="1:3">
      <c r="A7009" s="62" t="s">
        <v>13683</v>
      </c>
      <c r="B7009" s="63" t="s">
        <v>13684</v>
      </c>
      <c r="C7009" s="64">
        <v>0</v>
      </c>
    </row>
    <row r="7010" spans="1:3">
      <c r="A7010" s="59" t="s">
        <v>13685</v>
      </c>
      <c r="B7010" s="60" t="s">
        <v>13686</v>
      </c>
      <c r="C7010" s="61">
        <v>0</v>
      </c>
    </row>
    <row r="7011" spans="1:3">
      <c r="A7011" s="62" t="s">
        <v>13687</v>
      </c>
      <c r="B7011" s="63" t="s">
        <v>13688</v>
      </c>
      <c r="C7011" s="64">
        <v>0</v>
      </c>
    </row>
    <row r="7012" spans="1:3">
      <c r="A7012" s="59" t="s">
        <v>13689</v>
      </c>
      <c r="B7012" s="60" t="s">
        <v>13690</v>
      </c>
      <c r="C7012" s="61">
        <v>0</v>
      </c>
    </row>
    <row r="7013" spans="1:3">
      <c r="A7013" s="62" t="s">
        <v>13691</v>
      </c>
      <c r="B7013" s="63" t="s">
        <v>13692</v>
      </c>
      <c r="C7013" s="64">
        <v>0</v>
      </c>
    </row>
    <row r="7014" spans="1:3">
      <c r="A7014" s="59" t="s">
        <v>13693</v>
      </c>
      <c r="B7014" s="60" t="s">
        <v>13694</v>
      </c>
      <c r="C7014" s="61">
        <v>0</v>
      </c>
    </row>
    <row r="7015" spans="1:3">
      <c r="A7015" s="62" t="s">
        <v>13695</v>
      </c>
      <c r="B7015" s="63" t="s">
        <v>13696</v>
      </c>
      <c r="C7015" s="64">
        <v>0</v>
      </c>
    </row>
    <row r="7016" spans="1:3">
      <c r="A7016" s="59" t="s">
        <v>13697</v>
      </c>
      <c r="B7016" s="60" t="s">
        <v>13698</v>
      </c>
      <c r="C7016" s="61">
        <v>0</v>
      </c>
    </row>
    <row r="7017" spans="1:3">
      <c r="A7017" s="62" t="s">
        <v>13699</v>
      </c>
      <c r="B7017" s="63" t="s">
        <v>13700</v>
      </c>
      <c r="C7017" s="64">
        <v>0</v>
      </c>
    </row>
    <row r="7018" spans="1:3">
      <c r="A7018" s="59" t="s">
        <v>13701</v>
      </c>
      <c r="B7018" s="60" t="s">
        <v>13702</v>
      </c>
      <c r="C7018" s="61">
        <v>0</v>
      </c>
    </row>
    <row r="7019" spans="1:3">
      <c r="A7019" s="62" t="s">
        <v>13703</v>
      </c>
      <c r="B7019" s="63" t="s">
        <v>13704</v>
      </c>
      <c r="C7019" s="64">
        <v>0</v>
      </c>
    </row>
    <row r="7020" spans="1:3">
      <c r="A7020" s="59" t="s">
        <v>13705</v>
      </c>
      <c r="B7020" s="60" t="s">
        <v>13706</v>
      </c>
      <c r="C7020" s="61">
        <v>0</v>
      </c>
    </row>
    <row r="7021" spans="1:3">
      <c r="A7021" s="62" t="s">
        <v>13707</v>
      </c>
      <c r="B7021" s="63" t="s">
        <v>13708</v>
      </c>
      <c r="C7021" s="64">
        <v>0</v>
      </c>
    </row>
    <row r="7022" spans="1:3">
      <c r="A7022" s="59" t="s">
        <v>13709</v>
      </c>
      <c r="B7022" s="60" t="s">
        <v>13710</v>
      </c>
      <c r="C7022" s="61">
        <v>0</v>
      </c>
    </row>
    <row r="7023" spans="1:3">
      <c r="A7023" s="62" t="s">
        <v>13711</v>
      </c>
      <c r="B7023" s="63" t="s">
        <v>13712</v>
      </c>
      <c r="C7023" s="64">
        <v>0</v>
      </c>
    </row>
    <row r="7024" spans="1:3">
      <c r="A7024" s="59" t="s">
        <v>13713</v>
      </c>
      <c r="B7024" s="60" t="s">
        <v>13714</v>
      </c>
      <c r="C7024" s="61">
        <v>0</v>
      </c>
    </row>
    <row r="7025" spans="1:3">
      <c r="A7025" s="62" t="s">
        <v>13715</v>
      </c>
      <c r="B7025" s="63" t="s">
        <v>13716</v>
      </c>
      <c r="C7025" s="64">
        <v>0</v>
      </c>
    </row>
    <row r="7026" spans="1:3">
      <c r="A7026" s="59" t="s">
        <v>13717</v>
      </c>
      <c r="B7026" s="60" t="s">
        <v>13718</v>
      </c>
      <c r="C7026" s="61">
        <v>1E-3</v>
      </c>
    </row>
    <row r="7027" spans="1:3">
      <c r="A7027" s="62" t="s">
        <v>13719</v>
      </c>
      <c r="B7027" s="63" t="s">
        <v>13720</v>
      </c>
      <c r="C7027" s="64">
        <v>5.0000000000000001E-3</v>
      </c>
    </row>
    <row r="7028" spans="1:3">
      <c r="A7028" s="59" t="s">
        <v>13721</v>
      </c>
      <c r="B7028" s="60" t="s">
        <v>13720</v>
      </c>
      <c r="C7028" s="61">
        <v>0.01</v>
      </c>
    </row>
    <row r="7029" spans="1:3">
      <c r="A7029" s="62" t="s">
        <v>13722</v>
      </c>
      <c r="B7029" s="63" t="s">
        <v>13723</v>
      </c>
      <c r="C7029" s="64">
        <v>0</v>
      </c>
    </row>
    <row r="7030" spans="1:3">
      <c r="A7030" s="59" t="s">
        <v>13724</v>
      </c>
      <c r="B7030" s="60" t="s">
        <v>13725</v>
      </c>
      <c r="C7030" s="61">
        <v>0</v>
      </c>
    </row>
    <row r="7031" spans="1:3">
      <c r="A7031" s="62" t="s">
        <v>13726</v>
      </c>
      <c r="B7031" s="63" t="s">
        <v>13727</v>
      </c>
      <c r="C7031" s="64">
        <v>0</v>
      </c>
    </row>
    <row r="7032" spans="1:3">
      <c r="A7032" s="59" t="s">
        <v>13728</v>
      </c>
      <c r="B7032" s="60" t="s">
        <v>13729</v>
      </c>
      <c r="C7032" s="61">
        <v>0</v>
      </c>
    </row>
    <row r="7033" spans="1:3">
      <c r="A7033" s="62" t="s">
        <v>13730</v>
      </c>
      <c r="B7033" s="63" t="s">
        <v>13731</v>
      </c>
      <c r="C7033" s="64">
        <v>0</v>
      </c>
    </row>
    <row r="7034" spans="1:3">
      <c r="A7034" s="59" t="s">
        <v>13732</v>
      </c>
      <c r="B7034" s="60" t="s">
        <v>13733</v>
      </c>
      <c r="C7034" s="61">
        <v>0</v>
      </c>
    </row>
    <row r="7035" spans="1:3">
      <c r="A7035" s="62" t="s">
        <v>13734</v>
      </c>
      <c r="B7035" s="63" t="s">
        <v>13735</v>
      </c>
      <c r="C7035" s="64">
        <v>0</v>
      </c>
    </row>
    <row r="7036" spans="1:3">
      <c r="A7036" s="59" t="s">
        <v>13736</v>
      </c>
      <c r="B7036" s="60" t="s">
        <v>13737</v>
      </c>
      <c r="C7036" s="61">
        <v>0</v>
      </c>
    </row>
    <row r="7037" spans="1:3">
      <c r="A7037" s="62" t="s">
        <v>13738</v>
      </c>
      <c r="B7037" s="63" t="s">
        <v>13739</v>
      </c>
      <c r="C7037" s="64">
        <v>0</v>
      </c>
    </row>
    <row r="7038" spans="1:3">
      <c r="A7038" s="59" t="s">
        <v>13740</v>
      </c>
      <c r="B7038" s="60" t="s">
        <v>13741</v>
      </c>
      <c r="C7038" s="61">
        <v>0</v>
      </c>
    </row>
    <row r="7039" spans="1:3">
      <c r="A7039" s="62" t="s">
        <v>13742</v>
      </c>
      <c r="B7039" s="63" t="s">
        <v>13743</v>
      </c>
      <c r="C7039" s="64">
        <v>0</v>
      </c>
    </row>
    <row r="7040" spans="1:3">
      <c r="A7040" s="59" t="s">
        <v>13744</v>
      </c>
      <c r="B7040" s="60" t="s">
        <v>13745</v>
      </c>
      <c r="C7040" s="61">
        <v>0</v>
      </c>
    </row>
    <row r="7041" spans="1:3">
      <c r="A7041" s="62" t="s">
        <v>13746</v>
      </c>
      <c r="B7041" s="63" t="s">
        <v>13747</v>
      </c>
      <c r="C7041" s="64">
        <v>0</v>
      </c>
    </row>
    <row r="7042" spans="1:3">
      <c r="A7042" s="59" t="s">
        <v>13748</v>
      </c>
      <c r="B7042" s="60" t="s">
        <v>13749</v>
      </c>
      <c r="C7042" s="61">
        <v>0</v>
      </c>
    </row>
    <row r="7043" spans="1:3">
      <c r="A7043" s="62" t="s">
        <v>13750</v>
      </c>
      <c r="B7043" s="63" t="s">
        <v>13751</v>
      </c>
      <c r="C7043" s="64">
        <v>0</v>
      </c>
    </row>
    <row r="7044" spans="1:3">
      <c r="A7044" s="59" t="s">
        <v>13752</v>
      </c>
      <c r="B7044" s="60" t="s">
        <v>13753</v>
      </c>
      <c r="C7044" s="61">
        <v>0</v>
      </c>
    </row>
    <row r="7045" spans="1:3">
      <c r="A7045" s="62" t="s">
        <v>13754</v>
      </c>
      <c r="B7045" s="63" t="s">
        <v>9368</v>
      </c>
      <c r="C7045" s="64">
        <v>0</v>
      </c>
    </row>
    <row r="7046" spans="1:3">
      <c r="A7046" s="59" t="s">
        <v>13755</v>
      </c>
      <c r="B7046" s="60" t="s">
        <v>13756</v>
      </c>
      <c r="C7046" s="61">
        <v>0</v>
      </c>
    </row>
    <row r="7047" spans="1:3">
      <c r="A7047" s="62" t="s">
        <v>13757</v>
      </c>
      <c r="B7047" s="63" t="s">
        <v>13758</v>
      </c>
      <c r="C7047" s="64">
        <v>0</v>
      </c>
    </row>
    <row r="7048" spans="1:3">
      <c r="A7048" s="59" t="s">
        <v>13759</v>
      </c>
      <c r="B7048" s="60" t="s">
        <v>13760</v>
      </c>
      <c r="C7048" s="61">
        <v>0</v>
      </c>
    </row>
    <row r="7049" spans="1:3">
      <c r="A7049" s="62" t="s">
        <v>13761</v>
      </c>
      <c r="B7049" s="63" t="s">
        <v>13762</v>
      </c>
      <c r="C7049" s="64">
        <v>0</v>
      </c>
    </row>
    <row r="7050" spans="1:3">
      <c r="A7050" s="59" t="s">
        <v>13763</v>
      </c>
      <c r="B7050" s="60" t="s">
        <v>13764</v>
      </c>
      <c r="C7050" s="61">
        <v>0</v>
      </c>
    </row>
    <row r="7051" spans="1:3">
      <c r="A7051" s="62" t="s">
        <v>13765</v>
      </c>
      <c r="B7051" s="63" t="s">
        <v>13766</v>
      </c>
      <c r="C7051" s="64">
        <v>0</v>
      </c>
    </row>
    <row r="7052" spans="1:3">
      <c r="A7052" s="59" t="s">
        <v>13767</v>
      </c>
      <c r="B7052" s="60" t="s">
        <v>13768</v>
      </c>
      <c r="C7052" s="61">
        <v>0</v>
      </c>
    </row>
    <row r="7053" spans="1:3">
      <c r="A7053" s="62" t="s">
        <v>13769</v>
      </c>
      <c r="B7053" s="63" t="s">
        <v>13770</v>
      </c>
      <c r="C7053" s="64">
        <v>0</v>
      </c>
    </row>
    <row r="7054" spans="1:3">
      <c r="A7054" s="59" t="s">
        <v>13771</v>
      </c>
      <c r="B7054" s="60" t="s">
        <v>13772</v>
      </c>
      <c r="C7054" s="61">
        <v>0</v>
      </c>
    </row>
    <row r="7055" spans="1:3">
      <c r="A7055" s="62" t="s">
        <v>13773</v>
      </c>
      <c r="B7055" s="63" t="s">
        <v>13774</v>
      </c>
      <c r="C7055" s="64">
        <v>0</v>
      </c>
    </row>
    <row r="7056" spans="1:3">
      <c r="A7056" s="59" t="s">
        <v>13775</v>
      </c>
      <c r="B7056" s="60" t="s">
        <v>13776</v>
      </c>
      <c r="C7056" s="61">
        <v>0</v>
      </c>
    </row>
    <row r="7057" spans="1:3">
      <c r="A7057" s="62" t="s">
        <v>13777</v>
      </c>
      <c r="B7057" s="63" t="s">
        <v>13778</v>
      </c>
      <c r="C7057" s="64">
        <v>0</v>
      </c>
    </row>
    <row r="7058" spans="1:3">
      <c r="A7058" s="59" t="s">
        <v>13779</v>
      </c>
      <c r="B7058" s="60" t="s">
        <v>13780</v>
      </c>
      <c r="C7058" s="61">
        <v>0</v>
      </c>
    </row>
    <row r="7059" spans="1:3">
      <c r="A7059" s="62" t="s">
        <v>13781</v>
      </c>
      <c r="B7059" s="63" t="s">
        <v>13782</v>
      </c>
      <c r="C7059" s="64">
        <v>0</v>
      </c>
    </row>
    <row r="7060" spans="1:3">
      <c r="A7060" s="59" t="s">
        <v>13783</v>
      </c>
      <c r="B7060" s="60" t="s">
        <v>13784</v>
      </c>
      <c r="C7060" s="61">
        <v>0</v>
      </c>
    </row>
    <row r="7061" spans="1:3">
      <c r="A7061" s="62" t="s">
        <v>13785</v>
      </c>
      <c r="B7061" s="63" t="s">
        <v>13786</v>
      </c>
      <c r="C7061" s="64">
        <v>0</v>
      </c>
    </row>
    <row r="7062" spans="1:3">
      <c r="A7062" s="59" t="s">
        <v>13787</v>
      </c>
      <c r="B7062" s="60" t="s">
        <v>13788</v>
      </c>
      <c r="C7062" s="61">
        <v>0</v>
      </c>
    </row>
    <row r="7063" spans="1:3">
      <c r="A7063" s="62" t="s">
        <v>13789</v>
      </c>
      <c r="B7063" s="63" t="s">
        <v>13790</v>
      </c>
      <c r="C7063" s="64">
        <v>0</v>
      </c>
    </row>
    <row r="7064" spans="1:3">
      <c r="A7064" s="59" t="s">
        <v>13791</v>
      </c>
      <c r="B7064" s="60" t="s">
        <v>13792</v>
      </c>
      <c r="C7064" s="61">
        <v>0</v>
      </c>
    </row>
    <row r="7065" spans="1:3">
      <c r="A7065" s="62" t="s">
        <v>13793</v>
      </c>
      <c r="B7065" s="63" t="s">
        <v>13794</v>
      </c>
      <c r="C7065" s="64">
        <v>0</v>
      </c>
    </row>
    <row r="7066" spans="1:3">
      <c r="A7066" s="59" t="s">
        <v>13795</v>
      </c>
      <c r="B7066" s="60" t="s">
        <v>13796</v>
      </c>
      <c r="C7066" s="61">
        <v>0</v>
      </c>
    </row>
    <row r="7067" spans="1:3">
      <c r="A7067" s="62" t="s">
        <v>13797</v>
      </c>
      <c r="B7067" s="63" t="s">
        <v>13798</v>
      </c>
      <c r="C7067" s="64">
        <v>0</v>
      </c>
    </row>
    <row r="7068" spans="1:3">
      <c r="A7068" s="59" t="s">
        <v>13799</v>
      </c>
      <c r="B7068" s="60" t="s">
        <v>13800</v>
      </c>
      <c r="C7068" s="61">
        <v>0</v>
      </c>
    </row>
    <row r="7069" spans="1:3">
      <c r="A7069" s="62" t="s">
        <v>13801</v>
      </c>
      <c r="B7069" s="63" t="s">
        <v>13802</v>
      </c>
      <c r="C7069" s="64">
        <v>0</v>
      </c>
    </row>
    <row r="7070" spans="1:3">
      <c r="A7070" s="59" t="s">
        <v>13803</v>
      </c>
      <c r="B7070" s="60" t="s">
        <v>13804</v>
      </c>
      <c r="C7070" s="61">
        <v>0</v>
      </c>
    </row>
    <row r="7071" spans="1:3">
      <c r="A7071" s="62" t="s">
        <v>13805</v>
      </c>
      <c r="B7071" s="63" t="s">
        <v>13806</v>
      </c>
      <c r="C7071" s="64">
        <v>0</v>
      </c>
    </row>
    <row r="7072" spans="1:3">
      <c r="A7072" s="59" t="s">
        <v>13807</v>
      </c>
      <c r="B7072" s="60" t="s">
        <v>13808</v>
      </c>
      <c r="C7072" s="61">
        <v>0</v>
      </c>
    </row>
    <row r="7073" spans="1:3">
      <c r="A7073" s="62" t="s">
        <v>13809</v>
      </c>
      <c r="B7073" s="63" t="s">
        <v>13810</v>
      </c>
      <c r="C7073" s="64">
        <v>0</v>
      </c>
    </row>
    <row r="7074" spans="1:3">
      <c r="A7074" s="59" t="s">
        <v>13811</v>
      </c>
      <c r="B7074" s="60" t="s">
        <v>13812</v>
      </c>
      <c r="C7074" s="61">
        <v>0</v>
      </c>
    </row>
    <row r="7075" spans="1:3">
      <c r="A7075" s="62" t="s">
        <v>13813</v>
      </c>
      <c r="B7075" s="63" t="s">
        <v>13814</v>
      </c>
      <c r="C7075" s="64">
        <v>0</v>
      </c>
    </row>
    <row r="7076" spans="1:3">
      <c r="A7076" s="59" t="s">
        <v>13815</v>
      </c>
      <c r="B7076" s="60" t="s">
        <v>13816</v>
      </c>
      <c r="C7076" s="61">
        <v>0</v>
      </c>
    </row>
    <row r="7077" spans="1:3">
      <c r="A7077" s="62" t="s">
        <v>13817</v>
      </c>
      <c r="B7077" s="63" t="s">
        <v>13818</v>
      </c>
      <c r="C7077" s="64">
        <v>0</v>
      </c>
    </row>
    <row r="7078" spans="1:3">
      <c r="A7078" s="59" t="s">
        <v>13819</v>
      </c>
      <c r="B7078" s="60" t="s">
        <v>13820</v>
      </c>
      <c r="C7078" s="61">
        <v>0</v>
      </c>
    </row>
    <row r="7079" spans="1:3">
      <c r="A7079" s="62" t="s">
        <v>13821</v>
      </c>
      <c r="B7079" s="63" t="s">
        <v>13822</v>
      </c>
      <c r="C7079" s="64">
        <v>0</v>
      </c>
    </row>
    <row r="7080" spans="1:3">
      <c r="A7080" s="59" t="s">
        <v>13823</v>
      </c>
      <c r="B7080" s="60" t="s">
        <v>13824</v>
      </c>
      <c r="C7080" s="61">
        <v>0</v>
      </c>
    </row>
    <row r="7081" spans="1:3">
      <c r="A7081" s="62" t="s">
        <v>13825</v>
      </c>
      <c r="B7081" s="63" t="s">
        <v>13826</v>
      </c>
      <c r="C7081" s="64">
        <v>0</v>
      </c>
    </row>
    <row r="7082" spans="1:3">
      <c r="A7082" s="59" t="s">
        <v>13827</v>
      </c>
      <c r="B7082" s="60" t="s">
        <v>13828</v>
      </c>
      <c r="C7082" s="61">
        <v>0</v>
      </c>
    </row>
    <row r="7083" spans="1:3">
      <c r="A7083" s="62" t="s">
        <v>13829</v>
      </c>
      <c r="B7083" s="63" t="s">
        <v>13830</v>
      </c>
      <c r="C7083" s="64">
        <v>0</v>
      </c>
    </row>
    <row r="7084" spans="1:3">
      <c r="A7084" s="59" t="s">
        <v>13831</v>
      </c>
      <c r="B7084" s="60" t="s">
        <v>13832</v>
      </c>
      <c r="C7084" s="61">
        <v>0</v>
      </c>
    </row>
    <row r="7085" spans="1:3">
      <c r="A7085" s="62" t="s">
        <v>13833</v>
      </c>
      <c r="B7085" s="63" t="s">
        <v>13834</v>
      </c>
      <c r="C7085" s="64">
        <v>0</v>
      </c>
    </row>
    <row r="7086" spans="1:3">
      <c r="A7086" s="59" t="s">
        <v>13835</v>
      </c>
      <c r="B7086" s="60" t="s">
        <v>13836</v>
      </c>
      <c r="C7086" s="61">
        <v>0</v>
      </c>
    </row>
    <row r="7087" spans="1:3">
      <c r="A7087" s="62" t="s">
        <v>13837</v>
      </c>
      <c r="B7087" s="63" t="s">
        <v>13838</v>
      </c>
      <c r="C7087" s="64">
        <v>0</v>
      </c>
    </row>
    <row r="7088" spans="1:3">
      <c r="A7088" s="59" t="s">
        <v>13839</v>
      </c>
      <c r="B7088" s="60" t="s">
        <v>13840</v>
      </c>
      <c r="C7088" s="61">
        <v>0</v>
      </c>
    </row>
    <row r="7089" spans="1:3">
      <c r="A7089" s="62" t="s">
        <v>13841</v>
      </c>
      <c r="B7089" s="63" t="s">
        <v>13842</v>
      </c>
      <c r="C7089" s="64">
        <v>0</v>
      </c>
    </row>
    <row r="7090" spans="1:3">
      <c r="A7090" s="59" t="s">
        <v>13843</v>
      </c>
      <c r="B7090" s="60" t="s">
        <v>13844</v>
      </c>
      <c r="C7090" s="61">
        <v>0</v>
      </c>
    </row>
    <row r="7091" spans="1:3">
      <c r="A7091" s="62" t="s">
        <v>13845</v>
      </c>
      <c r="B7091" s="63" t="s">
        <v>13846</v>
      </c>
      <c r="C7091" s="64">
        <v>0</v>
      </c>
    </row>
    <row r="7092" spans="1:3">
      <c r="A7092" s="59" t="s">
        <v>13847</v>
      </c>
      <c r="B7092" s="60" t="s">
        <v>13848</v>
      </c>
      <c r="C7092" s="61">
        <v>0</v>
      </c>
    </row>
    <row r="7093" spans="1:3">
      <c r="A7093" s="62" t="s">
        <v>13849</v>
      </c>
      <c r="B7093" s="63" t="s">
        <v>13850</v>
      </c>
      <c r="C7093" s="64">
        <v>0</v>
      </c>
    </row>
    <row r="7094" spans="1:3">
      <c r="A7094" s="59" t="s">
        <v>13851</v>
      </c>
      <c r="B7094" s="60" t="s">
        <v>13852</v>
      </c>
      <c r="C7094" s="61">
        <v>0</v>
      </c>
    </row>
    <row r="7095" spans="1:3">
      <c r="A7095" s="62" t="s">
        <v>13853</v>
      </c>
      <c r="B7095" s="63" t="s">
        <v>13854</v>
      </c>
      <c r="C7095" s="64">
        <v>0</v>
      </c>
    </row>
    <row r="7096" spans="1:3">
      <c r="A7096" s="59" t="s">
        <v>13855</v>
      </c>
      <c r="B7096" s="60" t="s">
        <v>13856</v>
      </c>
      <c r="C7096" s="61">
        <v>0</v>
      </c>
    </row>
    <row r="7097" spans="1:3">
      <c r="A7097" s="62" t="s">
        <v>13857</v>
      </c>
      <c r="B7097" s="63" t="s">
        <v>13858</v>
      </c>
      <c r="C7097" s="64">
        <v>0</v>
      </c>
    </row>
    <row r="7098" spans="1:3">
      <c r="A7098" s="59" t="s">
        <v>13859</v>
      </c>
      <c r="B7098" s="60" t="s">
        <v>13860</v>
      </c>
      <c r="C7098" s="61">
        <v>0</v>
      </c>
    </row>
    <row r="7099" spans="1:3">
      <c r="A7099" s="62" t="s">
        <v>13861</v>
      </c>
      <c r="B7099" s="63" t="s">
        <v>13862</v>
      </c>
      <c r="C7099" s="64">
        <v>0</v>
      </c>
    </row>
    <row r="7100" spans="1:3">
      <c r="A7100" s="59" t="s">
        <v>13863</v>
      </c>
      <c r="B7100" s="60" t="s">
        <v>13864</v>
      </c>
      <c r="C7100" s="61">
        <v>0</v>
      </c>
    </row>
    <row r="7101" spans="1:3">
      <c r="A7101" s="62" t="s">
        <v>13865</v>
      </c>
      <c r="B7101" s="63" t="s">
        <v>13866</v>
      </c>
      <c r="C7101" s="64">
        <v>0</v>
      </c>
    </row>
    <row r="7102" spans="1:3">
      <c r="A7102" s="59" t="s">
        <v>13867</v>
      </c>
      <c r="B7102" s="60" t="s">
        <v>13868</v>
      </c>
      <c r="C7102" s="61">
        <v>0</v>
      </c>
    </row>
    <row r="7103" spans="1:3">
      <c r="A7103" s="62" t="s">
        <v>13869</v>
      </c>
      <c r="B7103" s="63" t="s">
        <v>13870</v>
      </c>
      <c r="C7103" s="64">
        <v>0</v>
      </c>
    </row>
    <row r="7104" spans="1:3">
      <c r="A7104" s="59" t="s">
        <v>13871</v>
      </c>
      <c r="B7104" s="60" t="s">
        <v>13872</v>
      </c>
      <c r="C7104" s="61">
        <v>0</v>
      </c>
    </row>
    <row r="7105" spans="1:3">
      <c r="A7105" s="62" t="s">
        <v>13873</v>
      </c>
      <c r="B7105" s="63" t="s">
        <v>13874</v>
      </c>
      <c r="C7105" s="64">
        <v>0</v>
      </c>
    </row>
    <row r="7106" spans="1:3">
      <c r="A7106" s="59" t="s">
        <v>13875</v>
      </c>
      <c r="B7106" s="60" t="s">
        <v>13876</v>
      </c>
      <c r="C7106" s="61">
        <v>5.0000000000000001E-3</v>
      </c>
    </row>
    <row r="7107" spans="1:3">
      <c r="A7107" s="62" t="s">
        <v>13877</v>
      </c>
      <c r="B7107" s="63" t="s">
        <v>13878</v>
      </c>
      <c r="C7107" s="64">
        <v>0</v>
      </c>
    </row>
    <row r="7108" spans="1:3">
      <c r="A7108" s="59" t="s">
        <v>13879</v>
      </c>
      <c r="B7108" s="60" t="s">
        <v>13880</v>
      </c>
      <c r="C7108" s="61">
        <v>0</v>
      </c>
    </row>
    <row r="7109" spans="1:3">
      <c r="A7109" s="62" t="s">
        <v>13881</v>
      </c>
      <c r="B7109" s="63" t="s">
        <v>13882</v>
      </c>
      <c r="C7109" s="64">
        <v>0</v>
      </c>
    </row>
    <row r="7110" spans="1:3">
      <c r="A7110" s="59" t="s">
        <v>13883</v>
      </c>
      <c r="B7110" s="60" t="s">
        <v>13884</v>
      </c>
      <c r="C7110" s="61">
        <v>0</v>
      </c>
    </row>
    <row r="7111" spans="1:3">
      <c r="A7111" s="62" t="s">
        <v>13885</v>
      </c>
      <c r="B7111" s="63" t="s">
        <v>13886</v>
      </c>
      <c r="C7111" s="64">
        <v>0</v>
      </c>
    </row>
    <row r="7112" spans="1:3">
      <c r="A7112" s="59" t="s">
        <v>13887</v>
      </c>
      <c r="B7112" s="60" t="s">
        <v>13888</v>
      </c>
      <c r="C7112" s="61">
        <v>0</v>
      </c>
    </row>
    <row r="7113" spans="1:3">
      <c r="A7113" s="62" t="s">
        <v>13889</v>
      </c>
      <c r="B7113" s="63" t="s">
        <v>13890</v>
      </c>
      <c r="C7113" s="64">
        <v>0</v>
      </c>
    </row>
    <row r="7114" spans="1:3">
      <c r="A7114" s="59" t="s">
        <v>13891</v>
      </c>
      <c r="B7114" s="60" t="s">
        <v>13866</v>
      </c>
      <c r="C7114" s="61">
        <v>0</v>
      </c>
    </row>
    <row r="7115" spans="1:3">
      <c r="A7115" s="62" t="s">
        <v>13892</v>
      </c>
      <c r="B7115" s="63" t="s">
        <v>13893</v>
      </c>
      <c r="C7115" s="64">
        <v>0</v>
      </c>
    </row>
    <row r="7116" spans="1:3">
      <c r="A7116" s="59" t="s">
        <v>13894</v>
      </c>
      <c r="B7116" s="60" t="s">
        <v>13895</v>
      </c>
      <c r="C7116" s="61">
        <v>0</v>
      </c>
    </row>
    <row r="7117" spans="1:3">
      <c r="A7117" s="62" t="s">
        <v>13896</v>
      </c>
      <c r="B7117" s="63" t="s">
        <v>13897</v>
      </c>
      <c r="C7117" s="64">
        <v>0</v>
      </c>
    </row>
    <row r="7118" spans="1:3">
      <c r="A7118" s="59" t="s">
        <v>13898</v>
      </c>
      <c r="B7118" s="60" t="s">
        <v>13899</v>
      </c>
      <c r="C7118" s="61">
        <v>0</v>
      </c>
    </row>
    <row r="7119" spans="1:3">
      <c r="A7119" s="62" t="s">
        <v>13900</v>
      </c>
      <c r="B7119" s="63" t="s">
        <v>13901</v>
      </c>
      <c r="C7119" s="64">
        <v>0</v>
      </c>
    </row>
    <row r="7120" spans="1:3">
      <c r="A7120" s="59" t="s">
        <v>13902</v>
      </c>
      <c r="B7120" s="60" t="s">
        <v>13903</v>
      </c>
      <c r="C7120" s="61">
        <v>0.02</v>
      </c>
    </row>
    <row r="7121" spans="1:3">
      <c r="A7121" s="62" t="s">
        <v>13904</v>
      </c>
      <c r="B7121" s="63" t="s">
        <v>13905</v>
      </c>
      <c r="C7121" s="64">
        <v>1.4E-2</v>
      </c>
    </row>
    <row r="7122" spans="1:3">
      <c r="A7122" s="59" t="s">
        <v>13906</v>
      </c>
      <c r="B7122" s="60" t="s">
        <v>13907</v>
      </c>
      <c r="C7122" s="61">
        <v>3.0000000000000001E-3</v>
      </c>
    </row>
    <row r="7123" spans="1:3">
      <c r="A7123" s="62" t="s">
        <v>13908</v>
      </c>
      <c r="B7123" s="63" t="s">
        <v>13909</v>
      </c>
      <c r="C7123" s="64">
        <v>8.0000000000000002E-3</v>
      </c>
    </row>
    <row r="7124" spans="1:3">
      <c r="A7124" s="59" t="s">
        <v>13910</v>
      </c>
      <c r="B7124" s="60" t="s">
        <v>13911</v>
      </c>
      <c r="C7124" s="61">
        <v>1.9E-2</v>
      </c>
    </row>
    <row r="7125" spans="1:3">
      <c r="A7125" s="62" t="s">
        <v>13912</v>
      </c>
      <c r="B7125" s="63" t="s">
        <v>13913</v>
      </c>
      <c r="C7125" s="64">
        <v>4.0000000000000001E-3</v>
      </c>
    </row>
    <row r="7126" spans="1:3">
      <c r="A7126" s="59" t="s">
        <v>13914</v>
      </c>
      <c r="B7126" s="60" t="s">
        <v>13915</v>
      </c>
      <c r="C7126" s="61">
        <v>1.4E-2</v>
      </c>
    </row>
    <row r="7127" spans="1:3">
      <c r="A7127" s="62" t="s">
        <v>13916</v>
      </c>
      <c r="B7127" s="63" t="s">
        <v>13917</v>
      </c>
      <c r="C7127" s="64">
        <v>1.9E-2</v>
      </c>
    </row>
    <row r="7128" spans="1:3">
      <c r="A7128" s="59" t="s">
        <v>13918</v>
      </c>
      <c r="B7128" s="60" t="s">
        <v>13919</v>
      </c>
      <c r="C7128" s="61">
        <v>1.9E-2</v>
      </c>
    </row>
    <row r="7129" spans="1:3">
      <c r="A7129" s="62" t="s">
        <v>13920</v>
      </c>
      <c r="B7129" s="63" t="s">
        <v>13921</v>
      </c>
      <c r="C7129" s="64">
        <v>6.0999999999999999E-2</v>
      </c>
    </row>
    <row r="7130" spans="1:3">
      <c r="A7130" s="59" t="s">
        <v>13922</v>
      </c>
      <c r="B7130" s="60" t="s">
        <v>13923</v>
      </c>
      <c r="C7130" s="61">
        <v>4.2999999999999997E-2</v>
      </c>
    </row>
    <row r="7131" spans="1:3">
      <c r="A7131" s="62" t="s">
        <v>13924</v>
      </c>
      <c r="B7131" s="63" t="s">
        <v>2351</v>
      </c>
      <c r="C7131" s="64">
        <v>0.215</v>
      </c>
    </row>
    <row r="7132" spans="1:3">
      <c r="A7132" s="59" t="s">
        <v>13925</v>
      </c>
      <c r="B7132" s="60" t="s">
        <v>13926</v>
      </c>
      <c r="C7132" s="61">
        <v>5.3999999999999999E-2</v>
      </c>
    </row>
    <row r="7133" spans="1:3">
      <c r="A7133" s="62" t="s">
        <v>13927</v>
      </c>
      <c r="B7133" s="63" t="s">
        <v>13928</v>
      </c>
      <c r="C7133" s="64">
        <v>5.7000000000000002E-2</v>
      </c>
    </row>
    <row r="7134" spans="1:3">
      <c r="A7134" s="59" t="s">
        <v>13929</v>
      </c>
      <c r="B7134" s="60" t="s">
        <v>13930</v>
      </c>
      <c r="C7134" s="61">
        <v>0.08</v>
      </c>
    </row>
    <row r="7135" spans="1:3">
      <c r="A7135" s="62" t="s">
        <v>13931</v>
      </c>
      <c r="B7135" s="63" t="s">
        <v>13932</v>
      </c>
      <c r="C7135" s="64">
        <v>9.4E-2</v>
      </c>
    </row>
    <row r="7136" spans="1:3">
      <c r="A7136" s="59" t="s">
        <v>13933</v>
      </c>
      <c r="B7136" s="60" t="s">
        <v>13934</v>
      </c>
      <c r="C7136" s="61">
        <v>0.122</v>
      </c>
    </row>
    <row r="7137" spans="1:3">
      <c r="A7137" s="62" t="s">
        <v>13935</v>
      </c>
      <c r="B7137" s="63" t="s">
        <v>13936</v>
      </c>
      <c r="C7137" s="64">
        <v>0.27100000000000002</v>
      </c>
    </row>
    <row r="7138" spans="1:3">
      <c r="A7138" s="59" t="s">
        <v>13937</v>
      </c>
      <c r="B7138" s="60" t="s">
        <v>13938</v>
      </c>
      <c r="C7138" s="61">
        <v>0.23799999999999999</v>
      </c>
    </row>
    <row r="7139" spans="1:3">
      <c r="A7139" s="62" t="s">
        <v>13939</v>
      </c>
      <c r="B7139" s="63" t="s">
        <v>13940</v>
      </c>
      <c r="C7139" s="64">
        <v>0.41699999999999998</v>
      </c>
    </row>
    <row r="7140" spans="1:3">
      <c r="A7140" s="59" t="s">
        <v>13941</v>
      </c>
      <c r="B7140" s="60" t="s">
        <v>13942</v>
      </c>
      <c r="C7140" s="61">
        <v>1.0999999999999999E-2</v>
      </c>
    </row>
    <row r="7141" spans="1:3">
      <c r="A7141" s="62" t="s">
        <v>13943</v>
      </c>
      <c r="B7141" s="63" t="s">
        <v>13944</v>
      </c>
      <c r="C7141" s="64">
        <v>1.2999999999999999E-2</v>
      </c>
    </row>
    <row r="7142" spans="1:3">
      <c r="A7142" s="59" t="s">
        <v>13945</v>
      </c>
      <c r="B7142" s="60" t="s">
        <v>13946</v>
      </c>
      <c r="C7142" s="61">
        <v>2.9000000000000001E-2</v>
      </c>
    </row>
    <row r="7143" spans="1:3">
      <c r="A7143" s="62" t="s">
        <v>13947</v>
      </c>
      <c r="B7143" s="63" t="s">
        <v>13948</v>
      </c>
      <c r="C7143" s="64">
        <v>5.3999999999999999E-2</v>
      </c>
    </row>
    <row r="7144" spans="1:3">
      <c r="A7144" s="59" t="s">
        <v>13949</v>
      </c>
      <c r="B7144" s="60" t="s">
        <v>13950</v>
      </c>
      <c r="C7144" s="61">
        <v>7.8E-2</v>
      </c>
    </row>
    <row r="7145" spans="1:3">
      <c r="A7145" s="62" t="s">
        <v>13951</v>
      </c>
      <c r="B7145" s="63" t="s">
        <v>13952</v>
      </c>
      <c r="C7145" s="64">
        <v>0.112</v>
      </c>
    </row>
    <row r="7146" spans="1:3">
      <c r="A7146" s="59" t="s">
        <v>13953</v>
      </c>
      <c r="B7146" s="60" t="s">
        <v>13954</v>
      </c>
      <c r="C7146" s="61">
        <v>0.27</v>
      </c>
    </row>
    <row r="7147" spans="1:3">
      <c r="A7147" s="62" t="s">
        <v>13955</v>
      </c>
      <c r="B7147" s="63" t="s">
        <v>13956</v>
      </c>
      <c r="C7147" s="64">
        <v>0.10299999999999999</v>
      </c>
    </row>
    <row r="7148" spans="1:3">
      <c r="A7148" s="59" t="s">
        <v>13957</v>
      </c>
      <c r="B7148" s="60" t="s">
        <v>13958</v>
      </c>
      <c r="C7148" s="61">
        <v>0.13800000000000001</v>
      </c>
    </row>
    <row r="7149" spans="1:3">
      <c r="A7149" s="62" t="s">
        <v>13959</v>
      </c>
      <c r="B7149" s="63" t="s">
        <v>13960</v>
      </c>
      <c r="C7149" s="64">
        <v>2.8000000000000001E-2</v>
      </c>
    </row>
    <row r="7150" spans="1:3">
      <c r="A7150" s="59" t="s">
        <v>13961</v>
      </c>
      <c r="B7150" s="60" t="s">
        <v>13962</v>
      </c>
      <c r="C7150" s="61">
        <v>2.8000000000000001E-2</v>
      </c>
    </row>
    <row r="7151" spans="1:3">
      <c r="A7151" s="62" t="s">
        <v>13963</v>
      </c>
      <c r="B7151" s="63" t="s">
        <v>13964</v>
      </c>
      <c r="C7151" s="64">
        <v>7.0000000000000007E-2</v>
      </c>
    </row>
    <row r="7152" spans="1:3">
      <c r="A7152" s="59" t="s">
        <v>13965</v>
      </c>
      <c r="B7152" s="60" t="s">
        <v>13966</v>
      </c>
      <c r="C7152" s="61">
        <v>0.45100000000000001</v>
      </c>
    </row>
    <row r="7153" spans="1:3">
      <c r="A7153" s="62" t="s">
        <v>13967</v>
      </c>
      <c r="B7153" s="63" t="s">
        <v>13968</v>
      </c>
      <c r="C7153" s="64">
        <v>0.4</v>
      </c>
    </row>
    <row r="7154" spans="1:3">
      <c r="A7154" s="59" t="s">
        <v>13969</v>
      </c>
      <c r="B7154" s="60" t="s">
        <v>13970</v>
      </c>
      <c r="C7154" s="61">
        <v>0.65500000000000003</v>
      </c>
    </row>
    <row r="7155" spans="1:3">
      <c r="A7155" s="62" t="s">
        <v>13971</v>
      </c>
      <c r="B7155" s="63" t="s">
        <v>13972</v>
      </c>
      <c r="C7155" s="64">
        <v>0</v>
      </c>
    </row>
    <row r="7156" spans="1:3">
      <c r="A7156" s="59" t="s">
        <v>13973</v>
      </c>
      <c r="B7156" s="60" t="s">
        <v>13950</v>
      </c>
      <c r="C7156" s="61">
        <v>0.129</v>
      </c>
    </row>
    <row r="7157" spans="1:3">
      <c r="A7157" s="62" t="s">
        <v>13974</v>
      </c>
      <c r="B7157" s="63" t="s">
        <v>13952</v>
      </c>
      <c r="C7157" s="64">
        <v>0.13400000000000001</v>
      </c>
    </row>
    <row r="7158" spans="1:3">
      <c r="A7158" s="59" t="s">
        <v>13975</v>
      </c>
      <c r="B7158" s="60" t="s">
        <v>13976</v>
      </c>
      <c r="C7158" s="61">
        <v>8.6999999999999994E-2</v>
      </c>
    </row>
    <row r="7159" spans="1:3">
      <c r="A7159" s="62" t="s">
        <v>13977</v>
      </c>
      <c r="B7159" s="63" t="s">
        <v>13978</v>
      </c>
      <c r="C7159" s="64">
        <v>0</v>
      </c>
    </row>
    <row r="7160" spans="1:3">
      <c r="A7160" s="59" t="s">
        <v>13979</v>
      </c>
      <c r="B7160" s="60" t="s">
        <v>13980</v>
      </c>
      <c r="C7160" s="61">
        <v>0</v>
      </c>
    </row>
    <row r="7161" spans="1:3">
      <c r="A7161" s="62" t="s">
        <v>13981</v>
      </c>
      <c r="B7161" s="63" t="s">
        <v>13982</v>
      </c>
      <c r="C7161" s="64">
        <v>0</v>
      </c>
    </row>
    <row r="7162" spans="1:3">
      <c r="A7162" s="59" t="s">
        <v>13983</v>
      </c>
      <c r="B7162" s="60" t="s">
        <v>13984</v>
      </c>
      <c r="C7162" s="61">
        <v>0.4</v>
      </c>
    </row>
    <row r="7163" spans="1:3">
      <c r="A7163" s="62" t="s">
        <v>13985</v>
      </c>
      <c r="B7163" s="63" t="s">
        <v>13986</v>
      </c>
      <c r="C7163" s="64">
        <v>2.5459999999999998</v>
      </c>
    </row>
    <row r="7164" spans="1:3">
      <c r="A7164" s="59" t="s">
        <v>13987</v>
      </c>
      <c r="B7164" s="60" t="s">
        <v>13988</v>
      </c>
      <c r="C7164" s="61">
        <v>0</v>
      </c>
    </row>
    <row r="7165" spans="1:3">
      <c r="A7165" s="62" t="s">
        <v>13989</v>
      </c>
      <c r="B7165" s="63" t="s">
        <v>13990</v>
      </c>
      <c r="C7165" s="64">
        <v>0.59399999999999997</v>
      </c>
    </row>
    <row r="7166" spans="1:3">
      <c r="A7166" s="59" t="s">
        <v>13991</v>
      </c>
      <c r="B7166" s="60" t="s">
        <v>13992</v>
      </c>
      <c r="C7166" s="61">
        <v>0.745</v>
      </c>
    </row>
    <row r="7167" spans="1:3">
      <c r="A7167" s="62" t="s">
        <v>13993</v>
      </c>
      <c r="B7167" s="63" t="s">
        <v>13994</v>
      </c>
      <c r="C7167" s="64">
        <v>0.7</v>
      </c>
    </row>
    <row r="7168" spans="1:3">
      <c r="A7168" s="59" t="s">
        <v>13995</v>
      </c>
      <c r="B7168" s="60" t="s">
        <v>13996</v>
      </c>
      <c r="C7168" s="61">
        <v>0.59399999999999997</v>
      </c>
    </row>
    <row r="7169" spans="1:3">
      <c r="A7169" s="62" t="s">
        <v>13997</v>
      </c>
      <c r="B7169" s="63" t="s">
        <v>13998</v>
      </c>
      <c r="C7169" s="64">
        <v>0.59399999999999997</v>
      </c>
    </row>
    <row r="7170" spans="1:3">
      <c r="A7170" s="59" t="s">
        <v>13999</v>
      </c>
      <c r="B7170" s="60" t="s">
        <v>14000</v>
      </c>
      <c r="C7170" s="61">
        <v>0.59399999999999997</v>
      </c>
    </row>
    <row r="7171" spans="1:3">
      <c r="A7171" s="62" t="s">
        <v>14001</v>
      </c>
      <c r="B7171" s="63" t="s">
        <v>14002</v>
      </c>
      <c r="C7171" s="64">
        <v>0.01</v>
      </c>
    </row>
    <row r="7172" spans="1:3">
      <c r="A7172" s="59" t="s">
        <v>14003</v>
      </c>
      <c r="B7172" s="60" t="s">
        <v>14004</v>
      </c>
      <c r="C7172" s="61">
        <v>0</v>
      </c>
    </row>
    <row r="7173" spans="1:3">
      <c r="A7173" s="62" t="s">
        <v>14005</v>
      </c>
      <c r="B7173" s="63" t="s">
        <v>14006</v>
      </c>
      <c r="C7173" s="64">
        <v>0</v>
      </c>
    </row>
    <row r="7174" spans="1:3">
      <c r="A7174" s="59" t="s">
        <v>14007</v>
      </c>
      <c r="B7174" s="60" t="s">
        <v>14008</v>
      </c>
      <c r="C7174" s="61">
        <v>0</v>
      </c>
    </row>
    <row r="7175" spans="1:3">
      <c r="A7175" s="62" t="s">
        <v>14009</v>
      </c>
      <c r="B7175" s="63" t="s">
        <v>14010</v>
      </c>
      <c r="C7175" s="64">
        <v>0.29499999999999998</v>
      </c>
    </row>
    <row r="7176" spans="1:3">
      <c r="A7176" s="59" t="s">
        <v>14011</v>
      </c>
      <c r="B7176" s="60" t="s">
        <v>14012</v>
      </c>
      <c r="C7176" s="61">
        <v>0.75600000000000001</v>
      </c>
    </row>
    <row r="7177" spans="1:3">
      <c r="A7177" s="62" t="s">
        <v>14013</v>
      </c>
      <c r="B7177" s="63" t="s">
        <v>14014</v>
      </c>
      <c r="C7177" s="64">
        <v>8.8000000000000007</v>
      </c>
    </row>
    <row r="7178" spans="1:3">
      <c r="A7178" s="59" t="s">
        <v>14015</v>
      </c>
      <c r="B7178" s="60" t="s">
        <v>14016</v>
      </c>
      <c r="C7178" s="61">
        <v>0</v>
      </c>
    </row>
    <row r="7179" spans="1:3">
      <c r="A7179" s="62" t="s">
        <v>14017</v>
      </c>
      <c r="B7179" s="63" t="s">
        <v>14018</v>
      </c>
      <c r="C7179" s="64">
        <v>0</v>
      </c>
    </row>
    <row r="7180" spans="1:3">
      <c r="A7180" s="59" t="s">
        <v>14019</v>
      </c>
      <c r="B7180" s="60" t="s">
        <v>14020</v>
      </c>
      <c r="C7180" s="61">
        <v>0</v>
      </c>
    </row>
    <row r="7181" spans="1:3">
      <c r="A7181" s="62" t="s">
        <v>14021</v>
      </c>
      <c r="B7181" s="63" t="s">
        <v>14022</v>
      </c>
      <c r="C7181" s="64">
        <v>0</v>
      </c>
    </row>
    <row r="7182" spans="1:3">
      <c r="A7182" s="59" t="s">
        <v>14023</v>
      </c>
      <c r="B7182" s="60" t="s">
        <v>14024</v>
      </c>
      <c r="C7182" s="61">
        <v>0</v>
      </c>
    </row>
    <row r="7183" spans="1:3">
      <c r="A7183" s="62" t="s">
        <v>14025</v>
      </c>
      <c r="B7183" s="63" t="s">
        <v>14026</v>
      </c>
      <c r="C7183" s="64">
        <v>0</v>
      </c>
    </row>
    <row r="7184" spans="1:3">
      <c r="A7184" s="59" t="s">
        <v>14027</v>
      </c>
      <c r="B7184" s="60" t="s">
        <v>14028</v>
      </c>
      <c r="C7184" s="61">
        <v>0</v>
      </c>
    </row>
    <row r="7185" spans="1:3">
      <c r="A7185" s="62" t="s">
        <v>14029</v>
      </c>
      <c r="B7185" s="63" t="s">
        <v>14030</v>
      </c>
      <c r="C7185" s="64">
        <v>3.1</v>
      </c>
    </row>
    <row r="7186" spans="1:3">
      <c r="A7186" s="59" t="s">
        <v>14031</v>
      </c>
      <c r="B7186" s="60" t="s">
        <v>14032</v>
      </c>
      <c r="C7186" s="61">
        <v>0.315</v>
      </c>
    </row>
    <row r="7187" spans="1:3">
      <c r="A7187" s="62" t="s">
        <v>14033</v>
      </c>
      <c r="B7187" s="63" t="s">
        <v>14034</v>
      </c>
      <c r="C7187" s="64">
        <v>0</v>
      </c>
    </row>
    <row r="7188" spans="1:3">
      <c r="A7188" s="59" t="s">
        <v>14035</v>
      </c>
      <c r="B7188" s="60" t="s">
        <v>14036</v>
      </c>
      <c r="C7188" s="61">
        <v>0</v>
      </c>
    </row>
    <row r="7189" spans="1:3">
      <c r="A7189" s="62" t="s">
        <v>14037</v>
      </c>
      <c r="B7189" s="63" t="s">
        <v>14038</v>
      </c>
      <c r="C7189" s="64">
        <v>0</v>
      </c>
    </row>
    <row r="7190" spans="1:3">
      <c r="A7190" s="59" t="s">
        <v>14039</v>
      </c>
      <c r="B7190" s="60" t="s">
        <v>14040</v>
      </c>
      <c r="C7190" s="61">
        <v>0</v>
      </c>
    </row>
    <row r="7191" spans="1:3">
      <c r="A7191" s="62" t="s">
        <v>14041</v>
      </c>
      <c r="B7191" s="63" t="s">
        <v>14040</v>
      </c>
      <c r="C7191" s="64">
        <v>0</v>
      </c>
    </row>
    <row r="7192" spans="1:3">
      <c r="A7192" s="59" t="s">
        <v>14042</v>
      </c>
      <c r="B7192" s="60" t="s">
        <v>14043</v>
      </c>
      <c r="C7192" s="61">
        <v>0</v>
      </c>
    </row>
    <row r="7193" spans="1:3">
      <c r="A7193" s="62" t="s">
        <v>14044</v>
      </c>
      <c r="B7193" s="63" t="s">
        <v>14045</v>
      </c>
      <c r="C7193" s="64">
        <v>0.187</v>
      </c>
    </row>
    <row r="7194" spans="1:3">
      <c r="A7194" s="59" t="s">
        <v>14046</v>
      </c>
      <c r="B7194" s="60" t="s">
        <v>14047</v>
      </c>
      <c r="C7194" s="61">
        <v>0</v>
      </c>
    </row>
    <row r="7195" spans="1:3">
      <c r="A7195" s="62" t="s">
        <v>14048</v>
      </c>
      <c r="B7195" s="63" t="s">
        <v>14049</v>
      </c>
      <c r="C7195" s="64">
        <v>0</v>
      </c>
    </row>
    <row r="7196" spans="1:3">
      <c r="A7196" s="59" t="s">
        <v>14050</v>
      </c>
      <c r="B7196" s="60" t="s">
        <v>14051</v>
      </c>
      <c r="C7196" s="61">
        <v>0</v>
      </c>
    </row>
    <row r="7197" spans="1:3">
      <c r="A7197" s="62" t="s">
        <v>14052</v>
      </c>
      <c r="B7197" s="63" t="s">
        <v>14053</v>
      </c>
      <c r="C7197" s="64">
        <v>0</v>
      </c>
    </row>
    <row r="7198" spans="1:3">
      <c r="A7198" s="59" t="s">
        <v>14054</v>
      </c>
      <c r="B7198" s="60" t="s">
        <v>14055</v>
      </c>
      <c r="C7198" s="61">
        <v>0</v>
      </c>
    </row>
    <row r="7199" spans="1:3">
      <c r="A7199" s="62" t="s">
        <v>14056</v>
      </c>
      <c r="B7199" s="63" t="s">
        <v>14057</v>
      </c>
      <c r="C7199" s="64">
        <v>0</v>
      </c>
    </row>
    <row r="7200" spans="1:3">
      <c r="A7200" s="59" t="s">
        <v>14058</v>
      </c>
      <c r="B7200" s="60" t="s">
        <v>14059</v>
      </c>
      <c r="C7200" s="61">
        <v>0</v>
      </c>
    </row>
    <row r="7201" spans="1:3">
      <c r="A7201" s="62" t="s">
        <v>14060</v>
      </c>
      <c r="B7201" s="63" t="s">
        <v>14061</v>
      </c>
      <c r="C7201" s="64">
        <v>0</v>
      </c>
    </row>
    <row r="7202" spans="1:3">
      <c r="A7202" s="59" t="s">
        <v>14062</v>
      </c>
      <c r="B7202" s="60" t="s">
        <v>14063</v>
      </c>
      <c r="C7202" s="61">
        <v>0</v>
      </c>
    </row>
    <row r="7203" spans="1:3">
      <c r="A7203" s="62" t="s">
        <v>14064</v>
      </c>
      <c r="B7203" s="63" t="s">
        <v>14065</v>
      </c>
      <c r="C7203" s="64">
        <v>7.2999999999999995E-2</v>
      </c>
    </row>
    <row r="7204" spans="1:3">
      <c r="A7204" s="59" t="s">
        <v>14066</v>
      </c>
      <c r="B7204" s="60" t="s">
        <v>14067</v>
      </c>
      <c r="C7204" s="61">
        <v>0</v>
      </c>
    </row>
    <row r="7205" spans="1:3">
      <c r="A7205" s="62" t="s">
        <v>14068</v>
      </c>
      <c r="B7205" s="63" t="s">
        <v>14069</v>
      </c>
      <c r="C7205" s="64">
        <v>0</v>
      </c>
    </row>
    <row r="7206" spans="1:3">
      <c r="A7206" s="59" t="s">
        <v>14070</v>
      </c>
      <c r="B7206" s="60" t="s">
        <v>14071</v>
      </c>
      <c r="C7206" s="61">
        <v>0</v>
      </c>
    </row>
    <row r="7207" spans="1:3">
      <c r="A7207" s="62" t="s">
        <v>14072</v>
      </c>
      <c r="B7207" s="63" t="s">
        <v>14073</v>
      </c>
      <c r="C7207" s="64">
        <v>0</v>
      </c>
    </row>
    <row r="7208" spans="1:3">
      <c r="A7208" s="59" t="s">
        <v>14074</v>
      </c>
      <c r="B7208" s="60" t="s">
        <v>14075</v>
      </c>
      <c r="C7208" s="61">
        <v>0</v>
      </c>
    </row>
    <row r="7209" spans="1:3">
      <c r="A7209" s="62" t="s">
        <v>14076</v>
      </c>
      <c r="B7209" s="63" t="s">
        <v>14077</v>
      </c>
      <c r="C7209" s="64">
        <v>0</v>
      </c>
    </row>
    <row r="7210" spans="1:3">
      <c r="A7210" s="59" t="s">
        <v>14078</v>
      </c>
      <c r="B7210" s="60" t="s">
        <v>14079</v>
      </c>
      <c r="C7210" s="61">
        <v>0</v>
      </c>
    </row>
    <row r="7211" spans="1:3">
      <c r="A7211" s="62" t="s">
        <v>14080</v>
      </c>
      <c r="B7211" s="63" t="s">
        <v>14081</v>
      </c>
      <c r="C7211" s="64">
        <v>0</v>
      </c>
    </row>
    <row r="7212" spans="1:3">
      <c r="A7212" s="59" t="s">
        <v>14082</v>
      </c>
      <c r="B7212" s="60" t="s">
        <v>14083</v>
      </c>
      <c r="C7212" s="61">
        <v>0</v>
      </c>
    </row>
    <row r="7213" spans="1:3">
      <c r="A7213" s="62" t="s">
        <v>14084</v>
      </c>
      <c r="B7213" s="63" t="s">
        <v>14085</v>
      </c>
      <c r="C7213" s="64">
        <v>0</v>
      </c>
    </row>
    <row r="7214" spans="1:3">
      <c r="A7214" s="59" t="s">
        <v>14086</v>
      </c>
      <c r="B7214" s="60" t="s">
        <v>14087</v>
      </c>
      <c r="C7214" s="61">
        <v>0</v>
      </c>
    </row>
    <row r="7215" spans="1:3">
      <c r="A7215" s="62" t="s">
        <v>14088</v>
      </c>
      <c r="B7215" s="63" t="s">
        <v>14089</v>
      </c>
      <c r="C7215" s="64">
        <v>0</v>
      </c>
    </row>
    <row r="7216" spans="1:3">
      <c r="A7216" s="59" t="s">
        <v>14090</v>
      </c>
      <c r="B7216" s="60" t="s">
        <v>14091</v>
      </c>
      <c r="C7216" s="61">
        <v>0</v>
      </c>
    </row>
    <row r="7217" spans="1:3">
      <c r="A7217" s="62" t="s">
        <v>14092</v>
      </c>
      <c r="B7217" s="63" t="s">
        <v>14093</v>
      </c>
      <c r="C7217" s="64">
        <v>0</v>
      </c>
    </row>
    <row r="7218" spans="1:3">
      <c r="A7218" s="59" t="s">
        <v>14094</v>
      </c>
      <c r="B7218" s="60" t="s">
        <v>14095</v>
      </c>
      <c r="C7218" s="61">
        <v>0</v>
      </c>
    </row>
    <row r="7219" spans="1:3">
      <c r="A7219" s="62" t="s">
        <v>14096</v>
      </c>
      <c r="B7219" s="63" t="s">
        <v>14097</v>
      </c>
      <c r="C7219" s="64">
        <v>0</v>
      </c>
    </row>
    <row r="7220" spans="1:3">
      <c r="A7220" s="59" t="s">
        <v>14098</v>
      </c>
      <c r="B7220" s="60" t="s">
        <v>14099</v>
      </c>
      <c r="C7220" s="61">
        <v>0</v>
      </c>
    </row>
    <row r="7221" spans="1:3">
      <c r="A7221" s="62" t="s">
        <v>14100</v>
      </c>
      <c r="B7221" s="63" t="s">
        <v>14101</v>
      </c>
      <c r="C7221" s="64">
        <v>0</v>
      </c>
    </row>
    <row r="7222" spans="1:3">
      <c r="A7222" s="59" t="s">
        <v>14102</v>
      </c>
      <c r="B7222" s="60" t="s">
        <v>14103</v>
      </c>
      <c r="C7222" s="61">
        <v>0</v>
      </c>
    </row>
    <row r="7223" spans="1:3">
      <c r="A7223" s="62" t="s">
        <v>14104</v>
      </c>
      <c r="B7223" s="63" t="s">
        <v>9233</v>
      </c>
      <c r="C7223" s="64">
        <v>0</v>
      </c>
    </row>
    <row r="7224" spans="1:3">
      <c r="A7224" s="59" t="s">
        <v>14105</v>
      </c>
      <c r="B7224" s="60" t="s">
        <v>14106</v>
      </c>
      <c r="C7224" s="61">
        <v>0</v>
      </c>
    </row>
    <row r="7225" spans="1:3">
      <c r="A7225" s="62" t="s">
        <v>14107</v>
      </c>
      <c r="B7225" s="63" t="s">
        <v>14108</v>
      </c>
      <c r="C7225" s="64">
        <v>0</v>
      </c>
    </row>
    <row r="7226" spans="1:3">
      <c r="A7226" s="59" t="s">
        <v>14109</v>
      </c>
      <c r="B7226" s="60" t="s">
        <v>14110</v>
      </c>
      <c r="C7226" s="61">
        <v>0</v>
      </c>
    </row>
    <row r="7227" spans="1:3">
      <c r="A7227" s="62" t="s">
        <v>14111</v>
      </c>
      <c r="B7227" s="63" t="s">
        <v>14112</v>
      </c>
      <c r="C7227" s="64">
        <v>0</v>
      </c>
    </row>
    <row r="7228" spans="1:3">
      <c r="A7228" s="59" t="s">
        <v>14113</v>
      </c>
      <c r="B7228" s="60" t="s">
        <v>14114</v>
      </c>
      <c r="C7228" s="61">
        <v>0</v>
      </c>
    </row>
    <row r="7229" spans="1:3">
      <c r="A7229" s="62" t="s">
        <v>14115</v>
      </c>
      <c r="B7229" s="63" t="s">
        <v>14116</v>
      </c>
      <c r="C7229" s="64">
        <v>0</v>
      </c>
    </row>
    <row r="7230" spans="1:3">
      <c r="A7230" s="59" t="s">
        <v>14117</v>
      </c>
      <c r="B7230" s="60" t="s">
        <v>14118</v>
      </c>
      <c r="C7230" s="61">
        <v>0</v>
      </c>
    </row>
    <row r="7231" spans="1:3">
      <c r="A7231" s="62" t="s">
        <v>14119</v>
      </c>
      <c r="B7231" s="63" t="s">
        <v>14120</v>
      </c>
      <c r="C7231" s="64">
        <v>0</v>
      </c>
    </row>
    <row r="7232" spans="1:3">
      <c r="A7232" s="59" t="s">
        <v>14121</v>
      </c>
      <c r="B7232" s="60" t="s">
        <v>14122</v>
      </c>
      <c r="C7232" s="61">
        <v>0</v>
      </c>
    </row>
    <row r="7233" spans="1:3">
      <c r="A7233" s="62" t="s">
        <v>14123</v>
      </c>
      <c r="B7233" s="63" t="s">
        <v>14124</v>
      </c>
      <c r="C7233" s="64">
        <v>0</v>
      </c>
    </row>
    <row r="7234" spans="1:3">
      <c r="A7234" s="59" t="s">
        <v>14125</v>
      </c>
      <c r="B7234" s="60" t="s">
        <v>14126</v>
      </c>
      <c r="C7234" s="61">
        <v>0</v>
      </c>
    </row>
    <row r="7235" spans="1:3">
      <c r="A7235" s="62" t="s">
        <v>14127</v>
      </c>
      <c r="B7235" s="63" t="s">
        <v>14128</v>
      </c>
      <c r="C7235" s="64">
        <v>0</v>
      </c>
    </row>
    <row r="7236" spans="1:3">
      <c r="A7236" s="59" t="s">
        <v>14129</v>
      </c>
      <c r="B7236" s="60" t="s">
        <v>14130</v>
      </c>
      <c r="C7236" s="61">
        <v>0</v>
      </c>
    </row>
    <row r="7237" spans="1:3">
      <c r="A7237" s="62" t="s">
        <v>14131</v>
      </c>
      <c r="B7237" s="63" t="s">
        <v>14132</v>
      </c>
      <c r="C7237" s="64">
        <v>0</v>
      </c>
    </row>
    <row r="7238" spans="1:3">
      <c r="A7238" s="59" t="s">
        <v>14133</v>
      </c>
      <c r="B7238" s="60" t="s">
        <v>14134</v>
      </c>
      <c r="C7238" s="61">
        <v>0</v>
      </c>
    </row>
    <row r="7239" spans="1:3">
      <c r="A7239" s="62" t="s">
        <v>14135</v>
      </c>
      <c r="B7239" s="63" t="s">
        <v>14136</v>
      </c>
      <c r="C7239" s="64">
        <v>0</v>
      </c>
    </row>
    <row r="7240" spans="1:3">
      <c r="A7240" s="59" t="s">
        <v>14137</v>
      </c>
      <c r="B7240" s="60" t="s">
        <v>14138</v>
      </c>
      <c r="C7240" s="61">
        <v>0</v>
      </c>
    </row>
    <row r="7241" spans="1:3">
      <c r="A7241" s="62" t="s">
        <v>14139</v>
      </c>
      <c r="B7241" s="63" t="s">
        <v>14140</v>
      </c>
      <c r="C7241" s="64">
        <v>0</v>
      </c>
    </row>
    <row r="7242" spans="1:3">
      <c r="A7242" s="59" t="s">
        <v>14141</v>
      </c>
      <c r="B7242" s="60" t="s">
        <v>14142</v>
      </c>
      <c r="C7242" s="61">
        <v>0</v>
      </c>
    </row>
    <row r="7243" spans="1:3">
      <c r="A7243" s="62" t="s">
        <v>14143</v>
      </c>
      <c r="B7243" s="63" t="s">
        <v>14144</v>
      </c>
      <c r="C7243" s="64">
        <v>0</v>
      </c>
    </row>
    <row r="7244" spans="1:3">
      <c r="A7244" s="59" t="s">
        <v>14145</v>
      </c>
      <c r="B7244" s="60" t="s">
        <v>14146</v>
      </c>
      <c r="C7244" s="61">
        <v>0</v>
      </c>
    </row>
    <row r="7245" spans="1:3">
      <c r="A7245" s="62" t="s">
        <v>14147</v>
      </c>
      <c r="B7245" s="63" t="s">
        <v>14148</v>
      </c>
      <c r="C7245" s="64">
        <v>0</v>
      </c>
    </row>
    <row r="7246" spans="1:3">
      <c r="A7246" s="59" t="s">
        <v>14149</v>
      </c>
      <c r="B7246" s="60" t="s">
        <v>14150</v>
      </c>
      <c r="C7246" s="61">
        <v>0</v>
      </c>
    </row>
    <row r="7247" spans="1:3">
      <c r="A7247" s="62" t="s">
        <v>14151</v>
      </c>
      <c r="B7247" s="63" t="s">
        <v>14150</v>
      </c>
      <c r="C7247" s="64">
        <v>0</v>
      </c>
    </row>
    <row r="7248" spans="1:3">
      <c r="A7248" s="59" t="s">
        <v>14152</v>
      </c>
      <c r="B7248" s="60" t="s">
        <v>14153</v>
      </c>
      <c r="C7248" s="61">
        <v>0</v>
      </c>
    </row>
    <row r="7249" spans="1:3">
      <c r="A7249" s="62" t="s">
        <v>14154</v>
      </c>
      <c r="B7249" s="63" t="s">
        <v>14153</v>
      </c>
      <c r="C7249" s="64">
        <v>0</v>
      </c>
    </row>
    <row r="7250" spans="1:3">
      <c r="A7250" s="59" t="s">
        <v>14155</v>
      </c>
      <c r="B7250" s="60" t="s">
        <v>14156</v>
      </c>
      <c r="C7250" s="61">
        <v>0</v>
      </c>
    </row>
    <row r="7251" spans="1:3">
      <c r="A7251" s="62" t="s">
        <v>14157</v>
      </c>
      <c r="B7251" s="63" t="s">
        <v>14156</v>
      </c>
      <c r="C7251" s="64">
        <v>0</v>
      </c>
    </row>
    <row r="7252" spans="1:3">
      <c r="A7252" s="59" t="s">
        <v>14158</v>
      </c>
      <c r="B7252" s="60" t="s">
        <v>1908</v>
      </c>
      <c r="C7252" s="61">
        <v>0</v>
      </c>
    </row>
    <row r="7253" spans="1:3">
      <c r="A7253" s="62" t="s">
        <v>14159</v>
      </c>
      <c r="B7253" s="63" t="s">
        <v>14160</v>
      </c>
      <c r="C7253" s="64">
        <v>0</v>
      </c>
    </row>
    <row r="7254" spans="1:3">
      <c r="A7254" s="59" t="s">
        <v>14161</v>
      </c>
      <c r="B7254" s="60" t="s">
        <v>14160</v>
      </c>
      <c r="C7254" s="61">
        <v>0</v>
      </c>
    </row>
    <row r="7255" spans="1:3">
      <c r="A7255" s="62" t="s">
        <v>14162</v>
      </c>
      <c r="B7255" s="63" t="s">
        <v>14163</v>
      </c>
      <c r="C7255" s="64">
        <v>0</v>
      </c>
    </row>
    <row r="7256" spans="1:3">
      <c r="A7256" s="59" t="s">
        <v>14164</v>
      </c>
      <c r="B7256" s="60" t="s">
        <v>14163</v>
      </c>
      <c r="C7256" s="61">
        <v>0</v>
      </c>
    </row>
    <row r="7257" spans="1:3">
      <c r="A7257" s="62" t="s">
        <v>14165</v>
      </c>
      <c r="B7257" s="63" t="s">
        <v>14166</v>
      </c>
      <c r="C7257" s="64">
        <v>0</v>
      </c>
    </row>
    <row r="7258" spans="1:3">
      <c r="A7258" s="59" t="s">
        <v>14167</v>
      </c>
      <c r="B7258" s="60" t="s">
        <v>14166</v>
      </c>
      <c r="C7258" s="61">
        <v>0</v>
      </c>
    </row>
    <row r="7259" spans="1:3">
      <c r="A7259" s="62" t="s">
        <v>14168</v>
      </c>
      <c r="B7259" s="63" t="s">
        <v>14169</v>
      </c>
      <c r="C7259" s="64">
        <v>0</v>
      </c>
    </row>
    <row r="7260" spans="1:3">
      <c r="A7260" s="59" t="s">
        <v>14170</v>
      </c>
      <c r="B7260" s="60" t="s">
        <v>14169</v>
      </c>
      <c r="C7260" s="61">
        <v>0</v>
      </c>
    </row>
    <row r="7261" spans="1:3">
      <c r="A7261" s="62" t="s">
        <v>14171</v>
      </c>
      <c r="B7261" s="63" t="s">
        <v>14172</v>
      </c>
      <c r="C7261" s="64">
        <v>0</v>
      </c>
    </row>
    <row r="7262" spans="1:3">
      <c r="A7262" s="59" t="s">
        <v>14173</v>
      </c>
      <c r="B7262" s="60" t="s">
        <v>14172</v>
      </c>
      <c r="C7262" s="61">
        <v>0</v>
      </c>
    </row>
    <row r="7263" spans="1:3">
      <c r="A7263" s="62" t="s">
        <v>14174</v>
      </c>
      <c r="B7263" s="63" t="s">
        <v>14175</v>
      </c>
      <c r="C7263" s="64">
        <v>0</v>
      </c>
    </row>
    <row r="7264" spans="1:3">
      <c r="A7264" s="59" t="s">
        <v>14176</v>
      </c>
      <c r="B7264" s="60" t="s">
        <v>14177</v>
      </c>
      <c r="C7264" s="61">
        <v>0</v>
      </c>
    </row>
    <row r="7265" spans="1:3">
      <c r="A7265" s="62" t="s">
        <v>14178</v>
      </c>
      <c r="B7265" s="63" t="s">
        <v>14179</v>
      </c>
      <c r="C7265" s="64">
        <v>0</v>
      </c>
    </row>
    <row r="7266" spans="1:3">
      <c r="A7266" s="59" t="s">
        <v>14180</v>
      </c>
      <c r="B7266" s="60" t="s">
        <v>14181</v>
      </c>
      <c r="C7266" s="61">
        <v>0</v>
      </c>
    </row>
    <row r="7267" spans="1:3">
      <c r="A7267" s="62" t="s">
        <v>14182</v>
      </c>
      <c r="B7267" s="63" t="s">
        <v>14183</v>
      </c>
      <c r="C7267" s="64">
        <v>0</v>
      </c>
    </row>
    <row r="7268" spans="1:3">
      <c r="A7268" s="59" t="s">
        <v>14184</v>
      </c>
      <c r="B7268" s="60" t="s">
        <v>14185</v>
      </c>
      <c r="C7268" s="61">
        <v>0</v>
      </c>
    </row>
    <row r="7269" spans="1:3">
      <c r="A7269" s="62" t="s">
        <v>14186</v>
      </c>
      <c r="B7269" s="63" t="s">
        <v>14187</v>
      </c>
      <c r="C7269" s="64">
        <v>0</v>
      </c>
    </row>
    <row r="7270" spans="1:3">
      <c r="A7270" s="59" t="s">
        <v>14188</v>
      </c>
      <c r="B7270" s="60" t="s">
        <v>14189</v>
      </c>
      <c r="C7270" s="61">
        <v>0</v>
      </c>
    </row>
    <row r="7271" spans="1:3">
      <c r="A7271" s="62" t="s">
        <v>14190</v>
      </c>
      <c r="B7271" s="63" t="s">
        <v>14191</v>
      </c>
      <c r="C7271" s="64">
        <v>0</v>
      </c>
    </row>
    <row r="7272" spans="1:3">
      <c r="A7272" s="59" t="s">
        <v>14192</v>
      </c>
      <c r="B7272" s="60" t="s">
        <v>14193</v>
      </c>
      <c r="C7272" s="61">
        <v>0</v>
      </c>
    </row>
    <row r="7273" spans="1:3">
      <c r="A7273" s="62" t="s">
        <v>14194</v>
      </c>
      <c r="B7273" s="63" t="s">
        <v>14193</v>
      </c>
      <c r="C7273" s="64">
        <v>0</v>
      </c>
    </row>
    <row r="7274" spans="1:3">
      <c r="A7274" s="59" t="s">
        <v>14195</v>
      </c>
      <c r="B7274" s="60" t="s">
        <v>14193</v>
      </c>
      <c r="C7274" s="61">
        <v>0</v>
      </c>
    </row>
    <row r="7275" spans="1:3">
      <c r="A7275" s="62" t="s">
        <v>14196</v>
      </c>
      <c r="B7275" s="63" t="s">
        <v>14193</v>
      </c>
      <c r="C7275" s="64">
        <v>0</v>
      </c>
    </row>
    <row r="7276" spans="1:3">
      <c r="A7276" s="59" t="s">
        <v>14197</v>
      </c>
      <c r="B7276" s="60" t="s">
        <v>14193</v>
      </c>
      <c r="C7276" s="61">
        <v>0</v>
      </c>
    </row>
    <row r="7277" spans="1:3">
      <c r="A7277" s="62" t="s">
        <v>14198</v>
      </c>
      <c r="B7277" s="63" t="s">
        <v>14193</v>
      </c>
      <c r="C7277" s="64">
        <v>0</v>
      </c>
    </row>
    <row r="7278" spans="1:3">
      <c r="A7278" s="59" t="s">
        <v>14199</v>
      </c>
      <c r="B7278" s="60" t="s">
        <v>14193</v>
      </c>
      <c r="C7278" s="61">
        <v>0</v>
      </c>
    </row>
    <row r="7279" spans="1:3">
      <c r="A7279" s="62" t="s">
        <v>14200</v>
      </c>
      <c r="B7279" s="63" t="s">
        <v>14193</v>
      </c>
      <c r="C7279" s="64">
        <v>0</v>
      </c>
    </row>
    <row r="7280" spans="1:3">
      <c r="A7280" s="59" t="s">
        <v>14201</v>
      </c>
      <c r="B7280" s="60" t="s">
        <v>14193</v>
      </c>
      <c r="C7280" s="61">
        <v>0</v>
      </c>
    </row>
    <row r="7281" spans="1:3">
      <c r="A7281" s="62" t="s">
        <v>14202</v>
      </c>
      <c r="B7281" s="63" t="s">
        <v>14193</v>
      </c>
      <c r="C7281" s="64">
        <v>0</v>
      </c>
    </row>
    <row r="7282" spans="1:3">
      <c r="A7282" s="59" t="s">
        <v>14203</v>
      </c>
      <c r="B7282" s="60" t="s">
        <v>14193</v>
      </c>
      <c r="C7282" s="61">
        <v>0</v>
      </c>
    </row>
    <row r="7283" spans="1:3">
      <c r="A7283" s="62" t="s">
        <v>14204</v>
      </c>
      <c r="B7283" s="63" t="s">
        <v>14193</v>
      </c>
      <c r="C7283" s="64">
        <v>0</v>
      </c>
    </row>
    <row r="7284" spans="1:3">
      <c r="A7284" s="59" t="s">
        <v>14205</v>
      </c>
      <c r="B7284" s="60" t="s">
        <v>14193</v>
      </c>
      <c r="C7284" s="61">
        <v>0</v>
      </c>
    </row>
    <row r="7285" spans="1:3">
      <c r="A7285" s="62" t="s">
        <v>14206</v>
      </c>
      <c r="B7285" s="63" t="s">
        <v>14193</v>
      </c>
      <c r="C7285" s="64">
        <v>0</v>
      </c>
    </row>
    <row r="7286" spans="1:3">
      <c r="A7286" s="59" t="s">
        <v>14207</v>
      </c>
      <c r="B7286" s="60" t="s">
        <v>14193</v>
      </c>
      <c r="C7286" s="61">
        <v>0</v>
      </c>
    </row>
    <row r="7287" spans="1:3">
      <c r="A7287" s="62" t="s">
        <v>14208</v>
      </c>
      <c r="B7287" s="63" t="s">
        <v>14193</v>
      </c>
      <c r="C7287" s="64">
        <v>0</v>
      </c>
    </row>
    <row r="7288" spans="1:3">
      <c r="A7288" s="59" t="s">
        <v>14209</v>
      </c>
      <c r="B7288" s="60" t="s">
        <v>14193</v>
      </c>
      <c r="C7288" s="61">
        <v>0</v>
      </c>
    </row>
    <row r="7289" spans="1:3">
      <c r="A7289" s="62" t="s">
        <v>14210</v>
      </c>
      <c r="B7289" s="63" t="s">
        <v>14193</v>
      </c>
      <c r="C7289" s="64">
        <v>0</v>
      </c>
    </row>
    <row r="7290" spans="1:3">
      <c r="A7290" s="59" t="s">
        <v>14211</v>
      </c>
      <c r="B7290" s="60" t="s">
        <v>14193</v>
      </c>
      <c r="C7290" s="61">
        <v>0</v>
      </c>
    </row>
    <row r="7291" spans="1:3">
      <c r="A7291" s="62" t="s">
        <v>14212</v>
      </c>
      <c r="B7291" s="63" t="s">
        <v>14193</v>
      </c>
      <c r="C7291" s="64">
        <v>0</v>
      </c>
    </row>
    <row r="7292" spans="1:3">
      <c r="A7292" s="59" t="s">
        <v>14213</v>
      </c>
      <c r="B7292" s="60" t="s">
        <v>14193</v>
      </c>
      <c r="C7292" s="61">
        <v>0</v>
      </c>
    </row>
    <row r="7293" spans="1:3">
      <c r="A7293" s="62" t="s">
        <v>14214</v>
      </c>
      <c r="B7293" s="63" t="s">
        <v>14193</v>
      </c>
      <c r="C7293" s="64">
        <v>0</v>
      </c>
    </row>
    <row r="7294" spans="1:3">
      <c r="A7294" s="59" t="s">
        <v>14215</v>
      </c>
      <c r="B7294" s="60" t="s">
        <v>14193</v>
      </c>
      <c r="C7294" s="61">
        <v>0</v>
      </c>
    </row>
    <row r="7295" spans="1:3">
      <c r="A7295" s="62" t="s">
        <v>14216</v>
      </c>
      <c r="B7295" s="63" t="s">
        <v>14193</v>
      </c>
      <c r="C7295" s="64">
        <v>0</v>
      </c>
    </row>
    <row r="7296" spans="1:3">
      <c r="A7296" s="59" t="s">
        <v>14217</v>
      </c>
      <c r="B7296" s="60" t="s">
        <v>14193</v>
      </c>
      <c r="C7296" s="61">
        <v>0</v>
      </c>
    </row>
    <row r="7297" spans="1:3">
      <c r="A7297" s="62" t="s">
        <v>14218</v>
      </c>
      <c r="B7297" s="63" t="s">
        <v>14193</v>
      </c>
      <c r="C7297" s="64">
        <v>0</v>
      </c>
    </row>
    <row r="7298" spans="1:3">
      <c r="A7298" s="59" t="s">
        <v>14219</v>
      </c>
      <c r="B7298" s="60" t="s">
        <v>14193</v>
      </c>
      <c r="C7298" s="61">
        <v>0</v>
      </c>
    </row>
    <row r="7299" spans="1:3">
      <c r="A7299" s="62" t="s">
        <v>14220</v>
      </c>
      <c r="B7299" s="63" t="s">
        <v>14193</v>
      </c>
      <c r="C7299" s="64">
        <v>0</v>
      </c>
    </row>
    <row r="7300" spans="1:3">
      <c r="A7300" s="59" t="s">
        <v>14221</v>
      </c>
      <c r="B7300" s="60" t="s">
        <v>14193</v>
      </c>
      <c r="C7300" s="61">
        <v>0</v>
      </c>
    </row>
    <row r="7301" spans="1:3">
      <c r="A7301" s="62" t="s">
        <v>14222</v>
      </c>
      <c r="B7301" s="63" t="s">
        <v>14193</v>
      </c>
      <c r="C7301" s="64">
        <v>0</v>
      </c>
    </row>
    <row r="7302" spans="1:3">
      <c r="A7302" s="59" t="s">
        <v>14223</v>
      </c>
      <c r="B7302" s="60" t="s">
        <v>14193</v>
      </c>
      <c r="C7302" s="61">
        <v>0</v>
      </c>
    </row>
    <row r="7303" spans="1:3">
      <c r="A7303" s="62" t="s">
        <v>14224</v>
      </c>
      <c r="B7303" s="63" t="s">
        <v>14193</v>
      </c>
      <c r="C7303" s="64">
        <v>0</v>
      </c>
    </row>
    <row r="7304" spans="1:3">
      <c r="A7304" s="59" t="s">
        <v>14225</v>
      </c>
      <c r="B7304" s="60" t="s">
        <v>14226</v>
      </c>
      <c r="C7304" s="61">
        <v>0</v>
      </c>
    </row>
    <row r="7305" spans="1:3">
      <c r="A7305" s="62" t="s">
        <v>14227</v>
      </c>
      <c r="B7305" s="63" t="s">
        <v>14226</v>
      </c>
      <c r="C7305" s="64">
        <v>0</v>
      </c>
    </row>
    <row r="7306" spans="1:3">
      <c r="A7306" s="59" t="s">
        <v>14228</v>
      </c>
      <c r="B7306" s="60" t="s">
        <v>14226</v>
      </c>
      <c r="C7306" s="61">
        <v>0</v>
      </c>
    </row>
    <row r="7307" spans="1:3">
      <c r="A7307" s="62" t="s">
        <v>14229</v>
      </c>
      <c r="B7307" s="63" t="s">
        <v>14193</v>
      </c>
      <c r="C7307" s="64">
        <v>0</v>
      </c>
    </row>
    <row r="7308" spans="1:3">
      <c r="A7308" s="59" t="s">
        <v>14230</v>
      </c>
      <c r="B7308" s="60" t="s">
        <v>14193</v>
      </c>
      <c r="C7308" s="61">
        <v>0</v>
      </c>
    </row>
    <row r="7309" spans="1:3">
      <c r="A7309" s="62" t="s">
        <v>14231</v>
      </c>
      <c r="B7309" s="63" t="s">
        <v>14232</v>
      </c>
      <c r="C7309" s="64">
        <v>0</v>
      </c>
    </row>
    <row r="7310" spans="1:3">
      <c r="A7310" s="59" t="s">
        <v>14233</v>
      </c>
      <c r="B7310" s="60" t="s">
        <v>14193</v>
      </c>
      <c r="C7310" s="61">
        <v>0</v>
      </c>
    </row>
    <row r="7311" spans="1:3">
      <c r="A7311" s="62" t="s">
        <v>14234</v>
      </c>
      <c r="B7311" s="63" t="s">
        <v>14193</v>
      </c>
      <c r="C7311" s="64">
        <v>0</v>
      </c>
    </row>
    <row r="7312" spans="1:3">
      <c r="A7312" s="59" t="s">
        <v>14235</v>
      </c>
      <c r="B7312" s="60" t="s">
        <v>14193</v>
      </c>
      <c r="C7312" s="61">
        <v>0</v>
      </c>
    </row>
    <row r="7313" spans="1:3">
      <c r="A7313" s="62" t="s">
        <v>14236</v>
      </c>
      <c r="B7313" s="63" t="s">
        <v>14193</v>
      </c>
      <c r="C7313" s="64">
        <v>0</v>
      </c>
    </row>
    <row r="7314" spans="1:3">
      <c r="A7314" s="59" t="s">
        <v>14237</v>
      </c>
      <c r="B7314" s="60" t="s">
        <v>14193</v>
      </c>
      <c r="C7314" s="61">
        <v>0</v>
      </c>
    </row>
    <row r="7315" spans="1:3">
      <c r="A7315" s="62" t="s">
        <v>14238</v>
      </c>
      <c r="B7315" s="63" t="s">
        <v>14193</v>
      </c>
      <c r="C7315" s="64">
        <v>0</v>
      </c>
    </row>
    <row r="7316" spans="1:3">
      <c r="A7316" s="59" t="s">
        <v>14239</v>
      </c>
      <c r="B7316" s="60" t="s">
        <v>14193</v>
      </c>
      <c r="C7316" s="61">
        <v>0</v>
      </c>
    </row>
    <row r="7317" spans="1:3">
      <c r="A7317" s="62" t="s">
        <v>14240</v>
      </c>
      <c r="B7317" s="63" t="s">
        <v>14193</v>
      </c>
      <c r="C7317" s="64">
        <v>0</v>
      </c>
    </row>
    <row r="7318" spans="1:3">
      <c r="A7318" s="59" t="s">
        <v>14241</v>
      </c>
      <c r="B7318" s="60" t="s">
        <v>14193</v>
      </c>
      <c r="C7318" s="61">
        <v>0</v>
      </c>
    </row>
    <row r="7319" spans="1:3">
      <c r="A7319" s="62" t="s">
        <v>14242</v>
      </c>
      <c r="B7319" s="63" t="s">
        <v>14193</v>
      </c>
      <c r="C7319" s="64">
        <v>0</v>
      </c>
    </row>
    <row r="7320" spans="1:3">
      <c r="A7320" s="59" t="s">
        <v>14243</v>
      </c>
      <c r="B7320" s="60" t="s">
        <v>14193</v>
      </c>
      <c r="C7320" s="61">
        <v>0</v>
      </c>
    </row>
    <row r="7321" spans="1:3">
      <c r="A7321" s="62" t="s">
        <v>14244</v>
      </c>
      <c r="B7321" s="63" t="s">
        <v>14193</v>
      </c>
      <c r="C7321" s="64">
        <v>0</v>
      </c>
    </row>
    <row r="7322" spans="1:3">
      <c r="A7322" s="59" t="s">
        <v>14245</v>
      </c>
      <c r="B7322" s="60" t="s">
        <v>14246</v>
      </c>
      <c r="C7322" s="61">
        <v>0</v>
      </c>
    </row>
    <row r="7323" spans="1:3">
      <c r="A7323" s="62" t="s">
        <v>14247</v>
      </c>
      <c r="B7323" s="63" t="s">
        <v>14193</v>
      </c>
      <c r="C7323" s="64">
        <v>0</v>
      </c>
    </row>
    <row r="7324" spans="1:3">
      <c r="A7324" s="59" t="s">
        <v>14248</v>
      </c>
      <c r="B7324" s="60" t="s">
        <v>14193</v>
      </c>
      <c r="C7324" s="61">
        <v>0</v>
      </c>
    </row>
    <row r="7325" spans="1:3">
      <c r="A7325" s="62" t="s">
        <v>14249</v>
      </c>
      <c r="B7325" s="63" t="s">
        <v>14193</v>
      </c>
      <c r="C7325" s="64">
        <v>0</v>
      </c>
    </row>
    <row r="7326" spans="1:3">
      <c r="A7326" s="59" t="s">
        <v>14250</v>
      </c>
      <c r="B7326" s="60" t="s">
        <v>14193</v>
      </c>
      <c r="C7326" s="61">
        <v>0</v>
      </c>
    </row>
    <row r="7327" spans="1:3">
      <c r="A7327" s="62" t="s">
        <v>14251</v>
      </c>
      <c r="B7327" s="63" t="s">
        <v>14193</v>
      </c>
      <c r="C7327" s="64">
        <v>0</v>
      </c>
    </row>
    <row r="7328" spans="1:3">
      <c r="A7328" s="59" t="s">
        <v>14252</v>
      </c>
      <c r="B7328" s="60" t="s">
        <v>14193</v>
      </c>
      <c r="C7328" s="61">
        <v>0</v>
      </c>
    </row>
    <row r="7329" spans="1:3">
      <c r="A7329" s="62" t="s">
        <v>14253</v>
      </c>
      <c r="B7329" s="63" t="s">
        <v>14193</v>
      </c>
      <c r="C7329" s="64">
        <v>0</v>
      </c>
    </row>
    <row r="7330" spans="1:3">
      <c r="A7330" s="59" t="s">
        <v>14254</v>
      </c>
      <c r="B7330" s="60" t="s">
        <v>14193</v>
      </c>
      <c r="C7330" s="61">
        <v>0</v>
      </c>
    </row>
    <row r="7331" spans="1:3">
      <c r="A7331" s="62" t="s">
        <v>14255</v>
      </c>
      <c r="B7331" s="63" t="s">
        <v>14193</v>
      </c>
      <c r="C7331" s="64">
        <v>0</v>
      </c>
    </row>
    <row r="7332" spans="1:3">
      <c r="A7332" s="59" t="s">
        <v>14256</v>
      </c>
      <c r="B7332" s="60" t="s">
        <v>14193</v>
      </c>
      <c r="C7332" s="61">
        <v>0</v>
      </c>
    </row>
    <row r="7333" spans="1:3">
      <c r="A7333" s="62" t="s">
        <v>14257</v>
      </c>
      <c r="B7333" s="63" t="s">
        <v>14193</v>
      </c>
      <c r="C7333" s="64">
        <v>0</v>
      </c>
    </row>
    <row r="7334" spans="1:3">
      <c r="A7334" s="59" t="s">
        <v>14258</v>
      </c>
      <c r="B7334" s="60" t="s">
        <v>14193</v>
      </c>
      <c r="C7334" s="61">
        <v>0</v>
      </c>
    </row>
    <row r="7335" spans="1:3">
      <c r="A7335" s="62" t="s">
        <v>14259</v>
      </c>
      <c r="B7335" s="63" t="s">
        <v>1908</v>
      </c>
      <c r="C7335" s="64">
        <v>0</v>
      </c>
    </row>
    <row r="7336" spans="1:3">
      <c r="A7336" s="59" t="s">
        <v>14260</v>
      </c>
      <c r="B7336" s="60" t="s">
        <v>14261</v>
      </c>
      <c r="C7336" s="61">
        <v>0</v>
      </c>
    </row>
    <row r="7337" spans="1:3">
      <c r="A7337" s="62" t="s">
        <v>14262</v>
      </c>
      <c r="B7337" s="63" t="s">
        <v>14263</v>
      </c>
      <c r="C7337" s="64">
        <v>0</v>
      </c>
    </row>
    <row r="7338" spans="1:3">
      <c r="A7338" s="59" t="s">
        <v>14264</v>
      </c>
      <c r="B7338" s="60" t="s">
        <v>14265</v>
      </c>
      <c r="C7338" s="61">
        <v>0</v>
      </c>
    </row>
    <row r="7339" spans="1:3">
      <c r="A7339" s="62" t="s">
        <v>14266</v>
      </c>
      <c r="B7339" s="63" t="s">
        <v>14267</v>
      </c>
      <c r="C7339" s="64">
        <v>2</v>
      </c>
    </row>
    <row r="7340" spans="1:3">
      <c r="A7340" s="59" t="s">
        <v>14268</v>
      </c>
      <c r="B7340" s="60" t="s">
        <v>14269</v>
      </c>
      <c r="C7340" s="61">
        <v>0</v>
      </c>
    </row>
    <row r="7341" spans="1:3">
      <c r="A7341" s="62" t="s">
        <v>14270</v>
      </c>
      <c r="B7341" s="63" t="s">
        <v>14271</v>
      </c>
      <c r="C7341" s="64">
        <v>0</v>
      </c>
    </row>
    <row r="7342" spans="1:3">
      <c r="A7342" s="59" t="s">
        <v>14272</v>
      </c>
      <c r="B7342" s="60" t="s">
        <v>14273</v>
      </c>
      <c r="C7342" s="61">
        <v>0</v>
      </c>
    </row>
    <row r="7343" spans="1:3">
      <c r="A7343" s="62" t="s">
        <v>14274</v>
      </c>
      <c r="B7343" s="63" t="s">
        <v>14275</v>
      </c>
      <c r="C7343" s="64">
        <v>0</v>
      </c>
    </row>
    <row r="7344" spans="1:3">
      <c r="A7344" s="59" t="s">
        <v>14276</v>
      </c>
      <c r="B7344" s="60" t="s">
        <v>14277</v>
      </c>
      <c r="C7344" s="61">
        <v>0</v>
      </c>
    </row>
    <row r="7345" spans="1:3">
      <c r="A7345" s="62" t="s">
        <v>14278</v>
      </c>
      <c r="B7345" s="63" t="s">
        <v>14279</v>
      </c>
      <c r="C7345" s="64">
        <v>1.8</v>
      </c>
    </row>
    <row r="7346" spans="1:3">
      <c r="A7346" s="59" t="s">
        <v>14280</v>
      </c>
      <c r="B7346" s="60" t="s">
        <v>14281</v>
      </c>
      <c r="C7346" s="61">
        <v>0</v>
      </c>
    </row>
    <row r="7347" spans="1:3">
      <c r="A7347" s="62" t="s">
        <v>14282</v>
      </c>
      <c r="B7347" s="63" t="s">
        <v>14283</v>
      </c>
      <c r="C7347" s="64">
        <v>0</v>
      </c>
    </row>
    <row r="7348" spans="1:3">
      <c r="A7348" s="59" t="s">
        <v>14284</v>
      </c>
      <c r="B7348" s="60" t="s">
        <v>14285</v>
      </c>
      <c r="C7348" s="61">
        <v>0</v>
      </c>
    </row>
    <row r="7349" spans="1:3">
      <c r="A7349" s="62" t="s">
        <v>14286</v>
      </c>
      <c r="B7349" s="63" t="s">
        <v>14287</v>
      </c>
      <c r="C7349" s="64">
        <v>0</v>
      </c>
    </row>
    <row r="7350" spans="1:3">
      <c r="A7350" s="59" t="s">
        <v>14288</v>
      </c>
      <c r="B7350" s="60" t="s">
        <v>14289</v>
      </c>
      <c r="C7350" s="61">
        <v>0</v>
      </c>
    </row>
    <row r="7351" spans="1:3">
      <c r="A7351" s="62" t="s">
        <v>14290</v>
      </c>
      <c r="B7351" s="63" t="s">
        <v>14291</v>
      </c>
      <c r="C7351" s="64">
        <v>0</v>
      </c>
    </row>
    <row r="7352" spans="1:3">
      <c r="A7352" s="59" t="s">
        <v>14292</v>
      </c>
      <c r="B7352" s="60" t="s">
        <v>14293</v>
      </c>
      <c r="C7352" s="61">
        <v>0</v>
      </c>
    </row>
    <row r="7353" spans="1:3">
      <c r="A7353" s="62" t="s">
        <v>14294</v>
      </c>
      <c r="B7353" s="63" t="s">
        <v>14295</v>
      </c>
      <c r="C7353" s="64">
        <v>0</v>
      </c>
    </row>
    <row r="7354" spans="1:3">
      <c r="A7354" s="59" t="s">
        <v>14296</v>
      </c>
      <c r="B7354" s="60" t="s">
        <v>14297</v>
      </c>
      <c r="C7354" s="61">
        <v>0.7</v>
      </c>
    </row>
    <row r="7355" spans="1:3">
      <c r="A7355" s="62" t="s">
        <v>14298</v>
      </c>
      <c r="B7355" s="63" t="s">
        <v>14299</v>
      </c>
      <c r="C7355" s="64">
        <v>0.4</v>
      </c>
    </row>
    <row r="7356" spans="1:3">
      <c r="A7356" s="59" t="s">
        <v>14300</v>
      </c>
      <c r="B7356" s="60" t="s">
        <v>14301</v>
      </c>
      <c r="C7356" s="61">
        <v>0.4</v>
      </c>
    </row>
    <row r="7357" spans="1:3">
      <c r="A7357" s="62" t="s">
        <v>14302</v>
      </c>
      <c r="B7357" s="63" t="s">
        <v>14303</v>
      </c>
      <c r="C7357" s="64">
        <v>0.4</v>
      </c>
    </row>
    <row r="7358" spans="1:3">
      <c r="A7358" s="59" t="s">
        <v>14304</v>
      </c>
      <c r="B7358" s="60" t="s">
        <v>14305</v>
      </c>
      <c r="C7358" s="61">
        <v>0</v>
      </c>
    </row>
    <row r="7359" spans="1:3">
      <c r="A7359" s="62" t="s">
        <v>14306</v>
      </c>
      <c r="B7359" s="63" t="s">
        <v>14307</v>
      </c>
      <c r="C7359" s="64">
        <v>0</v>
      </c>
    </row>
    <row r="7360" spans="1:3">
      <c r="A7360" s="59" t="s">
        <v>14308</v>
      </c>
      <c r="B7360" s="60" t="s">
        <v>14309</v>
      </c>
      <c r="C7360" s="61">
        <v>0</v>
      </c>
    </row>
    <row r="7361" spans="1:3">
      <c r="A7361" s="62" t="s">
        <v>14310</v>
      </c>
      <c r="B7361" s="63" t="s">
        <v>14311</v>
      </c>
      <c r="C7361" s="64">
        <v>0</v>
      </c>
    </row>
    <row r="7362" spans="1:3">
      <c r="A7362" s="59" t="s">
        <v>14312</v>
      </c>
      <c r="B7362" s="60" t="s">
        <v>14313</v>
      </c>
      <c r="C7362" s="61">
        <v>0</v>
      </c>
    </row>
    <row r="7363" spans="1:3">
      <c r="A7363" s="62" t="s">
        <v>14314</v>
      </c>
      <c r="B7363" s="63" t="s">
        <v>14315</v>
      </c>
      <c r="C7363" s="64">
        <v>0.36599999999999999</v>
      </c>
    </row>
    <row r="7364" spans="1:3">
      <c r="A7364" s="59" t="s">
        <v>14316</v>
      </c>
      <c r="B7364" s="60" t="s">
        <v>1908</v>
      </c>
      <c r="C7364" s="61">
        <v>0</v>
      </c>
    </row>
    <row r="7365" spans="1:3">
      <c r="A7365" s="62" t="s">
        <v>14317</v>
      </c>
      <c r="B7365" s="63" t="s">
        <v>14318</v>
      </c>
      <c r="C7365" s="64">
        <v>0</v>
      </c>
    </row>
    <row r="7366" spans="1:3">
      <c r="A7366" s="59" t="s">
        <v>14319</v>
      </c>
      <c r="B7366" s="60" t="s">
        <v>14320</v>
      </c>
      <c r="C7366" s="61">
        <v>0</v>
      </c>
    </row>
    <row r="7367" spans="1:3">
      <c r="A7367" s="62" t="s">
        <v>14321</v>
      </c>
      <c r="B7367" s="63" t="s">
        <v>14322</v>
      </c>
      <c r="C7367" s="64">
        <v>0</v>
      </c>
    </row>
    <row r="7368" spans="1:3">
      <c r="A7368" s="59" t="s">
        <v>14323</v>
      </c>
      <c r="B7368" s="60" t="s">
        <v>14324</v>
      </c>
      <c r="C7368" s="61">
        <v>0</v>
      </c>
    </row>
    <row r="7369" spans="1:3">
      <c r="A7369" s="62" t="s">
        <v>14325</v>
      </c>
      <c r="B7369" s="63" t="s">
        <v>14326</v>
      </c>
      <c r="C7369" s="64">
        <v>0</v>
      </c>
    </row>
    <row r="7370" spans="1:3">
      <c r="A7370" s="59" t="s">
        <v>14327</v>
      </c>
      <c r="B7370" s="60" t="s">
        <v>14328</v>
      </c>
      <c r="C7370" s="61">
        <v>0</v>
      </c>
    </row>
    <row r="7371" spans="1:3">
      <c r="A7371" s="62" t="s">
        <v>14329</v>
      </c>
      <c r="B7371" s="63" t="s">
        <v>14330</v>
      </c>
      <c r="C7371" s="64">
        <v>0</v>
      </c>
    </row>
    <row r="7372" spans="1:3">
      <c r="A7372" s="59" t="s">
        <v>14331</v>
      </c>
      <c r="B7372" s="60" t="s">
        <v>14332</v>
      </c>
      <c r="C7372" s="61">
        <v>0.15</v>
      </c>
    </row>
    <row r="7373" spans="1:3">
      <c r="A7373" s="62" t="s">
        <v>14333</v>
      </c>
      <c r="B7373" s="63" t="s">
        <v>14334</v>
      </c>
      <c r="C7373" s="64">
        <v>0</v>
      </c>
    </row>
    <row r="7374" spans="1:3">
      <c r="A7374" s="59" t="s">
        <v>14335</v>
      </c>
      <c r="B7374" s="60" t="s">
        <v>14336</v>
      </c>
      <c r="C7374" s="61">
        <v>0</v>
      </c>
    </row>
    <row r="7375" spans="1:3">
      <c r="A7375" s="62" t="s">
        <v>14337</v>
      </c>
      <c r="B7375" s="63" t="s">
        <v>14338</v>
      </c>
      <c r="C7375" s="64">
        <v>0</v>
      </c>
    </row>
    <row r="7376" spans="1:3">
      <c r="A7376" s="59" t="s">
        <v>14339</v>
      </c>
      <c r="B7376" s="60" t="s">
        <v>14340</v>
      </c>
      <c r="C7376" s="61">
        <v>0</v>
      </c>
    </row>
    <row r="7377" spans="1:3">
      <c r="A7377" s="62" t="s">
        <v>14341</v>
      </c>
      <c r="B7377" s="63" t="s">
        <v>14342</v>
      </c>
      <c r="C7377" s="64">
        <v>0</v>
      </c>
    </row>
    <row r="7378" spans="1:3">
      <c r="A7378" s="59" t="s">
        <v>14343</v>
      </c>
      <c r="B7378" s="60" t="s">
        <v>14344</v>
      </c>
      <c r="C7378" s="61">
        <v>0</v>
      </c>
    </row>
    <row r="7379" spans="1:3">
      <c r="A7379" s="62" t="s">
        <v>14345</v>
      </c>
      <c r="B7379" s="63" t="s">
        <v>14346</v>
      </c>
      <c r="C7379" s="64">
        <v>0</v>
      </c>
    </row>
    <row r="7380" spans="1:3">
      <c r="A7380" s="59" t="s">
        <v>14347</v>
      </c>
      <c r="B7380" s="60" t="s">
        <v>14348</v>
      </c>
      <c r="C7380" s="61">
        <v>0</v>
      </c>
    </row>
    <row r="7381" spans="1:3">
      <c r="A7381" s="62" t="s">
        <v>14349</v>
      </c>
      <c r="B7381" s="63" t="s">
        <v>14350</v>
      </c>
      <c r="C7381" s="64">
        <v>0</v>
      </c>
    </row>
    <row r="7382" spans="1:3">
      <c r="A7382" s="59" t="s">
        <v>14351</v>
      </c>
      <c r="B7382" s="60" t="s">
        <v>14352</v>
      </c>
      <c r="C7382" s="61">
        <v>0</v>
      </c>
    </row>
    <row r="7383" spans="1:3">
      <c r="A7383" s="62" t="s">
        <v>14353</v>
      </c>
      <c r="B7383" s="63" t="s">
        <v>14354</v>
      </c>
      <c r="C7383" s="64">
        <v>0</v>
      </c>
    </row>
    <row r="7384" spans="1:3">
      <c r="A7384" s="59" t="s">
        <v>14355</v>
      </c>
      <c r="B7384" s="60" t="s">
        <v>14356</v>
      </c>
      <c r="C7384" s="61">
        <v>0</v>
      </c>
    </row>
    <row r="7385" spans="1:3">
      <c r="A7385" s="62" t="s">
        <v>14357</v>
      </c>
      <c r="B7385" s="63" t="s">
        <v>14358</v>
      </c>
      <c r="C7385" s="64">
        <v>0</v>
      </c>
    </row>
    <row r="7386" spans="1:3">
      <c r="A7386" s="59" t="s">
        <v>14359</v>
      </c>
      <c r="B7386" s="60" t="s">
        <v>14360</v>
      </c>
      <c r="C7386" s="61">
        <v>0</v>
      </c>
    </row>
    <row r="7387" spans="1:3">
      <c r="A7387" s="62" t="s">
        <v>14361</v>
      </c>
      <c r="B7387" s="63" t="s">
        <v>14362</v>
      </c>
      <c r="C7387" s="64">
        <v>0</v>
      </c>
    </row>
    <row r="7388" spans="1:3">
      <c r="A7388" s="59" t="s">
        <v>14363</v>
      </c>
      <c r="B7388" s="60" t="s">
        <v>14364</v>
      </c>
      <c r="C7388" s="61">
        <v>0</v>
      </c>
    </row>
    <row r="7389" spans="1:3">
      <c r="A7389" s="62" t="s">
        <v>14365</v>
      </c>
      <c r="B7389" s="63" t="s">
        <v>14366</v>
      </c>
      <c r="C7389" s="64">
        <v>0</v>
      </c>
    </row>
    <row r="7390" spans="1:3">
      <c r="A7390" s="59" t="s">
        <v>14367</v>
      </c>
      <c r="B7390" s="60" t="s">
        <v>14368</v>
      </c>
      <c r="C7390" s="61">
        <v>0</v>
      </c>
    </row>
    <row r="7391" spans="1:3">
      <c r="A7391" s="62" t="s">
        <v>14369</v>
      </c>
      <c r="B7391" s="63" t="s">
        <v>14370</v>
      </c>
      <c r="C7391" s="64">
        <v>0</v>
      </c>
    </row>
    <row r="7392" spans="1:3">
      <c r="A7392" s="59" t="s">
        <v>14371</v>
      </c>
      <c r="B7392" s="60" t="s">
        <v>14372</v>
      </c>
      <c r="C7392" s="61">
        <v>0</v>
      </c>
    </row>
    <row r="7393" spans="1:3">
      <c r="A7393" s="62" t="s">
        <v>14373</v>
      </c>
      <c r="B7393" s="63" t="s">
        <v>14374</v>
      </c>
      <c r="C7393" s="64">
        <v>0</v>
      </c>
    </row>
    <row r="7394" spans="1:3">
      <c r="A7394" s="59" t="s">
        <v>14375</v>
      </c>
      <c r="B7394" s="60" t="s">
        <v>14376</v>
      </c>
      <c r="C7394" s="61">
        <v>0</v>
      </c>
    </row>
    <row r="7395" spans="1:3">
      <c r="A7395" s="62" t="s">
        <v>14377</v>
      </c>
      <c r="B7395" s="63" t="s">
        <v>1908</v>
      </c>
      <c r="C7395" s="64">
        <v>0</v>
      </c>
    </row>
    <row r="7396" spans="1:3">
      <c r="A7396" s="59" t="s">
        <v>14378</v>
      </c>
      <c r="B7396" s="60" t="s">
        <v>14379</v>
      </c>
      <c r="C7396" s="61">
        <v>0</v>
      </c>
    </row>
    <row r="7397" spans="1:3">
      <c r="A7397" s="62" t="s">
        <v>14380</v>
      </c>
      <c r="B7397" s="63" t="s">
        <v>14381</v>
      </c>
      <c r="C7397" s="64">
        <v>0</v>
      </c>
    </row>
    <row r="7398" spans="1:3">
      <c r="A7398" s="59" t="s">
        <v>14382</v>
      </c>
      <c r="B7398" s="60" t="s">
        <v>14383</v>
      </c>
      <c r="C7398" s="61">
        <v>0</v>
      </c>
    </row>
    <row r="7399" spans="1:3">
      <c r="A7399" s="62" t="s">
        <v>14384</v>
      </c>
      <c r="B7399" s="63" t="s">
        <v>14385</v>
      </c>
      <c r="C7399" s="64">
        <v>0</v>
      </c>
    </row>
    <row r="7400" spans="1:3">
      <c r="A7400" s="59" t="s">
        <v>14386</v>
      </c>
      <c r="B7400" s="60" t="s">
        <v>14387</v>
      </c>
      <c r="C7400" s="61">
        <v>0</v>
      </c>
    </row>
    <row r="7401" spans="1:3">
      <c r="A7401" s="62" t="s">
        <v>14388</v>
      </c>
      <c r="B7401" s="63" t="s">
        <v>14389</v>
      </c>
      <c r="C7401" s="64">
        <v>0</v>
      </c>
    </row>
    <row r="7402" spans="1:3">
      <c r="A7402" s="59" t="s">
        <v>14390</v>
      </c>
      <c r="B7402" s="60" t="s">
        <v>14391</v>
      </c>
      <c r="C7402" s="61">
        <v>0</v>
      </c>
    </row>
    <row r="7403" spans="1:3">
      <c r="A7403" s="62" t="s">
        <v>14392</v>
      </c>
      <c r="B7403" s="63" t="s">
        <v>14393</v>
      </c>
      <c r="C7403" s="64">
        <v>0</v>
      </c>
    </row>
    <row r="7404" spans="1:3">
      <c r="A7404" s="59" t="s">
        <v>14394</v>
      </c>
      <c r="B7404" s="60" t="s">
        <v>14395</v>
      </c>
      <c r="C7404" s="61">
        <v>0</v>
      </c>
    </row>
    <row r="7405" spans="1:3">
      <c r="A7405" s="62" t="s">
        <v>14396</v>
      </c>
      <c r="B7405" s="63" t="s">
        <v>14395</v>
      </c>
      <c r="C7405" s="64">
        <v>0</v>
      </c>
    </row>
    <row r="7406" spans="1:3">
      <c r="A7406" s="59" t="s">
        <v>14397</v>
      </c>
      <c r="B7406" s="60" t="s">
        <v>14398</v>
      </c>
      <c r="C7406" s="61">
        <v>0</v>
      </c>
    </row>
    <row r="7407" spans="1:3">
      <c r="A7407" s="62" t="s">
        <v>14399</v>
      </c>
      <c r="B7407" s="63" t="s">
        <v>14400</v>
      </c>
      <c r="C7407" s="64">
        <v>0</v>
      </c>
    </row>
    <row r="7408" spans="1:3">
      <c r="A7408" s="59" t="s">
        <v>14401</v>
      </c>
      <c r="B7408" s="60" t="s">
        <v>14402</v>
      </c>
      <c r="C7408" s="61">
        <v>8.9999999999999993E-3</v>
      </c>
    </row>
    <row r="7409" spans="1:3">
      <c r="A7409" s="62" t="s">
        <v>14403</v>
      </c>
      <c r="B7409" s="63" t="s">
        <v>14404</v>
      </c>
      <c r="C7409" s="64">
        <v>8.9999999999999993E-3</v>
      </c>
    </row>
    <row r="7410" spans="1:3">
      <c r="A7410" s="59" t="s">
        <v>14405</v>
      </c>
      <c r="B7410" s="60" t="s">
        <v>14406</v>
      </c>
      <c r="C7410" s="61">
        <v>1.2999999999999999E-2</v>
      </c>
    </row>
    <row r="7411" spans="1:3">
      <c r="A7411" s="62" t="s">
        <v>14407</v>
      </c>
      <c r="B7411" s="63" t="s">
        <v>14408</v>
      </c>
      <c r="C7411" s="64">
        <v>8.0000000000000002E-3</v>
      </c>
    </row>
    <row r="7412" spans="1:3">
      <c r="A7412" s="59" t="s">
        <v>14409</v>
      </c>
      <c r="B7412" s="60" t="s">
        <v>14410</v>
      </c>
      <c r="C7412" s="61">
        <v>0</v>
      </c>
    </row>
    <row r="7413" spans="1:3">
      <c r="A7413" s="62" t="s">
        <v>14411</v>
      </c>
      <c r="B7413" s="63" t="s">
        <v>14412</v>
      </c>
      <c r="C7413" s="64">
        <v>4.0000000000000001E-3</v>
      </c>
    </row>
    <row r="7414" spans="1:3">
      <c r="A7414" s="59" t="s">
        <v>14413</v>
      </c>
      <c r="B7414" s="60" t="s">
        <v>14414</v>
      </c>
      <c r="C7414" s="61">
        <v>1E-3</v>
      </c>
    </row>
    <row r="7415" spans="1:3">
      <c r="A7415" s="62" t="s">
        <v>14415</v>
      </c>
      <c r="B7415" s="63" t="s">
        <v>14416</v>
      </c>
      <c r="C7415" s="64">
        <v>0</v>
      </c>
    </row>
    <row r="7416" spans="1:3">
      <c r="A7416" s="59" t="s">
        <v>14417</v>
      </c>
      <c r="B7416" s="60" t="s">
        <v>14418</v>
      </c>
      <c r="C7416" s="61">
        <v>0</v>
      </c>
    </row>
    <row r="7417" spans="1:3">
      <c r="A7417" s="62" t="s">
        <v>14419</v>
      </c>
      <c r="B7417" s="63" t="s">
        <v>14420</v>
      </c>
      <c r="C7417" s="64">
        <v>0</v>
      </c>
    </row>
    <row r="7418" spans="1:3">
      <c r="A7418" s="59" t="s">
        <v>14421</v>
      </c>
      <c r="B7418" s="60" t="s">
        <v>14400</v>
      </c>
      <c r="C7418" s="61">
        <v>0</v>
      </c>
    </row>
    <row r="7419" spans="1:3">
      <c r="A7419" s="62" t="s">
        <v>14422</v>
      </c>
      <c r="B7419" s="63" t="s">
        <v>14423</v>
      </c>
      <c r="C7419" s="64">
        <v>0</v>
      </c>
    </row>
    <row r="7420" spans="1:3">
      <c r="A7420" s="59" t="s">
        <v>14424</v>
      </c>
      <c r="B7420" s="60" t="s">
        <v>14425</v>
      </c>
      <c r="C7420" s="61">
        <v>0</v>
      </c>
    </row>
    <row r="7421" spans="1:3">
      <c r="A7421" s="62" t="s">
        <v>14426</v>
      </c>
      <c r="B7421" s="63" t="s">
        <v>14427</v>
      </c>
      <c r="C7421" s="64">
        <v>0</v>
      </c>
    </row>
    <row r="7422" spans="1:3">
      <c r="A7422" s="59" t="s">
        <v>14428</v>
      </c>
      <c r="B7422" s="60" t="s">
        <v>14429</v>
      </c>
      <c r="C7422" s="61">
        <v>3.5999999999999997E-2</v>
      </c>
    </row>
    <row r="7423" spans="1:3">
      <c r="A7423" s="62" t="s">
        <v>14430</v>
      </c>
      <c r="B7423" s="63" t="s">
        <v>14431</v>
      </c>
      <c r="C7423" s="64">
        <v>0</v>
      </c>
    </row>
    <row r="7424" spans="1:3">
      <c r="A7424" s="59" t="s">
        <v>14432</v>
      </c>
      <c r="B7424" s="60" t="s">
        <v>14433</v>
      </c>
      <c r="C7424" s="61">
        <v>1E-3</v>
      </c>
    </row>
    <row r="7425" spans="1:3">
      <c r="A7425" s="62" t="s">
        <v>14434</v>
      </c>
      <c r="B7425" s="63" t="s">
        <v>14435</v>
      </c>
      <c r="C7425" s="64">
        <v>2E-3</v>
      </c>
    </row>
    <row r="7426" spans="1:3">
      <c r="A7426" s="59" t="s">
        <v>14436</v>
      </c>
      <c r="B7426" s="60" t="s">
        <v>14437</v>
      </c>
      <c r="C7426" s="61">
        <v>5.0000000000000001E-3</v>
      </c>
    </row>
    <row r="7427" spans="1:3">
      <c r="A7427" s="62" t="s">
        <v>14438</v>
      </c>
      <c r="B7427" s="63" t="s">
        <v>14439</v>
      </c>
      <c r="C7427" s="64">
        <v>5.0000000000000001E-3</v>
      </c>
    </row>
    <row r="7428" spans="1:3">
      <c r="A7428" s="59" t="s">
        <v>14440</v>
      </c>
      <c r="B7428" s="60" t="s">
        <v>14441</v>
      </c>
      <c r="C7428" s="61">
        <v>1.2E-2</v>
      </c>
    </row>
    <row r="7429" spans="1:3">
      <c r="A7429" s="62" t="s">
        <v>14442</v>
      </c>
      <c r="B7429" s="63" t="s">
        <v>14443</v>
      </c>
      <c r="C7429" s="64">
        <v>2.1999999999999999E-2</v>
      </c>
    </row>
    <row r="7430" spans="1:3">
      <c r="A7430" s="59" t="s">
        <v>14444</v>
      </c>
      <c r="B7430" s="60" t="s">
        <v>14445</v>
      </c>
      <c r="C7430" s="61">
        <v>3.3000000000000002E-2</v>
      </c>
    </row>
    <row r="7431" spans="1:3">
      <c r="A7431" s="62" t="s">
        <v>14446</v>
      </c>
      <c r="B7431" s="63" t="s">
        <v>14447</v>
      </c>
      <c r="C7431" s="64">
        <v>8.0000000000000002E-3</v>
      </c>
    </row>
    <row r="7432" spans="1:3">
      <c r="A7432" s="59" t="s">
        <v>14448</v>
      </c>
      <c r="B7432" s="60" t="s">
        <v>14449</v>
      </c>
      <c r="C7432" s="61">
        <v>0</v>
      </c>
    </row>
    <row r="7433" spans="1:3">
      <c r="A7433" s="62" t="s">
        <v>14450</v>
      </c>
      <c r="B7433" s="63" t="s">
        <v>14451</v>
      </c>
      <c r="C7433" s="64">
        <v>4.0000000000000001E-3</v>
      </c>
    </row>
    <row r="7434" spans="1:3">
      <c r="A7434" s="59" t="s">
        <v>14452</v>
      </c>
      <c r="B7434" s="60" t="s">
        <v>14453</v>
      </c>
      <c r="C7434" s="61">
        <v>0</v>
      </c>
    </row>
    <row r="7435" spans="1:3">
      <c r="A7435" s="62" t="s">
        <v>14454</v>
      </c>
      <c r="B7435" s="63" t="s">
        <v>14455</v>
      </c>
      <c r="C7435" s="64">
        <v>7.0000000000000001E-3</v>
      </c>
    </row>
    <row r="7436" spans="1:3">
      <c r="A7436" s="59" t="s">
        <v>14456</v>
      </c>
      <c r="B7436" s="60" t="s">
        <v>14457</v>
      </c>
      <c r="C7436" s="61">
        <v>0</v>
      </c>
    </row>
    <row r="7437" spans="1:3">
      <c r="A7437" s="62" t="s">
        <v>14458</v>
      </c>
      <c r="B7437" s="63" t="s">
        <v>14459</v>
      </c>
      <c r="C7437" s="64">
        <v>0</v>
      </c>
    </row>
    <row r="7438" spans="1:3">
      <c r="A7438" s="59" t="s">
        <v>14460</v>
      </c>
      <c r="B7438" s="60" t="s">
        <v>14461</v>
      </c>
      <c r="C7438" s="61">
        <v>1E-3</v>
      </c>
    </row>
    <row r="7439" spans="1:3">
      <c r="A7439" s="62" t="s">
        <v>14462</v>
      </c>
      <c r="B7439" s="63" t="s">
        <v>14463</v>
      </c>
      <c r="C7439" s="64">
        <v>0</v>
      </c>
    </row>
    <row r="7440" spans="1:3">
      <c r="A7440" s="59" t="s">
        <v>14464</v>
      </c>
      <c r="B7440" s="60" t="s">
        <v>14465</v>
      </c>
      <c r="C7440" s="61">
        <v>0.09</v>
      </c>
    </row>
    <row r="7441" spans="1:3">
      <c r="A7441" s="62" t="s">
        <v>14466</v>
      </c>
      <c r="B7441" s="63" t="s">
        <v>14467</v>
      </c>
      <c r="C7441" s="64">
        <v>0</v>
      </c>
    </row>
    <row r="7442" spans="1:3">
      <c r="A7442" s="59" t="s">
        <v>14468</v>
      </c>
      <c r="B7442" s="60" t="s">
        <v>14469</v>
      </c>
      <c r="C7442" s="61">
        <v>0.106</v>
      </c>
    </row>
    <row r="7443" spans="1:3">
      <c r="A7443" s="62" t="s">
        <v>14470</v>
      </c>
      <c r="B7443" s="63" t="s">
        <v>14471</v>
      </c>
      <c r="C7443" s="64">
        <v>5.0000000000000001E-3</v>
      </c>
    </row>
    <row r="7444" spans="1:3">
      <c r="A7444" s="59" t="s">
        <v>14472</v>
      </c>
      <c r="B7444" s="60" t="s">
        <v>14473</v>
      </c>
      <c r="C7444" s="61">
        <v>1E-3</v>
      </c>
    </row>
    <row r="7445" spans="1:3">
      <c r="A7445" s="62" t="s">
        <v>14474</v>
      </c>
      <c r="B7445" s="63" t="s">
        <v>14475</v>
      </c>
      <c r="C7445" s="64">
        <v>0</v>
      </c>
    </row>
    <row r="7446" spans="1:3">
      <c r="A7446" s="59" t="s">
        <v>14476</v>
      </c>
      <c r="B7446" s="60" t="s">
        <v>14477</v>
      </c>
      <c r="C7446" s="61">
        <v>8.9999999999999993E-3</v>
      </c>
    </row>
    <row r="7447" spans="1:3">
      <c r="A7447" s="62" t="s">
        <v>14478</v>
      </c>
      <c r="B7447" s="63" t="s">
        <v>14479</v>
      </c>
      <c r="C7447" s="64">
        <v>0</v>
      </c>
    </row>
    <row r="7448" spans="1:3">
      <c r="A7448" s="59" t="s">
        <v>14480</v>
      </c>
      <c r="B7448" s="60" t="s">
        <v>14481</v>
      </c>
      <c r="C7448" s="61">
        <v>0</v>
      </c>
    </row>
    <row r="7449" spans="1:3">
      <c r="A7449" s="62" t="s">
        <v>14482</v>
      </c>
      <c r="B7449" s="63" t="s">
        <v>14483</v>
      </c>
      <c r="C7449" s="64">
        <v>1E-3</v>
      </c>
    </row>
    <row r="7450" spans="1:3">
      <c r="A7450" s="59" t="s">
        <v>14484</v>
      </c>
      <c r="B7450" s="60" t="s">
        <v>14485</v>
      </c>
      <c r="C7450" s="61">
        <v>0</v>
      </c>
    </row>
    <row r="7451" spans="1:3">
      <c r="A7451" s="62" t="s">
        <v>14486</v>
      </c>
      <c r="B7451" s="63" t="s">
        <v>14487</v>
      </c>
      <c r="C7451" s="64">
        <v>0</v>
      </c>
    </row>
    <row r="7452" spans="1:3">
      <c r="A7452" s="59" t="s">
        <v>14488</v>
      </c>
      <c r="B7452" s="60" t="s">
        <v>14489</v>
      </c>
      <c r="C7452" s="61">
        <v>1E-3</v>
      </c>
    </row>
    <row r="7453" spans="1:3">
      <c r="A7453" s="62" t="s">
        <v>14490</v>
      </c>
      <c r="B7453" s="63" t="s">
        <v>14491</v>
      </c>
      <c r="C7453" s="64">
        <v>1E-3</v>
      </c>
    </row>
    <row r="7454" spans="1:3">
      <c r="A7454" s="59" t="s">
        <v>14492</v>
      </c>
      <c r="B7454" s="60" t="s">
        <v>14493</v>
      </c>
      <c r="C7454" s="61">
        <v>4.0000000000000001E-3</v>
      </c>
    </row>
    <row r="7455" spans="1:3">
      <c r="A7455" s="62" t="s">
        <v>14494</v>
      </c>
      <c r="B7455" s="63" t="s">
        <v>14495</v>
      </c>
      <c r="C7455" s="64">
        <v>7.0000000000000001E-3</v>
      </c>
    </row>
    <row r="7456" spans="1:3">
      <c r="A7456" s="59" t="s">
        <v>14496</v>
      </c>
      <c r="B7456" s="60" t="s">
        <v>14497</v>
      </c>
      <c r="C7456" s="61">
        <v>1.4999999999999999E-2</v>
      </c>
    </row>
    <row r="7457" spans="1:3">
      <c r="A7457" s="62" t="s">
        <v>14498</v>
      </c>
      <c r="B7457" s="63" t="s">
        <v>14499</v>
      </c>
      <c r="C7457" s="64">
        <v>0</v>
      </c>
    </row>
    <row r="7458" spans="1:3">
      <c r="A7458" s="59" t="s">
        <v>14500</v>
      </c>
      <c r="B7458" s="60" t="s">
        <v>14501</v>
      </c>
      <c r="C7458" s="61">
        <v>0</v>
      </c>
    </row>
    <row r="7459" spans="1:3">
      <c r="A7459" s="62" t="s">
        <v>14502</v>
      </c>
      <c r="B7459" s="63" t="s">
        <v>14503</v>
      </c>
      <c r="C7459" s="64">
        <v>0</v>
      </c>
    </row>
    <row r="7460" spans="1:3">
      <c r="A7460" s="59" t="s">
        <v>14504</v>
      </c>
      <c r="B7460" s="60" t="s">
        <v>14505</v>
      </c>
      <c r="C7460" s="61">
        <v>0</v>
      </c>
    </row>
    <row r="7461" spans="1:3">
      <c r="A7461" s="62" t="s">
        <v>14506</v>
      </c>
      <c r="B7461" s="63" t="s">
        <v>14507</v>
      </c>
      <c r="C7461" s="64">
        <v>0</v>
      </c>
    </row>
    <row r="7462" spans="1:3">
      <c r="A7462" s="59" t="s">
        <v>14508</v>
      </c>
      <c r="B7462" s="60" t="s">
        <v>14509</v>
      </c>
      <c r="C7462" s="61">
        <v>0</v>
      </c>
    </row>
    <row r="7463" spans="1:3">
      <c r="A7463" s="62" t="s">
        <v>14510</v>
      </c>
      <c r="B7463" s="63" t="s">
        <v>14511</v>
      </c>
      <c r="C7463" s="64">
        <v>2E-3</v>
      </c>
    </row>
    <row r="7464" spans="1:3">
      <c r="A7464" s="59" t="s">
        <v>14512</v>
      </c>
      <c r="B7464" s="60" t="s">
        <v>14513</v>
      </c>
      <c r="C7464" s="61">
        <v>1E-3</v>
      </c>
    </row>
    <row r="7465" spans="1:3">
      <c r="A7465" s="62" t="s">
        <v>14514</v>
      </c>
      <c r="B7465" s="63" t="s">
        <v>14515</v>
      </c>
      <c r="C7465" s="64">
        <v>0</v>
      </c>
    </row>
    <row r="7466" spans="1:3">
      <c r="A7466" s="59" t="s">
        <v>14516</v>
      </c>
      <c r="B7466" s="60" t="s">
        <v>14517</v>
      </c>
      <c r="C7466" s="61">
        <v>0</v>
      </c>
    </row>
    <row r="7467" spans="1:3">
      <c r="A7467" s="62" t="s">
        <v>14518</v>
      </c>
      <c r="B7467" s="63" t="s">
        <v>14519</v>
      </c>
      <c r="C7467" s="64">
        <v>0</v>
      </c>
    </row>
    <row r="7468" spans="1:3">
      <c r="A7468" s="59" t="s">
        <v>14520</v>
      </c>
      <c r="B7468" s="60" t="s">
        <v>14521</v>
      </c>
      <c r="C7468" s="61">
        <v>0</v>
      </c>
    </row>
    <row r="7469" spans="1:3">
      <c r="A7469" s="62" t="s">
        <v>14522</v>
      </c>
      <c r="B7469" s="63" t="s">
        <v>14523</v>
      </c>
      <c r="C7469" s="64">
        <v>0</v>
      </c>
    </row>
    <row r="7470" spans="1:3">
      <c r="A7470" s="59" t="s">
        <v>14524</v>
      </c>
      <c r="B7470" s="60" t="s">
        <v>14525</v>
      </c>
      <c r="C7470" s="61">
        <v>0</v>
      </c>
    </row>
    <row r="7471" spans="1:3">
      <c r="A7471" s="62" t="s">
        <v>14526</v>
      </c>
      <c r="B7471" s="63" t="s">
        <v>14527</v>
      </c>
      <c r="C7471" s="64">
        <v>0</v>
      </c>
    </row>
    <row r="7472" spans="1:3">
      <c r="A7472" s="59" t="s">
        <v>14528</v>
      </c>
      <c r="B7472" s="60" t="s">
        <v>14529</v>
      </c>
      <c r="C7472" s="61">
        <v>0</v>
      </c>
    </row>
    <row r="7473" spans="1:3">
      <c r="A7473" s="62" t="s">
        <v>14530</v>
      </c>
      <c r="B7473" s="63" t="s">
        <v>14531</v>
      </c>
      <c r="C7473" s="64">
        <v>0</v>
      </c>
    </row>
    <row r="7474" spans="1:3">
      <c r="A7474" s="59" t="s">
        <v>14532</v>
      </c>
      <c r="B7474" s="60" t="s">
        <v>14533</v>
      </c>
      <c r="C7474" s="61">
        <v>0</v>
      </c>
    </row>
    <row r="7475" spans="1:3">
      <c r="A7475" s="62" t="s">
        <v>14534</v>
      </c>
      <c r="B7475" s="63" t="s">
        <v>14535</v>
      </c>
      <c r="C7475" s="64">
        <v>0</v>
      </c>
    </row>
    <row r="7476" spans="1:3">
      <c r="A7476" s="59" t="s">
        <v>14536</v>
      </c>
      <c r="B7476" s="60" t="s">
        <v>14537</v>
      </c>
      <c r="C7476" s="61">
        <v>3.0000000000000001E-3</v>
      </c>
    </row>
    <row r="7477" spans="1:3">
      <c r="A7477" s="62" t="s">
        <v>14538</v>
      </c>
      <c r="B7477" s="63" t="s">
        <v>14539</v>
      </c>
      <c r="C7477" s="64">
        <v>0</v>
      </c>
    </row>
    <row r="7478" spans="1:3">
      <c r="A7478" s="59" t="s">
        <v>14540</v>
      </c>
      <c r="B7478" s="60" t="s">
        <v>14541</v>
      </c>
      <c r="C7478" s="61">
        <v>0</v>
      </c>
    </row>
    <row r="7479" spans="1:3">
      <c r="A7479" s="62" t="s">
        <v>14542</v>
      </c>
      <c r="B7479" s="63" t="s">
        <v>14543</v>
      </c>
      <c r="C7479" s="64">
        <v>0</v>
      </c>
    </row>
    <row r="7480" spans="1:3">
      <c r="A7480" s="59" t="s">
        <v>14544</v>
      </c>
      <c r="B7480" s="60" t="s">
        <v>14545</v>
      </c>
      <c r="C7480" s="61">
        <v>0</v>
      </c>
    </row>
    <row r="7481" spans="1:3">
      <c r="A7481" s="62" t="s">
        <v>14546</v>
      </c>
      <c r="B7481" s="63" t="s">
        <v>14547</v>
      </c>
      <c r="C7481" s="64">
        <v>0</v>
      </c>
    </row>
    <row r="7482" spans="1:3">
      <c r="A7482" s="59" t="s">
        <v>14548</v>
      </c>
      <c r="B7482" s="60" t="s">
        <v>14547</v>
      </c>
      <c r="C7482" s="61">
        <v>0</v>
      </c>
    </row>
    <row r="7483" spans="1:3">
      <c r="A7483" s="62" t="s">
        <v>14549</v>
      </c>
      <c r="B7483" s="63" t="s">
        <v>14550</v>
      </c>
      <c r="C7483" s="64">
        <v>0</v>
      </c>
    </row>
    <row r="7484" spans="1:3">
      <c r="A7484" s="59" t="s">
        <v>14551</v>
      </c>
      <c r="B7484" s="60" t="s">
        <v>14547</v>
      </c>
      <c r="C7484" s="61">
        <v>0</v>
      </c>
    </row>
    <row r="7485" spans="1:3">
      <c r="A7485" s="62" t="s">
        <v>14552</v>
      </c>
      <c r="B7485" s="63" t="s">
        <v>14547</v>
      </c>
      <c r="C7485" s="64">
        <v>0</v>
      </c>
    </row>
    <row r="7486" spans="1:3">
      <c r="A7486" s="59" t="s">
        <v>14553</v>
      </c>
      <c r="B7486" s="60" t="s">
        <v>14547</v>
      </c>
      <c r="C7486" s="61">
        <v>0</v>
      </c>
    </row>
    <row r="7487" spans="1:3">
      <c r="A7487" s="62" t="s">
        <v>14554</v>
      </c>
      <c r="B7487" s="63" t="s">
        <v>14547</v>
      </c>
      <c r="C7487" s="64">
        <v>0</v>
      </c>
    </row>
    <row r="7488" spans="1:3">
      <c r="A7488" s="59" t="s">
        <v>14555</v>
      </c>
      <c r="B7488" s="60" t="s">
        <v>14547</v>
      </c>
      <c r="C7488" s="61">
        <v>0</v>
      </c>
    </row>
    <row r="7489" spans="1:3">
      <c r="A7489" s="62" t="s">
        <v>14556</v>
      </c>
      <c r="B7489" s="63" t="s">
        <v>14547</v>
      </c>
      <c r="C7489" s="64">
        <v>0</v>
      </c>
    </row>
    <row r="7490" spans="1:3">
      <c r="A7490" s="59" t="s">
        <v>14557</v>
      </c>
      <c r="B7490" s="60" t="s">
        <v>14547</v>
      </c>
      <c r="C7490" s="61">
        <v>0</v>
      </c>
    </row>
    <row r="7491" spans="1:3">
      <c r="A7491" s="62" t="s">
        <v>14558</v>
      </c>
      <c r="B7491" s="63" t="s">
        <v>14547</v>
      </c>
      <c r="C7491" s="64">
        <v>0</v>
      </c>
    </row>
    <row r="7492" spans="1:3">
      <c r="A7492" s="59" t="s">
        <v>14559</v>
      </c>
      <c r="B7492" s="60" t="s">
        <v>14547</v>
      </c>
      <c r="C7492" s="61">
        <v>0</v>
      </c>
    </row>
    <row r="7493" spans="1:3">
      <c r="A7493" s="62" t="s">
        <v>14560</v>
      </c>
      <c r="B7493" s="63" t="s">
        <v>14547</v>
      </c>
      <c r="C7493" s="64">
        <v>0</v>
      </c>
    </row>
    <row r="7494" spans="1:3">
      <c r="A7494" s="59" t="s">
        <v>14561</v>
      </c>
      <c r="B7494" s="60" t="s">
        <v>14562</v>
      </c>
      <c r="C7494" s="61">
        <v>0</v>
      </c>
    </row>
    <row r="7495" spans="1:3">
      <c r="A7495" s="62" t="s">
        <v>14563</v>
      </c>
      <c r="B7495" s="63" t="s">
        <v>14564</v>
      </c>
      <c r="C7495" s="64">
        <v>6.5000000000000002E-2</v>
      </c>
    </row>
    <row r="7496" spans="1:3">
      <c r="A7496" s="59" t="s">
        <v>14565</v>
      </c>
      <c r="B7496" s="60" t="s">
        <v>14566</v>
      </c>
      <c r="C7496" s="61">
        <v>6.5000000000000002E-2</v>
      </c>
    </row>
    <row r="7497" spans="1:3">
      <c r="A7497" s="62" t="s">
        <v>14567</v>
      </c>
      <c r="B7497" s="63" t="s">
        <v>14568</v>
      </c>
      <c r="C7497" s="64">
        <v>8.6999999999999994E-2</v>
      </c>
    </row>
    <row r="7498" spans="1:3">
      <c r="A7498" s="59" t="s">
        <v>14569</v>
      </c>
      <c r="B7498" s="60" t="s">
        <v>14570</v>
      </c>
      <c r="C7498" s="61">
        <v>0</v>
      </c>
    </row>
    <row r="7499" spans="1:3">
      <c r="A7499" s="62" t="s">
        <v>14571</v>
      </c>
      <c r="B7499" s="63" t="s">
        <v>14572</v>
      </c>
      <c r="C7499" s="64">
        <v>0.25</v>
      </c>
    </row>
    <row r="7500" spans="1:3">
      <c r="A7500" s="59" t="s">
        <v>14573</v>
      </c>
      <c r="B7500" s="60" t="s">
        <v>14574</v>
      </c>
      <c r="C7500" s="61">
        <v>0.47099999999999997</v>
      </c>
    </row>
    <row r="7501" spans="1:3">
      <c r="A7501" s="62" t="s">
        <v>14575</v>
      </c>
      <c r="B7501" s="63" t="s">
        <v>14576</v>
      </c>
      <c r="C7501" s="64">
        <v>0</v>
      </c>
    </row>
    <row r="7502" spans="1:3">
      <c r="A7502" s="59" t="s">
        <v>14577</v>
      </c>
      <c r="B7502" s="60" t="s">
        <v>14578</v>
      </c>
      <c r="C7502" s="61">
        <v>0</v>
      </c>
    </row>
    <row r="7503" spans="1:3">
      <c r="A7503" s="62" t="s">
        <v>14579</v>
      </c>
      <c r="B7503" s="63" t="s">
        <v>14580</v>
      </c>
      <c r="C7503" s="64">
        <v>0</v>
      </c>
    </row>
    <row r="7504" spans="1:3">
      <c r="A7504" s="59" t="s">
        <v>14581</v>
      </c>
      <c r="B7504" s="60" t="s">
        <v>14582</v>
      </c>
      <c r="C7504" s="61">
        <v>0</v>
      </c>
    </row>
    <row r="7505" spans="1:3">
      <c r="A7505" s="62" t="s">
        <v>14583</v>
      </c>
      <c r="B7505" s="63" t="s">
        <v>14584</v>
      </c>
      <c r="C7505" s="64">
        <v>0</v>
      </c>
    </row>
    <row r="7506" spans="1:3">
      <c r="A7506" s="59" t="s">
        <v>14585</v>
      </c>
      <c r="B7506" s="60" t="s">
        <v>14586</v>
      </c>
      <c r="C7506" s="61">
        <v>0</v>
      </c>
    </row>
    <row r="7507" spans="1:3">
      <c r="A7507" s="62" t="s">
        <v>14587</v>
      </c>
      <c r="B7507" s="63" t="s">
        <v>14588</v>
      </c>
      <c r="C7507" s="64">
        <v>0</v>
      </c>
    </row>
    <row r="7508" spans="1:3">
      <c r="A7508" s="59" t="s">
        <v>14589</v>
      </c>
      <c r="B7508" s="60" t="s">
        <v>14590</v>
      </c>
      <c r="C7508" s="61">
        <v>0</v>
      </c>
    </row>
    <row r="7509" spans="1:3">
      <c r="A7509" s="62" t="s">
        <v>14591</v>
      </c>
      <c r="B7509" s="63" t="s">
        <v>14592</v>
      </c>
      <c r="C7509" s="64">
        <v>0</v>
      </c>
    </row>
    <row r="7510" spans="1:3">
      <c r="A7510" s="59" t="s">
        <v>14593</v>
      </c>
      <c r="B7510" s="60" t="s">
        <v>14594</v>
      </c>
      <c r="C7510" s="61">
        <v>0</v>
      </c>
    </row>
    <row r="7511" spans="1:3">
      <c r="A7511" s="62" t="s">
        <v>14595</v>
      </c>
      <c r="B7511" s="63" t="s">
        <v>14596</v>
      </c>
      <c r="C7511" s="64">
        <v>0</v>
      </c>
    </row>
    <row r="7512" spans="1:3">
      <c r="A7512" s="59" t="s">
        <v>14597</v>
      </c>
      <c r="B7512" s="60" t="s">
        <v>14598</v>
      </c>
      <c r="C7512" s="61">
        <v>0</v>
      </c>
    </row>
    <row r="7513" spans="1:3">
      <c r="A7513" s="62" t="s">
        <v>14599</v>
      </c>
      <c r="B7513" s="63" t="s">
        <v>14600</v>
      </c>
      <c r="C7513" s="64">
        <v>0</v>
      </c>
    </row>
    <row r="7514" spans="1:3">
      <c r="A7514" s="59" t="s">
        <v>14601</v>
      </c>
      <c r="B7514" s="60" t="s">
        <v>14602</v>
      </c>
      <c r="C7514" s="61">
        <v>0</v>
      </c>
    </row>
    <row r="7515" spans="1:3">
      <c r="A7515" s="62" t="s">
        <v>14603</v>
      </c>
      <c r="B7515" s="63" t="s">
        <v>14604</v>
      </c>
      <c r="C7515" s="64">
        <v>0</v>
      </c>
    </row>
    <row r="7516" spans="1:3">
      <c r="A7516" s="59" t="s">
        <v>14605</v>
      </c>
      <c r="B7516" s="60" t="s">
        <v>14606</v>
      </c>
      <c r="C7516" s="61">
        <v>0</v>
      </c>
    </row>
    <row r="7517" spans="1:3">
      <c r="A7517" s="62" t="s">
        <v>14607</v>
      </c>
      <c r="B7517" s="63" t="s">
        <v>14608</v>
      </c>
      <c r="C7517" s="64">
        <v>0</v>
      </c>
    </row>
    <row r="7518" spans="1:3">
      <c r="A7518" s="59" t="s">
        <v>14609</v>
      </c>
      <c r="B7518" s="60" t="s">
        <v>14610</v>
      </c>
      <c r="C7518" s="61">
        <v>0</v>
      </c>
    </row>
    <row r="7519" spans="1:3">
      <c r="A7519" s="62" t="s">
        <v>14611</v>
      </c>
      <c r="B7519" s="63" t="s">
        <v>14610</v>
      </c>
      <c r="C7519" s="64">
        <v>0</v>
      </c>
    </row>
    <row r="7520" spans="1:3">
      <c r="A7520" s="59" t="s">
        <v>14612</v>
      </c>
      <c r="B7520" s="60" t="s">
        <v>1908</v>
      </c>
      <c r="C7520" s="61">
        <v>0</v>
      </c>
    </row>
    <row r="7521" spans="1:3">
      <c r="A7521" s="62" t="s">
        <v>14613</v>
      </c>
      <c r="B7521" s="63" t="s">
        <v>14614</v>
      </c>
      <c r="C7521" s="64">
        <v>0</v>
      </c>
    </row>
    <row r="7522" spans="1:3">
      <c r="A7522" s="59" t="s">
        <v>14615</v>
      </c>
      <c r="B7522" s="60" t="s">
        <v>14616</v>
      </c>
      <c r="C7522" s="61">
        <v>0</v>
      </c>
    </row>
    <row r="7523" spans="1:3">
      <c r="A7523" s="62" t="s">
        <v>14617</v>
      </c>
      <c r="B7523" s="63" t="s">
        <v>14618</v>
      </c>
      <c r="C7523" s="64">
        <v>0</v>
      </c>
    </row>
    <row r="7524" spans="1:3">
      <c r="A7524" s="59" t="s">
        <v>14619</v>
      </c>
      <c r="B7524" s="60" t="s">
        <v>14620</v>
      </c>
      <c r="C7524" s="61">
        <v>0</v>
      </c>
    </row>
    <row r="7525" spans="1:3">
      <c r="A7525" s="62" t="s">
        <v>14621</v>
      </c>
      <c r="B7525" s="63" t="s">
        <v>14622</v>
      </c>
      <c r="C7525" s="64">
        <v>0</v>
      </c>
    </row>
    <row r="7526" spans="1:3">
      <c r="A7526" s="59" t="s">
        <v>14623</v>
      </c>
      <c r="B7526" s="60" t="s">
        <v>14624</v>
      </c>
      <c r="C7526" s="61">
        <v>0</v>
      </c>
    </row>
    <row r="7527" spans="1:3">
      <c r="A7527" s="62" t="s">
        <v>14625</v>
      </c>
      <c r="B7527" s="63" t="s">
        <v>14626</v>
      </c>
      <c r="C7527" s="64">
        <v>0</v>
      </c>
    </row>
    <row r="7528" spans="1:3">
      <c r="A7528" s="59" t="s">
        <v>14627</v>
      </c>
      <c r="B7528" s="60" t="s">
        <v>14628</v>
      </c>
      <c r="C7528" s="61">
        <v>0</v>
      </c>
    </row>
    <row r="7529" spans="1:3">
      <c r="A7529" s="62" t="s">
        <v>14629</v>
      </c>
      <c r="B7529" s="63" t="s">
        <v>14630</v>
      </c>
      <c r="C7529" s="64">
        <v>0</v>
      </c>
    </row>
    <row r="7530" spans="1:3">
      <c r="A7530" s="59" t="s">
        <v>14631</v>
      </c>
      <c r="B7530" s="60" t="s">
        <v>14632</v>
      </c>
      <c r="C7530" s="61">
        <v>0</v>
      </c>
    </row>
    <row r="7531" spans="1:3">
      <c r="A7531" s="62" t="s">
        <v>14633</v>
      </c>
      <c r="B7531" s="63" t="s">
        <v>14634</v>
      </c>
      <c r="C7531" s="64">
        <v>0</v>
      </c>
    </row>
    <row r="7532" spans="1:3">
      <c r="A7532" s="59" t="s">
        <v>14635</v>
      </c>
      <c r="B7532" s="60" t="s">
        <v>14636</v>
      </c>
      <c r="C7532" s="61">
        <v>0</v>
      </c>
    </row>
    <row r="7533" spans="1:3">
      <c r="A7533" s="62" t="s">
        <v>14637</v>
      </c>
      <c r="B7533" s="63" t="s">
        <v>14636</v>
      </c>
      <c r="C7533" s="64">
        <v>0</v>
      </c>
    </row>
    <row r="7534" spans="1:3">
      <c r="A7534" s="59" t="s">
        <v>14638</v>
      </c>
      <c r="B7534" s="60" t="s">
        <v>14639</v>
      </c>
      <c r="C7534" s="61">
        <v>0</v>
      </c>
    </row>
    <row r="7535" spans="1:3">
      <c r="A7535" s="62" t="s">
        <v>14640</v>
      </c>
      <c r="B7535" s="63" t="s">
        <v>14641</v>
      </c>
      <c r="C7535" s="64">
        <v>0</v>
      </c>
    </row>
    <row r="7536" spans="1:3">
      <c r="A7536" s="59" t="s">
        <v>14642</v>
      </c>
      <c r="B7536" s="60" t="s">
        <v>14643</v>
      </c>
      <c r="C7536" s="61">
        <v>0</v>
      </c>
    </row>
    <row r="7537" spans="1:3">
      <c r="A7537" s="62" t="s">
        <v>14644</v>
      </c>
      <c r="B7537" s="63" t="s">
        <v>14645</v>
      </c>
      <c r="C7537" s="64">
        <v>0</v>
      </c>
    </row>
    <row r="7538" spans="1:3">
      <c r="A7538" s="59" t="s">
        <v>14646</v>
      </c>
      <c r="B7538" s="60" t="s">
        <v>14647</v>
      </c>
      <c r="C7538" s="61">
        <v>0</v>
      </c>
    </row>
    <row r="7539" spans="1:3">
      <c r="A7539" s="62" t="s">
        <v>14648</v>
      </c>
      <c r="B7539" s="63" t="s">
        <v>14649</v>
      </c>
      <c r="C7539" s="64">
        <v>0</v>
      </c>
    </row>
    <row r="7540" spans="1:3">
      <c r="A7540" s="59" t="s">
        <v>14650</v>
      </c>
      <c r="B7540" s="60" t="s">
        <v>14651</v>
      </c>
      <c r="C7540" s="61">
        <v>0</v>
      </c>
    </row>
    <row r="7541" spans="1:3">
      <c r="A7541" s="62" t="s">
        <v>14652</v>
      </c>
      <c r="B7541" s="63" t="s">
        <v>14653</v>
      </c>
      <c r="C7541" s="64">
        <v>0</v>
      </c>
    </row>
    <row r="7542" spans="1:3">
      <c r="A7542" s="59" t="s">
        <v>14654</v>
      </c>
      <c r="B7542" s="60" t="s">
        <v>14655</v>
      </c>
      <c r="C7542" s="61">
        <v>0</v>
      </c>
    </row>
    <row r="7543" spans="1:3">
      <c r="A7543" s="62" t="s">
        <v>14656</v>
      </c>
      <c r="B7543" s="63" t="s">
        <v>14657</v>
      </c>
      <c r="C7543" s="64">
        <v>0</v>
      </c>
    </row>
    <row r="7544" spans="1:3">
      <c r="A7544" s="59" t="s">
        <v>14658</v>
      </c>
      <c r="B7544" s="60" t="s">
        <v>14659</v>
      </c>
      <c r="C7544" s="61">
        <v>0</v>
      </c>
    </row>
    <row r="7545" spans="1:3">
      <c r="A7545" s="62" t="s">
        <v>14660</v>
      </c>
      <c r="B7545" s="63" t="s">
        <v>14661</v>
      </c>
      <c r="C7545" s="64">
        <v>0</v>
      </c>
    </row>
    <row r="7546" spans="1:3">
      <c r="A7546" s="59" t="s">
        <v>14662</v>
      </c>
      <c r="B7546" s="60" t="s">
        <v>14663</v>
      </c>
      <c r="C7546" s="61">
        <v>0</v>
      </c>
    </row>
    <row r="7547" spans="1:3">
      <c r="A7547" s="62" t="s">
        <v>14664</v>
      </c>
      <c r="B7547" s="63" t="s">
        <v>14665</v>
      </c>
      <c r="C7547" s="64">
        <v>0</v>
      </c>
    </row>
    <row r="7548" spans="1:3">
      <c r="A7548" s="59" t="s">
        <v>14666</v>
      </c>
      <c r="B7548" s="60" t="s">
        <v>14667</v>
      </c>
      <c r="C7548" s="61">
        <v>0</v>
      </c>
    </row>
    <row r="7549" spans="1:3">
      <c r="A7549" s="62" t="s">
        <v>14668</v>
      </c>
      <c r="B7549" s="63" t="s">
        <v>14669</v>
      </c>
      <c r="C7549" s="64">
        <v>0</v>
      </c>
    </row>
    <row r="7550" spans="1:3">
      <c r="A7550" s="59" t="s">
        <v>14670</v>
      </c>
      <c r="B7550" s="60" t="s">
        <v>14671</v>
      </c>
      <c r="C7550" s="61">
        <v>0</v>
      </c>
    </row>
    <row r="7551" spans="1:3">
      <c r="A7551" s="62" t="s">
        <v>14672</v>
      </c>
      <c r="B7551" s="63" t="s">
        <v>14673</v>
      </c>
      <c r="C7551" s="64">
        <v>0</v>
      </c>
    </row>
    <row r="7552" spans="1:3">
      <c r="A7552" s="59" t="s">
        <v>14674</v>
      </c>
      <c r="B7552" s="60" t="s">
        <v>14675</v>
      </c>
      <c r="C7552" s="61">
        <v>0</v>
      </c>
    </row>
    <row r="7553" spans="1:3">
      <c r="A7553" s="62" t="s">
        <v>14676</v>
      </c>
      <c r="B7553" s="63" t="s">
        <v>14677</v>
      </c>
      <c r="C7553" s="64">
        <v>0</v>
      </c>
    </row>
    <row r="7554" spans="1:3">
      <c r="A7554" s="59" t="s">
        <v>14678</v>
      </c>
      <c r="B7554" s="60" t="s">
        <v>14679</v>
      </c>
      <c r="C7554" s="61">
        <v>0</v>
      </c>
    </row>
    <row r="7555" spans="1:3">
      <c r="A7555" s="62" t="s">
        <v>14680</v>
      </c>
      <c r="B7555" s="63" t="s">
        <v>14681</v>
      </c>
      <c r="C7555" s="64">
        <v>0</v>
      </c>
    </row>
    <row r="7556" spans="1:3">
      <c r="A7556" s="59" t="s">
        <v>14682</v>
      </c>
      <c r="B7556" s="60" t="s">
        <v>14683</v>
      </c>
      <c r="C7556" s="61">
        <v>0</v>
      </c>
    </row>
    <row r="7557" spans="1:3">
      <c r="A7557" s="62" t="s">
        <v>14684</v>
      </c>
      <c r="B7557" s="63" t="s">
        <v>14683</v>
      </c>
      <c r="C7557" s="64">
        <v>0</v>
      </c>
    </row>
    <row r="7558" spans="1:3">
      <c r="A7558" s="59" t="s">
        <v>14685</v>
      </c>
      <c r="B7558" s="60" t="s">
        <v>14686</v>
      </c>
      <c r="C7558" s="61">
        <v>0</v>
      </c>
    </row>
    <row r="7559" spans="1:3">
      <c r="A7559" s="62" t="s">
        <v>14687</v>
      </c>
      <c r="B7559" s="63" t="s">
        <v>14686</v>
      </c>
      <c r="C7559" s="64">
        <v>0</v>
      </c>
    </row>
    <row r="7560" spans="1:3">
      <c r="A7560" s="59" t="s">
        <v>14688</v>
      </c>
      <c r="B7560" s="60" t="s">
        <v>14689</v>
      </c>
      <c r="C7560" s="61">
        <v>0</v>
      </c>
    </row>
    <row r="7561" spans="1:3">
      <c r="A7561" s="62" t="s">
        <v>14690</v>
      </c>
      <c r="B7561" s="63" t="s">
        <v>14691</v>
      </c>
      <c r="C7561" s="64">
        <v>0</v>
      </c>
    </row>
    <row r="7562" spans="1:3">
      <c r="A7562" s="59" t="s">
        <v>14692</v>
      </c>
      <c r="B7562" s="60" t="s">
        <v>14693</v>
      </c>
      <c r="C7562" s="61">
        <v>0</v>
      </c>
    </row>
    <row r="7563" spans="1:3">
      <c r="A7563" s="62" t="s">
        <v>14694</v>
      </c>
      <c r="B7563" s="63" t="s">
        <v>14695</v>
      </c>
      <c r="C7563" s="64">
        <v>0</v>
      </c>
    </row>
    <row r="7564" spans="1:3">
      <c r="A7564" s="59" t="s">
        <v>14696</v>
      </c>
      <c r="B7564" s="60" t="s">
        <v>14697</v>
      </c>
      <c r="C7564" s="61">
        <v>0</v>
      </c>
    </row>
    <row r="7565" spans="1:3">
      <c r="A7565" s="62" t="s">
        <v>14698</v>
      </c>
      <c r="B7565" s="63" t="s">
        <v>14699</v>
      </c>
      <c r="C7565" s="64">
        <v>0</v>
      </c>
    </row>
    <row r="7566" spans="1:3">
      <c r="A7566" s="59" t="s">
        <v>14700</v>
      </c>
      <c r="B7566" s="60" t="s">
        <v>14701</v>
      </c>
      <c r="C7566" s="61">
        <v>0</v>
      </c>
    </row>
    <row r="7567" spans="1:3">
      <c r="A7567" s="62" t="s">
        <v>14702</v>
      </c>
      <c r="B7567" s="63" t="s">
        <v>14703</v>
      </c>
      <c r="C7567" s="64">
        <v>0</v>
      </c>
    </row>
    <row r="7568" spans="1:3">
      <c r="A7568" s="59" t="s">
        <v>14704</v>
      </c>
      <c r="B7568" s="60" t="s">
        <v>14705</v>
      </c>
      <c r="C7568" s="61">
        <v>0</v>
      </c>
    </row>
    <row r="7569" spans="1:3">
      <c r="A7569" s="62" t="s">
        <v>14706</v>
      </c>
      <c r="B7569" s="63" t="s">
        <v>14707</v>
      </c>
      <c r="C7569" s="64">
        <v>0</v>
      </c>
    </row>
    <row r="7570" spans="1:3">
      <c r="A7570" s="59" t="s">
        <v>14708</v>
      </c>
      <c r="B7570" s="60" t="s">
        <v>14709</v>
      </c>
      <c r="C7570" s="61">
        <v>0</v>
      </c>
    </row>
    <row r="7571" spans="1:3">
      <c r="A7571" s="62" t="s">
        <v>14710</v>
      </c>
      <c r="B7571" s="63" t="s">
        <v>14711</v>
      </c>
      <c r="C7571" s="64">
        <v>0</v>
      </c>
    </row>
    <row r="7572" spans="1:3">
      <c r="A7572" s="59" t="s">
        <v>14712</v>
      </c>
      <c r="B7572" s="60" t="s">
        <v>14713</v>
      </c>
      <c r="C7572" s="61">
        <v>0</v>
      </c>
    </row>
    <row r="7573" spans="1:3">
      <c r="A7573" s="62" t="s">
        <v>14714</v>
      </c>
      <c r="B7573" s="63" t="s">
        <v>14715</v>
      </c>
      <c r="C7573" s="64">
        <v>0</v>
      </c>
    </row>
    <row r="7574" spans="1:3">
      <c r="A7574" s="59" t="s">
        <v>14716</v>
      </c>
      <c r="B7574" s="60" t="s">
        <v>14717</v>
      </c>
      <c r="C7574" s="61">
        <v>0</v>
      </c>
    </row>
    <row r="7575" spans="1:3">
      <c r="A7575" s="62" t="s">
        <v>14718</v>
      </c>
      <c r="B7575" s="63" t="s">
        <v>14719</v>
      </c>
      <c r="C7575" s="64">
        <v>0</v>
      </c>
    </row>
    <row r="7576" spans="1:3">
      <c r="A7576" s="59" t="s">
        <v>14720</v>
      </c>
      <c r="B7576" s="60" t="s">
        <v>14721</v>
      </c>
      <c r="C7576" s="61">
        <v>0</v>
      </c>
    </row>
    <row r="7577" spans="1:3">
      <c r="A7577" s="62" t="s">
        <v>14722</v>
      </c>
      <c r="B7577" s="63" t="s">
        <v>14723</v>
      </c>
      <c r="C7577" s="64">
        <v>0</v>
      </c>
    </row>
    <row r="7578" spans="1:3">
      <c r="A7578" s="59" t="s">
        <v>14724</v>
      </c>
      <c r="B7578" s="60" t="s">
        <v>14725</v>
      </c>
      <c r="C7578" s="61">
        <v>0</v>
      </c>
    </row>
    <row r="7579" spans="1:3">
      <c r="A7579" s="62" t="s">
        <v>14726</v>
      </c>
      <c r="B7579" s="63" t="s">
        <v>14727</v>
      </c>
      <c r="C7579" s="64">
        <v>0</v>
      </c>
    </row>
    <row r="7580" spans="1:3">
      <c r="A7580" s="59" t="s">
        <v>14728</v>
      </c>
      <c r="B7580" s="60" t="s">
        <v>14729</v>
      </c>
      <c r="C7580" s="61">
        <v>0</v>
      </c>
    </row>
    <row r="7581" spans="1:3">
      <c r="A7581" s="62" t="s">
        <v>14730</v>
      </c>
      <c r="B7581" s="63" t="s">
        <v>14731</v>
      </c>
      <c r="C7581" s="64">
        <v>0</v>
      </c>
    </row>
    <row r="7582" spans="1:3">
      <c r="A7582" s="59" t="s">
        <v>14732</v>
      </c>
      <c r="B7582" s="60" t="s">
        <v>14733</v>
      </c>
      <c r="C7582" s="61">
        <v>0</v>
      </c>
    </row>
    <row r="7583" spans="1:3">
      <c r="A7583" s="62" t="s">
        <v>14734</v>
      </c>
      <c r="B7583" s="63" t="s">
        <v>14735</v>
      </c>
      <c r="C7583" s="64">
        <v>0</v>
      </c>
    </row>
    <row r="7584" spans="1:3">
      <c r="A7584" s="59" t="s">
        <v>14736</v>
      </c>
      <c r="B7584" s="60" t="s">
        <v>14737</v>
      </c>
      <c r="C7584" s="61">
        <v>0</v>
      </c>
    </row>
    <row r="7585" spans="1:3">
      <c r="A7585" s="62" t="s">
        <v>14738</v>
      </c>
      <c r="B7585" s="63" t="s">
        <v>14739</v>
      </c>
      <c r="C7585" s="64">
        <v>0</v>
      </c>
    </row>
    <row r="7586" spans="1:3">
      <c r="A7586" s="59" t="s">
        <v>14740</v>
      </c>
      <c r="B7586" s="60" t="s">
        <v>14741</v>
      </c>
      <c r="C7586" s="61">
        <v>0</v>
      </c>
    </row>
    <row r="7587" spans="1:3">
      <c r="A7587" s="62" t="s">
        <v>14742</v>
      </c>
      <c r="B7587" s="63" t="s">
        <v>14743</v>
      </c>
      <c r="C7587" s="64">
        <v>0</v>
      </c>
    </row>
    <row r="7588" spans="1:3">
      <c r="A7588" s="59" t="s">
        <v>14744</v>
      </c>
      <c r="B7588" s="60" t="s">
        <v>14745</v>
      </c>
      <c r="C7588" s="61">
        <v>0</v>
      </c>
    </row>
    <row r="7589" spans="1:3">
      <c r="A7589" s="62" t="s">
        <v>14746</v>
      </c>
      <c r="B7589" s="63" t="s">
        <v>14747</v>
      </c>
      <c r="C7589" s="64">
        <v>0</v>
      </c>
    </row>
    <row r="7590" spans="1:3">
      <c r="A7590" s="59" t="s">
        <v>14748</v>
      </c>
      <c r="B7590" s="60" t="s">
        <v>14749</v>
      </c>
      <c r="C7590" s="61">
        <v>0</v>
      </c>
    </row>
    <row r="7591" spans="1:3">
      <c r="A7591" s="62" t="s">
        <v>14750</v>
      </c>
      <c r="B7591" s="63" t="s">
        <v>14751</v>
      </c>
      <c r="C7591" s="64">
        <v>0</v>
      </c>
    </row>
    <row r="7592" spans="1:3">
      <c r="A7592" s="59" t="s">
        <v>14752</v>
      </c>
      <c r="B7592" s="60" t="s">
        <v>14753</v>
      </c>
      <c r="C7592" s="61">
        <v>0</v>
      </c>
    </row>
    <row r="7593" spans="1:3">
      <c r="A7593" s="62" t="s">
        <v>14754</v>
      </c>
      <c r="B7593" s="63" t="s">
        <v>14755</v>
      </c>
      <c r="C7593" s="64">
        <v>0</v>
      </c>
    </row>
    <row r="7594" spans="1:3">
      <c r="A7594" s="59" t="s">
        <v>14756</v>
      </c>
      <c r="B7594" s="60" t="s">
        <v>14757</v>
      </c>
      <c r="C7594" s="61">
        <v>0</v>
      </c>
    </row>
    <row r="7595" spans="1:3">
      <c r="A7595" s="62" t="s">
        <v>14758</v>
      </c>
      <c r="B7595" s="63" t="s">
        <v>14759</v>
      </c>
      <c r="C7595" s="64">
        <v>0</v>
      </c>
    </row>
    <row r="7596" spans="1:3">
      <c r="A7596" s="59" t="s">
        <v>14760</v>
      </c>
      <c r="B7596" s="60" t="s">
        <v>14761</v>
      </c>
      <c r="C7596" s="61">
        <v>0</v>
      </c>
    </row>
    <row r="7597" spans="1:3">
      <c r="A7597" s="62" t="s">
        <v>14762</v>
      </c>
      <c r="B7597" s="63" t="s">
        <v>14763</v>
      </c>
      <c r="C7597" s="64">
        <v>0</v>
      </c>
    </row>
    <row r="7598" spans="1:3">
      <c r="A7598" s="59" t="s">
        <v>14764</v>
      </c>
      <c r="B7598" s="60" t="s">
        <v>14765</v>
      </c>
      <c r="C7598" s="61">
        <v>0</v>
      </c>
    </row>
    <row r="7599" spans="1:3">
      <c r="A7599" s="62" t="s">
        <v>14766</v>
      </c>
      <c r="B7599" s="63" t="s">
        <v>14767</v>
      </c>
      <c r="C7599" s="64">
        <v>0</v>
      </c>
    </row>
    <row r="7600" spans="1:3">
      <c r="A7600" s="59" t="s">
        <v>14768</v>
      </c>
      <c r="B7600" s="60" t="s">
        <v>14769</v>
      </c>
      <c r="C7600" s="61">
        <v>0</v>
      </c>
    </row>
    <row r="7601" spans="1:3">
      <c r="A7601" s="62" t="s">
        <v>14770</v>
      </c>
      <c r="B7601" s="63" t="s">
        <v>14771</v>
      </c>
      <c r="C7601" s="64">
        <v>0</v>
      </c>
    </row>
    <row r="7602" spans="1:3">
      <c r="A7602" s="59" t="s">
        <v>14772</v>
      </c>
      <c r="B7602" s="60" t="s">
        <v>14773</v>
      </c>
      <c r="C7602" s="61">
        <v>0</v>
      </c>
    </row>
    <row r="7603" spans="1:3">
      <c r="A7603" s="62" t="s">
        <v>14774</v>
      </c>
      <c r="B7603" s="63" t="s">
        <v>14775</v>
      </c>
      <c r="C7603" s="64">
        <v>0</v>
      </c>
    </row>
    <row r="7604" spans="1:3">
      <c r="A7604" s="59" t="s">
        <v>14776</v>
      </c>
      <c r="B7604" s="60" t="s">
        <v>14777</v>
      </c>
      <c r="C7604" s="61">
        <v>0</v>
      </c>
    </row>
    <row r="7605" spans="1:3">
      <c r="A7605" s="62" t="s">
        <v>14778</v>
      </c>
      <c r="B7605" s="63" t="s">
        <v>14779</v>
      </c>
      <c r="C7605" s="64">
        <v>0</v>
      </c>
    </row>
    <row r="7606" spans="1:3">
      <c r="A7606" s="59" t="s">
        <v>14780</v>
      </c>
      <c r="B7606" s="60" t="s">
        <v>14781</v>
      </c>
      <c r="C7606" s="61">
        <v>0</v>
      </c>
    </row>
    <row r="7607" spans="1:3">
      <c r="A7607" s="62" t="s">
        <v>14782</v>
      </c>
      <c r="B7607" s="63" t="s">
        <v>14783</v>
      </c>
      <c r="C7607" s="64">
        <v>0</v>
      </c>
    </row>
    <row r="7608" spans="1:3">
      <c r="A7608" s="59" t="s">
        <v>14784</v>
      </c>
      <c r="B7608" s="60" t="s">
        <v>14785</v>
      </c>
      <c r="C7608" s="61">
        <v>0</v>
      </c>
    </row>
    <row r="7609" spans="1:3">
      <c r="A7609" s="62" t="s">
        <v>14786</v>
      </c>
      <c r="B7609" s="63" t="s">
        <v>14787</v>
      </c>
      <c r="C7609" s="64">
        <v>0</v>
      </c>
    </row>
    <row r="7610" spans="1:3">
      <c r="A7610" s="59" t="s">
        <v>14788</v>
      </c>
      <c r="B7610" s="60" t="s">
        <v>14789</v>
      </c>
      <c r="C7610" s="61">
        <v>0</v>
      </c>
    </row>
    <row r="7611" spans="1:3">
      <c r="A7611" s="62" t="s">
        <v>14790</v>
      </c>
      <c r="B7611" s="63" t="s">
        <v>14791</v>
      </c>
      <c r="C7611" s="64">
        <v>0</v>
      </c>
    </row>
    <row r="7612" spans="1:3">
      <c r="A7612" s="59" t="s">
        <v>14792</v>
      </c>
      <c r="B7612" s="60" t="s">
        <v>14793</v>
      </c>
      <c r="C7612" s="61">
        <v>0</v>
      </c>
    </row>
    <row r="7613" spans="1:3">
      <c r="A7613" s="62" t="s">
        <v>14794</v>
      </c>
      <c r="B7613" s="63" t="s">
        <v>14795</v>
      </c>
      <c r="C7613" s="64">
        <v>0</v>
      </c>
    </row>
    <row r="7614" spans="1:3">
      <c r="A7614" s="59" t="s">
        <v>14796</v>
      </c>
      <c r="B7614" s="60" t="s">
        <v>14797</v>
      </c>
      <c r="C7614" s="61">
        <v>0</v>
      </c>
    </row>
    <row r="7615" spans="1:3">
      <c r="A7615" s="62" t="s">
        <v>14798</v>
      </c>
      <c r="B7615" s="63" t="s">
        <v>14799</v>
      </c>
      <c r="C7615" s="64">
        <v>0</v>
      </c>
    </row>
    <row r="7616" spans="1:3">
      <c r="A7616" s="59" t="s">
        <v>14800</v>
      </c>
      <c r="B7616" s="60" t="s">
        <v>14801</v>
      </c>
      <c r="C7616" s="61">
        <v>0</v>
      </c>
    </row>
    <row r="7617" spans="1:3">
      <c r="A7617" s="62" t="s">
        <v>14802</v>
      </c>
      <c r="B7617" s="63" t="s">
        <v>14803</v>
      </c>
      <c r="C7617" s="64">
        <v>0</v>
      </c>
    </row>
    <row r="7618" spans="1:3">
      <c r="A7618" s="59" t="s">
        <v>14804</v>
      </c>
      <c r="B7618" s="60" t="s">
        <v>14805</v>
      </c>
      <c r="C7618" s="61">
        <v>0</v>
      </c>
    </row>
    <row r="7619" spans="1:3">
      <c r="A7619" s="62" t="s">
        <v>14806</v>
      </c>
      <c r="B7619" s="63" t="s">
        <v>14807</v>
      </c>
      <c r="C7619" s="64">
        <v>0</v>
      </c>
    </row>
    <row r="7620" spans="1:3">
      <c r="A7620" s="59" t="s">
        <v>14808</v>
      </c>
      <c r="B7620" s="60" t="s">
        <v>14809</v>
      </c>
      <c r="C7620" s="61">
        <v>0</v>
      </c>
    </row>
    <row r="7621" spans="1:3">
      <c r="A7621" s="62" t="s">
        <v>14810</v>
      </c>
      <c r="B7621" s="63" t="s">
        <v>14811</v>
      </c>
      <c r="C7621" s="64">
        <v>0</v>
      </c>
    </row>
    <row r="7622" spans="1:3">
      <c r="A7622" s="59" t="s">
        <v>14812</v>
      </c>
      <c r="B7622" s="60" t="s">
        <v>14813</v>
      </c>
      <c r="C7622" s="61">
        <v>0</v>
      </c>
    </row>
    <row r="7623" spans="1:3">
      <c r="A7623" s="62" t="s">
        <v>14814</v>
      </c>
      <c r="B7623" s="63" t="s">
        <v>14815</v>
      </c>
      <c r="C7623" s="64">
        <v>0</v>
      </c>
    </row>
    <row r="7624" spans="1:3">
      <c r="A7624" s="59" t="s">
        <v>14816</v>
      </c>
      <c r="B7624" s="60" t="s">
        <v>14817</v>
      </c>
      <c r="C7624" s="61">
        <v>0</v>
      </c>
    </row>
    <row r="7625" spans="1:3">
      <c r="A7625" s="62" t="s">
        <v>14818</v>
      </c>
      <c r="B7625" s="63" t="s">
        <v>14819</v>
      </c>
      <c r="C7625" s="64">
        <v>0</v>
      </c>
    </row>
    <row r="7626" spans="1:3">
      <c r="A7626" s="59" t="s">
        <v>14820</v>
      </c>
      <c r="B7626" s="60" t="s">
        <v>14821</v>
      </c>
      <c r="C7626" s="61">
        <v>0</v>
      </c>
    </row>
    <row r="7627" spans="1:3">
      <c r="A7627" s="62" t="s">
        <v>14822</v>
      </c>
      <c r="B7627" s="63" t="s">
        <v>14823</v>
      </c>
      <c r="C7627" s="64">
        <v>0</v>
      </c>
    </row>
    <row r="7628" spans="1:3">
      <c r="A7628" s="59" t="s">
        <v>14824</v>
      </c>
      <c r="B7628" s="60" t="s">
        <v>14825</v>
      </c>
      <c r="C7628" s="61">
        <v>0</v>
      </c>
    </row>
    <row r="7629" spans="1:3">
      <c r="A7629" s="62" t="s">
        <v>14826</v>
      </c>
      <c r="B7629" s="63" t="s">
        <v>14827</v>
      </c>
      <c r="C7629" s="64">
        <v>0</v>
      </c>
    </row>
    <row r="7630" spans="1:3">
      <c r="A7630" s="59" t="s">
        <v>14828</v>
      </c>
      <c r="B7630" s="60" t="s">
        <v>14829</v>
      </c>
      <c r="C7630" s="61">
        <v>0</v>
      </c>
    </row>
    <row r="7631" spans="1:3">
      <c r="A7631" s="62" t="s">
        <v>14830</v>
      </c>
      <c r="B7631" s="63" t="s">
        <v>14831</v>
      </c>
      <c r="C7631" s="64">
        <v>0</v>
      </c>
    </row>
    <row r="7632" spans="1:3">
      <c r="A7632" s="59" t="s">
        <v>14832</v>
      </c>
      <c r="B7632" s="60" t="s">
        <v>14833</v>
      </c>
      <c r="C7632" s="61">
        <v>0</v>
      </c>
    </row>
    <row r="7633" spans="1:3">
      <c r="A7633" s="62" t="s">
        <v>14834</v>
      </c>
      <c r="B7633" s="63" t="s">
        <v>14835</v>
      </c>
      <c r="C7633" s="64">
        <v>0</v>
      </c>
    </row>
    <row r="7634" spans="1:3">
      <c r="A7634" s="59" t="s">
        <v>14836</v>
      </c>
      <c r="B7634" s="60" t="s">
        <v>14837</v>
      </c>
      <c r="C7634" s="61">
        <v>0</v>
      </c>
    </row>
    <row r="7635" spans="1:3">
      <c r="A7635" s="62" t="s">
        <v>14838</v>
      </c>
      <c r="B7635" s="63" t="s">
        <v>14839</v>
      </c>
      <c r="C7635" s="64">
        <v>0</v>
      </c>
    </row>
    <row r="7636" spans="1:3">
      <c r="A7636" s="59" t="s">
        <v>14840</v>
      </c>
      <c r="B7636" s="60" t="s">
        <v>14841</v>
      </c>
      <c r="C7636" s="61">
        <v>0</v>
      </c>
    </row>
    <row r="7637" spans="1:3">
      <c r="A7637" s="62" t="s">
        <v>14842</v>
      </c>
      <c r="B7637" s="63" t="s">
        <v>14843</v>
      </c>
      <c r="C7637" s="64">
        <v>0</v>
      </c>
    </row>
    <row r="7638" spans="1:3">
      <c r="A7638" s="59" t="s">
        <v>14844</v>
      </c>
      <c r="B7638" s="60" t="s">
        <v>14845</v>
      </c>
      <c r="C7638" s="61">
        <v>0</v>
      </c>
    </row>
    <row r="7639" spans="1:3">
      <c r="A7639" s="62" t="s">
        <v>14846</v>
      </c>
      <c r="B7639" s="63" t="s">
        <v>14847</v>
      </c>
      <c r="C7639" s="64">
        <v>0</v>
      </c>
    </row>
    <row r="7640" spans="1:3">
      <c r="A7640" s="59" t="s">
        <v>14848</v>
      </c>
      <c r="B7640" s="60" t="s">
        <v>14849</v>
      </c>
      <c r="C7640" s="61">
        <v>0</v>
      </c>
    </row>
    <row r="7641" spans="1:3">
      <c r="A7641" s="62" t="s">
        <v>14850</v>
      </c>
      <c r="B7641" s="63" t="s">
        <v>14851</v>
      </c>
      <c r="C7641" s="64">
        <v>0</v>
      </c>
    </row>
    <row r="7642" spans="1:3">
      <c r="A7642" s="59" t="s">
        <v>14852</v>
      </c>
      <c r="B7642" s="60" t="s">
        <v>14853</v>
      </c>
      <c r="C7642" s="61">
        <v>0</v>
      </c>
    </row>
    <row r="7643" spans="1:3">
      <c r="A7643" s="62" t="s">
        <v>14854</v>
      </c>
      <c r="B7643" s="63" t="s">
        <v>14855</v>
      </c>
      <c r="C7643" s="64">
        <v>0</v>
      </c>
    </row>
    <row r="7644" spans="1:3">
      <c r="A7644" s="59" t="s">
        <v>14856</v>
      </c>
      <c r="B7644" s="60" t="s">
        <v>14857</v>
      </c>
      <c r="C7644" s="61">
        <v>0</v>
      </c>
    </row>
    <row r="7645" spans="1:3">
      <c r="A7645" s="62" t="s">
        <v>14858</v>
      </c>
      <c r="B7645" s="63" t="s">
        <v>14859</v>
      </c>
      <c r="C7645" s="64">
        <v>0</v>
      </c>
    </row>
    <row r="7646" spans="1:3">
      <c r="A7646" s="59" t="s">
        <v>14860</v>
      </c>
      <c r="B7646" s="60" t="s">
        <v>14861</v>
      </c>
      <c r="C7646" s="61">
        <v>0</v>
      </c>
    </row>
    <row r="7647" spans="1:3">
      <c r="A7647" s="62" t="s">
        <v>14862</v>
      </c>
      <c r="B7647" s="63" t="s">
        <v>14863</v>
      </c>
      <c r="C7647" s="64">
        <v>0</v>
      </c>
    </row>
    <row r="7648" spans="1:3">
      <c r="A7648" s="59" t="s">
        <v>14864</v>
      </c>
      <c r="B7648" s="60" t="s">
        <v>14865</v>
      </c>
      <c r="C7648" s="61">
        <v>0</v>
      </c>
    </row>
    <row r="7649" spans="1:3">
      <c r="A7649" s="62" t="s">
        <v>14866</v>
      </c>
      <c r="B7649" s="63" t="s">
        <v>14867</v>
      </c>
      <c r="C7649" s="64">
        <v>0</v>
      </c>
    </row>
    <row r="7650" spans="1:3">
      <c r="A7650" s="59" t="s">
        <v>14868</v>
      </c>
      <c r="B7650" s="60" t="s">
        <v>14869</v>
      </c>
      <c r="C7650" s="61">
        <v>0</v>
      </c>
    </row>
    <row r="7651" spans="1:3">
      <c r="A7651" s="62" t="s">
        <v>14870</v>
      </c>
      <c r="B7651" s="63" t="s">
        <v>14871</v>
      </c>
      <c r="C7651" s="64">
        <v>0</v>
      </c>
    </row>
    <row r="7652" spans="1:3">
      <c r="A7652" s="59" t="s">
        <v>14872</v>
      </c>
      <c r="B7652" s="60" t="s">
        <v>14873</v>
      </c>
      <c r="C7652" s="61">
        <v>0</v>
      </c>
    </row>
    <row r="7653" spans="1:3">
      <c r="A7653" s="62" t="s">
        <v>14874</v>
      </c>
      <c r="B7653" s="63" t="s">
        <v>14875</v>
      </c>
      <c r="C7653" s="64">
        <v>0</v>
      </c>
    </row>
    <row r="7654" spans="1:3">
      <c r="A7654" s="59" t="s">
        <v>14876</v>
      </c>
      <c r="B7654" s="60" t="s">
        <v>14877</v>
      </c>
      <c r="C7654" s="61">
        <v>0</v>
      </c>
    </row>
    <row r="7655" spans="1:3">
      <c r="A7655" s="62" t="s">
        <v>14878</v>
      </c>
      <c r="B7655" s="63" t="s">
        <v>14879</v>
      </c>
      <c r="C7655" s="64">
        <v>0</v>
      </c>
    </row>
    <row r="7656" spans="1:3">
      <c r="A7656" s="59" t="s">
        <v>14880</v>
      </c>
      <c r="B7656" s="60" t="s">
        <v>14881</v>
      </c>
      <c r="C7656" s="61">
        <v>0</v>
      </c>
    </row>
    <row r="7657" spans="1:3">
      <c r="A7657" s="62" t="s">
        <v>14882</v>
      </c>
      <c r="B7657" s="63" t="s">
        <v>14883</v>
      </c>
      <c r="C7657" s="64">
        <v>0</v>
      </c>
    </row>
    <row r="7658" spans="1:3">
      <c r="A7658" s="59" t="s">
        <v>14884</v>
      </c>
      <c r="B7658" s="60" t="s">
        <v>14885</v>
      </c>
      <c r="C7658" s="61">
        <v>0</v>
      </c>
    </row>
    <row r="7659" spans="1:3">
      <c r="A7659" s="62" t="s">
        <v>14886</v>
      </c>
      <c r="B7659" s="63" t="s">
        <v>14887</v>
      </c>
      <c r="C7659" s="64">
        <v>0</v>
      </c>
    </row>
    <row r="7660" spans="1:3">
      <c r="A7660" s="59" t="s">
        <v>14888</v>
      </c>
      <c r="B7660" s="60" t="s">
        <v>14889</v>
      </c>
      <c r="C7660" s="61">
        <v>0</v>
      </c>
    </row>
    <row r="7661" spans="1:3">
      <c r="A7661" s="62" t="s">
        <v>14890</v>
      </c>
      <c r="B7661" s="63" t="s">
        <v>14891</v>
      </c>
      <c r="C7661" s="64">
        <v>0</v>
      </c>
    </row>
    <row r="7662" spans="1:3">
      <c r="A7662" s="59" t="s">
        <v>14892</v>
      </c>
      <c r="B7662" s="60" t="s">
        <v>14893</v>
      </c>
      <c r="C7662" s="61">
        <v>0</v>
      </c>
    </row>
    <row r="7663" spans="1:3">
      <c r="A7663" s="62" t="s">
        <v>14894</v>
      </c>
      <c r="B7663" s="63" t="s">
        <v>14895</v>
      </c>
      <c r="C7663" s="64">
        <v>0</v>
      </c>
    </row>
    <row r="7664" spans="1:3">
      <c r="A7664" s="59" t="s">
        <v>14896</v>
      </c>
      <c r="B7664" s="60" t="s">
        <v>14897</v>
      </c>
      <c r="C7664" s="61">
        <v>0</v>
      </c>
    </row>
    <row r="7665" spans="1:3">
      <c r="A7665" s="62" t="s">
        <v>14898</v>
      </c>
      <c r="B7665" s="63" t="s">
        <v>14899</v>
      </c>
      <c r="C7665" s="64">
        <v>0</v>
      </c>
    </row>
    <row r="7666" spans="1:3">
      <c r="A7666" s="59" t="s">
        <v>14900</v>
      </c>
      <c r="B7666" s="60" t="s">
        <v>14901</v>
      </c>
      <c r="C7666" s="61">
        <v>0</v>
      </c>
    </row>
    <row r="7667" spans="1:3">
      <c r="A7667" s="62" t="s">
        <v>14902</v>
      </c>
      <c r="B7667" s="63" t="s">
        <v>14903</v>
      </c>
      <c r="C7667" s="64">
        <v>0</v>
      </c>
    </row>
    <row r="7668" spans="1:3">
      <c r="A7668" s="59" t="s">
        <v>14904</v>
      </c>
      <c r="B7668" s="60" t="s">
        <v>14905</v>
      </c>
      <c r="C7668" s="61">
        <v>0</v>
      </c>
    </row>
    <row r="7669" spans="1:3">
      <c r="A7669" s="62" t="s">
        <v>14906</v>
      </c>
      <c r="B7669" s="63" t="s">
        <v>14907</v>
      </c>
      <c r="C7669" s="64">
        <v>0</v>
      </c>
    </row>
    <row r="7670" spans="1:3">
      <c r="A7670" s="59" t="s">
        <v>14908</v>
      </c>
      <c r="B7670" s="60" t="s">
        <v>14909</v>
      </c>
      <c r="C7670" s="61">
        <v>0</v>
      </c>
    </row>
    <row r="7671" spans="1:3">
      <c r="A7671" s="62" t="s">
        <v>14910</v>
      </c>
      <c r="B7671" s="63" t="s">
        <v>14911</v>
      </c>
      <c r="C7671" s="64">
        <v>0</v>
      </c>
    </row>
    <row r="7672" spans="1:3">
      <c r="A7672" s="59" t="s">
        <v>14912</v>
      </c>
      <c r="B7672" s="60" t="s">
        <v>14913</v>
      </c>
      <c r="C7672" s="61">
        <v>0</v>
      </c>
    </row>
    <row r="7673" spans="1:3">
      <c r="A7673" s="62" t="s">
        <v>14914</v>
      </c>
      <c r="B7673" s="63" t="s">
        <v>14915</v>
      </c>
      <c r="C7673" s="64">
        <v>0</v>
      </c>
    </row>
    <row r="7674" spans="1:3">
      <c r="A7674" s="59" t="s">
        <v>14916</v>
      </c>
      <c r="B7674" s="60" t="s">
        <v>14917</v>
      </c>
      <c r="C7674" s="61">
        <v>0</v>
      </c>
    </row>
    <row r="7675" spans="1:3">
      <c r="A7675" s="62" t="s">
        <v>14918</v>
      </c>
      <c r="B7675" s="63" t="s">
        <v>14919</v>
      </c>
      <c r="C7675" s="64">
        <v>0</v>
      </c>
    </row>
    <row r="7676" spans="1:3">
      <c r="A7676" s="59" t="s">
        <v>14920</v>
      </c>
      <c r="B7676" s="60" t="s">
        <v>14921</v>
      </c>
      <c r="C7676" s="61">
        <v>0</v>
      </c>
    </row>
    <row r="7677" spans="1:3">
      <c r="A7677" s="62" t="s">
        <v>14922</v>
      </c>
      <c r="B7677" s="63" t="s">
        <v>14923</v>
      </c>
      <c r="C7677" s="64">
        <v>0</v>
      </c>
    </row>
    <row r="7678" spans="1:3">
      <c r="A7678" s="59" t="s">
        <v>14924</v>
      </c>
      <c r="B7678" s="60" t="s">
        <v>14925</v>
      </c>
      <c r="C7678" s="61">
        <v>0</v>
      </c>
    </row>
    <row r="7679" spans="1:3">
      <c r="A7679" s="62" t="s">
        <v>14926</v>
      </c>
      <c r="B7679" s="63" t="s">
        <v>14927</v>
      </c>
      <c r="C7679" s="64">
        <v>0</v>
      </c>
    </row>
    <row r="7680" spans="1:3">
      <c r="A7680" s="59" t="s">
        <v>14928</v>
      </c>
      <c r="B7680" s="60" t="s">
        <v>14929</v>
      </c>
      <c r="C7680" s="61">
        <v>0</v>
      </c>
    </row>
    <row r="7681" spans="1:3">
      <c r="A7681" s="62" t="s">
        <v>14930</v>
      </c>
      <c r="B7681" s="63" t="s">
        <v>14931</v>
      </c>
      <c r="C7681" s="64">
        <v>0</v>
      </c>
    </row>
    <row r="7682" spans="1:3">
      <c r="A7682" s="59" t="s">
        <v>14932</v>
      </c>
      <c r="B7682" s="60" t="s">
        <v>14933</v>
      </c>
      <c r="C7682" s="61">
        <v>0</v>
      </c>
    </row>
    <row r="7683" spans="1:3">
      <c r="A7683" s="62" t="s">
        <v>14934</v>
      </c>
      <c r="B7683" s="63" t="s">
        <v>14935</v>
      </c>
      <c r="C7683" s="64">
        <v>0</v>
      </c>
    </row>
    <row r="7684" spans="1:3">
      <c r="A7684" s="59" t="s">
        <v>14936</v>
      </c>
      <c r="B7684" s="60" t="s">
        <v>14937</v>
      </c>
      <c r="C7684" s="61">
        <v>0</v>
      </c>
    </row>
    <row r="7685" spans="1:3">
      <c r="A7685" s="62" t="s">
        <v>14938</v>
      </c>
      <c r="B7685" s="63" t="s">
        <v>14939</v>
      </c>
      <c r="C7685" s="64">
        <v>0</v>
      </c>
    </row>
    <row r="7686" spans="1:3">
      <c r="A7686" s="59" t="s">
        <v>14940</v>
      </c>
      <c r="B7686" s="60" t="s">
        <v>14941</v>
      </c>
      <c r="C7686" s="61">
        <v>0</v>
      </c>
    </row>
    <row r="7687" spans="1:3">
      <c r="A7687" s="62" t="s">
        <v>14942</v>
      </c>
      <c r="B7687" s="63" t="s">
        <v>14943</v>
      </c>
      <c r="C7687" s="64">
        <v>0</v>
      </c>
    </row>
    <row r="7688" spans="1:3">
      <c r="A7688" s="59" t="s">
        <v>14944</v>
      </c>
      <c r="B7688" s="60" t="s">
        <v>14943</v>
      </c>
      <c r="C7688" s="61">
        <v>0</v>
      </c>
    </row>
    <row r="7689" spans="1:3">
      <c r="A7689" s="62" t="s">
        <v>14945</v>
      </c>
      <c r="B7689" s="63" t="s">
        <v>14943</v>
      </c>
      <c r="C7689" s="64">
        <v>0</v>
      </c>
    </row>
    <row r="7690" spans="1:3">
      <c r="A7690" s="59" t="s">
        <v>14946</v>
      </c>
      <c r="B7690" s="60" t="s">
        <v>14943</v>
      </c>
      <c r="C7690" s="61">
        <v>0</v>
      </c>
    </row>
    <row r="7691" spans="1:3">
      <c r="A7691" s="62" t="s">
        <v>14947</v>
      </c>
      <c r="B7691" s="63" t="s">
        <v>14948</v>
      </c>
      <c r="C7691" s="64">
        <v>0</v>
      </c>
    </row>
    <row r="7692" spans="1:3">
      <c r="A7692" s="59" t="s">
        <v>14949</v>
      </c>
      <c r="B7692" s="60" t="s">
        <v>14950</v>
      </c>
      <c r="C7692" s="61">
        <v>0</v>
      </c>
    </row>
    <row r="7693" spans="1:3">
      <c r="A7693" s="62" t="s">
        <v>14951</v>
      </c>
      <c r="B7693" s="63" t="s">
        <v>14952</v>
      </c>
      <c r="C7693" s="64">
        <v>0</v>
      </c>
    </row>
    <row r="7694" spans="1:3">
      <c r="A7694" s="59" t="s">
        <v>14953</v>
      </c>
      <c r="B7694" s="60" t="s">
        <v>14954</v>
      </c>
      <c r="C7694" s="61">
        <v>0</v>
      </c>
    </row>
    <row r="7695" spans="1:3">
      <c r="A7695" s="62" t="s">
        <v>14955</v>
      </c>
      <c r="B7695" s="63" t="s">
        <v>14956</v>
      </c>
      <c r="C7695" s="64">
        <v>0</v>
      </c>
    </row>
    <row r="7696" spans="1:3">
      <c r="A7696" s="59" t="s">
        <v>14957</v>
      </c>
      <c r="B7696" s="60" t="s">
        <v>14958</v>
      </c>
      <c r="C7696" s="61">
        <v>0</v>
      </c>
    </row>
    <row r="7697" spans="1:3">
      <c r="A7697" s="62" t="s">
        <v>14959</v>
      </c>
      <c r="B7697" s="63" t="s">
        <v>14960</v>
      </c>
      <c r="C7697" s="64">
        <v>0</v>
      </c>
    </row>
    <row r="7698" spans="1:3">
      <c r="A7698" s="59" t="s">
        <v>14961</v>
      </c>
      <c r="B7698" s="60" t="s">
        <v>14962</v>
      </c>
      <c r="C7698" s="61">
        <v>0</v>
      </c>
    </row>
    <row r="7699" spans="1:3">
      <c r="A7699" s="62" t="s">
        <v>14963</v>
      </c>
      <c r="B7699" s="63" t="s">
        <v>14964</v>
      </c>
      <c r="C7699" s="64">
        <v>0</v>
      </c>
    </row>
    <row r="7700" spans="1:3">
      <c r="A7700" s="59" t="s">
        <v>14965</v>
      </c>
      <c r="B7700" s="60" t="s">
        <v>14966</v>
      </c>
      <c r="C7700" s="61">
        <v>0</v>
      </c>
    </row>
    <row r="7701" spans="1:3">
      <c r="A7701" s="62" t="s">
        <v>14967</v>
      </c>
      <c r="B7701" s="63" t="s">
        <v>14968</v>
      </c>
      <c r="C7701" s="64">
        <v>0</v>
      </c>
    </row>
    <row r="7702" spans="1:3">
      <c r="A7702" s="59" t="s">
        <v>14969</v>
      </c>
      <c r="B7702" s="60" t="s">
        <v>14970</v>
      </c>
      <c r="C7702" s="61">
        <v>0</v>
      </c>
    </row>
    <row r="7703" spans="1:3">
      <c r="A7703" s="62" t="s">
        <v>14971</v>
      </c>
      <c r="B7703" s="63" t="s">
        <v>14972</v>
      </c>
      <c r="C7703" s="64">
        <v>0</v>
      </c>
    </row>
    <row r="7704" spans="1:3">
      <c r="A7704" s="59" t="s">
        <v>14973</v>
      </c>
      <c r="B7704" s="60" t="s">
        <v>14974</v>
      </c>
      <c r="C7704" s="61">
        <v>0</v>
      </c>
    </row>
    <row r="7705" spans="1:3">
      <c r="A7705" s="62" t="s">
        <v>14975</v>
      </c>
      <c r="B7705" s="63" t="s">
        <v>14976</v>
      </c>
      <c r="C7705" s="64">
        <v>0</v>
      </c>
    </row>
    <row r="7706" spans="1:3">
      <c r="A7706" s="59" t="s">
        <v>14977</v>
      </c>
      <c r="B7706" s="60" t="s">
        <v>14978</v>
      </c>
      <c r="C7706" s="61">
        <v>0</v>
      </c>
    </row>
    <row r="7707" spans="1:3">
      <c r="A7707" s="62" t="s">
        <v>14979</v>
      </c>
      <c r="B7707" s="63" t="s">
        <v>14980</v>
      </c>
      <c r="C7707" s="64">
        <v>0</v>
      </c>
    </row>
    <row r="7708" spans="1:3">
      <c r="A7708" s="59" t="s">
        <v>14981</v>
      </c>
      <c r="B7708" s="60" t="s">
        <v>14982</v>
      </c>
      <c r="C7708" s="61">
        <v>0.56299999999999994</v>
      </c>
    </row>
    <row r="7709" spans="1:3">
      <c r="A7709" s="62" t="s">
        <v>14983</v>
      </c>
      <c r="B7709" s="63" t="s">
        <v>14984</v>
      </c>
      <c r="C7709" s="64">
        <v>0.55500000000000005</v>
      </c>
    </row>
    <row r="7710" spans="1:3">
      <c r="A7710" s="59" t="s">
        <v>14985</v>
      </c>
      <c r="B7710" s="60" t="s">
        <v>14986</v>
      </c>
      <c r="C7710" s="61">
        <v>0.64100000000000001</v>
      </c>
    </row>
    <row r="7711" spans="1:3">
      <c r="A7711" s="62" t="s">
        <v>14987</v>
      </c>
      <c r="B7711" s="63" t="s">
        <v>14988</v>
      </c>
      <c r="C7711" s="64">
        <v>0.63</v>
      </c>
    </row>
    <row r="7712" spans="1:3">
      <c r="A7712" s="59" t="s">
        <v>14989</v>
      </c>
      <c r="B7712" s="60" t="s">
        <v>14990</v>
      </c>
      <c r="C7712" s="61">
        <v>0.872</v>
      </c>
    </row>
    <row r="7713" spans="1:3">
      <c r="A7713" s="62" t="s">
        <v>14991</v>
      </c>
      <c r="B7713" s="63" t="s">
        <v>14992</v>
      </c>
      <c r="C7713" s="64">
        <v>0.86199999999999999</v>
      </c>
    </row>
    <row r="7714" spans="1:3">
      <c r="A7714" s="59" t="s">
        <v>14993</v>
      </c>
      <c r="B7714" s="60" t="s">
        <v>14994</v>
      </c>
      <c r="C7714" s="61">
        <v>0</v>
      </c>
    </row>
    <row r="7715" spans="1:3">
      <c r="A7715" s="62" t="s">
        <v>14995</v>
      </c>
      <c r="B7715" s="63" t="s">
        <v>14996</v>
      </c>
      <c r="C7715" s="64">
        <v>0</v>
      </c>
    </row>
    <row r="7716" spans="1:3">
      <c r="A7716" s="59" t="s">
        <v>14997</v>
      </c>
      <c r="B7716" s="60" t="s">
        <v>14998</v>
      </c>
      <c r="C7716" s="61">
        <v>0</v>
      </c>
    </row>
    <row r="7717" spans="1:3">
      <c r="A7717" s="62" t="s">
        <v>14999</v>
      </c>
      <c r="B7717" s="63" t="s">
        <v>15000</v>
      </c>
      <c r="C7717" s="64">
        <v>0</v>
      </c>
    </row>
    <row r="7718" spans="1:3">
      <c r="A7718" s="59" t="s">
        <v>15001</v>
      </c>
      <c r="B7718" s="60" t="s">
        <v>15002</v>
      </c>
      <c r="C7718" s="61">
        <v>0</v>
      </c>
    </row>
    <row r="7719" spans="1:3">
      <c r="A7719" s="62" t="s">
        <v>15003</v>
      </c>
      <c r="B7719" s="63" t="s">
        <v>15004</v>
      </c>
      <c r="C7719" s="64">
        <v>0</v>
      </c>
    </row>
    <row r="7720" spans="1:3">
      <c r="A7720" s="59" t="s">
        <v>15005</v>
      </c>
      <c r="B7720" s="60" t="s">
        <v>15006</v>
      </c>
      <c r="C7720" s="61">
        <v>0</v>
      </c>
    </row>
    <row r="7721" spans="1:3">
      <c r="A7721" s="62" t="s">
        <v>15007</v>
      </c>
      <c r="B7721" s="63" t="s">
        <v>15008</v>
      </c>
      <c r="C7721" s="64">
        <v>0</v>
      </c>
    </row>
    <row r="7722" spans="1:3">
      <c r="A7722" s="59" t="s">
        <v>15009</v>
      </c>
      <c r="B7722" s="60" t="s">
        <v>15010</v>
      </c>
      <c r="C7722" s="61">
        <v>0</v>
      </c>
    </row>
    <row r="7723" spans="1:3">
      <c r="A7723" s="62" t="s">
        <v>15011</v>
      </c>
      <c r="B7723" s="63" t="s">
        <v>15012</v>
      </c>
      <c r="C7723" s="64">
        <v>0</v>
      </c>
    </row>
    <row r="7724" spans="1:3">
      <c r="A7724" s="59" t="s">
        <v>15013</v>
      </c>
      <c r="B7724" s="60" t="s">
        <v>15014</v>
      </c>
      <c r="C7724" s="61">
        <v>0</v>
      </c>
    </row>
    <row r="7725" spans="1:3">
      <c r="A7725" s="62" t="s">
        <v>15015</v>
      </c>
      <c r="B7725" s="63" t="s">
        <v>15016</v>
      </c>
      <c r="C7725" s="64">
        <v>0</v>
      </c>
    </row>
    <row r="7726" spans="1:3">
      <c r="A7726" s="59" t="s">
        <v>15017</v>
      </c>
      <c r="B7726" s="60" t="s">
        <v>15018</v>
      </c>
      <c r="C7726" s="61">
        <v>0</v>
      </c>
    </row>
    <row r="7727" spans="1:3">
      <c r="A7727" s="62" t="s">
        <v>15019</v>
      </c>
      <c r="B7727" s="63" t="s">
        <v>15020</v>
      </c>
      <c r="C7727" s="64">
        <v>0</v>
      </c>
    </row>
    <row r="7728" spans="1:3">
      <c r="A7728" s="59" t="s">
        <v>15021</v>
      </c>
      <c r="B7728" s="60" t="s">
        <v>15022</v>
      </c>
      <c r="C7728" s="61">
        <v>0</v>
      </c>
    </row>
    <row r="7729" spans="1:3">
      <c r="A7729" s="62" t="s">
        <v>15023</v>
      </c>
      <c r="B7729" s="63" t="s">
        <v>15024</v>
      </c>
      <c r="C7729" s="64">
        <v>0</v>
      </c>
    </row>
    <row r="7730" spans="1:3">
      <c r="A7730" s="59" t="s">
        <v>15025</v>
      </c>
      <c r="B7730" s="60" t="s">
        <v>15026</v>
      </c>
      <c r="C7730" s="61">
        <v>0</v>
      </c>
    </row>
    <row r="7731" spans="1:3">
      <c r="A7731" s="62" t="s">
        <v>15027</v>
      </c>
      <c r="B7731" s="63" t="s">
        <v>15028</v>
      </c>
      <c r="C7731" s="64">
        <v>0</v>
      </c>
    </row>
    <row r="7732" spans="1:3">
      <c r="A7732" s="59" t="s">
        <v>15029</v>
      </c>
      <c r="B7732" s="60" t="s">
        <v>15030</v>
      </c>
      <c r="C7732" s="61">
        <v>0</v>
      </c>
    </row>
    <row r="7733" spans="1:3">
      <c r="A7733" s="62" t="s">
        <v>15031</v>
      </c>
      <c r="B7733" s="63" t="s">
        <v>15032</v>
      </c>
      <c r="C7733" s="64">
        <v>0</v>
      </c>
    </row>
    <row r="7734" spans="1:3">
      <c r="A7734" s="59" t="s">
        <v>15033</v>
      </c>
      <c r="B7734" s="60" t="s">
        <v>15034</v>
      </c>
      <c r="C7734" s="61">
        <v>0</v>
      </c>
    </row>
    <row r="7735" spans="1:3">
      <c r="A7735" s="62" t="s">
        <v>15035</v>
      </c>
      <c r="B7735" s="63" t="s">
        <v>15036</v>
      </c>
      <c r="C7735" s="64">
        <v>0</v>
      </c>
    </row>
    <row r="7736" spans="1:3">
      <c r="A7736" s="59" t="s">
        <v>15037</v>
      </c>
      <c r="B7736" s="60" t="s">
        <v>15038</v>
      </c>
      <c r="C7736" s="61">
        <v>0</v>
      </c>
    </row>
    <row r="7737" spans="1:3">
      <c r="A7737" s="62" t="s">
        <v>15039</v>
      </c>
      <c r="B7737" s="63" t="s">
        <v>15040</v>
      </c>
      <c r="C7737" s="64">
        <v>0</v>
      </c>
    </row>
    <row r="7738" spans="1:3">
      <c r="A7738" s="59" t="s">
        <v>15041</v>
      </c>
      <c r="B7738" s="60" t="s">
        <v>15042</v>
      </c>
      <c r="C7738" s="61">
        <v>0</v>
      </c>
    </row>
    <row r="7739" spans="1:3">
      <c r="A7739" s="62" t="s">
        <v>15043</v>
      </c>
      <c r="B7739" s="63" t="s">
        <v>15044</v>
      </c>
      <c r="C7739" s="64">
        <v>0</v>
      </c>
    </row>
    <row r="7740" spans="1:3">
      <c r="A7740" s="59" t="s">
        <v>15045</v>
      </c>
      <c r="B7740" s="60" t="s">
        <v>15046</v>
      </c>
      <c r="C7740" s="61">
        <v>0</v>
      </c>
    </row>
    <row r="7741" spans="1:3">
      <c r="A7741" s="62" t="s">
        <v>15047</v>
      </c>
      <c r="B7741" s="63" t="s">
        <v>15048</v>
      </c>
      <c r="C7741" s="64">
        <v>0</v>
      </c>
    </row>
    <row r="7742" spans="1:3">
      <c r="A7742" s="59" t="s">
        <v>15049</v>
      </c>
      <c r="B7742" s="60" t="s">
        <v>15050</v>
      </c>
      <c r="C7742" s="61">
        <v>0</v>
      </c>
    </row>
    <row r="7743" spans="1:3">
      <c r="A7743" s="62" t="s">
        <v>15051</v>
      </c>
      <c r="B7743" s="63" t="s">
        <v>15052</v>
      </c>
      <c r="C7743" s="64">
        <v>0</v>
      </c>
    </row>
    <row r="7744" spans="1:3">
      <c r="A7744" s="59" t="s">
        <v>15053</v>
      </c>
      <c r="B7744" s="60" t="s">
        <v>15054</v>
      </c>
      <c r="C7744" s="61">
        <v>0</v>
      </c>
    </row>
    <row r="7745" spans="1:3">
      <c r="A7745" s="62" t="s">
        <v>15055</v>
      </c>
      <c r="B7745" s="63" t="s">
        <v>15054</v>
      </c>
      <c r="C7745" s="64">
        <v>0</v>
      </c>
    </row>
    <row r="7746" spans="1:3">
      <c r="A7746" s="59" t="s">
        <v>15056</v>
      </c>
      <c r="B7746" s="60" t="s">
        <v>15057</v>
      </c>
      <c r="C7746" s="61">
        <v>0</v>
      </c>
    </row>
    <row r="7747" spans="1:3">
      <c r="A7747" s="62" t="s">
        <v>15058</v>
      </c>
      <c r="B7747" s="63" t="s">
        <v>15059</v>
      </c>
      <c r="C7747" s="64">
        <v>0</v>
      </c>
    </row>
    <row r="7748" spans="1:3">
      <c r="A7748" s="59" t="s">
        <v>15060</v>
      </c>
      <c r="B7748" s="60" t="s">
        <v>15061</v>
      </c>
      <c r="C7748" s="61">
        <v>6.8000000000000005E-2</v>
      </c>
    </row>
    <row r="7749" spans="1:3">
      <c r="A7749" s="62" t="s">
        <v>15062</v>
      </c>
      <c r="B7749" s="63" t="s">
        <v>15063</v>
      </c>
      <c r="C7749" s="64">
        <v>9.9000000000000005E-2</v>
      </c>
    </row>
    <row r="7750" spans="1:3">
      <c r="A7750" s="59" t="s">
        <v>15064</v>
      </c>
      <c r="B7750" s="60" t="s">
        <v>15065</v>
      </c>
      <c r="C7750" s="61">
        <v>8.9999999999999993E-3</v>
      </c>
    </row>
    <row r="7751" spans="1:3">
      <c r="A7751" s="62" t="s">
        <v>15066</v>
      </c>
      <c r="B7751" s="63" t="s">
        <v>15067</v>
      </c>
      <c r="C7751" s="64">
        <v>2.5999999999999999E-2</v>
      </c>
    </row>
    <row r="7752" spans="1:3">
      <c r="A7752" s="59" t="s">
        <v>15068</v>
      </c>
      <c r="B7752" s="60" t="s">
        <v>15069</v>
      </c>
      <c r="C7752" s="61">
        <v>0</v>
      </c>
    </row>
    <row r="7753" spans="1:3">
      <c r="A7753" s="62" t="s">
        <v>15070</v>
      </c>
      <c r="B7753" s="63" t="s">
        <v>15071</v>
      </c>
      <c r="C7753" s="64">
        <v>0</v>
      </c>
    </row>
    <row r="7754" spans="1:3">
      <c r="A7754" s="59" t="s">
        <v>15072</v>
      </c>
      <c r="B7754" s="60" t="s">
        <v>15073</v>
      </c>
      <c r="C7754" s="61">
        <v>0.161</v>
      </c>
    </row>
    <row r="7755" spans="1:3">
      <c r="A7755" s="62" t="s">
        <v>15074</v>
      </c>
      <c r="B7755" s="63" t="s">
        <v>15075</v>
      </c>
      <c r="C7755" s="64">
        <v>0</v>
      </c>
    </row>
    <row r="7756" spans="1:3">
      <c r="A7756" s="59" t="s">
        <v>15076</v>
      </c>
      <c r="B7756" s="60" t="s">
        <v>15077</v>
      </c>
      <c r="C7756" s="61">
        <v>0.23300000000000001</v>
      </c>
    </row>
    <row r="7757" spans="1:3">
      <c r="A7757" s="62" t="s">
        <v>15078</v>
      </c>
      <c r="B7757" s="63" t="s">
        <v>15079</v>
      </c>
      <c r="C7757" s="64">
        <v>0</v>
      </c>
    </row>
    <row r="7758" spans="1:3">
      <c r="A7758" s="59" t="s">
        <v>15080</v>
      </c>
      <c r="B7758" s="60" t="s">
        <v>15081</v>
      </c>
      <c r="C7758" s="61">
        <v>0</v>
      </c>
    </row>
    <row r="7759" spans="1:3">
      <c r="A7759" s="62" t="s">
        <v>15082</v>
      </c>
      <c r="B7759" s="63" t="s">
        <v>15083</v>
      </c>
      <c r="C7759" s="64">
        <v>0.41399999999999998</v>
      </c>
    </row>
    <row r="7760" spans="1:3">
      <c r="A7760" s="59" t="s">
        <v>15084</v>
      </c>
      <c r="B7760" s="60" t="s">
        <v>15085</v>
      </c>
      <c r="C7760" s="61">
        <v>0</v>
      </c>
    </row>
    <row r="7761" spans="1:3">
      <c r="A7761" s="62" t="s">
        <v>15086</v>
      </c>
      <c r="B7761" s="63" t="s">
        <v>15087</v>
      </c>
      <c r="C7761" s="64">
        <v>0.161</v>
      </c>
    </row>
    <row r="7762" spans="1:3">
      <c r="A7762" s="59" t="s">
        <v>15088</v>
      </c>
      <c r="B7762" s="60" t="s">
        <v>15089</v>
      </c>
      <c r="C7762" s="61">
        <v>6.6000000000000003E-2</v>
      </c>
    </row>
    <row r="7763" spans="1:3">
      <c r="A7763" s="62" t="s">
        <v>15090</v>
      </c>
      <c r="B7763" s="63" t="s">
        <v>15091</v>
      </c>
      <c r="C7763" s="64">
        <v>0</v>
      </c>
    </row>
    <row r="7764" spans="1:3">
      <c r="A7764" s="59" t="s">
        <v>15092</v>
      </c>
      <c r="B7764" s="60" t="s">
        <v>15093</v>
      </c>
      <c r="C7764" s="61">
        <v>0.23300000000000001</v>
      </c>
    </row>
    <row r="7765" spans="1:3">
      <c r="A7765" s="62" t="s">
        <v>15094</v>
      </c>
      <c r="B7765" s="63" t="s">
        <v>15095</v>
      </c>
      <c r="C7765" s="64">
        <v>6.9000000000000006E-2</v>
      </c>
    </row>
    <row r="7766" spans="1:3">
      <c r="A7766" s="59" t="s">
        <v>15096</v>
      </c>
      <c r="B7766" s="60" t="s">
        <v>15097</v>
      </c>
      <c r="C7766" s="61">
        <v>0</v>
      </c>
    </row>
    <row r="7767" spans="1:3">
      <c r="A7767" s="62" t="s">
        <v>15098</v>
      </c>
      <c r="B7767" s="63" t="s">
        <v>15099</v>
      </c>
      <c r="C7767" s="64">
        <v>0.14299999999999999</v>
      </c>
    </row>
    <row r="7768" spans="1:3">
      <c r="A7768" s="59" t="s">
        <v>15100</v>
      </c>
      <c r="B7768" s="60" t="s">
        <v>15101</v>
      </c>
      <c r="C7768" s="61">
        <v>0</v>
      </c>
    </row>
    <row r="7769" spans="1:3">
      <c r="A7769" s="62" t="s">
        <v>15102</v>
      </c>
      <c r="B7769" s="63" t="s">
        <v>15103</v>
      </c>
      <c r="C7769" s="64">
        <v>0.183</v>
      </c>
    </row>
    <row r="7770" spans="1:3">
      <c r="A7770" s="59" t="s">
        <v>15104</v>
      </c>
      <c r="B7770" s="60" t="s">
        <v>15105</v>
      </c>
      <c r="C7770" s="61">
        <v>0</v>
      </c>
    </row>
    <row r="7771" spans="1:3">
      <c r="A7771" s="62" t="s">
        <v>15106</v>
      </c>
      <c r="B7771" s="63" t="s">
        <v>15107</v>
      </c>
      <c r="C7771" s="64">
        <v>0.26100000000000001</v>
      </c>
    </row>
    <row r="7772" spans="1:3">
      <c r="A7772" s="59" t="s">
        <v>15108</v>
      </c>
      <c r="B7772" s="60" t="s">
        <v>15109</v>
      </c>
      <c r="C7772" s="61">
        <v>0</v>
      </c>
    </row>
    <row r="7773" spans="1:3">
      <c r="A7773" s="62" t="s">
        <v>15110</v>
      </c>
      <c r="B7773" s="63" t="s">
        <v>15111</v>
      </c>
      <c r="C7773" s="64">
        <v>0.42699999999999999</v>
      </c>
    </row>
    <row r="7774" spans="1:3">
      <c r="A7774" s="59" t="s">
        <v>15112</v>
      </c>
      <c r="B7774" s="60" t="s">
        <v>15113</v>
      </c>
      <c r="C7774" s="61">
        <v>0</v>
      </c>
    </row>
    <row r="7775" spans="1:3">
      <c r="A7775" s="62" t="s">
        <v>15114</v>
      </c>
      <c r="B7775" s="63" t="s">
        <v>15115</v>
      </c>
      <c r="C7775" s="64">
        <v>0.54500000000000004</v>
      </c>
    </row>
    <row r="7776" spans="1:3">
      <c r="A7776" s="59" t="s">
        <v>15116</v>
      </c>
      <c r="B7776" s="60" t="s">
        <v>15117</v>
      </c>
      <c r="C7776" s="61">
        <v>0</v>
      </c>
    </row>
    <row r="7777" spans="1:3">
      <c r="A7777" s="62" t="s">
        <v>15118</v>
      </c>
      <c r="B7777" s="63" t="s">
        <v>15119</v>
      </c>
      <c r="C7777" s="64">
        <v>0.93700000000000006</v>
      </c>
    </row>
    <row r="7778" spans="1:3">
      <c r="A7778" s="59" t="s">
        <v>15120</v>
      </c>
      <c r="B7778" s="60" t="s">
        <v>15121</v>
      </c>
      <c r="C7778" s="61">
        <v>0</v>
      </c>
    </row>
    <row r="7779" spans="1:3">
      <c r="A7779" s="62" t="s">
        <v>15122</v>
      </c>
      <c r="B7779" s="63" t="s">
        <v>15123</v>
      </c>
      <c r="C7779" s="64">
        <v>8.3000000000000004E-2</v>
      </c>
    </row>
    <row r="7780" spans="1:3">
      <c r="A7780" s="59" t="s">
        <v>15124</v>
      </c>
      <c r="B7780" s="60" t="s">
        <v>15125</v>
      </c>
      <c r="C7780" s="61">
        <v>3.7999999999999999E-2</v>
      </c>
    </row>
    <row r="7781" spans="1:3">
      <c r="A7781" s="62" t="s">
        <v>15126</v>
      </c>
      <c r="B7781" s="63" t="s">
        <v>15127</v>
      </c>
      <c r="C7781" s="64">
        <v>9.2999999999999999E-2</v>
      </c>
    </row>
    <row r="7782" spans="1:3">
      <c r="A7782" s="59" t="s">
        <v>15128</v>
      </c>
      <c r="B7782" s="60" t="s">
        <v>15129</v>
      </c>
      <c r="C7782" s="61">
        <v>0</v>
      </c>
    </row>
    <row r="7783" spans="1:3">
      <c r="A7783" s="62" t="s">
        <v>15130</v>
      </c>
      <c r="B7783" s="63" t="s">
        <v>15131</v>
      </c>
      <c r="C7783" s="64">
        <v>9.5000000000000001E-2</v>
      </c>
    </row>
    <row r="7784" spans="1:3">
      <c r="A7784" s="59" t="s">
        <v>15132</v>
      </c>
      <c r="B7784" s="60" t="s">
        <v>15133</v>
      </c>
      <c r="C7784" s="61">
        <v>0</v>
      </c>
    </row>
    <row r="7785" spans="1:3">
      <c r="A7785" s="62" t="s">
        <v>15134</v>
      </c>
      <c r="B7785" s="63" t="s">
        <v>15135</v>
      </c>
      <c r="C7785" s="64">
        <v>0</v>
      </c>
    </row>
    <row r="7786" spans="1:3">
      <c r="A7786" s="59" t="s">
        <v>15136</v>
      </c>
      <c r="B7786" s="60" t="s">
        <v>15137</v>
      </c>
      <c r="C7786" s="61">
        <v>0.127</v>
      </c>
    </row>
    <row r="7787" spans="1:3">
      <c r="A7787" s="62" t="s">
        <v>15138</v>
      </c>
      <c r="B7787" s="63" t="s">
        <v>15139</v>
      </c>
      <c r="C7787" s="64">
        <v>9.2999999999999999E-2</v>
      </c>
    </row>
    <row r="7788" spans="1:3">
      <c r="A7788" s="59" t="s">
        <v>15140</v>
      </c>
      <c r="B7788" s="60" t="s">
        <v>15141</v>
      </c>
      <c r="C7788" s="61">
        <v>0</v>
      </c>
    </row>
    <row r="7789" spans="1:3">
      <c r="A7789" s="62" t="s">
        <v>15142</v>
      </c>
      <c r="B7789" s="63" t="s">
        <v>15143</v>
      </c>
      <c r="C7789" s="64">
        <v>0.32500000000000001</v>
      </c>
    </row>
    <row r="7790" spans="1:3">
      <c r="A7790" s="59" t="s">
        <v>15144</v>
      </c>
      <c r="B7790" s="60" t="s">
        <v>15145</v>
      </c>
      <c r="C7790" s="61">
        <v>0.106</v>
      </c>
    </row>
    <row r="7791" spans="1:3">
      <c r="A7791" s="62" t="s">
        <v>15146</v>
      </c>
      <c r="B7791" s="63" t="s">
        <v>15147</v>
      </c>
      <c r="C7791" s="64">
        <v>0.20399999999999999</v>
      </c>
    </row>
    <row r="7792" spans="1:3">
      <c r="A7792" s="59" t="s">
        <v>15148</v>
      </c>
      <c r="B7792" s="60" t="s">
        <v>15149</v>
      </c>
      <c r="C7792" s="61">
        <v>0</v>
      </c>
    </row>
    <row r="7793" spans="1:3">
      <c r="A7793" s="62" t="s">
        <v>15150</v>
      </c>
      <c r="B7793" s="63" t="s">
        <v>15151</v>
      </c>
      <c r="C7793" s="64">
        <v>0.377</v>
      </c>
    </row>
    <row r="7794" spans="1:3">
      <c r="A7794" s="59" t="s">
        <v>15152</v>
      </c>
      <c r="B7794" s="60" t="s">
        <v>15153</v>
      </c>
      <c r="C7794" s="61">
        <v>0</v>
      </c>
    </row>
    <row r="7795" spans="1:3">
      <c r="A7795" s="62" t="s">
        <v>15154</v>
      </c>
      <c r="B7795" s="63" t="s">
        <v>15155</v>
      </c>
      <c r="C7795" s="64">
        <v>0.64100000000000001</v>
      </c>
    </row>
    <row r="7796" spans="1:3">
      <c r="A7796" s="59" t="s">
        <v>15156</v>
      </c>
      <c r="B7796" s="60" t="s">
        <v>15157</v>
      </c>
      <c r="C7796" s="61">
        <v>0</v>
      </c>
    </row>
    <row r="7797" spans="1:3">
      <c r="A7797" s="62" t="s">
        <v>15158</v>
      </c>
      <c r="B7797" s="63" t="s">
        <v>15159</v>
      </c>
      <c r="C7797" s="64">
        <v>0</v>
      </c>
    </row>
    <row r="7798" spans="1:3">
      <c r="A7798" s="59" t="s">
        <v>15160</v>
      </c>
      <c r="B7798" s="60" t="s">
        <v>15161</v>
      </c>
      <c r="C7798" s="61">
        <v>0</v>
      </c>
    </row>
    <row r="7799" spans="1:3">
      <c r="A7799" s="62" t="s">
        <v>15162</v>
      </c>
      <c r="B7799" s="63" t="s">
        <v>15163</v>
      </c>
      <c r="C7799" s="64">
        <v>8.8999999999999996E-2</v>
      </c>
    </row>
    <row r="7800" spans="1:3">
      <c r="A7800" s="59" t="s">
        <v>15164</v>
      </c>
      <c r="B7800" s="60" t="s">
        <v>15165</v>
      </c>
      <c r="C7800" s="61">
        <v>0</v>
      </c>
    </row>
    <row r="7801" spans="1:3">
      <c r="A7801" s="62" t="s">
        <v>15166</v>
      </c>
      <c r="B7801" s="63" t="s">
        <v>15167</v>
      </c>
      <c r="C7801" s="64">
        <v>0.127</v>
      </c>
    </row>
    <row r="7802" spans="1:3">
      <c r="A7802" s="59" t="s">
        <v>15168</v>
      </c>
      <c r="B7802" s="60" t="s">
        <v>15169</v>
      </c>
      <c r="C7802" s="61">
        <v>0</v>
      </c>
    </row>
    <row r="7803" spans="1:3">
      <c r="A7803" s="62" t="s">
        <v>15170</v>
      </c>
      <c r="B7803" s="63" t="s">
        <v>15171</v>
      </c>
      <c r="C7803" s="64">
        <v>0.19500000000000001</v>
      </c>
    </row>
    <row r="7804" spans="1:3">
      <c r="A7804" s="59" t="s">
        <v>15172</v>
      </c>
      <c r="B7804" s="60" t="s">
        <v>15173</v>
      </c>
      <c r="C7804" s="61">
        <v>0</v>
      </c>
    </row>
    <row r="7805" spans="1:3">
      <c r="A7805" s="62" t="s">
        <v>15174</v>
      </c>
      <c r="B7805" s="63" t="s">
        <v>15175</v>
      </c>
      <c r="C7805" s="64">
        <v>0.36199999999999999</v>
      </c>
    </row>
    <row r="7806" spans="1:3">
      <c r="A7806" s="59" t="s">
        <v>15176</v>
      </c>
      <c r="B7806" s="60" t="s">
        <v>15177</v>
      </c>
      <c r="C7806" s="61">
        <v>0</v>
      </c>
    </row>
    <row r="7807" spans="1:3">
      <c r="A7807" s="62" t="s">
        <v>15178</v>
      </c>
      <c r="B7807" s="63" t="s">
        <v>15179</v>
      </c>
      <c r="C7807" s="64">
        <v>0.47799999999999998</v>
      </c>
    </row>
    <row r="7808" spans="1:3">
      <c r="A7808" s="59" t="s">
        <v>15180</v>
      </c>
      <c r="B7808" s="60" t="s">
        <v>15181</v>
      </c>
      <c r="C7808" s="61">
        <v>0</v>
      </c>
    </row>
    <row r="7809" spans="1:3">
      <c r="A7809" s="62" t="s">
        <v>15182</v>
      </c>
      <c r="B7809" s="63" t="s">
        <v>15183</v>
      </c>
      <c r="C7809" s="64">
        <v>0.79</v>
      </c>
    </row>
    <row r="7810" spans="1:3">
      <c r="A7810" s="59" t="s">
        <v>15184</v>
      </c>
      <c r="B7810" s="60" t="s">
        <v>15185</v>
      </c>
      <c r="C7810" s="61">
        <v>0</v>
      </c>
    </row>
    <row r="7811" spans="1:3">
      <c r="A7811" s="62" t="s">
        <v>15186</v>
      </c>
      <c r="B7811" s="63" t="s">
        <v>15187</v>
      </c>
      <c r="C7811" s="64">
        <v>0</v>
      </c>
    </row>
    <row r="7812" spans="1:3">
      <c r="A7812" s="59" t="s">
        <v>15188</v>
      </c>
      <c r="B7812" s="60" t="s">
        <v>15189</v>
      </c>
      <c r="C7812" s="61">
        <v>0</v>
      </c>
    </row>
    <row r="7813" spans="1:3">
      <c r="A7813" s="62" t="s">
        <v>15190</v>
      </c>
      <c r="B7813" s="63" t="s">
        <v>15191</v>
      </c>
      <c r="C7813" s="64">
        <v>0</v>
      </c>
    </row>
    <row r="7814" spans="1:3">
      <c r="A7814" s="59" t="s">
        <v>15192</v>
      </c>
      <c r="B7814" s="60" t="s">
        <v>15193</v>
      </c>
      <c r="C7814" s="61">
        <v>0</v>
      </c>
    </row>
    <row r="7815" spans="1:3">
      <c r="A7815" s="62" t="s">
        <v>15194</v>
      </c>
      <c r="B7815" s="63" t="s">
        <v>15195</v>
      </c>
      <c r="C7815" s="64">
        <v>0</v>
      </c>
    </row>
    <row r="7816" spans="1:3">
      <c r="A7816" s="59" t="s">
        <v>15196</v>
      </c>
      <c r="B7816" s="60" t="s">
        <v>15197</v>
      </c>
      <c r="C7816" s="61">
        <v>0</v>
      </c>
    </row>
    <row r="7817" spans="1:3">
      <c r="A7817" s="62" t="s">
        <v>15198</v>
      </c>
      <c r="B7817" s="63" t="s">
        <v>15199</v>
      </c>
      <c r="C7817" s="64">
        <v>0</v>
      </c>
    </row>
    <row r="7818" spans="1:3">
      <c r="A7818" s="59" t="s">
        <v>15200</v>
      </c>
      <c r="B7818" s="60" t="s">
        <v>15201</v>
      </c>
      <c r="C7818" s="61">
        <v>0</v>
      </c>
    </row>
    <row r="7819" spans="1:3">
      <c r="A7819" s="62" t="s">
        <v>15202</v>
      </c>
      <c r="B7819" s="63" t="s">
        <v>15203</v>
      </c>
      <c r="C7819" s="64">
        <v>0</v>
      </c>
    </row>
    <row r="7820" spans="1:3">
      <c r="A7820" s="59" t="s">
        <v>15204</v>
      </c>
      <c r="B7820" s="60" t="s">
        <v>15205</v>
      </c>
      <c r="C7820" s="61">
        <v>0</v>
      </c>
    </row>
    <row r="7821" spans="1:3">
      <c r="A7821" s="62" t="s">
        <v>15206</v>
      </c>
      <c r="B7821" s="63" t="s">
        <v>15207</v>
      </c>
      <c r="C7821" s="64">
        <v>0</v>
      </c>
    </row>
    <row r="7822" spans="1:3">
      <c r="A7822" s="59" t="s">
        <v>15208</v>
      </c>
      <c r="B7822" s="60" t="s">
        <v>15209</v>
      </c>
      <c r="C7822" s="61">
        <v>0</v>
      </c>
    </row>
    <row r="7823" spans="1:3">
      <c r="A7823" s="62" t="s">
        <v>15210</v>
      </c>
      <c r="B7823" s="63" t="s">
        <v>15207</v>
      </c>
      <c r="C7823" s="64">
        <v>0</v>
      </c>
    </row>
    <row r="7824" spans="1:3">
      <c r="A7824" s="77" t="s">
        <v>413</v>
      </c>
    </row>
    <row r="7825" spans="1:1">
      <c r="A7825" s="78" t="s">
        <v>418</v>
      </c>
    </row>
    <row r="7826" spans="1:1">
      <c r="A7826" s="77" t="s">
        <v>2624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BE85692C7B7A4A9841DE7003B94FD1" ma:contentTypeVersion="18" ma:contentTypeDescription="Create a new document." ma:contentTypeScope="" ma:versionID="a337b32994c3c98dfc3dda4bda279bda">
  <xsd:schema xmlns:xsd="http://www.w3.org/2001/XMLSchema" xmlns:xs="http://www.w3.org/2001/XMLSchema" xmlns:p="http://schemas.microsoft.com/office/2006/metadata/properties" xmlns:ns2="e22732f1-a4dc-4642-9bf9-9dfa97bf2545" xmlns:ns3="328d0f07-8678-4789-af4d-3d430ac036a3" targetNamespace="http://schemas.microsoft.com/office/2006/metadata/properties" ma:root="true" ma:fieldsID="9b562b3975ebec07256a4eb340343580" ns2:_="" ns3:_="">
    <xsd:import namespace="e22732f1-a4dc-4642-9bf9-9dfa97bf2545"/>
    <xsd:import namespace="328d0f07-8678-4789-af4d-3d430ac036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2732f1-a4dc-4642-9bf9-9dfa97bf25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89b084a-5059-4685-8917-3131d8f97a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d0f07-8678-4789-af4d-3d430ac03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6275cfa-b7ce-4fb5-adee-f45151bb60c4}" ma:internalName="TaxCatchAll" ma:showField="CatchAllData" ma:web="328d0f07-8678-4789-af4d-3d430ac036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22732f1-a4dc-4642-9bf9-9dfa97bf2545">
      <Terms xmlns="http://schemas.microsoft.com/office/infopath/2007/PartnerControls"/>
    </lcf76f155ced4ddcb4097134ff3c332f>
    <TaxCatchAll xmlns="328d0f07-8678-4789-af4d-3d430ac036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B624F48-01DA-40CE-B8B1-6FFDD5C231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2732f1-a4dc-4642-9bf9-9dfa97bf2545"/>
    <ds:schemaRef ds:uri="328d0f07-8678-4789-af4d-3d430ac03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31FC888-70DC-4D0E-99F5-51DB13A1546E}">
  <ds:schemaRefs>
    <ds:schemaRef ds:uri="http://schemas.microsoft.com/office/2006/metadata/properties"/>
    <ds:schemaRef ds:uri="http://www.w3.org/XML/1998/namespace"/>
    <ds:schemaRef ds:uri="328d0f07-8678-4789-af4d-3d430ac036a3"/>
    <ds:schemaRef ds:uri="http://schemas.microsoft.com/office/2006/documentManagement/types"/>
    <ds:schemaRef ds:uri="e22732f1-a4dc-4642-9bf9-9dfa97bf2545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FC6EC5B-05E2-4693-8324-1E7A30DFC2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How to use</vt:lpstr>
      <vt:lpstr>Frese Valve Selection</vt:lpstr>
      <vt:lpstr>Tagging sheet valve housing</vt:lpstr>
      <vt:lpstr>Tagging sheet cartridges</vt:lpstr>
      <vt:lpstr>Partnumber data valves</vt:lpstr>
      <vt:lpstr>Partnumber data cartridges</vt:lpstr>
      <vt:lpstr>Lists</vt:lpstr>
      <vt:lpstr>Weight table</vt:lpstr>
      <vt:lpstr>List_DN50ThreadType</vt:lpstr>
      <vt:lpstr>List_PNClass</vt:lpstr>
      <vt:lpstr>List_ThreadType</vt:lpstr>
      <vt:lpstr>List_ValveTypes</vt:lpstr>
      <vt:lpstr>'Frese Valve Selection'!Print_Area</vt:lpstr>
      <vt:lpstr>'Tagging sheet cartridges'!Print_Area</vt:lpstr>
      <vt:lpstr>'Tagging sheet valve housing'!Print_Area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Gaidai</dc:creator>
  <cp:keywords/>
  <dc:description/>
  <cp:lastModifiedBy>Daniel Gaidai</cp:lastModifiedBy>
  <cp:revision/>
  <dcterms:created xsi:type="dcterms:W3CDTF">2019-05-22T15:10:50Z</dcterms:created>
  <dcterms:modified xsi:type="dcterms:W3CDTF">2024-06-10T07:49:41Z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0x010100DABE85692C7B7A4A9841DE7003B94FD1</vt:lpwstr>
  </property>
  <property fmtid="{D5CDD505-2E9C-101B-9397-08002B2CF9AE}" pid="3" name="MediaServiceImageTags">
    <vt:lpwstr/>
  </property>
</Properties>
</file>